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05FEADD0-51DE-4FCA-A12C-B8952C871BD3}" xr6:coauthVersionLast="47" xr6:coauthVersionMax="47" xr10:uidLastSave="{00000000-0000-0000-0000-000000000000}"/>
  <bookViews>
    <workbookView xWindow="-28920" yWindow="-120" windowWidth="29040" windowHeight="15840" tabRatio="653" activeTab="4" xr2:uid="{1BFDBDDD-03BC-42BF-BA52-8E4216F92F7B}"/>
    <workbookView xWindow="-120" yWindow="-120" windowWidth="29040" windowHeight="15840" tabRatio="651" activeTab="3" xr2:uid="{7079A210-0E9D-482C-9ABA-BA8A458D39DA}"/>
  </bookViews>
  <sheets>
    <sheet name="ShopLevelPackageTable" sheetId="6" r:id="rId1"/>
    <sheet name="ShopDailyDiamondTable" sheetId="7" r:id="rId2"/>
    <sheet name="daFre서버" sheetId="8" r:id="rId3"/>
    <sheet name="daShp서버" sheetId="9" r:id="rId4"/>
    <sheet name="mcLst서버" sheetId="11" r:id="rId5"/>
    <sheet name="ShopBoxTable" sheetId="3" r:id="rId6"/>
    <sheet name="ShopDiamondTable" sheetId="1" r:id="rId7"/>
    <sheet name="ShopGoldTable" sheetId="4" r:id="rId8"/>
    <sheet name="ShopReturnScrollTable" sheetId="10" r:id="rId9"/>
  </sheets>
  <externalReferences>
    <externalReference r:id="rId10"/>
    <externalReference r:id="rId11"/>
  </externalReferences>
  <definedNames>
    <definedName name="_xlnm._FilterDatabase" localSheetId="3" hidden="1">daShp서버!$AL$1:$AL$373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4" i="11" l="1"/>
  <c r="D58" i="11"/>
  <c r="D40" i="11"/>
  <c r="T49" i="11"/>
  <c r="S49" i="11"/>
  <c r="D49" i="11"/>
  <c r="C49" i="11"/>
  <c r="T40" i="11"/>
  <c r="S40" i="11"/>
  <c r="C40" i="11"/>
  <c r="T37" i="11"/>
  <c r="S37" i="11"/>
  <c r="D37" i="11"/>
  <c r="C37" i="11"/>
  <c r="T15" i="11"/>
  <c r="S15" i="11"/>
  <c r="C15" i="11"/>
  <c r="T24" i="11"/>
  <c r="S24" i="11"/>
  <c r="C24" i="11"/>
  <c r="T8" i="11"/>
  <c r="S8" i="11"/>
  <c r="D8" i="11"/>
  <c r="C8" i="11"/>
  <c r="T61" i="11"/>
  <c r="S61" i="11"/>
  <c r="D61" i="11"/>
  <c r="C61" i="11"/>
  <c r="T58" i="11"/>
  <c r="S58" i="11"/>
  <c r="C58" i="11"/>
  <c r="D15" i="11" l="1"/>
  <c r="T28" i="11"/>
  <c r="S28" i="11"/>
  <c r="C28" i="11"/>
  <c r="T26" i="11"/>
  <c r="S26" i="11"/>
  <c r="C26" i="11"/>
  <c r="T12" i="11"/>
  <c r="S12" i="11"/>
  <c r="C12" i="11"/>
  <c r="T67" i="11"/>
  <c r="S67" i="11"/>
  <c r="C67" i="11"/>
  <c r="T65" i="11"/>
  <c r="S65" i="11"/>
  <c r="C65" i="11"/>
  <c r="C48" i="11" l="1"/>
  <c r="S48" i="11"/>
  <c r="T48" i="11"/>
  <c r="T55" i="11"/>
  <c r="S55" i="11"/>
  <c r="C55" i="11"/>
  <c r="T53" i="11"/>
  <c r="S53" i="11"/>
  <c r="C53" i="11"/>
  <c r="T70" i="11" l="1"/>
  <c r="S70" i="11"/>
  <c r="T71" i="11"/>
  <c r="S71" i="11"/>
  <c r="C71" i="11"/>
  <c r="AB35" i="11"/>
  <c r="AB34" i="11"/>
  <c r="T59" i="11" l="1"/>
  <c r="S59" i="11"/>
  <c r="T38" i="11"/>
  <c r="S38" i="11"/>
  <c r="T39" i="11"/>
  <c r="S39" i="11"/>
  <c r="C39" i="11"/>
  <c r="T22" i="11"/>
  <c r="S22" i="11"/>
  <c r="T23" i="11"/>
  <c r="S23" i="11"/>
  <c r="C23" i="11"/>
  <c r="T6" i="11"/>
  <c r="S6" i="11"/>
  <c r="T7" i="11"/>
  <c r="S7" i="11"/>
  <c r="C7" i="11"/>
  <c r="T60" i="11"/>
  <c r="S60" i="11"/>
  <c r="S20" i="11" l="1"/>
  <c r="T20" i="11"/>
  <c r="S21" i="11"/>
  <c r="T21" i="11"/>
  <c r="S11" i="11"/>
  <c r="T11" i="11"/>
  <c r="S62" i="11"/>
  <c r="T62" i="11"/>
  <c r="S63" i="11"/>
  <c r="T63" i="11"/>
  <c r="C21" i="11"/>
  <c r="C11" i="11"/>
  <c r="C63" i="11"/>
  <c r="T52" i="11" l="1"/>
  <c r="S52" i="11"/>
  <c r="C52" i="11"/>
  <c r="T50" i="11"/>
  <c r="S50" i="11"/>
  <c r="C50" i="11"/>
  <c r="T51" i="11"/>
  <c r="S51" i="11"/>
  <c r="C51" i="11"/>
  <c r="T35" i="11"/>
  <c r="S35" i="11"/>
  <c r="C35" i="11"/>
  <c r="T36" i="11"/>
  <c r="S36" i="11"/>
  <c r="C36" i="11"/>
  <c r="C20" i="11"/>
  <c r="C18" i="11"/>
  <c r="S18" i="11"/>
  <c r="T18" i="11"/>
  <c r="T19" i="11"/>
  <c r="S19" i="11"/>
  <c r="C19" i="11"/>
  <c r="T4" i="11"/>
  <c r="S4" i="11"/>
  <c r="C4" i="11"/>
  <c r="T5" i="11"/>
  <c r="S5" i="11"/>
  <c r="C5" i="11"/>
  <c r="C62" i="11"/>
  <c r="C64" i="11" l="1"/>
  <c r="S64" i="11"/>
  <c r="T64" i="11"/>
  <c r="C59" i="11"/>
  <c r="C60" i="11"/>
  <c r="C43" i="11"/>
  <c r="S43" i="11"/>
  <c r="T43" i="11"/>
  <c r="C44" i="11"/>
  <c r="S44" i="11"/>
  <c r="T44" i="11"/>
  <c r="C25" i="11"/>
  <c r="S25" i="11"/>
  <c r="T25" i="11"/>
  <c r="C27" i="11"/>
  <c r="S27" i="11"/>
  <c r="T27" i="11"/>
  <c r="T13" i="11"/>
  <c r="S13" i="11"/>
  <c r="C13" i="11"/>
  <c r="B13" i="11"/>
  <c r="V13" i="11" l="1"/>
  <c r="AB33" i="11"/>
  <c r="T32" i="11"/>
  <c r="S32" i="11"/>
  <c r="C32" i="11"/>
  <c r="C70" i="11"/>
  <c r="B68" i="11" l="1"/>
  <c r="B59" i="11"/>
  <c r="V59" i="11" s="1"/>
  <c r="B56" i="11"/>
  <c r="B54" i="11"/>
  <c r="B55" i="11" s="1"/>
  <c r="V55" i="11" s="1"/>
  <c r="B47" i="11"/>
  <c r="B45" i="11"/>
  <c r="B43" i="11"/>
  <c r="B41" i="11"/>
  <c r="B42" i="11" s="1"/>
  <c r="B33" i="11"/>
  <c r="B29" i="11"/>
  <c r="B16" i="11"/>
  <c r="B17" i="11" s="1"/>
  <c r="B14" i="11"/>
  <c r="B4" i="11"/>
  <c r="B2" i="11"/>
  <c r="T69" i="11"/>
  <c r="S69" i="11"/>
  <c r="C69" i="11"/>
  <c r="E13" i="11" l="1"/>
  <c r="B15" i="11"/>
  <c r="B48" i="11"/>
  <c r="B49" i="11" s="1"/>
  <c r="E55" i="11"/>
  <c r="B22" i="11"/>
  <c r="V22" i="11" s="1"/>
  <c r="B6" i="11"/>
  <c r="B46" i="11"/>
  <c r="E45" i="11" s="1"/>
  <c r="B52" i="11"/>
  <c r="B20" i="11"/>
  <c r="V20" i="11" s="1"/>
  <c r="V4" i="11"/>
  <c r="B5" i="11"/>
  <c r="E4" i="11" s="1"/>
  <c r="B60" i="11"/>
  <c r="B44" i="11"/>
  <c r="E43" i="11" s="1"/>
  <c r="V43" i="11"/>
  <c r="B64" i="11"/>
  <c r="B65" i="11" s="1"/>
  <c r="B50" i="11"/>
  <c r="B34" i="11"/>
  <c r="E16" i="11"/>
  <c r="B18" i="11"/>
  <c r="B70" i="11"/>
  <c r="V70" i="11" s="1"/>
  <c r="B57" i="11"/>
  <c r="B66" i="11"/>
  <c r="B38" i="11"/>
  <c r="E42" i="11"/>
  <c r="E41" i="11"/>
  <c r="B69" i="11"/>
  <c r="B30" i="11"/>
  <c r="B35" i="11"/>
  <c r="B3" i="11"/>
  <c r="V49" i="11" l="1"/>
  <c r="E49" i="11"/>
  <c r="E48" i="11"/>
  <c r="V15" i="11"/>
  <c r="E15" i="11"/>
  <c r="V60" i="11"/>
  <c r="B61" i="11"/>
  <c r="B58" i="11"/>
  <c r="B67" i="11"/>
  <c r="B62" i="11"/>
  <c r="V62" i="11" s="1"/>
  <c r="V65" i="11"/>
  <c r="E65" i="11"/>
  <c r="E47" i="11"/>
  <c r="V48" i="11"/>
  <c r="B31" i="11"/>
  <c r="E30" i="11" s="1"/>
  <c r="B7" i="11"/>
  <c r="B53" i="11"/>
  <c r="E52" i="11" s="1"/>
  <c r="B71" i="11"/>
  <c r="B23" i="11"/>
  <c r="B39" i="11"/>
  <c r="V38" i="11"/>
  <c r="V6" i="11"/>
  <c r="E59" i="11"/>
  <c r="B21" i="11"/>
  <c r="V21" i="11" s="1"/>
  <c r="E46" i="11"/>
  <c r="E34" i="11"/>
  <c r="V52" i="11"/>
  <c r="V50" i="11"/>
  <c r="B51" i="11"/>
  <c r="E50" i="11" s="1"/>
  <c r="V35" i="11"/>
  <c r="B36" i="11"/>
  <c r="V18" i="11"/>
  <c r="B19" i="11"/>
  <c r="E18" i="11" s="1"/>
  <c r="E5" i="11"/>
  <c r="V5" i="11"/>
  <c r="V64" i="11"/>
  <c r="E64" i="11"/>
  <c r="E44" i="11"/>
  <c r="V44" i="11"/>
  <c r="B27" i="11"/>
  <c r="E17" i="11"/>
  <c r="E33" i="11"/>
  <c r="E56" i="11"/>
  <c r="E54" i="11"/>
  <c r="E2" i="11"/>
  <c r="E69" i="11"/>
  <c r="V69" i="11"/>
  <c r="E68" i="11"/>
  <c r="E29" i="11"/>
  <c r="E14" i="11"/>
  <c r="B40" i="11" l="1"/>
  <c r="E35" i="11"/>
  <c r="B37" i="11"/>
  <c r="E36" i="11" s="1"/>
  <c r="V23" i="11"/>
  <c r="B24" i="11"/>
  <c r="E6" i="11"/>
  <c r="B8" i="11"/>
  <c r="V61" i="11"/>
  <c r="E61" i="11"/>
  <c r="V58" i="11"/>
  <c r="E58" i="11"/>
  <c r="E57" i="11"/>
  <c r="E60" i="11"/>
  <c r="E38" i="11"/>
  <c r="B28" i="11"/>
  <c r="E27" i="11" s="1"/>
  <c r="V67" i="11"/>
  <c r="E67" i="11"/>
  <c r="E66" i="11"/>
  <c r="B63" i="11"/>
  <c r="B32" i="11"/>
  <c r="E31" i="11" s="1"/>
  <c r="V7" i="11"/>
  <c r="B9" i="11"/>
  <c r="B10" i="11" s="1"/>
  <c r="E9" i="11" s="1"/>
  <c r="V53" i="11"/>
  <c r="E53" i="11"/>
  <c r="E22" i="11"/>
  <c r="V71" i="11"/>
  <c r="E71" i="11"/>
  <c r="V39" i="11"/>
  <c r="E23" i="11"/>
  <c r="E20" i="11"/>
  <c r="B11" i="11"/>
  <c r="E21" i="11"/>
  <c r="E3" i="11"/>
  <c r="V51" i="11"/>
  <c r="E51" i="11"/>
  <c r="V36" i="11"/>
  <c r="V19" i="11"/>
  <c r="E19" i="11"/>
  <c r="B25" i="11"/>
  <c r="V27" i="11"/>
  <c r="E70" i="11"/>
  <c r="V40" i="11" l="1"/>
  <c r="E40" i="11"/>
  <c r="E39" i="11"/>
  <c r="V37" i="11"/>
  <c r="E37" i="11"/>
  <c r="B26" i="11"/>
  <c r="E26" i="11" s="1"/>
  <c r="V24" i="11"/>
  <c r="E24" i="11"/>
  <c r="V8" i="11"/>
  <c r="E8" i="11"/>
  <c r="V28" i="11"/>
  <c r="E28" i="11"/>
  <c r="V11" i="11"/>
  <c r="B12" i="11"/>
  <c r="E11" i="11" s="1"/>
  <c r="V63" i="11"/>
  <c r="E62" i="11"/>
  <c r="E63" i="11"/>
  <c r="V32" i="11"/>
  <c r="E32" i="11"/>
  <c r="E10" i="11"/>
  <c r="E7" i="11"/>
  <c r="V25" i="11"/>
  <c r="AH333" i="9"/>
  <c r="E25" i="11" l="1"/>
  <c r="V26" i="11"/>
  <c r="V12" i="11"/>
  <c r="E12" i="11"/>
  <c r="AB32" i="11"/>
  <c r="AB31" i="11" l="1"/>
  <c r="AB30" i="11"/>
  <c r="AB29" i="11"/>
  <c r="AB28" i="11"/>
  <c r="AB27" i="11"/>
  <c r="AB26" i="11"/>
  <c r="AB25" i="11"/>
  <c r="AB24" i="11"/>
  <c r="AB23" i="11"/>
  <c r="AB22" i="11"/>
  <c r="AB21" i="11"/>
  <c r="AB20" i="11"/>
  <c r="AB19" i="11"/>
  <c r="AB18" i="11"/>
  <c r="AB17" i="11"/>
  <c r="AB16" i="11"/>
  <c r="AB15" i="11"/>
  <c r="AB14" i="11"/>
  <c r="AB13" i="11"/>
  <c r="AB12" i="11"/>
  <c r="AB11" i="11"/>
  <c r="AB10" i="11"/>
  <c r="AB9" i="11"/>
  <c r="AB8" i="11"/>
  <c r="AB7" i="11"/>
  <c r="AB6" i="11"/>
  <c r="AB5" i="11"/>
  <c r="AB4" i="11"/>
  <c r="AB3" i="11"/>
  <c r="AB2" i="11"/>
  <c r="AF81" i="11" l="1"/>
  <c r="AF80" i="11"/>
  <c r="AF79" i="11"/>
  <c r="AF78" i="11"/>
  <c r="AF77" i="11"/>
  <c r="AF76" i="11"/>
  <c r="AF75" i="11"/>
  <c r="AF74" i="11"/>
  <c r="AF73" i="11"/>
  <c r="AF72" i="11"/>
  <c r="AF71" i="11"/>
  <c r="AF70" i="11"/>
  <c r="AF69" i="11"/>
  <c r="AF68" i="11"/>
  <c r="AF67" i="11"/>
  <c r="AF66" i="11"/>
  <c r="AF65" i="11"/>
  <c r="AF64" i="11"/>
  <c r="AF63" i="11"/>
  <c r="AF62" i="11"/>
  <c r="AF61" i="11"/>
  <c r="AF60" i="11"/>
  <c r="AF59" i="11"/>
  <c r="AF58" i="11"/>
  <c r="AF57" i="11"/>
  <c r="AF56" i="11"/>
  <c r="AF55" i="11"/>
  <c r="AF54" i="11"/>
  <c r="AF53" i="11"/>
  <c r="AF52" i="11"/>
  <c r="AF51" i="11"/>
  <c r="AF50" i="11"/>
  <c r="AF49" i="11"/>
  <c r="AF48" i="11"/>
  <c r="AF47" i="11"/>
  <c r="AF46" i="11"/>
  <c r="AF45" i="11"/>
  <c r="AF44" i="11"/>
  <c r="AF43" i="11"/>
  <c r="AF42" i="11"/>
  <c r="AF41" i="11"/>
  <c r="AF40" i="11"/>
  <c r="AF39" i="11"/>
  <c r="AF38" i="11"/>
  <c r="AF37" i="11"/>
  <c r="AF36" i="11"/>
  <c r="AF35" i="11"/>
  <c r="AF34" i="11"/>
  <c r="AF33" i="11"/>
  <c r="AF32" i="11"/>
  <c r="AF31" i="11"/>
  <c r="AF30" i="11"/>
  <c r="AF29" i="11"/>
  <c r="AF28" i="11"/>
  <c r="AF27" i="11"/>
  <c r="AF26" i="11"/>
  <c r="AF25" i="11"/>
  <c r="AF24" i="11"/>
  <c r="AF23" i="11"/>
  <c r="AF22" i="11"/>
  <c r="AF21" i="11"/>
  <c r="AF20" i="11"/>
  <c r="AF19" i="11"/>
  <c r="AF18" i="11"/>
  <c r="AF17" i="11"/>
  <c r="AF16" i="11"/>
  <c r="AF15" i="11"/>
  <c r="AF14" i="11"/>
  <c r="AF13" i="11"/>
  <c r="AF12" i="11"/>
  <c r="AF11" i="11"/>
  <c r="AF10" i="11"/>
  <c r="AF9" i="11"/>
  <c r="AF8" i="11"/>
  <c r="AF7" i="11"/>
  <c r="AF6" i="11"/>
  <c r="AF5" i="11"/>
  <c r="AF4" i="11"/>
  <c r="AF3" i="11"/>
  <c r="AF2" i="11"/>
  <c r="AH43" i="9" l="1"/>
  <c r="AH290" i="9" l="1"/>
  <c r="AI290" i="9"/>
  <c r="AJ290" i="9"/>
  <c r="AI287" i="9"/>
  <c r="AJ287" i="9"/>
  <c r="S68" i="11" l="1"/>
  <c r="S66" i="11"/>
  <c r="S57" i="11"/>
  <c r="S56" i="11"/>
  <c r="S54" i="11"/>
  <c r="S47" i="11"/>
  <c r="S46" i="11"/>
  <c r="S45" i="11"/>
  <c r="S42" i="11"/>
  <c r="S41" i="11"/>
  <c r="S34" i="11"/>
  <c r="S33" i="11"/>
  <c r="S31" i="11"/>
  <c r="S30" i="11"/>
  <c r="S29" i="11"/>
  <c r="S17" i="11"/>
  <c r="S16" i="11"/>
  <c r="S14" i="11"/>
  <c r="S10" i="11"/>
  <c r="S9" i="11"/>
  <c r="S3" i="11"/>
  <c r="S2" i="11"/>
  <c r="V68" i="11" l="1"/>
  <c r="V66" i="11"/>
  <c r="V57" i="11"/>
  <c r="V56" i="11"/>
  <c r="V54" i="11"/>
  <c r="V47" i="11"/>
  <c r="V46" i="11"/>
  <c r="V45" i="11"/>
  <c r="V42" i="11"/>
  <c r="V41" i="11"/>
  <c r="V34" i="11"/>
  <c r="V33" i="11"/>
  <c r="V31" i="11"/>
  <c r="V30" i="11"/>
  <c r="V29" i="11"/>
  <c r="V17" i="11"/>
  <c r="V16" i="11"/>
  <c r="V14" i="11"/>
  <c r="V10" i="11"/>
  <c r="V9" i="11"/>
  <c r="V3" i="11"/>
  <c r="V2" i="11"/>
  <c r="U2" i="11" s="1"/>
  <c r="U3" i="11" l="1"/>
  <c r="U4" i="11" l="1"/>
  <c r="U5" i="11" l="1"/>
  <c r="U6" i="11" l="1"/>
  <c r="U7" i="11" s="1"/>
  <c r="U8" i="11" s="1"/>
  <c r="C68" i="11"/>
  <c r="C66" i="11"/>
  <c r="C57" i="11"/>
  <c r="C56" i="11"/>
  <c r="C54" i="11"/>
  <c r="C47" i="11"/>
  <c r="C46" i="11"/>
  <c r="C45" i="11"/>
  <c r="C42" i="11"/>
  <c r="C41" i="11"/>
  <c r="C38" i="11"/>
  <c r="C34" i="11"/>
  <c r="C33" i="11"/>
  <c r="C31" i="11"/>
  <c r="C30" i="11"/>
  <c r="C29" i="11"/>
  <c r="C22" i="11"/>
  <c r="C17" i="11"/>
  <c r="C16" i="11"/>
  <c r="C14" i="11"/>
  <c r="C10" i="11"/>
  <c r="C9" i="11"/>
  <c r="C6" i="11"/>
  <c r="C3" i="11"/>
  <c r="C2" i="11"/>
  <c r="T68" i="11"/>
  <c r="T66" i="11"/>
  <c r="T57" i="11"/>
  <c r="T56" i="11"/>
  <c r="T54" i="11"/>
  <c r="T47" i="11"/>
  <c r="T46" i="11"/>
  <c r="T45" i="11"/>
  <c r="T42" i="11"/>
  <c r="T41" i="11"/>
  <c r="T34" i="11"/>
  <c r="T33" i="11"/>
  <c r="T31" i="11"/>
  <c r="T30" i="11"/>
  <c r="T29" i="11"/>
  <c r="T17" i="11"/>
  <c r="T16" i="11"/>
  <c r="T14" i="11"/>
  <c r="T10" i="11"/>
  <c r="T9" i="11"/>
  <c r="T3" i="11"/>
  <c r="T2" i="11"/>
  <c r="U9" i="11" l="1"/>
  <c r="U10" i="11" s="1"/>
  <c r="U11" i="11" s="1"/>
  <c r="AZ6" i="9"/>
  <c r="U12" i="11" l="1"/>
  <c r="U13" i="11" s="1"/>
  <c r="U14" i="11" s="1"/>
  <c r="AI373" i="9"/>
  <c r="AI372" i="9"/>
  <c r="AI371" i="9"/>
  <c r="AI370" i="9"/>
  <c r="AI369" i="9"/>
  <c r="AI368" i="9"/>
  <c r="AI367" i="9"/>
  <c r="AI366" i="9"/>
  <c r="AI365" i="9"/>
  <c r="AW10" i="9" s="1"/>
  <c r="AI364" i="9"/>
  <c r="AI363" i="9"/>
  <c r="AI362" i="9"/>
  <c r="AI361" i="9"/>
  <c r="AI360" i="9"/>
  <c r="AI359" i="9"/>
  <c r="AI358" i="9"/>
  <c r="AI357" i="9"/>
  <c r="AI356" i="9"/>
  <c r="AI355" i="9"/>
  <c r="AI354" i="9"/>
  <c r="AI353" i="9"/>
  <c r="AI352" i="9"/>
  <c r="AI351" i="9"/>
  <c r="AI350" i="9"/>
  <c r="AI349" i="9"/>
  <c r="AI348" i="9"/>
  <c r="AI347" i="9"/>
  <c r="AI346" i="9"/>
  <c r="AI345" i="9"/>
  <c r="AI344" i="9"/>
  <c r="AI343" i="9"/>
  <c r="AI342" i="9"/>
  <c r="AI341" i="9"/>
  <c r="AI340" i="9"/>
  <c r="AI339" i="9"/>
  <c r="AI338" i="9"/>
  <c r="AI337" i="9"/>
  <c r="AI336" i="9"/>
  <c r="AI335" i="9"/>
  <c r="AI334" i="9"/>
  <c r="AI333" i="9"/>
  <c r="AI332" i="9"/>
  <c r="AI331" i="9"/>
  <c r="AI330" i="9"/>
  <c r="AI329" i="9"/>
  <c r="AI328" i="9"/>
  <c r="AI327" i="9"/>
  <c r="AI326" i="9"/>
  <c r="AI325" i="9"/>
  <c r="AI324" i="9"/>
  <c r="AI323" i="9"/>
  <c r="AI322" i="9"/>
  <c r="AI321" i="9"/>
  <c r="AI320" i="9"/>
  <c r="AI319" i="9"/>
  <c r="AI318" i="9"/>
  <c r="AI317" i="9"/>
  <c r="AI316" i="9"/>
  <c r="AI315" i="9"/>
  <c r="AI314" i="9"/>
  <c r="AI313" i="9"/>
  <c r="AI312" i="9"/>
  <c r="AI311" i="9"/>
  <c r="AI310" i="9"/>
  <c r="AI309" i="9"/>
  <c r="AI308" i="9"/>
  <c r="AI307" i="9"/>
  <c r="AI306" i="9"/>
  <c r="AI305" i="9"/>
  <c r="AI304" i="9"/>
  <c r="AI303" i="9"/>
  <c r="AI302" i="9"/>
  <c r="AI301" i="9"/>
  <c r="AI300" i="9"/>
  <c r="AI299" i="9"/>
  <c r="AI298" i="9"/>
  <c r="AI297" i="9"/>
  <c r="AI296" i="9"/>
  <c r="AI295" i="9"/>
  <c r="AI294" i="9"/>
  <c r="AI293" i="9"/>
  <c r="AI292" i="9"/>
  <c r="AI291" i="9"/>
  <c r="AI289" i="9"/>
  <c r="AI288" i="9"/>
  <c r="AI286" i="9"/>
  <c r="AI285" i="9"/>
  <c r="AI284" i="9"/>
  <c r="AI283" i="9"/>
  <c r="AI282" i="9"/>
  <c r="AI281" i="9"/>
  <c r="AI280" i="9"/>
  <c r="AI279" i="9"/>
  <c r="AI278" i="9"/>
  <c r="AI277" i="9"/>
  <c r="AI276" i="9"/>
  <c r="AI275" i="9"/>
  <c r="AI274" i="9"/>
  <c r="AI273" i="9"/>
  <c r="AI272" i="9"/>
  <c r="AI271" i="9"/>
  <c r="AI270" i="9"/>
  <c r="AI269" i="9"/>
  <c r="AI268" i="9"/>
  <c r="AI267" i="9"/>
  <c r="AI266" i="9"/>
  <c r="AI265" i="9"/>
  <c r="AI264" i="9"/>
  <c r="AI263" i="9"/>
  <c r="AI262" i="9"/>
  <c r="AI261" i="9"/>
  <c r="AI260" i="9"/>
  <c r="AI259" i="9"/>
  <c r="AI258" i="9"/>
  <c r="AI257" i="9"/>
  <c r="AI256" i="9"/>
  <c r="AI255" i="9"/>
  <c r="AI254" i="9"/>
  <c r="AI253" i="9"/>
  <c r="AI252" i="9"/>
  <c r="AI251" i="9"/>
  <c r="AI250" i="9"/>
  <c r="AI249" i="9"/>
  <c r="AI248" i="9"/>
  <c r="AI247" i="9"/>
  <c r="AI246" i="9"/>
  <c r="AI245" i="9"/>
  <c r="AI244" i="9"/>
  <c r="AI243" i="9"/>
  <c r="AI242" i="9"/>
  <c r="AI241" i="9"/>
  <c r="AI240" i="9"/>
  <c r="AI239" i="9"/>
  <c r="AI238" i="9"/>
  <c r="AI237" i="9"/>
  <c r="AI236" i="9"/>
  <c r="AI235" i="9"/>
  <c r="AI234" i="9"/>
  <c r="AI233" i="9"/>
  <c r="AI232" i="9"/>
  <c r="AI231" i="9"/>
  <c r="AI230" i="9"/>
  <c r="AI229" i="9"/>
  <c r="AI228" i="9"/>
  <c r="AI227" i="9"/>
  <c r="AI226" i="9"/>
  <c r="AI225" i="9"/>
  <c r="AI224" i="9"/>
  <c r="AI223" i="9"/>
  <c r="AI222" i="9"/>
  <c r="AI221" i="9"/>
  <c r="AI220" i="9"/>
  <c r="AI219" i="9"/>
  <c r="AI218" i="9"/>
  <c r="AI217" i="9"/>
  <c r="AI216" i="9"/>
  <c r="AI215" i="9"/>
  <c r="AI214" i="9"/>
  <c r="AI213" i="9"/>
  <c r="AI212" i="9"/>
  <c r="AI211" i="9"/>
  <c r="AI210" i="9"/>
  <c r="AI209" i="9"/>
  <c r="AI208" i="9"/>
  <c r="AI207" i="9"/>
  <c r="AI206" i="9"/>
  <c r="AI205" i="9"/>
  <c r="AI204" i="9"/>
  <c r="AI203" i="9"/>
  <c r="AI202" i="9"/>
  <c r="AI201" i="9"/>
  <c r="AI200" i="9"/>
  <c r="AI199" i="9"/>
  <c r="AI198" i="9"/>
  <c r="AI197" i="9"/>
  <c r="AI196" i="9"/>
  <c r="AI195" i="9"/>
  <c r="AI194" i="9"/>
  <c r="AI193" i="9"/>
  <c r="AI192" i="9"/>
  <c r="AI191" i="9"/>
  <c r="AI190" i="9"/>
  <c r="AI189" i="9"/>
  <c r="AI188" i="9"/>
  <c r="AI187" i="9"/>
  <c r="AI186" i="9"/>
  <c r="AI185" i="9"/>
  <c r="AI184" i="9"/>
  <c r="AI183" i="9"/>
  <c r="AI182" i="9"/>
  <c r="AI181" i="9"/>
  <c r="AI180" i="9"/>
  <c r="AI179" i="9"/>
  <c r="AI178" i="9"/>
  <c r="AI177" i="9"/>
  <c r="AI176" i="9"/>
  <c r="AI175" i="9"/>
  <c r="AI174" i="9"/>
  <c r="AI173" i="9"/>
  <c r="AI172" i="9"/>
  <c r="AI171" i="9"/>
  <c r="AI170" i="9"/>
  <c r="AI169" i="9"/>
  <c r="AI168" i="9"/>
  <c r="AI167" i="9"/>
  <c r="AI166" i="9"/>
  <c r="AI165" i="9"/>
  <c r="AI164" i="9"/>
  <c r="AI163" i="9"/>
  <c r="AI162" i="9"/>
  <c r="AI161" i="9"/>
  <c r="AI160" i="9"/>
  <c r="AI159" i="9"/>
  <c r="AI158" i="9"/>
  <c r="AI157" i="9"/>
  <c r="AI156" i="9"/>
  <c r="AI155" i="9"/>
  <c r="AI154" i="9"/>
  <c r="AI153" i="9"/>
  <c r="AI152" i="9"/>
  <c r="AI151" i="9"/>
  <c r="AI150" i="9"/>
  <c r="AI149" i="9"/>
  <c r="AI148" i="9"/>
  <c r="AI147" i="9"/>
  <c r="AI146" i="9"/>
  <c r="AI145" i="9"/>
  <c r="AI144" i="9"/>
  <c r="AI143" i="9"/>
  <c r="AI142" i="9"/>
  <c r="AI141" i="9"/>
  <c r="AI140" i="9"/>
  <c r="AI139" i="9"/>
  <c r="AI138" i="9"/>
  <c r="AI137" i="9"/>
  <c r="AI136" i="9"/>
  <c r="AI135" i="9"/>
  <c r="AI134" i="9"/>
  <c r="AI133" i="9"/>
  <c r="AI132" i="9"/>
  <c r="AI131" i="9"/>
  <c r="AI130" i="9"/>
  <c r="AI129" i="9"/>
  <c r="AI128" i="9"/>
  <c r="AI127" i="9"/>
  <c r="AI126" i="9"/>
  <c r="AI125" i="9"/>
  <c r="AI124" i="9"/>
  <c r="AI123" i="9"/>
  <c r="AI122" i="9"/>
  <c r="AI121" i="9"/>
  <c r="AI120" i="9"/>
  <c r="AI119" i="9"/>
  <c r="AI118" i="9"/>
  <c r="AI117" i="9"/>
  <c r="AI116" i="9"/>
  <c r="AI115" i="9"/>
  <c r="AI114" i="9"/>
  <c r="AI113" i="9"/>
  <c r="AI112" i="9"/>
  <c r="AI111" i="9"/>
  <c r="AI110" i="9"/>
  <c r="AI109" i="9"/>
  <c r="AI108" i="9"/>
  <c r="AI107" i="9"/>
  <c r="AI106" i="9"/>
  <c r="AI105" i="9"/>
  <c r="AI104" i="9"/>
  <c r="AI103" i="9"/>
  <c r="AI102" i="9"/>
  <c r="AI101" i="9"/>
  <c r="AI100" i="9"/>
  <c r="AI99" i="9"/>
  <c r="AI98" i="9"/>
  <c r="AI97" i="9"/>
  <c r="AI96" i="9"/>
  <c r="AI95" i="9"/>
  <c r="AI94" i="9"/>
  <c r="AI93" i="9"/>
  <c r="AI92" i="9"/>
  <c r="AI91" i="9"/>
  <c r="AI90" i="9"/>
  <c r="AI89" i="9"/>
  <c r="AI88" i="9"/>
  <c r="AI87" i="9"/>
  <c r="AI86" i="9"/>
  <c r="AI85" i="9"/>
  <c r="AI84" i="9"/>
  <c r="AI83" i="9"/>
  <c r="AI82" i="9"/>
  <c r="AI81" i="9"/>
  <c r="AI80" i="9"/>
  <c r="AI79" i="9"/>
  <c r="AI78" i="9"/>
  <c r="AI77" i="9"/>
  <c r="AI76" i="9"/>
  <c r="AI75" i="9"/>
  <c r="AI74" i="9"/>
  <c r="AI73" i="9"/>
  <c r="AI72" i="9"/>
  <c r="AI71" i="9"/>
  <c r="AI70" i="9"/>
  <c r="AI69" i="9"/>
  <c r="AI68" i="9"/>
  <c r="AI67" i="9"/>
  <c r="AI66" i="9"/>
  <c r="AI65" i="9"/>
  <c r="AI64" i="9"/>
  <c r="AI63" i="9"/>
  <c r="AI62" i="9"/>
  <c r="AI61" i="9"/>
  <c r="AI60" i="9"/>
  <c r="AI59" i="9"/>
  <c r="AI58" i="9"/>
  <c r="AI57" i="9"/>
  <c r="AI56" i="9"/>
  <c r="AI55" i="9"/>
  <c r="AI54" i="9"/>
  <c r="AI53" i="9"/>
  <c r="AI52" i="9"/>
  <c r="AI51" i="9"/>
  <c r="AI50" i="9"/>
  <c r="AI49" i="9"/>
  <c r="AI48" i="9"/>
  <c r="AI47" i="9"/>
  <c r="AI46" i="9"/>
  <c r="AI45" i="9"/>
  <c r="AI44" i="9"/>
  <c r="AI43" i="9"/>
  <c r="AI42" i="9"/>
  <c r="AI41" i="9"/>
  <c r="AI40" i="9"/>
  <c r="AI39" i="9"/>
  <c r="AI38" i="9"/>
  <c r="AI37" i="9"/>
  <c r="AI36" i="9"/>
  <c r="AI35" i="9"/>
  <c r="AI34" i="9"/>
  <c r="AI33" i="9"/>
  <c r="AI32" i="9"/>
  <c r="AI31" i="9"/>
  <c r="AI30" i="9"/>
  <c r="AI29" i="9"/>
  <c r="AI28" i="9"/>
  <c r="AI27" i="9"/>
  <c r="AI26" i="9"/>
  <c r="AI25" i="9"/>
  <c r="AI24" i="9"/>
  <c r="AI23" i="9"/>
  <c r="AI22" i="9"/>
  <c r="AI21" i="9"/>
  <c r="AI20" i="9"/>
  <c r="AI19" i="9"/>
  <c r="AI18" i="9"/>
  <c r="AI17" i="9"/>
  <c r="AI16" i="9"/>
  <c r="AI15" i="9"/>
  <c r="AI14" i="9"/>
  <c r="AI13" i="9"/>
  <c r="AI12" i="9"/>
  <c r="AI11" i="9"/>
  <c r="AI10" i="9"/>
  <c r="AI9" i="9"/>
  <c r="AI8" i="9"/>
  <c r="AI7" i="9"/>
  <c r="AI6" i="9"/>
  <c r="AI5" i="9"/>
  <c r="AI4" i="9"/>
  <c r="AI3" i="9"/>
  <c r="AI2" i="9"/>
  <c r="AH373" i="9"/>
  <c r="AH372" i="9"/>
  <c r="AH371" i="9"/>
  <c r="AH370" i="9"/>
  <c r="AH369" i="9"/>
  <c r="AH368" i="9"/>
  <c r="AH367" i="9"/>
  <c r="AH366" i="9"/>
  <c r="AH365" i="9"/>
  <c r="AH364" i="9"/>
  <c r="AH363" i="9"/>
  <c r="AH362" i="9"/>
  <c r="AH361" i="9"/>
  <c r="AH360" i="9"/>
  <c r="AH359" i="9"/>
  <c r="AH358" i="9"/>
  <c r="AH357" i="9"/>
  <c r="AH356" i="9"/>
  <c r="AH355" i="9"/>
  <c r="AH354" i="9"/>
  <c r="AH353" i="9"/>
  <c r="AH352" i="9"/>
  <c r="AH351" i="9"/>
  <c r="AH350" i="9"/>
  <c r="AH349" i="9"/>
  <c r="AH348" i="9"/>
  <c r="AH347" i="9"/>
  <c r="AH346" i="9"/>
  <c r="AH345" i="9"/>
  <c r="AH344" i="9"/>
  <c r="AH343" i="9"/>
  <c r="AH342" i="9"/>
  <c r="AH341" i="9"/>
  <c r="AH340" i="9"/>
  <c r="AH339" i="9"/>
  <c r="AH338" i="9"/>
  <c r="AH337" i="9"/>
  <c r="AH336" i="9"/>
  <c r="AH335" i="9"/>
  <c r="AH334" i="9"/>
  <c r="AH332" i="9"/>
  <c r="AH331" i="9"/>
  <c r="AH330" i="9"/>
  <c r="AH329" i="9"/>
  <c r="AH328" i="9"/>
  <c r="AH327" i="9"/>
  <c r="AH326" i="9"/>
  <c r="AH325" i="9"/>
  <c r="AH324" i="9"/>
  <c r="AH323" i="9"/>
  <c r="AH322" i="9"/>
  <c r="AH321" i="9"/>
  <c r="AH320" i="9"/>
  <c r="AH319" i="9"/>
  <c r="AH318" i="9"/>
  <c r="AH317" i="9"/>
  <c r="AH316" i="9"/>
  <c r="AH315" i="9"/>
  <c r="AH314" i="9"/>
  <c r="AH313" i="9"/>
  <c r="AH312" i="9"/>
  <c r="AH311" i="9"/>
  <c r="AH310" i="9"/>
  <c r="AH307" i="9"/>
  <c r="AH301" i="9"/>
  <c r="AH300" i="9"/>
  <c r="AH295" i="9"/>
  <c r="AH291" i="9"/>
  <c r="AH286" i="9"/>
  <c r="AH281" i="9"/>
  <c r="AH280" i="9"/>
  <c r="AH271" i="9"/>
  <c r="AH251" i="9"/>
  <c r="AH250" i="9"/>
  <c r="AH240" i="9"/>
  <c r="AH234" i="9"/>
  <c r="AH231" i="9"/>
  <c r="AH230" i="9"/>
  <c r="AH224" i="9"/>
  <c r="AH221" i="9"/>
  <c r="AH220" i="9"/>
  <c r="AH216" i="9"/>
  <c r="AH211" i="9"/>
  <c r="AH210" i="9"/>
  <c r="AH201" i="9"/>
  <c r="AH200" i="9"/>
  <c r="AH194" i="9"/>
  <c r="AH191" i="9"/>
  <c r="AH190" i="9"/>
  <c r="AH185" i="9"/>
  <c r="AH181" i="9"/>
  <c r="AH180" i="9"/>
  <c r="AH175" i="9"/>
  <c r="AH171" i="9"/>
  <c r="AH170" i="9"/>
  <c r="AH165" i="9"/>
  <c r="AH161" i="9"/>
  <c r="AH160" i="9"/>
  <c r="AH156" i="9"/>
  <c r="AH154" i="9"/>
  <c r="AH151" i="9"/>
  <c r="AH150" i="9"/>
  <c r="AH145" i="9"/>
  <c r="AH141" i="9"/>
  <c r="AH140" i="9"/>
  <c r="AH136" i="9"/>
  <c r="AH134" i="9"/>
  <c r="AH131" i="9"/>
  <c r="AH130" i="9"/>
  <c r="AH121" i="9"/>
  <c r="AH120" i="9"/>
  <c r="AH116" i="9"/>
  <c r="AH114" i="9"/>
  <c r="AH106" i="9"/>
  <c r="AH96" i="9"/>
  <c r="AH95" i="9"/>
  <c r="AH94" i="9"/>
  <c r="AH91" i="9"/>
  <c r="AH90" i="9"/>
  <c r="AH87" i="9"/>
  <c r="AH81" i="9"/>
  <c r="AH80" i="9"/>
  <c r="AH76" i="9"/>
  <c r="AH71" i="9"/>
  <c r="AH70" i="9"/>
  <c r="AH64" i="9"/>
  <c r="AH61" i="9"/>
  <c r="AH60" i="9"/>
  <c r="AH55" i="9"/>
  <c r="AH51" i="9"/>
  <c r="AH50" i="9"/>
  <c r="AH47" i="9"/>
  <c r="AH45" i="9"/>
  <c r="AH44" i="9"/>
  <c r="AH41" i="9"/>
  <c r="AH40" i="9"/>
  <c r="AH37" i="9"/>
  <c r="AH35" i="9"/>
  <c r="AH31" i="9"/>
  <c r="AH30" i="9"/>
  <c r="AH26" i="9"/>
  <c r="AH20" i="9"/>
  <c r="AH15" i="9"/>
  <c r="AH11" i="9"/>
  <c r="AH10" i="9"/>
  <c r="U15" i="11" l="1"/>
  <c r="U16" i="11" s="1"/>
  <c r="U17" i="11" s="1"/>
  <c r="U18" i="11" s="1"/>
  <c r="U19" i="11" s="1"/>
  <c r="U20" i="11" s="1"/>
  <c r="U21" i="11" s="1"/>
  <c r="AW11" i="9"/>
  <c r="AW12" i="9"/>
  <c r="AW8" i="9"/>
  <c r="AW9" i="9"/>
  <c r="AW13" i="9"/>
  <c r="AW5" i="9"/>
  <c r="AW4" i="9"/>
  <c r="AW3" i="9"/>
  <c r="AW6" i="9"/>
  <c r="AW7" i="9"/>
  <c r="AW14" i="9"/>
  <c r="AW15" i="9"/>
  <c r="AW2" i="9"/>
  <c r="U22" i="11" l="1"/>
  <c r="J22" i="8"/>
  <c r="J21" i="8"/>
  <c r="J20" i="8"/>
  <c r="J19" i="8"/>
  <c r="J18" i="8"/>
  <c r="J17" i="8"/>
  <c r="J16" i="8"/>
  <c r="J15" i="8"/>
  <c r="J14" i="8"/>
  <c r="J13" i="8"/>
  <c r="J12" i="8"/>
  <c r="J11" i="8"/>
  <c r="J10" i="8"/>
  <c r="J9" i="8"/>
  <c r="J8" i="8"/>
  <c r="J7" i="8"/>
  <c r="J6" i="8"/>
  <c r="J5" i="8"/>
  <c r="J4" i="8"/>
  <c r="J3" i="8"/>
  <c r="J2" i="8"/>
  <c r="U23" i="11" l="1"/>
  <c r="AK15" i="9"/>
  <c r="AK26" i="9"/>
  <c r="AK35" i="9"/>
  <c r="AK37" i="9"/>
  <c r="AK44" i="9"/>
  <c r="AK47" i="9"/>
  <c r="AK55" i="9"/>
  <c r="AK64" i="9"/>
  <c r="AK76" i="9"/>
  <c r="AK80" i="9"/>
  <c r="AK81" i="9"/>
  <c r="AK87" i="9"/>
  <c r="AK94" i="9"/>
  <c r="AK95" i="9"/>
  <c r="AK96" i="9"/>
  <c r="AK106" i="9"/>
  <c r="AK114" i="9"/>
  <c r="AK116" i="9"/>
  <c r="AK134" i="9"/>
  <c r="AK136" i="9"/>
  <c r="AK145" i="9"/>
  <c r="AK154" i="9"/>
  <c r="AK156" i="9"/>
  <c r="AK165" i="9"/>
  <c r="AK175" i="9"/>
  <c r="AK185" i="9"/>
  <c r="AK194" i="9"/>
  <c r="AK216" i="9"/>
  <c r="AK224" i="9"/>
  <c r="AK234" i="9"/>
  <c r="AK286" i="9"/>
  <c r="AK295" i="9"/>
  <c r="AK311" i="9"/>
  <c r="U24" i="11" l="1"/>
  <c r="AU12" i="9"/>
  <c r="AU11" i="9"/>
  <c r="AU10" i="9"/>
  <c r="U25" i="11" l="1"/>
  <c r="U26" i="11" s="1"/>
  <c r="U27" i="11" s="1"/>
  <c r="U28" i="11" s="1"/>
  <c r="U29" i="11" s="1"/>
  <c r="U30" i="11" s="1"/>
  <c r="AU20" i="9"/>
  <c r="AU21" i="9"/>
  <c r="AU19" i="9"/>
  <c r="U31" i="11" l="1"/>
  <c r="U32" i="11" s="1"/>
  <c r="U33" i="11" s="1"/>
  <c r="U34" i="11" s="1"/>
  <c r="U35" i="11" s="1"/>
  <c r="U36" i="11" s="1"/>
  <c r="AU18" i="9"/>
  <c r="AU17" i="9"/>
  <c r="BI12" i="9"/>
  <c r="BI11" i="9"/>
  <c r="BI10" i="9"/>
  <c r="BI14" i="9"/>
  <c r="BI13"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01" i="9"/>
  <c r="C291" i="9"/>
  <c r="C281" i="9"/>
  <c r="C271" i="9"/>
  <c r="C261" i="9"/>
  <c r="C251" i="9"/>
  <c r="C241" i="9"/>
  <c r="C231" i="9"/>
  <c r="C221" i="9"/>
  <c r="C211" i="9"/>
  <c r="C201" i="9"/>
  <c r="C191" i="9"/>
  <c r="C181" i="9"/>
  <c r="C171" i="9"/>
  <c r="C161" i="9"/>
  <c r="C151" i="9"/>
  <c r="C141" i="9"/>
  <c r="C131" i="9"/>
  <c r="C121" i="9"/>
  <c r="C111" i="9"/>
  <c r="C101" i="9"/>
  <c r="C91" i="9"/>
  <c r="C81" i="9"/>
  <c r="C71" i="9"/>
  <c r="C61" i="9"/>
  <c r="C51" i="9"/>
  <c r="C41" i="9"/>
  <c r="C31" i="9"/>
  <c r="C21" i="9"/>
  <c r="C11" i="9"/>
  <c r="C310" i="9"/>
  <c r="C300" i="9"/>
  <c r="C290" i="9"/>
  <c r="C280" i="9"/>
  <c r="C270" i="9"/>
  <c r="C260" i="9"/>
  <c r="C250" i="9"/>
  <c r="C240" i="9"/>
  <c r="C230" i="9"/>
  <c r="C220" i="9"/>
  <c r="C210" i="9"/>
  <c r="C200" i="9"/>
  <c r="C190" i="9"/>
  <c r="C180" i="9"/>
  <c r="C170" i="9"/>
  <c r="C160" i="9"/>
  <c r="C150" i="9"/>
  <c r="C140" i="9"/>
  <c r="C130" i="9"/>
  <c r="C120" i="9"/>
  <c r="C110" i="9"/>
  <c r="C100" i="9"/>
  <c r="C90" i="9"/>
  <c r="C80" i="9"/>
  <c r="C70" i="9"/>
  <c r="C60" i="9"/>
  <c r="C50" i="9"/>
  <c r="C40" i="9"/>
  <c r="C30" i="9"/>
  <c r="C20" i="9"/>
  <c r="C10" i="9"/>
  <c r="C309" i="9"/>
  <c r="C299" i="9"/>
  <c r="C289" i="9"/>
  <c r="C279" i="9"/>
  <c r="C269" i="9"/>
  <c r="C259" i="9"/>
  <c r="C249" i="9"/>
  <c r="C239" i="9"/>
  <c r="C229" i="9"/>
  <c r="C219" i="9"/>
  <c r="C209" i="9"/>
  <c r="C199" i="9"/>
  <c r="C189" i="9"/>
  <c r="C179" i="9"/>
  <c r="C169" i="9"/>
  <c r="C159" i="9"/>
  <c r="C149" i="9"/>
  <c r="C139" i="9"/>
  <c r="C129" i="9"/>
  <c r="C119" i="9"/>
  <c r="C109" i="9"/>
  <c r="C99" i="9"/>
  <c r="C89" i="9"/>
  <c r="C79" i="9"/>
  <c r="C69" i="9"/>
  <c r="C59" i="9"/>
  <c r="C49" i="9"/>
  <c r="C39" i="9"/>
  <c r="C29" i="9"/>
  <c r="C19" i="9"/>
  <c r="C9" i="9"/>
  <c r="C308" i="9"/>
  <c r="C298" i="9"/>
  <c r="C288" i="9"/>
  <c r="C278" i="9"/>
  <c r="C268" i="9"/>
  <c r="C258" i="9"/>
  <c r="C248" i="9"/>
  <c r="C238" i="9"/>
  <c r="C228" i="9"/>
  <c r="C218" i="9"/>
  <c r="C208" i="9"/>
  <c r="C198" i="9"/>
  <c r="C188" i="9"/>
  <c r="C178" i="9"/>
  <c r="C168" i="9"/>
  <c r="C158" i="9"/>
  <c r="C148" i="9"/>
  <c r="C138" i="9"/>
  <c r="C128" i="9"/>
  <c r="C118" i="9"/>
  <c r="C108" i="9"/>
  <c r="C98" i="9"/>
  <c r="C88" i="9"/>
  <c r="C78" i="9"/>
  <c r="C68" i="9"/>
  <c r="C58" i="9"/>
  <c r="C48" i="9"/>
  <c r="C38" i="9"/>
  <c r="C28" i="9"/>
  <c r="C18" i="9"/>
  <c r="C8" i="9"/>
  <c r="C307" i="9"/>
  <c r="C297" i="9"/>
  <c r="C287" i="9"/>
  <c r="C277" i="9"/>
  <c r="C267" i="9"/>
  <c r="C257" i="9"/>
  <c r="C247" i="9"/>
  <c r="C237" i="9"/>
  <c r="C227" i="9"/>
  <c r="C217" i="9"/>
  <c r="C207" i="9"/>
  <c r="C197" i="9"/>
  <c r="C187" i="9"/>
  <c r="C177" i="9"/>
  <c r="C167" i="9"/>
  <c r="C157" i="9"/>
  <c r="C147" i="9"/>
  <c r="C137" i="9"/>
  <c r="C127" i="9"/>
  <c r="C117" i="9"/>
  <c r="C107" i="9"/>
  <c r="C97" i="9"/>
  <c r="C87" i="9"/>
  <c r="C77" i="9"/>
  <c r="C67" i="9"/>
  <c r="C57" i="9"/>
  <c r="C47" i="9"/>
  <c r="C37" i="9"/>
  <c r="C27" i="9"/>
  <c r="C17" i="9"/>
  <c r="C7" i="9"/>
  <c r="C306" i="9"/>
  <c r="C296" i="9"/>
  <c r="C286" i="9"/>
  <c r="C276" i="9"/>
  <c r="C266" i="9"/>
  <c r="C256" i="9"/>
  <c r="C246" i="9"/>
  <c r="C236" i="9"/>
  <c r="C226" i="9"/>
  <c r="C216" i="9"/>
  <c r="C206" i="9"/>
  <c r="C196" i="9"/>
  <c r="C186" i="9"/>
  <c r="C176" i="9"/>
  <c r="C166" i="9"/>
  <c r="C156" i="9"/>
  <c r="C146" i="9"/>
  <c r="C136" i="9"/>
  <c r="C126" i="9"/>
  <c r="C116" i="9"/>
  <c r="C106" i="9"/>
  <c r="C96" i="9"/>
  <c r="C86" i="9"/>
  <c r="C76" i="9"/>
  <c r="C66" i="9"/>
  <c r="C56" i="9"/>
  <c r="C46" i="9"/>
  <c r="C36" i="9"/>
  <c r="C26" i="9"/>
  <c r="C16" i="9"/>
  <c r="C6" i="9"/>
  <c r="C305" i="9"/>
  <c r="C295" i="9"/>
  <c r="C285" i="9"/>
  <c r="C275" i="9"/>
  <c r="C265" i="9"/>
  <c r="C255" i="9"/>
  <c r="C245" i="9"/>
  <c r="C235" i="9"/>
  <c r="C225" i="9"/>
  <c r="C215" i="9"/>
  <c r="C205" i="9"/>
  <c r="C195" i="9"/>
  <c r="C185" i="9"/>
  <c r="C175" i="9"/>
  <c r="C165" i="9"/>
  <c r="C155" i="9"/>
  <c r="C145" i="9"/>
  <c r="C135" i="9"/>
  <c r="C125" i="9"/>
  <c r="C115" i="9"/>
  <c r="C105" i="9"/>
  <c r="C95" i="9"/>
  <c r="C85" i="9"/>
  <c r="C75" i="9"/>
  <c r="C65" i="9"/>
  <c r="C55" i="9"/>
  <c r="C45" i="9"/>
  <c r="C35" i="9"/>
  <c r="C25" i="9"/>
  <c r="C15" i="9"/>
  <c r="C5" i="9"/>
  <c r="C304" i="9"/>
  <c r="C294" i="9"/>
  <c r="C284" i="9"/>
  <c r="C274" i="9"/>
  <c r="C264" i="9"/>
  <c r="C254" i="9"/>
  <c r="C244" i="9"/>
  <c r="C234" i="9"/>
  <c r="C224" i="9"/>
  <c r="C214" i="9"/>
  <c r="C204" i="9"/>
  <c r="C194" i="9"/>
  <c r="C184" i="9"/>
  <c r="C174" i="9"/>
  <c r="C164" i="9"/>
  <c r="C154" i="9"/>
  <c r="C144" i="9"/>
  <c r="C134" i="9"/>
  <c r="C124" i="9"/>
  <c r="C114" i="9"/>
  <c r="C104" i="9"/>
  <c r="C94" i="9"/>
  <c r="C84" i="9"/>
  <c r="C74" i="9"/>
  <c r="C64" i="9"/>
  <c r="C54" i="9"/>
  <c r="C44" i="9"/>
  <c r="C34" i="9"/>
  <c r="C24" i="9"/>
  <c r="C14" i="9"/>
  <c r="C4" i="9"/>
  <c r="C303" i="9"/>
  <c r="C293" i="9"/>
  <c r="C283" i="9"/>
  <c r="C273" i="9"/>
  <c r="C263" i="9"/>
  <c r="C253" i="9"/>
  <c r="C243" i="9"/>
  <c r="C233" i="9"/>
  <c r="C223" i="9"/>
  <c r="C213" i="9"/>
  <c r="C203" i="9"/>
  <c r="C193" i="9"/>
  <c r="C183" i="9"/>
  <c r="C173" i="9"/>
  <c r="C163" i="9"/>
  <c r="C153" i="9"/>
  <c r="C143" i="9"/>
  <c r="C133" i="9"/>
  <c r="C123" i="9"/>
  <c r="C113" i="9"/>
  <c r="C103" i="9"/>
  <c r="C93" i="9"/>
  <c r="C83" i="9"/>
  <c r="C73" i="9"/>
  <c r="C63" i="9"/>
  <c r="C53" i="9"/>
  <c r="C43" i="9"/>
  <c r="C33" i="9"/>
  <c r="C23" i="9"/>
  <c r="C13" i="9"/>
  <c r="C3" i="9"/>
  <c r="C302" i="9"/>
  <c r="C292" i="9"/>
  <c r="C282" i="9"/>
  <c r="C272" i="9"/>
  <c r="C262" i="9"/>
  <c r="C252" i="9"/>
  <c r="C242" i="9"/>
  <c r="C232" i="9"/>
  <c r="C222" i="9"/>
  <c r="C212" i="9"/>
  <c r="C202" i="9"/>
  <c r="C192" i="9"/>
  <c r="C182" i="9"/>
  <c r="C172" i="9"/>
  <c r="C162" i="9"/>
  <c r="C152" i="9"/>
  <c r="C142" i="9"/>
  <c r="C132" i="9"/>
  <c r="C122" i="9"/>
  <c r="C112" i="9"/>
  <c r="C102" i="9"/>
  <c r="C92" i="9"/>
  <c r="C82" i="9"/>
  <c r="C72" i="9"/>
  <c r="C62" i="9"/>
  <c r="C52" i="9"/>
  <c r="C42" i="9"/>
  <c r="C32" i="9"/>
  <c r="C22" i="9"/>
  <c r="C12" i="9"/>
  <c r="C2" i="9"/>
  <c r="AJ306" i="9"/>
  <c r="I306" i="9"/>
  <c r="H306" i="9"/>
  <c r="G306" i="9"/>
  <c r="F306" i="9"/>
  <c r="E306" i="9"/>
  <c r="D306" i="9"/>
  <c r="AJ296" i="9"/>
  <c r="I296" i="9"/>
  <c r="H296" i="9"/>
  <c r="G296" i="9"/>
  <c r="F296" i="9"/>
  <c r="E296" i="9"/>
  <c r="D296" i="9"/>
  <c r="AJ286" i="9"/>
  <c r="I286" i="9"/>
  <c r="H286" i="9"/>
  <c r="G286" i="9"/>
  <c r="F286" i="9"/>
  <c r="E286" i="9"/>
  <c r="D286" i="9"/>
  <c r="AJ276" i="9"/>
  <c r="I276" i="9"/>
  <c r="H276" i="9"/>
  <c r="G276" i="9"/>
  <c r="F276" i="9"/>
  <c r="E276" i="9"/>
  <c r="D276" i="9"/>
  <c r="AJ266" i="9"/>
  <c r="I266" i="9"/>
  <c r="H266" i="9"/>
  <c r="G266" i="9"/>
  <c r="F266" i="9"/>
  <c r="E266" i="9"/>
  <c r="D266" i="9"/>
  <c r="AJ256" i="9"/>
  <c r="I256" i="9"/>
  <c r="H256" i="9"/>
  <c r="G256" i="9"/>
  <c r="F256" i="9"/>
  <c r="E256" i="9"/>
  <c r="D256" i="9"/>
  <c r="AJ246" i="9"/>
  <c r="I246" i="9"/>
  <c r="H246" i="9"/>
  <c r="G246" i="9"/>
  <c r="F246" i="9"/>
  <c r="E246" i="9"/>
  <c r="D246" i="9"/>
  <c r="AJ236" i="9"/>
  <c r="I236" i="9"/>
  <c r="H236" i="9"/>
  <c r="G236" i="9"/>
  <c r="F236" i="9"/>
  <c r="E236" i="9"/>
  <c r="D236" i="9"/>
  <c r="AJ226" i="9"/>
  <c r="I226" i="9"/>
  <c r="H226" i="9"/>
  <c r="G226" i="9"/>
  <c r="F226" i="9"/>
  <c r="E226" i="9"/>
  <c r="D226" i="9"/>
  <c r="AJ216" i="9"/>
  <c r="I216" i="9"/>
  <c r="H216" i="9"/>
  <c r="G216" i="9"/>
  <c r="F216" i="9"/>
  <c r="E216" i="9"/>
  <c r="D216" i="9"/>
  <c r="AJ206" i="9"/>
  <c r="I206" i="9"/>
  <c r="H206" i="9"/>
  <c r="G206" i="9"/>
  <c r="F206" i="9"/>
  <c r="E206" i="9"/>
  <c r="D206" i="9"/>
  <c r="AJ196" i="9"/>
  <c r="I196" i="9"/>
  <c r="H196" i="9"/>
  <c r="G196" i="9"/>
  <c r="F196" i="9"/>
  <c r="E196" i="9"/>
  <c r="D196" i="9"/>
  <c r="AJ186" i="9"/>
  <c r="I186" i="9"/>
  <c r="H186" i="9"/>
  <c r="G186" i="9"/>
  <c r="F186" i="9"/>
  <c r="E186" i="9"/>
  <c r="D186" i="9"/>
  <c r="AJ176" i="9"/>
  <c r="I176" i="9"/>
  <c r="H176" i="9"/>
  <c r="G176" i="9"/>
  <c r="F176" i="9"/>
  <c r="E176" i="9"/>
  <c r="D176" i="9"/>
  <c r="AJ166" i="9"/>
  <c r="I166" i="9"/>
  <c r="H166" i="9"/>
  <c r="G166" i="9"/>
  <c r="F166" i="9"/>
  <c r="E166" i="9"/>
  <c r="D166" i="9"/>
  <c r="AJ156" i="9"/>
  <c r="I156" i="9"/>
  <c r="H156" i="9"/>
  <c r="G156" i="9"/>
  <c r="F156" i="9"/>
  <c r="E156" i="9"/>
  <c r="D156" i="9"/>
  <c r="AJ146" i="9"/>
  <c r="I146" i="9"/>
  <c r="H146" i="9"/>
  <c r="G146" i="9"/>
  <c r="F146" i="9"/>
  <c r="E146" i="9"/>
  <c r="D146" i="9"/>
  <c r="AJ136" i="9"/>
  <c r="I136" i="9"/>
  <c r="H136" i="9"/>
  <c r="G136" i="9"/>
  <c r="F136" i="9"/>
  <c r="E136" i="9"/>
  <c r="D136" i="9"/>
  <c r="AJ126" i="9"/>
  <c r="I126" i="9"/>
  <c r="H126" i="9"/>
  <c r="G126" i="9"/>
  <c r="F126" i="9"/>
  <c r="E126" i="9"/>
  <c r="D126" i="9"/>
  <c r="AJ116" i="9"/>
  <c r="I116" i="9"/>
  <c r="H116" i="9"/>
  <c r="G116" i="9"/>
  <c r="F116" i="9"/>
  <c r="E116" i="9"/>
  <c r="D116" i="9"/>
  <c r="AJ106" i="9"/>
  <c r="I106" i="9"/>
  <c r="H106" i="9"/>
  <c r="G106" i="9"/>
  <c r="F106" i="9"/>
  <c r="E106" i="9"/>
  <c r="D106" i="9"/>
  <c r="AJ96" i="9"/>
  <c r="I96" i="9"/>
  <c r="H96" i="9"/>
  <c r="G96" i="9"/>
  <c r="F96" i="9"/>
  <c r="E96" i="9"/>
  <c r="D96" i="9"/>
  <c r="AJ86" i="9"/>
  <c r="I86" i="9"/>
  <c r="H86" i="9"/>
  <c r="G86" i="9"/>
  <c r="F86" i="9"/>
  <c r="E86" i="9"/>
  <c r="D86" i="9"/>
  <c r="AJ76" i="9"/>
  <c r="I76" i="9"/>
  <c r="H76" i="9"/>
  <c r="G76" i="9"/>
  <c r="F76" i="9"/>
  <c r="E76" i="9"/>
  <c r="D76" i="9"/>
  <c r="AJ66" i="9"/>
  <c r="I66" i="9"/>
  <c r="H66" i="9"/>
  <c r="G66" i="9"/>
  <c r="F66" i="9"/>
  <c r="E66" i="9"/>
  <c r="D66" i="9"/>
  <c r="AJ56" i="9"/>
  <c r="I56" i="9"/>
  <c r="H56" i="9"/>
  <c r="G56" i="9"/>
  <c r="F56" i="9"/>
  <c r="E56" i="9"/>
  <c r="D56" i="9"/>
  <c r="AJ46" i="9"/>
  <c r="I46" i="9"/>
  <c r="H46" i="9"/>
  <c r="G46" i="9"/>
  <c r="F46" i="9"/>
  <c r="E46" i="9"/>
  <c r="D46" i="9"/>
  <c r="AJ36" i="9"/>
  <c r="I36" i="9"/>
  <c r="H36" i="9"/>
  <c r="G36" i="9"/>
  <c r="F36" i="9"/>
  <c r="E36" i="9"/>
  <c r="D36" i="9"/>
  <c r="AJ26" i="9"/>
  <c r="I26" i="9"/>
  <c r="H26" i="9"/>
  <c r="G26" i="9"/>
  <c r="F26" i="9"/>
  <c r="E26" i="9"/>
  <c r="D26" i="9"/>
  <c r="AJ16" i="9"/>
  <c r="I16" i="9"/>
  <c r="H16" i="9"/>
  <c r="G16" i="9"/>
  <c r="F16" i="9"/>
  <c r="E16" i="9"/>
  <c r="D16" i="9"/>
  <c r="AJ6" i="9"/>
  <c r="I6" i="9"/>
  <c r="H6" i="9"/>
  <c r="G6" i="9"/>
  <c r="F6" i="9"/>
  <c r="E6" i="9"/>
  <c r="D6" i="9"/>
  <c r="AJ305" i="9"/>
  <c r="I305" i="9"/>
  <c r="H305" i="9"/>
  <c r="G305" i="9"/>
  <c r="F305" i="9"/>
  <c r="E305" i="9"/>
  <c r="D305" i="9"/>
  <c r="AJ295" i="9"/>
  <c r="I295" i="9"/>
  <c r="H295" i="9"/>
  <c r="G295" i="9"/>
  <c r="F295" i="9"/>
  <c r="E295" i="9"/>
  <c r="D295" i="9"/>
  <c r="AJ285" i="9"/>
  <c r="I285" i="9"/>
  <c r="H285" i="9"/>
  <c r="G285" i="9"/>
  <c r="F285" i="9"/>
  <c r="E285" i="9"/>
  <c r="D285" i="9"/>
  <c r="AJ275" i="9"/>
  <c r="I275" i="9"/>
  <c r="H275" i="9"/>
  <c r="G275" i="9"/>
  <c r="F275" i="9"/>
  <c r="E275" i="9"/>
  <c r="D275" i="9"/>
  <c r="AJ265" i="9"/>
  <c r="I265" i="9"/>
  <c r="H265" i="9"/>
  <c r="G265" i="9"/>
  <c r="F265" i="9"/>
  <c r="E265" i="9"/>
  <c r="D265" i="9"/>
  <c r="AJ255" i="9"/>
  <c r="I255" i="9"/>
  <c r="H255" i="9"/>
  <c r="G255" i="9"/>
  <c r="F255" i="9"/>
  <c r="E255" i="9"/>
  <c r="D255" i="9"/>
  <c r="AJ245" i="9"/>
  <c r="I245" i="9"/>
  <c r="H245" i="9"/>
  <c r="G245" i="9"/>
  <c r="F245" i="9"/>
  <c r="E245" i="9"/>
  <c r="D245" i="9"/>
  <c r="AJ235" i="9"/>
  <c r="I235" i="9"/>
  <c r="H235" i="9"/>
  <c r="G235" i="9"/>
  <c r="F235" i="9"/>
  <c r="E235" i="9"/>
  <c r="D235" i="9"/>
  <c r="AJ225" i="9"/>
  <c r="I225" i="9"/>
  <c r="H225" i="9"/>
  <c r="G225" i="9"/>
  <c r="F225" i="9"/>
  <c r="E225" i="9"/>
  <c r="D225" i="9"/>
  <c r="AJ215" i="9"/>
  <c r="I215" i="9"/>
  <c r="H215" i="9"/>
  <c r="G215" i="9"/>
  <c r="F215" i="9"/>
  <c r="E215" i="9"/>
  <c r="D215" i="9"/>
  <c r="AJ205" i="9"/>
  <c r="I205" i="9"/>
  <c r="H205" i="9"/>
  <c r="G205" i="9"/>
  <c r="F205" i="9"/>
  <c r="E205" i="9"/>
  <c r="D205" i="9"/>
  <c r="AJ195" i="9"/>
  <c r="I195" i="9"/>
  <c r="H195" i="9"/>
  <c r="G195" i="9"/>
  <c r="F195" i="9"/>
  <c r="E195" i="9"/>
  <c r="D195" i="9"/>
  <c r="AJ185" i="9"/>
  <c r="I185" i="9"/>
  <c r="H185" i="9"/>
  <c r="G185" i="9"/>
  <c r="F185" i="9"/>
  <c r="E185" i="9"/>
  <c r="D185" i="9"/>
  <c r="AJ175" i="9"/>
  <c r="I175" i="9"/>
  <c r="H175" i="9"/>
  <c r="G175" i="9"/>
  <c r="F175" i="9"/>
  <c r="E175" i="9"/>
  <c r="D175" i="9"/>
  <c r="AJ165" i="9"/>
  <c r="I165" i="9"/>
  <c r="H165" i="9"/>
  <c r="G165" i="9"/>
  <c r="F165" i="9"/>
  <c r="E165" i="9"/>
  <c r="D165" i="9"/>
  <c r="AJ155" i="9"/>
  <c r="I155" i="9"/>
  <c r="H155" i="9"/>
  <c r="G155" i="9"/>
  <c r="F155" i="9"/>
  <c r="E155" i="9"/>
  <c r="D155" i="9"/>
  <c r="AJ145" i="9"/>
  <c r="I145" i="9"/>
  <c r="H145" i="9"/>
  <c r="G145" i="9"/>
  <c r="F145" i="9"/>
  <c r="E145" i="9"/>
  <c r="D145" i="9"/>
  <c r="AJ135" i="9"/>
  <c r="I135" i="9"/>
  <c r="H135" i="9"/>
  <c r="G135" i="9"/>
  <c r="F135" i="9"/>
  <c r="E135" i="9"/>
  <c r="D135" i="9"/>
  <c r="AJ125" i="9"/>
  <c r="I125" i="9"/>
  <c r="H125" i="9"/>
  <c r="G125" i="9"/>
  <c r="F125" i="9"/>
  <c r="E125" i="9"/>
  <c r="D125" i="9"/>
  <c r="AJ115" i="9"/>
  <c r="I115" i="9"/>
  <c r="H115" i="9"/>
  <c r="G115" i="9"/>
  <c r="F115" i="9"/>
  <c r="E115" i="9"/>
  <c r="D115" i="9"/>
  <c r="AJ105" i="9"/>
  <c r="I105" i="9"/>
  <c r="H105" i="9"/>
  <c r="G105" i="9"/>
  <c r="F105" i="9"/>
  <c r="E105" i="9"/>
  <c r="D105" i="9"/>
  <c r="AJ95" i="9"/>
  <c r="I95" i="9"/>
  <c r="H95" i="9"/>
  <c r="G95" i="9"/>
  <c r="F95" i="9"/>
  <c r="E95" i="9"/>
  <c r="D95" i="9"/>
  <c r="AJ85" i="9"/>
  <c r="I85" i="9"/>
  <c r="H85" i="9"/>
  <c r="G85" i="9"/>
  <c r="F85" i="9"/>
  <c r="E85" i="9"/>
  <c r="D85" i="9"/>
  <c r="AJ75" i="9"/>
  <c r="I75" i="9"/>
  <c r="H75" i="9"/>
  <c r="G75" i="9"/>
  <c r="F75" i="9"/>
  <c r="E75" i="9"/>
  <c r="D75" i="9"/>
  <c r="AJ65" i="9"/>
  <c r="I65" i="9"/>
  <c r="H65" i="9"/>
  <c r="G65" i="9"/>
  <c r="F65" i="9"/>
  <c r="E65" i="9"/>
  <c r="D65" i="9"/>
  <c r="AJ55" i="9"/>
  <c r="I55" i="9"/>
  <c r="H55" i="9"/>
  <c r="G55" i="9"/>
  <c r="F55" i="9"/>
  <c r="E55" i="9"/>
  <c r="D55" i="9"/>
  <c r="AJ45" i="9"/>
  <c r="I45" i="9"/>
  <c r="H45" i="9"/>
  <c r="G45" i="9"/>
  <c r="F45" i="9"/>
  <c r="E45" i="9"/>
  <c r="D45" i="9"/>
  <c r="AJ35" i="9"/>
  <c r="I35" i="9"/>
  <c r="H35" i="9"/>
  <c r="G35" i="9"/>
  <c r="F35" i="9"/>
  <c r="E35" i="9"/>
  <c r="D35" i="9"/>
  <c r="AJ25" i="9"/>
  <c r="I25" i="9"/>
  <c r="H25" i="9"/>
  <c r="G25" i="9"/>
  <c r="F25" i="9"/>
  <c r="E25" i="9"/>
  <c r="D25" i="9"/>
  <c r="AJ15" i="9"/>
  <c r="I15" i="9"/>
  <c r="H15" i="9"/>
  <c r="G15" i="9"/>
  <c r="F15" i="9"/>
  <c r="E15" i="9"/>
  <c r="D15" i="9"/>
  <c r="AJ5" i="9"/>
  <c r="I5" i="9"/>
  <c r="H5" i="9"/>
  <c r="G5" i="9"/>
  <c r="F5" i="9"/>
  <c r="E5" i="9"/>
  <c r="D5" i="9"/>
  <c r="AJ304" i="9"/>
  <c r="I304" i="9"/>
  <c r="H304" i="9"/>
  <c r="G304" i="9"/>
  <c r="F304" i="9"/>
  <c r="E304" i="9"/>
  <c r="D304" i="9"/>
  <c r="AJ294" i="9"/>
  <c r="I294" i="9"/>
  <c r="H294" i="9"/>
  <c r="G294" i="9"/>
  <c r="F294" i="9"/>
  <c r="E294" i="9"/>
  <c r="D294" i="9"/>
  <c r="AJ284" i="9"/>
  <c r="I284" i="9"/>
  <c r="H284" i="9"/>
  <c r="G284" i="9"/>
  <c r="F284" i="9"/>
  <c r="E284" i="9"/>
  <c r="D284" i="9"/>
  <c r="AJ274" i="9"/>
  <c r="I274" i="9"/>
  <c r="H274" i="9"/>
  <c r="G274" i="9"/>
  <c r="F274" i="9"/>
  <c r="E274" i="9"/>
  <c r="D274" i="9"/>
  <c r="AJ264" i="9"/>
  <c r="I264" i="9"/>
  <c r="H264" i="9"/>
  <c r="G264" i="9"/>
  <c r="F264" i="9"/>
  <c r="E264" i="9"/>
  <c r="D264" i="9"/>
  <c r="AJ254" i="9"/>
  <c r="I254" i="9"/>
  <c r="H254" i="9"/>
  <c r="G254" i="9"/>
  <c r="F254" i="9"/>
  <c r="E254" i="9"/>
  <c r="D254" i="9"/>
  <c r="AJ244" i="9"/>
  <c r="I244" i="9"/>
  <c r="H244" i="9"/>
  <c r="G244" i="9"/>
  <c r="F244" i="9"/>
  <c r="E244" i="9"/>
  <c r="D244" i="9"/>
  <c r="AJ234" i="9"/>
  <c r="I234" i="9"/>
  <c r="H234" i="9"/>
  <c r="G234" i="9"/>
  <c r="F234" i="9"/>
  <c r="E234" i="9"/>
  <c r="D234" i="9"/>
  <c r="AJ224" i="9"/>
  <c r="I224" i="9"/>
  <c r="H224" i="9"/>
  <c r="G224" i="9"/>
  <c r="F224" i="9"/>
  <c r="E224" i="9"/>
  <c r="D224" i="9"/>
  <c r="AJ214" i="9"/>
  <c r="I214" i="9"/>
  <c r="H214" i="9"/>
  <c r="G214" i="9"/>
  <c r="F214" i="9"/>
  <c r="E214" i="9"/>
  <c r="D214" i="9"/>
  <c r="AJ204" i="9"/>
  <c r="I204" i="9"/>
  <c r="H204" i="9"/>
  <c r="G204" i="9"/>
  <c r="F204" i="9"/>
  <c r="E204" i="9"/>
  <c r="D204" i="9"/>
  <c r="AJ194" i="9"/>
  <c r="I194" i="9"/>
  <c r="H194" i="9"/>
  <c r="G194" i="9"/>
  <c r="F194" i="9"/>
  <c r="E194" i="9"/>
  <c r="D194" i="9"/>
  <c r="AJ184" i="9"/>
  <c r="I184" i="9"/>
  <c r="H184" i="9"/>
  <c r="G184" i="9"/>
  <c r="F184" i="9"/>
  <c r="E184" i="9"/>
  <c r="D184" i="9"/>
  <c r="AJ174" i="9"/>
  <c r="I174" i="9"/>
  <c r="H174" i="9"/>
  <c r="G174" i="9"/>
  <c r="F174" i="9"/>
  <c r="E174" i="9"/>
  <c r="D174" i="9"/>
  <c r="AJ164" i="9"/>
  <c r="I164" i="9"/>
  <c r="H164" i="9"/>
  <c r="G164" i="9"/>
  <c r="F164" i="9"/>
  <c r="E164" i="9"/>
  <c r="D164" i="9"/>
  <c r="AJ154" i="9"/>
  <c r="I154" i="9"/>
  <c r="H154" i="9"/>
  <c r="G154" i="9"/>
  <c r="F154" i="9"/>
  <c r="E154" i="9"/>
  <c r="D154" i="9"/>
  <c r="AJ144" i="9"/>
  <c r="I144" i="9"/>
  <c r="H144" i="9"/>
  <c r="G144" i="9"/>
  <c r="F144" i="9"/>
  <c r="E144" i="9"/>
  <c r="D144" i="9"/>
  <c r="AJ134" i="9"/>
  <c r="I134" i="9"/>
  <c r="H134" i="9"/>
  <c r="G134" i="9"/>
  <c r="F134" i="9"/>
  <c r="E134" i="9"/>
  <c r="D134" i="9"/>
  <c r="AJ124" i="9"/>
  <c r="I124" i="9"/>
  <c r="H124" i="9"/>
  <c r="G124" i="9"/>
  <c r="F124" i="9"/>
  <c r="E124" i="9"/>
  <c r="D124" i="9"/>
  <c r="AJ114" i="9"/>
  <c r="I114" i="9"/>
  <c r="H114" i="9"/>
  <c r="G114" i="9"/>
  <c r="F114" i="9"/>
  <c r="E114" i="9"/>
  <c r="D114" i="9"/>
  <c r="AJ104" i="9"/>
  <c r="I104" i="9"/>
  <c r="H104" i="9"/>
  <c r="G104" i="9"/>
  <c r="F104" i="9"/>
  <c r="E104" i="9"/>
  <c r="D104" i="9"/>
  <c r="AJ94" i="9"/>
  <c r="I94" i="9"/>
  <c r="H94" i="9"/>
  <c r="G94" i="9"/>
  <c r="F94" i="9"/>
  <c r="E94" i="9"/>
  <c r="D94" i="9"/>
  <c r="AJ84" i="9"/>
  <c r="I84" i="9"/>
  <c r="H84" i="9"/>
  <c r="G84" i="9"/>
  <c r="F84" i="9"/>
  <c r="E84" i="9"/>
  <c r="D84" i="9"/>
  <c r="AJ74" i="9"/>
  <c r="I74" i="9"/>
  <c r="H74" i="9"/>
  <c r="G74" i="9"/>
  <c r="F74" i="9"/>
  <c r="E74" i="9"/>
  <c r="D74" i="9"/>
  <c r="AJ64" i="9"/>
  <c r="I64" i="9"/>
  <c r="H64" i="9"/>
  <c r="G64" i="9"/>
  <c r="F64" i="9"/>
  <c r="E64" i="9"/>
  <c r="D64" i="9"/>
  <c r="AJ54" i="9"/>
  <c r="I54" i="9"/>
  <c r="H54" i="9"/>
  <c r="G54" i="9"/>
  <c r="F54" i="9"/>
  <c r="E54" i="9"/>
  <c r="D54" i="9"/>
  <c r="AJ44" i="9"/>
  <c r="I44" i="9"/>
  <c r="H44" i="9"/>
  <c r="G44" i="9"/>
  <c r="F44" i="9"/>
  <c r="E44" i="9"/>
  <c r="D44" i="9"/>
  <c r="AJ34" i="9"/>
  <c r="I34" i="9"/>
  <c r="H34" i="9"/>
  <c r="G34" i="9"/>
  <c r="F34" i="9"/>
  <c r="E34" i="9"/>
  <c r="D34" i="9"/>
  <c r="AJ24" i="9"/>
  <c r="I24" i="9"/>
  <c r="H24" i="9"/>
  <c r="G24" i="9"/>
  <c r="F24" i="9"/>
  <c r="E24" i="9"/>
  <c r="D24" i="9"/>
  <c r="AJ14" i="9"/>
  <c r="I14" i="9"/>
  <c r="H14" i="9"/>
  <c r="G14" i="9"/>
  <c r="F14" i="9"/>
  <c r="E14" i="9"/>
  <c r="D14" i="9"/>
  <c r="AJ4" i="9"/>
  <c r="I4" i="9"/>
  <c r="H4" i="9"/>
  <c r="G4" i="9"/>
  <c r="F4" i="9"/>
  <c r="E4" i="9"/>
  <c r="D4" i="9"/>
  <c r="U37" i="11" l="1"/>
  <c r="U38" i="11" s="1"/>
  <c r="U39" i="11" s="1"/>
  <c r="CA43" i="9"/>
  <c r="U40" i="11" l="1"/>
  <c r="U41" i="11" s="1"/>
  <c r="U42" i="11" s="1"/>
  <c r="U43" i="11" s="1"/>
  <c r="U44" i="11" s="1"/>
  <c r="U45" i="11" s="1"/>
  <c r="U46" i="11" s="1"/>
  <c r="U47" i="11" s="1"/>
  <c r="U48" i="11" s="1"/>
  <c r="I373" i="9"/>
  <c r="I372" i="9"/>
  <c r="I371" i="9"/>
  <c r="I370" i="9"/>
  <c r="I369" i="9"/>
  <c r="I368" i="9"/>
  <c r="I367" i="9"/>
  <c r="I366" i="9"/>
  <c r="I365" i="9"/>
  <c r="I364" i="9"/>
  <c r="I363" i="9"/>
  <c r="I362" i="9"/>
  <c r="I361" i="9"/>
  <c r="I360" i="9"/>
  <c r="I359" i="9"/>
  <c r="I358" i="9"/>
  <c r="I357" i="9"/>
  <c r="I356" i="9"/>
  <c r="I355" i="9"/>
  <c r="I354" i="9"/>
  <c r="I353" i="9"/>
  <c r="I352" i="9"/>
  <c r="I351" i="9"/>
  <c r="I350" i="9"/>
  <c r="I349" i="9"/>
  <c r="I348" i="9"/>
  <c r="I347" i="9"/>
  <c r="I346" i="9"/>
  <c r="I345" i="9"/>
  <c r="I344" i="9"/>
  <c r="I343" i="9"/>
  <c r="I342" i="9"/>
  <c r="I341" i="9"/>
  <c r="I340" i="9"/>
  <c r="I339" i="9"/>
  <c r="I338" i="9"/>
  <c r="I337" i="9"/>
  <c r="I336" i="9"/>
  <c r="I335" i="9"/>
  <c r="I334" i="9"/>
  <c r="I333" i="9"/>
  <c r="I332" i="9"/>
  <c r="I331" i="9"/>
  <c r="I330" i="9"/>
  <c r="I329" i="9"/>
  <c r="I328" i="9"/>
  <c r="I327" i="9"/>
  <c r="I326" i="9"/>
  <c r="I325" i="9"/>
  <c r="I324" i="9"/>
  <c r="I323" i="9"/>
  <c r="I322" i="9"/>
  <c r="I321" i="9"/>
  <c r="I320" i="9"/>
  <c r="I319" i="9"/>
  <c r="I318" i="9"/>
  <c r="I317" i="9"/>
  <c r="I316" i="9"/>
  <c r="I315" i="9"/>
  <c r="I314" i="9"/>
  <c r="I313" i="9"/>
  <c r="I312" i="9"/>
  <c r="I311" i="9"/>
  <c r="I310" i="9"/>
  <c r="I309" i="9"/>
  <c r="I308" i="9"/>
  <c r="I307" i="9"/>
  <c r="I303" i="9"/>
  <c r="I302" i="9"/>
  <c r="I301" i="9"/>
  <c r="I300" i="9"/>
  <c r="I299" i="9"/>
  <c r="I298" i="9"/>
  <c r="I297" i="9"/>
  <c r="I293" i="9"/>
  <c r="I292" i="9"/>
  <c r="I291" i="9"/>
  <c r="I290" i="9"/>
  <c r="I289" i="9"/>
  <c r="I288" i="9"/>
  <c r="I287" i="9"/>
  <c r="I283" i="9"/>
  <c r="I282" i="9"/>
  <c r="I281" i="9"/>
  <c r="I280" i="9"/>
  <c r="I279" i="9"/>
  <c r="I278" i="9"/>
  <c r="I277" i="9"/>
  <c r="I273" i="9"/>
  <c r="I272" i="9"/>
  <c r="I271" i="9"/>
  <c r="I270" i="9"/>
  <c r="I269" i="9"/>
  <c r="I268" i="9"/>
  <c r="I267" i="9"/>
  <c r="I263" i="9"/>
  <c r="I262" i="9"/>
  <c r="I261" i="9"/>
  <c r="I260" i="9"/>
  <c r="I259" i="9"/>
  <c r="I258" i="9"/>
  <c r="I257" i="9"/>
  <c r="I253" i="9"/>
  <c r="I252" i="9"/>
  <c r="I251" i="9"/>
  <c r="I250" i="9"/>
  <c r="I249" i="9"/>
  <c r="I248" i="9"/>
  <c r="I247" i="9"/>
  <c r="I243" i="9"/>
  <c r="I242" i="9"/>
  <c r="I241" i="9"/>
  <c r="I240" i="9"/>
  <c r="I239" i="9"/>
  <c r="I238" i="9"/>
  <c r="I237" i="9"/>
  <c r="I233" i="9"/>
  <c r="I232" i="9"/>
  <c r="I231" i="9"/>
  <c r="I230" i="9"/>
  <c r="I229" i="9"/>
  <c r="I228" i="9"/>
  <c r="I227" i="9"/>
  <c r="I223" i="9"/>
  <c r="I222" i="9"/>
  <c r="I221" i="9"/>
  <c r="I220" i="9"/>
  <c r="I219" i="9"/>
  <c r="I218" i="9"/>
  <c r="I217" i="9"/>
  <c r="I213" i="9"/>
  <c r="I212" i="9"/>
  <c r="I211" i="9"/>
  <c r="I210" i="9"/>
  <c r="I209" i="9"/>
  <c r="I208" i="9"/>
  <c r="I207" i="9"/>
  <c r="I203" i="9"/>
  <c r="I202" i="9"/>
  <c r="I201" i="9"/>
  <c r="I200" i="9"/>
  <c r="I199" i="9"/>
  <c r="I198" i="9"/>
  <c r="I197" i="9"/>
  <c r="I193" i="9"/>
  <c r="I192" i="9"/>
  <c r="I191" i="9"/>
  <c r="I190" i="9"/>
  <c r="I189" i="9"/>
  <c r="I188" i="9"/>
  <c r="I187" i="9"/>
  <c r="I183" i="9"/>
  <c r="I182" i="9"/>
  <c r="I181" i="9"/>
  <c r="I180" i="9"/>
  <c r="I179" i="9"/>
  <c r="I178" i="9"/>
  <c r="I177" i="9"/>
  <c r="I173" i="9"/>
  <c r="I172" i="9"/>
  <c r="I171" i="9"/>
  <c r="I170" i="9"/>
  <c r="I169" i="9"/>
  <c r="I168" i="9"/>
  <c r="I167" i="9"/>
  <c r="I163" i="9"/>
  <c r="I162" i="9"/>
  <c r="I161" i="9"/>
  <c r="I160" i="9"/>
  <c r="I159" i="9"/>
  <c r="I158" i="9"/>
  <c r="I157" i="9"/>
  <c r="I153" i="9"/>
  <c r="I152" i="9"/>
  <c r="I151" i="9"/>
  <c r="I150" i="9"/>
  <c r="I149" i="9"/>
  <c r="I148" i="9"/>
  <c r="I147" i="9"/>
  <c r="I143" i="9"/>
  <c r="I142" i="9"/>
  <c r="I141" i="9"/>
  <c r="I140" i="9"/>
  <c r="I139" i="9"/>
  <c r="I138" i="9"/>
  <c r="I137" i="9"/>
  <c r="I133" i="9"/>
  <c r="I132" i="9"/>
  <c r="I131" i="9"/>
  <c r="I130" i="9"/>
  <c r="I129" i="9"/>
  <c r="I128" i="9"/>
  <c r="I127" i="9"/>
  <c r="I123" i="9"/>
  <c r="I122" i="9"/>
  <c r="I121" i="9"/>
  <c r="I120" i="9"/>
  <c r="I119" i="9"/>
  <c r="I118" i="9"/>
  <c r="I117" i="9"/>
  <c r="I113" i="9"/>
  <c r="I112" i="9"/>
  <c r="I111" i="9"/>
  <c r="I110" i="9"/>
  <c r="I109" i="9"/>
  <c r="I108" i="9"/>
  <c r="I107" i="9"/>
  <c r="I103" i="9"/>
  <c r="I102" i="9"/>
  <c r="I101" i="9"/>
  <c r="I100" i="9"/>
  <c r="I99" i="9"/>
  <c r="I98" i="9"/>
  <c r="I97" i="9"/>
  <c r="I93" i="9"/>
  <c r="I92" i="9"/>
  <c r="I91" i="9"/>
  <c r="I90" i="9"/>
  <c r="I89" i="9"/>
  <c r="I88" i="9"/>
  <c r="I87" i="9"/>
  <c r="I83" i="9"/>
  <c r="I82" i="9"/>
  <c r="I81" i="9"/>
  <c r="I80" i="9"/>
  <c r="I79" i="9"/>
  <c r="I78" i="9"/>
  <c r="I77" i="9"/>
  <c r="I73" i="9"/>
  <c r="I72" i="9"/>
  <c r="I71" i="9"/>
  <c r="I70" i="9"/>
  <c r="I69" i="9"/>
  <c r="I68" i="9"/>
  <c r="I67" i="9"/>
  <c r="I63" i="9"/>
  <c r="I62" i="9"/>
  <c r="I61" i="9"/>
  <c r="I60" i="9"/>
  <c r="I59" i="9"/>
  <c r="I58" i="9"/>
  <c r="I57" i="9"/>
  <c r="I53" i="9"/>
  <c r="I52" i="9"/>
  <c r="I51" i="9"/>
  <c r="I50" i="9"/>
  <c r="I49" i="9"/>
  <c r="I48" i="9"/>
  <c r="I47" i="9"/>
  <c r="I43" i="9"/>
  <c r="I42" i="9"/>
  <c r="I41" i="9"/>
  <c r="I40" i="9"/>
  <c r="I39" i="9"/>
  <c r="I38" i="9"/>
  <c r="I37" i="9"/>
  <c r="I33" i="9"/>
  <c r="I32" i="9"/>
  <c r="I31" i="9"/>
  <c r="I30" i="9"/>
  <c r="I29" i="9"/>
  <c r="I28" i="9"/>
  <c r="I27" i="9"/>
  <c r="I23" i="9"/>
  <c r="I22" i="9"/>
  <c r="I21" i="9"/>
  <c r="I20" i="9"/>
  <c r="I19" i="9"/>
  <c r="I18" i="9"/>
  <c r="I17" i="9"/>
  <c r="I13" i="9"/>
  <c r="I12" i="9"/>
  <c r="I11" i="9"/>
  <c r="I10" i="9"/>
  <c r="I9" i="9"/>
  <c r="I8" i="9"/>
  <c r="I7" i="9"/>
  <c r="I3" i="9"/>
  <c r="I2" i="9"/>
  <c r="U49" i="11" l="1"/>
  <c r="U50" i="11" s="1"/>
  <c r="U51" i="11" s="1"/>
  <c r="U52" i="11" s="1"/>
  <c r="U53" i="11" s="1"/>
  <c r="U54" i="11" s="1"/>
  <c r="U55" i="11" s="1"/>
  <c r="U56" i="11" s="1"/>
  <c r="U57" i="11" s="1"/>
  <c r="U58" i="11" s="1"/>
  <c r="U59" i="11" s="1"/>
  <c r="U60" i="11" s="1"/>
  <c r="U61" i="11" s="1"/>
  <c r="U62" i="11" s="1"/>
  <c r="U63" i="11" s="1"/>
  <c r="U64" i="11" s="1"/>
  <c r="U65" i="11" s="1"/>
  <c r="U66" i="11" s="1"/>
  <c r="U67" i="11" s="1"/>
  <c r="U68" i="11" s="1"/>
  <c r="U69" i="11" s="1"/>
  <c r="U70" i="11" s="1"/>
  <c r="U71" i="11" s="1"/>
  <c r="CA2" i="9"/>
  <c r="CA3" i="9"/>
  <c r="CA4" i="9"/>
  <c r="CA5" i="9"/>
  <c r="CA6" i="9"/>
  <c r="CA7" i="9"/>
  <c r="CA8" i="9"/>
  <c r="CA9" i="9"/>
  <c r="CA10" i="9"/>
  <c r="CA11" i="9"/>
  <c r="CA12" i="9"/>
  <c r="CA13" i="9"/>
  <c r="CA14" i="9"/>
  <c r="CA15" i="9"/>
  <c r="CA16" i="9"/>
  <c r="CA17" i="9"/>
  <c r="CA18" i="9"/>
  <c r="CA19" i="9"/>
  <c r="CA20" i="9"/>
  <c r="CA21" i="9"/>
  <c r="CA22" i="9"/>
  <c r="CA23" i="9"/>
  <c r="CA24" i="9"/>
  <c r="CA25" i="9"/>
  <c r="CA26" i="9"/>
  <c r="CA27" i="9"/>
  <c r="CA28" i="9"/>
  <c r="CA29" i="9"/>
  <c r="CA30" i="9"/>
  <c r="CA31" i="9"/>
  <c r="CA32" i="9"/>
  <c r="CA33" i="9"/>
  <c r="CA34" i="9"/>
  <c r="CA35" i="9"/>
  <c r="CA36" i="9"/>
  <c r="CA37" i="9"/>
  <c r="CA38" i="9"/>
  <c r="CA39" i="9"/>
  <c r="CA40" i="9"/>
  <c r="CA41" i="9"/>
  <c r="CA42" i="9"/>
  <c r="H373" i="9"/>
  <c r="G373" i="9"/>
  <c r="H372" i="9"/>
  <c r="G372" i="9"/>
  <c r="H371" i="9"/>
  <c r="G371" i="9"/>
  <c r="H370" i="9"/>
  <c r="G370" i="9"/>
  <c r="H369" i="9"/>
  <c r="G369" i="9"/>
  <c r="H368" i="9"/>
  <c r="G368" i="9"/>
  <c r="H367" i="9"/>
  <c r="G367" i="9"/>
  <c r="H366" i="9"/>
  <c r="G366" i="9"/>
  <c r="H365" i="9"/>
  <c r="G365" i="9"/>
  <c r="H364" i="9"/>
  <c r="G364" i="9"/>
  <c r="H363" i="9"/>
  <c r="G363" i="9"/>
  <c r="H362" i="9"/>
  <c r="G362" i="9"/>
  <c r="H361" i="9"/>
  <c r="G361" i="9"/>
  <c r="H360" i="9"/>
  <c r="G360" i="9"/>
  <c r="H359" i="9"/>
  <c r="G359" i="9"/>
  <c r="H358" i="9"/>
  <c r="G358" i="9"/>
  <c r="H357" i="9"/>
  <c r="G357" i="9"/>
  <c r="H356" i="9"/>
  <c r="G356" i="9"/>
  <c r="H355" i="9"/>
  <c r="G355" i="9"/>
  <c r="H354" i="9"/>
  <c r="G354" i="9"/>
  <c r="H353" i="9"/>
  <c r="G353" i="9"/>
  <c r="H352" i="9"/>
  <c r="G352" i="9"/>
  <c r="H351" i="9"/>
  <c r="G351" i="9"/>
  <c r="H350" i="9"/>
  <c r="G350" i="9"/>
  <c r="H349" i="9"/>
  <c r="G349" i="9"/>
  <c r="H348" i="9"/>
  <c r="G348" i="9"/>
  <c r="H347" i="9"/>
  <c r="G347" i="9"/>
  <c r="H346" i="9"/>
  <c r="G346" i="9"/>
  <c r="H345" i="9"/>
  <c r="G345" i="9"/>
  <c r="H344" i="9"/>
  <c r="G344" i="9"/>
  <c r="H343" i="9"/>
  <c r="G343" i="9"/>
  <c r="H342" i="9"/>
  <c r="G342" i="9"/>
  <c r="H341" i="9"/>
  <c r="G341" i="9"/>
  <c r="H340" i="9"/>
  <c r="G340" i="9"/>
  <c r="H339" i="9"/>
  <c r="G339" i="9"/>
  <c r="H338" i="9"/>
  <c r="G338" i="9"/>
  <c r="H337" i="9"/>
  <c r="G337" i="9"/>
  <c r="H336" i="9"/>
  <c r="G336" i="9"/>
  <c r="H335" i="9"/>
  <c r="G335" i="9"/>
  <c r="H334" i="9"/>
  <c r="G334" i="9"/>
  <c r="H333" i="9"/>
  <c r="G333" i="9"/>
  <c r="H332" i="9"/>
  <c r="G332" i="9"/>
  <c r="H331" i="9"/>
  <c r="G331" i="9"/>
  <c r="H330" i="9"/>
  <c r="G330" i="9"/>
  <c r="H329" i="9"/>
  <c r="G329" i="9"/>
  <c r="H328" i="9"/>
  <c r="G328" i="9"/>
  <c r="H327" i="9"/>
  <c r="G327" i="9"/>
  <c r="H326" i="9"/>
  <c r="G326" i="9"/>
  <c r="H325" i="9"/>
  <c r="G325" i="9"/>
  <c r="H324" i="9"/>
  <c r="G324" i="9"/>
  <c r="H323" i="9"/>
  <c r="G323" i="9"/>
  <c r="H322" i="9"/>
  <c r="G322" i="9"/>
  <c r="H321" i="9"/>
  <c r="G321" i="9"/>
  <c r="H320" i="9"/>
  <c r="G320" i="9"/>
  <c r="H319" i="9"/>
  <c r="G319" i="9"/>
  <c r="H318" i="9"/>
  <c r="G318" i="9"/>
  <c r="H317" i="9"/>
  <c r="G317" i="9"/>
  <c r="H316" i="9"/>
  <c r="G316" i="9"/>
  <c r="H315" i="9"/>
  <c r="G315" i="9"/>
  <c r="H314" i="9"/>
  <c r="G314" i="9"/>
  <c r="H313" i="9"/>
  <c r="G313" i="9"/>
  <c r="H312" i="9"/>
  <c r="G312" i="9"/>
  <c r="H311" i="9"/>
  <c r="G311" i="9"/>
  <c r="H310" i="9"/>
  <c r="G310" i="9"/>
  <c r="H309" i="9"/>
  <c r="G309" i="9"/>
  <c r="H308" i="9"/>
  <c r="G308" i="9"/>
  <c r="H307" i="9"/>
  <c r="G307" i="9"/>
  <c r="H303" i="9"/>
  <c r="G303" i="9"/>
  <c r="H302" i="9"/>
  <c r="G302" i="9"/>
  <c r="H301" i="9"/>
  <c r="G301" i="9"/>
  <c r="H300" i="9"/>
  <c r="G300" i="9"/>
  <c r="H299" i="9"/>
  <c r="G299" i="9"/>
  <c r="H298" i="9"/>
  <c r="G298" i="9"/>
  <c r="H297" i="9"/>
  <c r="G297" i="9"/>
  <c r="H293" i="9"/>
  <c r="G293" i="9"/>
  <c r="H292" i="9"/>
  <c r="G292" i="9"/>
  <c r="H291" i="9"/>
  <c r="G291" i="9"/>
  <c r="H290" i="9"/>
  <c r="G290" i="9"/>
  <c r="H289" i="9"/>
  <c r="G289" i="9"/>
  <c r="H288" i="9"/>
  <c r="G288" i="9"/>
  <c r="H287" i="9"/>
  <c r="G287" i="9"/>
  <c r="H283" i="9"/>
  <c r="G283" i="9"/>
  <c r="H282" i="9"/>
  <c r="G282" i="9"/>
  <c r="H281" i="9"/>
  <c r="G281" i="9"/>
  <c r="H280" i="9"/>
  <c r="G280" i="9"/>
  <c r="H279" i="9"/>
  <c r="G279" i="9"/>
  <c r="H278" i="9"/>
  <c r="G278" i="9"/>
  <c r="H277" i="9"/>
  <c r="G277" i="9"/>
  <c r="H273" i="9"/>
  <c r="G273" i="9"/>
  <c r="H272" i="9"/>
  <c r="G272" i="9"/>
  <c r="H271" i="9"/>
  <c r="G271" i="9"/>
  <c r="H270" i="9"/>
  <c r="G270" i="9"/>
  <c r="H269" i="9"/>
  <c r="G269" i="9"/>
  <c r="H268" i="9"/>
  <c r="G268" i="9"/>
  <c r="H267" i="9"/>
  <c r="G267" i="9"/>
  <c r="H263" i="9"/>
  <c r="G263" i="9"/>
  <c r="H262" i="9"/>
  <c r="G262" i="9"/>
  <c r="H261" i="9"/>
  <c r="G261" i="9"/>
  <c r="H260" i="9"/>
  <c r="G260" i="9"/>
  <c r="H259" i="9"/>
  <c r="G259" i="9"/>
  <c r="H258" i="9"/>
  <c r="G258" i="9"/>
  <c r="H257" i="9"/>
  <c r="G257" i="9"/>
  <c r="H253" i="9"/>
  <c r="G253" i="9"/>
  <c r="H252" i="9"/>
  <c r="G252" i="9"/>
  <c r="H251" i="9"/>
  <c r="G251" i="9"/>
  <c r="H250" i="9"/>
  <c r="G250" i="9"/>
  <c r="H249" i="9"/>
  <c r="G249" i="9"/>
  <c r="H248" i="9"/>
  <c r="G248" i="9"/>
  <c r="H247" i="9"/>
  <c r="G247" i="9"/>
  <c r="H243" i="9"/>
  <c r="G243" i="9"/>
  <c r="H242" i="9"/>
  <c r="G242" i="9"/>
  <c r="H241" i="9"/>
  <c r="G241" i="9"/>
  <c r="H240" i="9"/>
  <c r="G240" i="9"/>
  <c r="H239" i="9"/>
  <c r="G239" i="9"/>
  <c r="H238" i="9"/>
  <c r="G238" i="9"/>
  <c r="H237" i="9"/>
  <c r="G237" i="9"/>
  <c r="H233" i="9"/>
  <c r="G233" i="9"/>
  <c r="H232" i="9"/>
  <c r="G232" i="9"/>
  <c r="H231" i="9"/>
  <c r="G231" i="9"/>
  <c r="H230" i="9"/>
  <c r="G230" i="9"/>
  <c r="H229" i="9"/>
  <c r="G229" i="9"/>
  <c r="H228" i="9"/>
  <c r="G228" i="9"/>
  <c r="H227" i="9"/>
  <c r="G227" i="9"/>
  <c r="H223" i="9"/>
  <c r="G223" i="9"/>
  <c r="H222" i="9"/>
  <c r="G222" i="9"/>
  <c r="H221" i="9"/>
  <c r="G221" i="9"/>
  <c r="H220" i="9"/>
  <c r="G220" i="9"/>
  <c r="H219" i="9"/>
  <c r="G219" i="9"/>
  <c r="H218" i="9"/>
  <c r="G218" i="9"/>
  <c r="H217" i="9"/>
  <c r="G217" i="9"/>
  <c r="H213" i="9"/>
  <c r="G213" i="9"/>
  <c r="H212" i="9"/>
  <c r="G212" i="9"/>
  <c r="H211" i="9"/>
  <c r="G211" i="9"/>
  <c r="H210" i="9"/>
  <c r="G210" i="9"/>
  <c r="H209" i="9"/>
  <c r="G209" i="9"/>
  <c r="H208" i="9"/>
  <c r="G208" i="9"/>
  <c r="H207" i="9"/>
  <c r="G207" i="9"/>
  <c r="H203" i="9"/>
  <c r="G203" i="9"/>
  <c r="H202" i="9"/>
  <c r="G202" i="9"/>
  <c r="H201" i="9"/>
  <c r="G201" i="9"/>
  <c r="H200" i="9"/>
  <c r="G200" i="9"/>
  <c r="H199" i="9"/>
  <c r="G199" i="9"/>
  <c r="H198" i="9"/>
  <c r="G198" i="9"/>
  <c r="H197" i="9"/>
  <c r="G197" i="9"/>
  <c r="H193" i="9"/>
  <c r="G193" i="9"/>
  <c r="H192" i="9"/>
  <c r="G192" i="9"/>
  <c r="H191" i="9"/>
  <c r="G191" i="9"/>
  <c r="H190" i="9"/>
  <c r="G190" i="9"/>
  <c r="H189" i="9"/>
  <c r="G189" i="9"/>
  <c r="H188" i="9"/>
  <c r="G188" i="9"/>
  <c r="H187" i="9"/>
  <c r="G187" i="9"/>
  <c r="H183" i="9"/>
  <c r="G183" i="9"/>
  <c r="H182" i="9"/>
  <c r="G182" i="9"/>
  <c r="H181" i="9"/>
  <c r="G181" i="9"/>
  <c r="H180" i="9"/>
  <c r="G180" i="9"/>
  <c r="H179" i="9"/>
  <c r="G179" i="9"/>
  <c r="H178" i="9"/>
  <c r="G178" i="9"/>
  <c r="H177" i="9"/>
  <c r="G177" i="9"/>
  <c r="H173" i="9"/>
  <c r="G173" i="9"/>
  <c r="H172" i="9"/>
  <c r="G172" i="9"/>
  <c r="H171" i="9"/>
  <c r="G171" i="9"/>
  <c r="H170" i="9"/>
  <c r="G170" i="9"/>
  <c r="H169" i="9"/>
  <c r="G169" i="9"/>
  <c r="H168" i="9"/>
  <c r="G168" i="9"/>
  <c r="H167" i="9"/>
  <c r="G167" i="9"/>
  <c r="H163" i="9"/>
  <c r="G163" i="9"/>
  <c r="H162" i="9"/>
  <c r="G162" i="9"/>
  <c r="H161" i="9"/>
  <c r="G161" i="9"/>
  <c r="H160" i="9"/>
  <c r="G160" i="9"/>
  <c r="H159" i="9"/>
  <c r="G159" i="9"/>
  <c r="H158" i="9"/>
  <c r="G158" i="9"/>
  <c r="H157" i="9"/>
  <c r="G157" i="9"/>
  <c r="H153" i="9"/>
  <c r="G153" i="9"/>
  <c r="H152" i="9"/>
  <c r="G152" i="9"/>
  <c r="H151" i="9"/>
  <c r="G151" i="9"/>
  <c r="H150" i="9"/>
  <c r="G150" i="9"/>
  <c r="H149" i="9"/>
  <c r="G149" i="9"/>
  <c r="H148" i="9"/>
  <c r="G148" i="9"/>
  <c r="H147" i="9"/>
  <c r="G147" i="9"/>
  <c r="H143" i="9"/>
  <c r="G143" i="9"/>
  <c r="H142" i="9"/>
  <c r="G142" i="9"/>
  <c r="H141" i="9"/>
  <c r="G141" i="9"/>
  <c r="H140" i="9"/>
  <c r="G140" i="9"/>
  <c r="H139" i="9"/>
  <c r="G139" i="9"/>
  <c r="H138" i="9"/>
  <c r="G138" i="9"/>
  <c r="H137" i="9"/>
  <c r="G137" i="9"/>
  <c r="H133" i="9"/>
  <c r="G133" i="9"/>
  <c r="H132" i="9"/>
  <c r="G132" i="9"/>
  <c r="H131" i="9"/>
  <c r="G131" i="9"/>
  <c r="H130" i="9"/>
  <c r="G130" i="9"/>
  <c r="H129" i="9"/>
  <c r="G129" i="9"/>
  <c r="H128" i="9"/>
  <c r="G128" i="9"/>
  <c r="H127" i="9"/>
  <c r="G127" i="9"/>
  <c r="H123" i="9"/>
  <c r="G123" i="9"/>
  <c r="H122" i="9"/>
  <c r="G122" i="9"/>
  <c r="H121" i="9"/>
  <c r="G121" i="9"/>
  <c r="H120" i="9"/>
  <c r="G120" i="9"/>
  <c r="H119" i="9"/>
  <c r="G119" i="9"/>
  <c r="H118" i="9"/>
  <c r="G118" i="9"/>
  <c r="H117" i="9"/>
  <c r="G117" i="9"/>
  <c r="H113" i="9"/>
  <c r="G113" i="9"/>
  <c r="H112" i="9"/>
  <c r="G112" i="9"/>
  <c r="H111" i="9"/>
  <c r="G111" i="9"/>
  <c r="H110" i="9"/>
  <c r="G110" i="9"/>
  <c r="H109" i="9"/>
  <c r="G109" i="9"/>
  <c r="H108" i="9"/>
  <c r="G108" i="9"/>
  <c r="H107" i="9"/>
  <c r="G107" i="9"/>
  <c r="H103" i="9"/>
  <c r="G103" i="9"/>
  <c r="H102" i="9"/>
  <c r="G102" i="9"/>
  <c r="H101" i="9"/>
  <c r="G101" i="9"/>
  <c r="H100" i="9"/>
  <c r="G100" i="9"/>
  <c r="H99" i="9"/>
  <c r="G99" i="9"/>
  <c r="H98" i="9"/>
  <c r="G98" i="9"/>
  <c r="H97" i="9"/>
  <c r="G97" i="9"/>
  <c r="H93" i="9"/>
  <c r="G93" i="9"/>
  <c r="H92" i="9"/>
  <c r="G92" i="9"/>
  <c r="H91" i="9"/>
  <c r="G91" i="9"/>
  <c r="H90" i="9"/>
  <c r="G90" i="9"/>
  <c r="H89" i="9"/>
  <c r="G89" i="9"/>
  <c r="H88" i="9"/>
  <c r="G88" i="9"/>
  <c r="H87" i="9"/>
  <c r="G87" i="9"/>
  <c r="H83" i="9"/>
  <c r="G83" i="9"/>
  <c r="H82" i="9"/>
  <c r="G82" i="9"/>
  <c r="H81" i="9"/>
  <c r="G81" i="9"/>
  <c r="H80" i="9"/>
  <c r="G80" i="9"/>
  <c r="H79" i="9"/>
  <c r="G79" i="9"/>
  <c r="H78" i="9"/>
  <c r="G78" i="9"/>
  <c r="H77" i="9"/>
  <c r="G77" i="9"/>
  <c r="H73" i="9"/>
  <c r="G73" i="9"/>
  <c r="H72" i="9"/>
  <c r="G72" i="9"/>
  <c r="H71" i="9"/>
  <c r="G71" i="9"/>
  <c r="H70" i="9"/>
  <c r="G70" i="9"/>
  <c r="H69" i="9"/>
  <c r="G69" i="9"/>
  <c r="H68" i="9"/>
  <c r="G68" i="9"/>
  <c r="H67" i="9"/>
  <c r="G67" i="9"/>
  <c r="H63" i="9"/>
  <c r="G63" i="9"/>
  <c r="H62" i="9"/>
  <c r="G62" i="9"/>
  <c r="H61" i="9"/>
  <c r="G61" i="9"/>
  <c r="H60" i="9"/>
  <c r="G60" i="9"/>
  <c r="H59" i="9"/>
  <c r="G59" i="9"/>
  <c r="H58" i="9"/>
  <c r="G58" i="9"/>
  <c r="H57" i="9"/>
  <c r="G57" i="9"/>
  <c r="H53" i="9"/>
  <c r="G53" i="9"/>
  <c r="H52" i="9"/>
  <c r="G52" i="9"/>
  <c r="H51" i="9"/>
  <c r="G51" i="9"/>
  <c r="H50" i="9"/>
  <c r="G50" i="9"/>
  <c r="H49" i="9"/>
  <c r="G49" i="9"/>
  <c r="H48" i="9"/>
  <c r="G48" i="9"/>
  <c r="H47" i="9"/>
  <c r="G47" i="9"/>
  <c r="H43" i="9"/>
  <c r="G43" i="9"/>
  <c r="H42" i="9"/>
  <c r="G42" i="9"/>
  <c r="H41" i="9"/>
  <c r="G41" i="9"/>
  <c r="H40" i="9"/>
  <c r="G40" i="9"/>
  <c r="H39" i="9"/>
  <c r="G39" i="9"/>
  <c r="H38" i="9"/>
  <c r="G38" i="9"/>
  <c r="H37" i="9"/>
  <c r="G37" i="9"/>
  <c r="H33" i="9"/>
  <c r="G33" i="9"/>
  <c r="H32" i="9"/>
  <c r="G32" i="9"/>
  <c r="H31" i="9"/>
  <c r="G31" i="9"/>
  <c r="H30" i="9"/>
  <c r="G30" i="9"/>
  <c r="H29" i="9"/>
  <c r="G29" i="9"/>
  <c r="H28" i="9"/>
  <c r="G28" i="9"/>
  <c r="H27" i="9"/>
  <c r="G27" i="9"/>
  <c r="H23" i="9"/>
  <c r="G23" i="9"/>
  <c r="H22" i="9"/>
  <c r="G22" i="9"/>
  <c r="H21" i="9"/>
  <c r="G21" i="9"/>
  <c r="H20" i="9"/>
  <c r="G20" i="9"/>
  <c r="H19" i="9"/>
  <c r="G19" i="9"/>
  <c r="H18" i="9"/>
  <c r="G18" i="9"/>
  <c r="H17" i="9"/>
  <c r="G17" i="9"/>
  <c r="H13" i="9"/>
  <c r="G13" i="9"/>
  <c r="H12" i="9"/>
  <c r="G12" i="9"/>
  <c r="H11" i="9"/>
  <c r="G11" i="9"/>
  <c r="H10" i="9"/>
  <c r="G10" i="9"/>
  <c r="H9" i="9"/>
  <c r="G9" i="9"/>
  <c r="H8" i="9"/>
  <c r="G8" i="9"/>
  <c r="H7" i="9"/>
  <c r="G7" i="9"/>
  <c r="H3" i="9"/>
  <c r="G3" i="9"/>
  <c r="H2" i="9"/>
  <c r="G2" i="9"/>
  <c r="X2" i="11" l="1"/>
  <c r="F373" i="9"/>
  <c r="F372" i="9"/>
  <c r="F371" i="9"/>
  <c r="F370" i="9"/>
  <c r="F369" i="9"/>
  <c r="F368" i="9"/>
  <c r="F367" i="9"/>
  <c r="F366" i="9"/>
  <c r="F365" i="9"/>
  <c r="F364" i="9"/>
  <c r="F363" i="9"/>
  <c r="F362" i="9"/>
  <c r="F361" i="9"/>
  <c r="F360" i="9"/>
  <c r="F359" i="9"/>
  <c r="F358" i="9"/>
  <c r="F357" i="9"/>
  <c r="F356" i="9"/>
  <c r="F355" i="9"/>
  <c r="F354" i="9"/>
  <c r="F353" i="9"/>
  <c r="F352" i="9"/>
  <c r="F351" i="9"/>
  <c r="F350" i="9"/>
  <c r="F349" i="9"/>
  <c r="F348" i="9"/>
  <c r="F347" i="9"/>
  <c r="F346" i="9"/>
  <c r="F345" i="9"/>
  <c r="F344" i="9"/>
  <c r="F343" i="9"/>
  <c r="F342" i="9"/>
  <c r="F341" i="9"/>
  <c r="F340" i="9"/>
  <c r="F339" i="9"/>
  <c r="F338" i="9"/>
  <c r="F337" i="9"/>
  <c r="F336" i="9"/>
  <c r="F335" i="9"/>
  <c r="F334" i="9"/>
  <c r="F333" i="9"/>
  <c r="F332" i="9"/>
  <c r="F331" i="9"/>
  <c r="F330" i="9"/>
  <c r="F329" i="9"/>
  <c r="F328" i="9"/>
  <c r="F327" i="9"/>
  <c r="F326" i="9"/>
  <c r="F325" i="9"/>
  <c r="F324" i="9"/>
  <c r="F323" i="9"/>
  <c r="F322" i="9"/>
  <c r="F321" i="9"/>
  <c r="F320" i="9"/>
  <c r="F319" i="9"/>
  <c r="F318" i="9"/>
  <c r="F317" i="9"/>
  <c r="F316" i="9"/>
  <c r="F315" i="9"/>
  <c r="F314" i="9"/>
  <c r="F313" i="9"/>
  <c r="F312" i="9"/>
  <c r="F311" i="9"/>
  <c r="F310" i="9"/>
  <c r="F309" i="9"/>
  <c r="F308" i="9"/>
  <c r="F307" i="9"/>
  <c r="F303" i="9"/>
  <c r="F302" i="9"/>
  <c r="F301" i="9"/>
  <c r="F300" i="9"/>
  <c r="F299" i="9"/>
  <c r="F298" i="9"/>
  <c r="F297" i="9"/>
  <c r="F293" i="9"/>
  <c r="F292" i="9"/>
  <c r="F291" i="9"/>
  <c r="F290" i="9"/>
  <c r="F289" i="9"/>
  <c r="F288" i="9"/>
  <c r="F287" i="9"/>
  <c r="F283" i="9"/>
  <c r="F282" i="9"/>
  <c r="F281" i="9"/>
  <c r="F280" i="9"/>
  <c r="F279" i="9"/>
  <c r="F278" i="9"/>
  <c r="F277" i="9"/>
  <c r="F273" i="9"/>
  <c r="F272" i="9"/>
  <c r="F271" i="9"/>
  <c r="F270" i="9"/>
  <c r="F269" i="9"/>
  <c r="F268" i="9"/>
  <c r="F267" i="9"/>
  <c r="F263" i="9"/>
  <c r="F262" i="9"/>
  <c r="F261" i="9"/>
  <c r="F260" i="9"/>
  <c r="F259" i="9"/>
  <c r="F258" i="9"/>
  <c r="F257" i="9"/>
  <c r="F253" i="9"/>
  <c r="F252" i="9"/>
  <c r="F251" i="9"/>
  <c r="F250" i="9"/>
  <c r="F249" i="9"/>
  <c r="F248" i="9"/>
  <c r="F247" i="9"/>
  <c r="F243" i="9"/>
  <c r="F242" i="9"/>
  <c r="F241" i="9"/>
  <c r="F240" i="9"/>
  <c r="F239" i="9"/>
  <c r="F238" i="9"/>
  <c r="F237" i="9"/>
  <c r="F233" i="9"/>
  <c r="F232" i="9"/>
  <c r="F231" i="9"/>
  <c r="F230" i="9"/>
  <c r="F229" i="9"/>
  <c r="F228" i="9"/>
  <c r="F227" i="9"/>
  <c r="F223" i="9"/>
  <c r="F222" i="9"/>
  <c r="F221" i="9"/>
  <c r="F220" i="9"/>
  <c r="F219" i="9"/>
  <c r="F218" i="9"/>
  <c r="F217" i="9"/>
  <c r="F213" i="9"/>
  <c r="F212" i="9"/>
  <c r="F211" i="9"/>
  <c r="F210" i="9"/>
  <c r="F209" i="9"/>
  <c r="F208" i="9"/>
  <c r="F207" i="9"/>
  <c r="F203" i="9"/>
  <c r="F202" i="9"/>
  <c r="F201" i="9"/>
  <c r="F200" i="9"/>
  <c r="F199" i="9"/>
  <c r="F198" i="9"/>
  <c r="F197" i="9"/>
  <c r="F193" i="9"/>
  <c r="F192" i="9"/>
  <c r="F191" i="9"/>
  <c r="F190" i="9"/>
  <c r="F189" i="9"/>
  <c r="F188" i="9"/>
  <c r="F187" i="9"/>
  <c r="F183" i="9"/>
  <c r="F182" i="9"/>
  <c r="F181" i="9"/>
  <c r="F180" i="9"/>
  <c r="F179" i="9"/>
  <c r="F178" i="9"/>
  <c r="F177" i="9"/>
  <c r="F173" i="9"/>
  <c r="F172" i="9"/>
  <c r="F171" i="9"/>
  <c r="F170" i="9"/>
  <c r="F169" i="9"/>
  <c r="F168" i="9"/>
  <c r="F167" i="9"/>
  <c r="F163" i="9"/>
  <c r="F162" i="9"/>
  <c r="F161" i="9"/>
  <c r="F160" i="9"/>
  <c r="F159" i="9"/>
  <c r="F158" i="9"/>
  <c r="F157" i="9"/>
  <c r="F153" i="9"/>
  <c r="F152" i="9"/>
  <c r="F151" i="9"/>
  <c r="F150" i="9"/>
  <c r="F149" i="9"/>
  <c r="F148" i="9"/>
  <c r="F147" i="9"/>
  <c r="F143" i="9"/>
  <c r="F142" i="9"/>
  <c r="F141" i="9"/>
  <c r="F140" i="9"/>
  <c r="F139" i="9"/>
  <c r="F138" i="9"/>
  <c r="F137" i="9"/>
  <c r="F133" i="9"/>
  <c r="F132" i="9"/>
  <c r="F131" i="9"/>
  <c r="F130" i="9"/>
  <c r="F129" i="9"/>
  <c r="F128" i="9"/>
  <c r="F127" i="9"/>
  <c r="F123" i="9"/>
  <c r="F122" i="9"/>
  <c r="F121" i="9"/>
  <c r="F120" i="9"/>
  <c r="F119" i="9"/>
  <c r="F118" i="9"/>
  <c r="F117" i="9"/>
  <c r="F113" i="9"/>
  <c r="F112" i="9"/>
  <c r="F111" i="9"/>
  <c r="F110" i="9"/>
  <c r="F109" i="9"/>
  <c r="F108" i="9"/>
  <c r="F107" i="9"/>
  <c r="F103" i="9"/>
  <c r="F102" i="9"/>
  <c r="F101" i="9"/>
  <c r="F100" i="9"/>
  <c r="F99" i="9"/>
  <c r="F98" i="9"/>
  <c r="F97" i="9"/>
  <c r="F93" i="9"/>
  <c r="F92" i="9"/>
  <c r="F91" i="9"/>
  <c r="F90" i="9"/>
  <c r="F89" i="9"/>
  <c r="F88" i="9"/>
  <c r="F87" i="9"/>
  <c r="F83" i="9"/>
  <c r="F82" i="9"/>
  <c r="F81" i="9"/>
  <c r="F80" i="9"/>
  <c r="F79" i="9"/>
  <c r="F78" i="9"/>
  <c r="F77" i="9"/>
  <c r="F73" i="9"/>
  <c r="F72" i="9"/>
  <c r="F71" i="9"/>
  <c r="F70" i="9"/>
  <c r="F69" i="9"/>
  <c r="F68" i="9"/>
  <c r="F67" i="9"/>
  <c r="F63" i="9"/>
  <c r="F62" i="9"/>
  <c r="F61" i="9"/>
  <c r="F60" i="9"/>
  <c r="F59" i="9"/>
  <c r="F58" i="9"/>
  <c r="F57" i="9"/>
  <c r="F53" i="9"/>
  <c r="F52" i="9"/>
  <c r="F51" i="9"/>
  <c r="F50" i="9"/>
  <c r="F49" i="9"/>
  <c r="F48" i="9"/>
  <c r="F47" i="9"/>
  <c r="F43" i="9"/>
  <c r="F42" i="9"/>
  <c r="F41" i="9"/>
  <c r="F40" i="9"/>
  <c r="F39" i="9"/>
  <c r="F38" i="9"/>
  <c r="F37" i="9"/>
  <c r="F33" i="9"/>
  <c r="F32" i="9"/>
  <c r="F31" i="9"/>
  <c r="F30" i="9"/>
  <c r="F29" i="9"/>
  <c r="F28" i="9"/>
  <c r="F27" i="9"/>
  <c r="F23" i="9"/>
  <c r="F22" i="9"/>
  <c r="F21" i="9"/>
  <c r="F20" i="9"/>
  <c r="F19" i="9"/>
  <c r="F18" i="9"/>
  <c r="F17" i="9"/>
  <c r="F13" i="9"/>
  <c r="F12" i="9"/>
  <c r="F11" i="9"/>
  <c r="F10" i="9"/>
  <c r="F9" i="9"/>
  <c r="F8" i="9"/>
  <c r="F7" i="9"/>
  <c r="F3" i="9"/>
  <c r="F2" i="9"/>
  <c r="BV67" i="9" l="1"/>
  <c r="BV86" i="9" l="1"/>
  <c r="BV114" i="9"/>
  <c r="BV81" i="9"/>
  <c r="BV84" i="9"/>
  <c r="BV87" i="9"/>
  <c r="BV82" i="9"/>
  <c r="BV83" i="9"/>
  <c r="BV128" i="9"/>
  <c r="BV85" i="9"/>
  <c r="E373" i="9" l="1"/>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3" i="9"/>
  <c r="E302" i="9"/>
  <c r="E301" i="9"/>
  <c r="E300" i="9"/>
  <c r="E299" i="9"/>
  <c r="E298" i="9"/>
  <c r="E297" i="9"/>
  <c r="E293" i="9"/>
  <c r="E292" i="9"/>
  <c r="E291" i="9"/>
  <c r="E290" i="9"/>
  <c r="E289" i="9"/>
  <c r="E288" i="9"/>
  <c r="E287" i="9"/>
  <c r="E283" i="9"/>
  <c r="E282" i="9"/>
  <c r="E281" i="9"/>
  <c r="E280" i="9"/>
  <c r="E279" i="9"/>
  <c r="E278" i="9"/>
  <c r="E277" i="9"/>
  <c r="E273" i="9"/>
  <c r="E272" i="9"/>
  <c r="E271" i="9"/>
  <c r="E270" i="9"/>
  <c r="E269" i="9"/>
  <c r="E268" i="9"/>
  <c r="E267" i="9"/>
  <c r="E263" i="9"/>
  <c r="E262" i="9"/>
  <c r="E261" i="9"/>
  <c r="E260" i="9"/>
  <c r="E259" i="9"/>
  <c r="E258" i="9"/>
  <c r="E257" i="9"/>
  <c r="E253" i="9"/>
  <c r="E252" i="9"/>
  <c r="E251" i="9"/>
  <c r="E250" i="9"/>
  <c r="E249" i="9"/>
  <c r="E248" i="9"/>
  <c r="E247" i="9"/>
  <c r="E243" i="9"/>
  <c r="E242" i="9"/>
  <c r="E241" i="9"/>
  <c r="E240" i="9"/>
  <c r="E239" i="9"/>
  <c r="E238" i="9"/>
  <c r="E237" i="9"/>
  <c r="E233" i="9"/>
  <c r="E232" i="9"/>
  <c r="E231" i="9"/>
  <c r="E230" i="9"/>
  <c r="E229" i="9"/>
  <c r="E228" i="9"/>
  <c r="E227" i="9"/>
  <c r="E223" i="9"/>
  <c r="E222" i="9"/>
  <c r="E221" i="9"/>
  <c r="E220" i="9"/>
  <c r="E219" i="9"/>
  <c r="E218" i="9"/>
  <c r="E217" i="9"/>
  <c r="E213" i="9"/>
  <c r="E212" i="9"/>
  <c r="E211" i="9"/>
  <c r="E210" i="9"/>
  <c r="E209" i="9"/>
  <c r="E208" i="9"/>
  <c r="E207" i="9"/>
  <c r="E203" i="9"/>
  <c r="E202" i="9"/>
  <c r="E201" i="9"/>
  <c r="E200" i="9"/>
  <c r="E199" i="9"/>
  <c r="E198" i="9"/>
  <c r="E197" i="9"/>
  <c r="E193" i="9"/>
  <c r="E192" i="9"/>
  <c r="E191" i="9"/>
  <c r="E190" i="9"/>
  <c r="E189" i="9"/>
  <c r="E188" i="9"/>
  <c r="E187" i="9"/>
  <c r="E183" i="9"/>
  <c r="E182" i="9"/>
  <c r="E181" i="9"/>
  <c r="E180" i="9"/>
  <c r="E179" i="9"/>
  <c r="E178" i="9"/>
  <c r="E177" i="9"/>
  <c r="E173" i="9"/>
  <c r="E172" i="9"/>
  <c r="E171" i="9"/>
  <c r="E170" i="9"/>
  <c r="E169" i="9"/>
  <c r="E168" i="9"/>
  <c r="E167" i="9"/>
  <c r="E163" i="9"/>
  <c r="E162" i="9"/>
  <c r="E161" i="9"/>
  <c r="E160" i="9"/>
  <c r="E159" i="9"/>
  <c r="E158" i="9"/>
  <c r="E157" i="9"/>
  <c r="E153" i="9"/>
  <c r="E152" i="9"/>
  <c r="E151" i="9"/>
  <c r="E150" i="9"/>
  <c r="E149" i="9"/>
  <c r="E148" i="9"/>
  <c r="E147" i="9"/>
  <c r="E143" i="9"/>
  <c r="E142" i="9"/>
  <c r="E141" i="9"/>
  <c r="E140" i="9"/>
  <c r="E139" i="9"/>
  <c r="E138" i="9"/>
  <c r="E137" i="9"/>
  <c r="E133" i="9"/>
  <c r="E132" i="9"/>
  <c r="E131" i="9"/>
  <c r="E130" i="9"/>
  <c r="E129" i="9"/>
  <c r="E128" i="9"/>
  <c r="E127" i="9"/>
  <c r="E123" i="9"/>
  <c r="E122" i="9"/>
  <c r="E121" i="9"/>
  <c r="E120" i="9"/>
  <c r="E119" i="9"/>
  <c r="E118" i="9"/>
  <c r="E117" i="9"/>
  <c r="E113" i="9"/>
  <c r="E112" i="9"/>
  <c r="E111" i="9"/>
  <c r="E110" i="9"/>
  <c r="E109" i="9"/>
  <c r="E108" i="9"/>
  <c r="E107" i="9"/>
  <c r="E103" i="9"/>
  <c r="E102" i="9"/>
  <c r="E101" i="9"/>
  <c r="E100" i="9"/>
  <c r="E99" i="9"/>
  <c r="E98" i="9"/>
  <c r="E97" i="9"/>
  <c r="E93" i="9"/>
  <c r="E92" i="9"/>
  <c r="E91" i="9"/>
  <c r="E90" i="9"/>
  <c r="E89" i="9"/>
  <c r="E88" i="9"/>
  <c r="E87" i="9"/>
  <c r="E83" i="9"/>
  <c r="E82" i="9"/>
  <c r="E81" i="9"/>
  <c r="E80" i="9"/>
  <c r="E79" i="9"/>
  <c r="E78" i="9"/>
  <c r="E77" i="9"/>
  <c r="E73" i="9"/>
  <c r="E72" i="9"/>
  <c r="E71" i="9"/>
  <c r="E70" i="9"/>
  <c r="E69" i="9"/>
  <c r="E68" i="9"/>
  <c r="E67" i="9"/>
  <c r="E63" i="9"/>
  <c r="E62" i="9"/>
  <c r="E61" i="9"/>
  <c r="E60" i="9"/>
  <c r="E59" i="9"/>
  <c r="E58" i="9"/>
  <c r="E57" i="9"/>
  <c r="E53" i="9"/>
  <c r="E52" i="9"/>
  <c r="E51" i="9"/>
  <c r="E50" i="9"/>
  <c r="E49" i="9"/>
  <c r="E48" i="9"/>
  <c r="E47" i="9"/>
  <c r="E43" i="9"/>
  <c r="E42" i="9"/>
  <c r="E41" i="9"/>
  <c r="E40" i="9"/>
  <c r="E39" i="9"/>
  <c r="E38" i="9"/>
  <c r="E37" i="9"/>
  <c r="E33" i="9"/>
  <c r="E32" i="9"/>
  <c r="E31" i="9"/>
  <c r="E30" i="9"/>
  <c r="E29" i="9"/>
  <c r="E28" i="9"/>
  <c r="E27" i="9"/>
  <c r="E23" i="9"/>
  <c r="E22" i="9"/>
  <c r="E21" i="9"/>
  <c r="E20" i="9"/>
  <c r="E19" i="9"/>
  <c r="E18" i="9"/>
  <c r="E17" i="9"/>
  <c r="E13" i="9"/>
  <c r="E12" i="9"/>
  <c r="E11" i="9"/>
  <c r="E10" i="9"/>
  <c r="E9" i="9"/>
  <c r="E8" i="9"/>
  <c r="E7" i="9"/>
  <c r="E3" i="9"/>
  <c r="E2" i="9"/>
  <c r="AJ330" i="9" l="1"/>
  <c r="AJ329" i="9"/>
  <c r="AJ328" i="9"/>
  <c r="AJ327" i="9"/>
  <c r="AJ326" i="9"/>
  <c r="AJ325" i="9"/>
  <c r="AJ324" i="9"/>
  <c r="AJ323" i="9"/>
  <c r="AJ322" i="9"/>
  <c r="AJ321" i="9"/>
  <c r="AJ320" i="9"/>
  <c r="AJ319" i="9"/>
  <c r="AJ318" i="9"/>
  <c r="AJ317" i="9"/>
  <c r="AJ316" i="9"/>
  <c r="AJ315" i="9"/>
  <c r="AJ314" i="9"/>
  <c r="AJ313" i="9"/>
  <c r="AJ312" i="9"/>
  <c r="AJ311" i="9"/>
  <c r="AJ310" i="9"/>
  <c r="AJ309" i="9"/>
  <c r="AJ308" i="9"/>
  <c r="AJ307" i="9"/>
  <c r="AJ303" i="9"/>
  <c r="AJ302" i="9"/>
  <c r="AJ301" i="9"/>
  <c r="AJ300" i="9"/>
  <c r="AJ299" i="9"/>
  <c r="AJ298" i="9"/>
  <c r="AJ297" i="9"/>
  <c r="AJ293" i="9"/>
  <c r="AJ292" i="9"/>
  <c r="AJ291" i="9"/>
  <c r="AJ289" i="9"/>
  <c r="AJ288" i="9"/>
  <c r="AJ283" i="9"/>
  <c r="AJ282" i="9"/>
  <c r="AJ281" i="9"/>
  <c r="AJ280" i="9"/>
  <c r="AJ279" i="9"/>
  <c r="AJ278" i="9"/>
  <c r="AJ277" i="9"/>
  <c r="AJ273" i="9"/>
  <c r="AJ272" i="9"/>
  <c r="AJ271" i="9"/>
  <c r="AJ270" i="9"/>
  <c r="AJ269" i="9"/>
  <c r="AJ268" i="9"/>
  <c r="AJ267" i="9"/>
  <c r="AJ263" i="9"/>
  <c r="AJ262" i="9"/>
  <c r="AJ261" i="9"/>
  <c r="AJ260" i="9"/>
  <c r="AJ259" i="9"/>
  <c r="AJ258" i="9"/>
  <c r="AJ257" i="9"/>
  <c r="AJ253" i="9"/>
  <c r="AJ252" i="9"/>
  <c r="AJ251" i="9"/>
  <c r="AJ250" i="9"/>
  <c r="AJ249" i="9"/>
  <c r="AJ248" i="9"/>
  <c r="AJ247" i="9"/>
  <c r="AJ243" i="9"/>
  <c r="AJ242" i="9"/>
  <c r="AJ241" i="9"/>
  <c r="AJ240" i="9"/>
  <c r="AJ239" i="9"/>
  <c r="AJ238" i="9"/>
  <c r="AJ237" i="9"/>
  <c r="AJ233" i="9"/>
  <c r="AJ232" i="9"/>
  <c r="AJ231" i="9"/>
  <c r="AJ230" i="9"/>
  <c r="AJ229" i="9"/>
  <c r="AJ228" i="9"/>
  <c r="AJ227" i="9"/>
  <c r="AJ223" i="9"/>
  <c r="AJ222" i="9"/>
  <c r="AJ221" i="9"/>
  <c r="AJ220" i="9"/>
  <c r="AJ219" i="9"/>
  <c r="AJ218" i="9"/>
  <c r="AJ217" i="9"/>
  <c r="AJ213" i="9"/>
  <c r="AJ212" i="9"/>
  <c r="AJ211" i="9"/>
  <c r="AJ210" i="9"/>
  <c r="AJ209" i="9"/>
  <c r="AJ208" i="9"/>
  <c r="AJ207" i="9"/>
  <c r="AJ203" i="9"/>
  <c r="AJ202" i="9"/>
  <c r="AJ201" i="9"/>
  <c r="AJ200" i="9"/>
  <c r="AJ199" i="9"/>
  <c r="AJ198" i="9"/>
  <c r="AJ197" i="9"/>
  <c r="AJ193" i="9"/>
  <c r="AJ192" i="9"/>
  <c r="AJ191" i="9"/>
  <c r="AJ190" i="9"/>
  <c r="AJ189" i="9"/>
  <c r="AJ188" i="9"/>
  <c r="AJ187" i="9"/>
  <c r="AJ183" i="9"/>
  <c r="AJ182" i="9"/>
  <c r="AJ181" i="9"/>
  <c r="AJ180" i="9"/>
  <c r="AJ179" i="9"/>
  <c r="AJ178" i="9"/>
  <c r="AJ177" i="9"/>
  <c r="AJ173" i="9"/>
  <c r="AJ172" i="9"/>
  <c r="AJ171" i="9"/>
  <c r="AJ170" i="9"/>
  <c r="AJ169" i="9"/>
  <c r="AJ168" i="9"/>
  <c r="AJ167" i="9"/>
  <c r="AJ163" i="9"/>
  <c r="AJ162" i="9"/>
  <c r="AJ161" i="9"/>
  <c r="AJ160" i="9"/>
  <c r="AJ159" i="9"/>
  <c r="AJ158" i="9"/>
  <c r="AJ157" i="9"/>
  <c r="AJ153" i="9"/>
  <c r="AJ152" i="9"/>
  <c r="AJ151" i="9"/>
  <c r="AJ150" i="9"/>
  <c r="AJ149" i="9"/>
  <c r="AJ148" i="9"/>
  <c r="AJ147" i="9"/>
  <c r="AJ143" i="9"/>
  <c r="AJ142" i="9"/>
  <c r="AJ141" i="9"/>
  <c r="AJ140" i="9"/>
  <c r="AJ139" i="9"/>
  <c r="AJ138" i="9"/>
  <c r="AJ137" i="9"/>
  <c r="AJ133" i="9"/>
  <c r="AJ132" i="9"/>
  <c r="AJ131" i="9"/>
  <c r="AJ130" i="9"/>
  <c r="AJ129" i="9"/>
  <c r="AJ128" i="9"/>
  <c r="AJ127" i="9"/>
  <c r="AJ123" i="9"/>
  <c r="AJ122" i="9"/>
  <c r="AJ121" i="9"/>
  <c r="AJ120" i="9"/>
  <c r="AJ119" i="9"/>
  <c r="AJ118" i="9"/>
  <c r="AJ117" i="9"/>
  <c r="AJ113" i="9"/>
  <c r="AJ112" i="9"/>
  <c r="AJ111" i="9"/>
  <c r="AJ110" i="9"/>
  <c r="AJ109" i="9"/>
  <c r="AJ108" i="9"/>
  <c r="AJ107" i="9"/>
  <c r="AJ103" i="9"/>
  <c r="AJ102" i="9"/>
  <c r="AJ101" i="9"/>
  <c r="AJ100" i="9"/>
  <c r="AJ99" i="9"/>
  <c r="AJ98" i="9"/>
  <c r="AJ97" i="9"/>
  <c r="AJ93" i="9"/>
  <c r="AJ92" i="9"/>
  <c r="AJ91" i="9"/>
  <c r="AJ90" i="9"/>
  <c r="AJ89" i="9"/>
  <c r="AJ88" i="9"/>
  <c r="AJ87" i="9"/>
  <c r="AJ83" i="9"/>
  <c r="AJ82" i="9"/>
  <c r="AJ81" i="9"/>
  <c r="AJ80" i="9"/>
  <c r="AJ79" i="9"/>
  <c r="AJ78" i="9"/>
  <c r="AJ77" i="9"/>
  <c r="AJ73" i="9"/>
  <c r="AJ72" i="9"/>
  <c r="AJ71" i="9"/>
  <c r="AJ70" i="9"/>
  <c r="AJ69" i="9"/>
  <c r="AJ68" i="9"/>
  <c r="AJ67" i="9"/>
  <c r="AJ63" i="9"/>
  <c r="AJ62" i="9"/>
  <c r="AJ61" i="9"/>
  <c r="AJ60" i="9"/>
  <c r="AJ59" i="9"/>
  <c r="AJ58" i="9"/>
  <c r="AJ57" i="9"/>
  <c r="AJ53" i="9"/>
  <c r="AJ52" i="9"/>
  <c r="AJ51" i="9"/>
  <c r="AJ50" i="9"/>
  <c r="AJ49" i="9"/>
  <c r="AJ48" i="9"/>
  <c r="AJ47" i="9"/>
  <c r="AJ43" i="9"/>
  <c r="AJ42" i="9"/>
  <c r="AJ41" i="9"/>
  <c r="AJ40" i="9"/>
  <c r="AJ39" i="9"/>
  <c r="AJ38" i="9"/>
  <c r="AJ37" i="9"/>
  <c r="AJ33" i="9"/>
  <c r="AJ32" i="9"/>
  <c r="AJ31" i="9"/>
  <c r="AJ30" i="9"/>
  <c r="AJ29" i="9"/>
  <c r="AJ28" i="9"/>
  <c r="AJ27" i="9"/>
  <c r="AJ23" i="9"/>
  <c r="AJ22" i="9"/>
  <c r="AJ21" i="9"/>
  <c r="AJ20" i="9"/>
  <c r="AJ19" i="9"/>
  <c r="AJ18" i="9"/>
  <c r="AJ17" i="9"/>
  <c r="AJ13" i="9"/>
  <c r="AJ12" i="9"/>
  <c r="AJ11" i="9"/>
  <c r="AJ10" i="9"/>
  <c r="AJ9" i="9"/>
  <c r="AJ8" i="9"/>
  <c r="AJ7" i="9"/>
  <c r="AJ3" i="9"/>
  <c r="AJ2" i="9"/>
  <c r="AJ361" i="9"/>
  <c r="AU15" i="9"/>
  <c r="AU14" i="9"/>
  <c r="AU13" i="9"/>
  <c r="AU9" i="9"/>
  <c r="AU8" i="9"/>
  <c r="AU7" i="9"/>
  <c r="AU6" i="9"/>
  <c r="AU5" i="9"/>
  <c r="AU4" i="9"/>
  <c r="AU3" i="9"/>
  <c r="AU2" i="9"/>
  <c r="BI9" i="9"/>
  <c r="BI8" i="9"/>
  <c r="BI7" i="9"/>
  <c r="BI6" i="9"/>
  <c r="BI5" i="9"/>
  <c r="BI4" i="9"/>
  <c r="BI3" i="9"/>
  <c r="BI2" i="9"/>
  <c r="BJ3" i="9" s="1"/>
  <c r="D373" i="9"/>
  <c r="D372" i="9"/>
  <c r="D371" i="9"/>
  <c r="D370" i="9"/>
  <c r="D369" i="9"/>
  <c r="D368" i="9"/>
  <c r="D367" i="9"/>
  <c r="D366" i="9"/>
  <c r="D365" i="9"/>
  <c r="D364" i="9"/>
  <c r="D363" i="9"/>
  <c r="D362" i="9"/>
  <c r="D361" i="9"/>
  <c r="D360" i="9"/>
  <c r="D359" i="9"/>
  <c r="D358" i="9"/>
  <c r="D357" i="9"/>
  <c r="D356" i="9"/>
  <c r="D355" i="9"/>
  <c r="D354" i="9"/>
  <c r="D353" i="9"/>
  <c r="D352" i="9"/>
  <c r="D351" i="9"/>
  <c r="D350" i="9"/>
  <c r="D349" i="9"/>
  <c r="D348" i="9"/>
  <c r="D347" i="9"/>
  <c r="D346" i="9"/>
  <c r="D345" i="9"/>
  <c r="D344" i="9"/>
  <c r="D343" i="9"/>
  <c r="D342" i="9"/>
  <c r="D341" i="9"/>
  <c r="D340" i="9"/>
  <c r="D339" i="9"/>
  <c r="D338" i="9"/>
  <c r="D337" i="9"/>
  <c r="D336" i="9"/>
  <c r="D335" i="9"/>
  <c r="D334" i="9"/>
  <c r="D333" i="9"/>
  <c r="D332" i="9"/>
  <c r="D331" i="9"/>
  <c r="D330" i="9"/>
  <c r="D329" i="9"/>
  <c r="D328" i="9"/>
  <c r="D327" i="9"/>
  <c r="D326" i="9"/>
  <c r="D325" i="9"/>
  <c r="D324" i="9"/>
  <c r="D323" i="9"/>
  <c r="D322" i="9"/>
  <c r="D321" i="9"/>
  <c r="D320" i="9"/>
  <c r="D319" i="9"/>
  <c r="D318" i="9"/>
  <c r="D317" i="9"/>
  <c r="D316" i="9"/>
  <c r="D315" i="9"/>
  <c r="D314" i="9"/>
  <c r="D313" i="9"/>
  <c r="D312" i="9"/>
  <c r="D311" i="9"/>
  <c r="D310" i="9"/>
  <c r="D309" i="9"/>
  <c r="D308" i="9"/>
  <c r="D307" i="9"/>
  <c r="D303" i="9"/>
  <c r="D302" i="9"/>
  <c r="D301" i="9"/>
  <c r="D300" i="9"/>
  <c r="D299" i="9"/>
  <c r="D298" i="9"/>
  <c r="D297" i="9"/>
  <c r="D293" i="9"/>
  <c r="D292" i="9"/>
  <c r="D291" i="9"/>
  <c r="D290" i="9"/>
  <c r="D289" i="9"/>
  <c r="D288" i="9"/>
  <c r="D287" i="9"/>
  <c r="D283" i="9"/>
  <c r="D282" i="9"/>
  <c r="D281" i="9"/>
  <c r="D280" i="9"/>
  <c r="D279" i="9"/>
  <c r="D278" i="9"/>
  <c r="D277" i="9"/>
  <c r="D273" i="9"/>
  <c r="D272" i="9"/>
  <c r="D271" i="9"/>
  <c r="D270" i="9"/>
  <c r="D269" i="9"/>
  <c r="D268" i="9"/>
  <c r="D267" i="9"/>
  <c r="D263" i="9"/>
  <c r="D262" i="9"/>
  <c r="D261" i="9"/>
  <c r="D260" i="9"/>
  <c r="D259" i="9"/>
  <c r="D258" i="9"/>
  <c r="D257" i="9"/>
  <c r="D253" i="9"/>
  <c r="D252" i="9"/>
  <c r="D251" i="9"/>
  <c r="D250" i="9"/>
  <c r="D249" i="9"/>
  <c r="D248" i="9"/>
  <c r="D247" i="9"/>
  <c r="D243" i="9"/>
  <c r="D242" i="9"/>
  <c r="D241" i="9"/>
  <c r="D240" i="9"/>
  <c r="D239" i="9"/>
  <c r="D238" i="9"/>
  <c r="D237" i="9"/>
  <c r="D233" i="9"/>
  <c r="D232" i="9"/>
  <c r="D231" i="9"/>
  <c r="D230" i="9"/>
  <c r="D229" i="9"/>
  <c r="D228" i="9"/>
  <c r="D227" i="9"/>
  <c r="D223" i="9"/>
  <c r="D222" i="9"/>
  <c r="D221" i="9"/>
  <c r="D220" i="9"/>
  <c r="D219" i="9"/>
  <c r="D218" i="9"/>
  <c r="D217" i="9"/>
  <c r="D213" i="9"/>
  <c r="D212" i="9"/>
  <c r="D211" i="9"/>
  <c r="D210" i="9"/>
  <c r="D209" i="9"/>
  <c r="D208" i="9"/>
  <c r="D207" i="9"/>
  <c r="D203" i="9"/>
  <c r="D202" i="9"/>
  <c r="D201" i="9"/>
  <c r="D200" i="9"/>
  <c r="D199" i="9"/>
  <c r="D198" i="9"/>
  <c r="D197" i="9"/>
  <c r="D193" i="9"/>
  <c r="D192" i="9"/>
  <c r="D191" i="9"/>
  <c r="D190" i="9"/>
  <c r="D189" i="9"/>
  <c r="D188" i="9"/>
  <c r="D187" i="9"/>
  <c r="D183" i="9"/>
  <c r="D182" i="9"/>
  <c r="D181" i="9"/>
  <c r="D180" i="9"/>
  <c r="D179" i="9"/>
  <c r="D178" i="9"/>
  <c r="D177" i="9"/>
  <c r="D173" i="9"/>
  <c r="D172" i="9"/>
  <c r="D171" i="9"/>
  <c r="D170" i="9"/>
  <c r="D169" i="9"/>
  <c r="D168" i="9"/>
  <c r="D167" i="9"/>
  <c r="D163" i="9"/>
  <c r="D162" i="9"/>
  <c r="D161" i="9"/>
  <c r="D160" i="9"/>
  <c r="D159" i="9"/>
  <c r="D158" i="9"/>
  <c r="D157" i="9"/>
  <c r="D153" i="9"/>
  <c r="D152" i="9"/>
  <c r="D151" i="9"/>
  <c r="D150" i="9"/>
  <c r="D149" i="9"/>
  <c r="D148" i="9"/>
  <c r="D147" i="9"/>
  <c r="D143" i="9"/>
  <c r="D142" i="9"/>
  <c r="D141" i="9"/>
  <c r="D140" i="9"/>
  <c r="D139" i="9"/>
  <c r="D138" i="9"/>
  <c r="D137" i="9"/>
  <c r="D133" i="9"/>
  <c r="D132" i="9"/>
  <c r="D131" i="9"/>
  <c r="D130" i="9"/>
  <c r="D129" i="9"/>
  <c r="D128" i="9"/>
  <c r="D127" i="9"/>
  <c r="D123" i="9"/>
  <c r="D122" i="9"/>
  <c r="D121" i="9"/>
  <c r="D120" i="9"/>
  <c r="D119" i="9"/>
  <c r="D118" i="9"/>
  <c r="D117" i="9"/>
  <c r="D113" i="9"/>
  <c r="D112" i="9"/>
  <c r="D111" i="9"/>
  <c r="D110" i="9"/>
  <c r="D109" i="9"/>
  <c r="D108" i="9"/>
  <c r="D107" i="9"/>
  <c r="D103" i="9"/>
  <c r="D102" i="9"/>
  <c r="D101" i="9"/>
  <c r="D100" i="9"/>
  <c r="D99" i="9"/>
  <c r="D98" i="9"/>
  <c r="D97" i="9"/>
  <c r="D93" i="9"/>
  <c r="D92" i="9"/>
  <c r="D91" i="9"/>
  <c r="D90" i="9"/>
  <c r="D89" i="9"/>
  <c r="D88" i="9"/>
  <c r="D87" i="9"/>
  <c r="D83" i="9"/>
  <c r="D82" i="9"/>
  <c r="D81" i="9"/>
  <c r="D80" i="9"/>
  <c r="D79" i="9"/>
  <c r="D78" i="9"/>
  <c r="D77" i="9"/>
  <c r="D73" i="9"/>
  <c r="D72" i="9"/>
  <c r="D71" i="9"/>
  <c r="D70" i="9"/>
  <c r="D69" i="9"/>
  <c r="D68" i="9"/>
  <c r="D67" i="9"/>
  <c r="D63" i="9"/>
  <c r="D62" i="9"/>
  <c r="D61" i="9"/>
  <c r="D60" i="9"/>
  <c r="D59" i="9"/>
  <c r="D58" i="9"/>
  <c r="D57" i="9"/>
  <c r="D53" i="9"/>
  <c r="D52" i="9"/>
  <c r="D51" i="9"/>
  <c r="D50" i="9"/>
  <c r="D49" i="9"/>
  <c r="D48" i="9"/>
  <c r="D47" i="9"/>
  <c r="D43" i="9"/>
  <c r="D42" i="9"/>
  <c r="D41" i="9"/>
  <c r="D40" i="9"/>
  <c r="D39" i="9"/>
  <c r="D38" i="9"/>
  <c r="D37" i="9"/>
  <c r="D33" i="9"/>
  <c r="D32" i="9"/>
  <c r="D31" i="9"/>
  <c r="D30" i="9"/>
  <c r="D29" i="9"/>
  <c r="D28" i="9"/>
  <c r="D27" i="9"/>
  <c r="D23" i="9"/>
  <c r="D22" i="9"/>
  <c r="D21" i="9"/>
  <c r="D20" i="9"/>
  <c r="D19" i="9"/>
  <c r="D18" i="9"/>
  <c r="D17" i="9"/>
  <c r="D13" i="9"/>
  <c r="D12" i="9"/>
  <c r="D11" i="9"/>
  <c r="D10" i="9"/>
  <c r="D9" i="9"/>
  <c r="D8" i="9"/>
  <c r="D7" i="9"/>
  <c r="D3" i="9"/>
  <c r="D2" i="9"/>
  <c r="M323" i="9" l="1"/>
  <c r="BJ4" i="9"/>
  <c r="BJ5" i="9" s="1"/>
  <c r="BJ6" i="9" s="1"/>
  <c r="BJ7" i="9" s="1"/>
  <c r="BJ8" i="9" s="1"/>
  <c r="BJ9" i="9" s="1"/>
  <c r="BJ10" i="9" s="1"/>
  <c r="BJ11" i="9" s="1"/>
  <c r="BJ12" i="9" s="1"/>
  <c r="BJ13" i="9" s="1"/>
  <c r="BJ14" i="9" s="1"/>
  <c r="BJ15" i="9" s="1"/>
  <c r="BJ16" i="9" s="1"/>
  <c r="BJ17" i="9" s="1"/>
  <c r="BJ18" i="9" s="1"/>
  <c r="M243" i="9" l="1"/>
  <c r="M242" i="9"/>
  <c r="M252" i="9"/>
  <c r="O242" i="9" l="1"/>
  <c r="O252" i="9"/>
  <c r="O243" i="9"/>
  <c r="M60" i="9"/>
  <c r="M128" i="9"/>
  <c r="M198" i="9"/>
  <c r="M61" i="9"/>
  <c r="M88" i="9"/>
  <c r="M308" i="9"/>
  <c r="M115" i="9"/>
  <c r="P60" i="9" l="1"/>
  <c r="N60" i="9"/>
  <c r="T60" i="9" s="1"/>
  <c r="R61" i="9"/>
  <c r="P61" i="9"/>
  <c r="Q61" i="9" s="1"/>
  <c r="O61" i="9"/>
  <c r="P115" i="9"/>
  <c r="Q115" i="9" s="1"/>
  <c r="O88" i="9"/>
  <c r="O198" i="9"/>
  <c r="O308" i="9"/>
  <c r="O128" i="9"/>
  <c r="M158" i="9"/>
  <c r="M18" i="9"/>
  <c r="M278" i="9"/>
  <c r="M238" i="9"/>
  <c r="M48" i="9"/>
  <c r="M298" i="9"/>
  <c r="M38" i="9"/>
  <c r="M168" i="9"/>
  <c r="M268" i="9"/>
  <c r="M258" i="9"/>
  <c r="M218" i="9"/>
  <c r="M58" i="9"/>
  <c r="M288" i="9"/>
  <c r="M247" i="9"/>
  <c r="M107" i="9"/>
  <c r="M137" i="9"/>
  <c r="M257" i="9"/>
  <c r="M197" i="9"/>
  <c r="M6" i="9"/>
  <c r="M255" i="9"/>
  <c r="M116" i="9"/>
  <c r="M85" i="9"/>
  <c r="M305" i="9"/>
  <c r="M296" i="9"/>
  <c r="M236" i="9"/>
  <c r="M185" i="9"/>
  <c r="M156" i="9"/>
  <c r="M226" i="9"/>
  <c r="M125" i="9"/>
  <c r="M126" i="9"/>
  <c r="M75" i="9"/>
  <c r="M227" i="9"/>
  <c r="M7" i="9"/>
  <c r="M307" i="9"/>
  <c r="M117" i="9"/>
  <c r="M57" i="9"/>
  <c r="M176" i="9"/>
  <c r="M286" i="9"/>
  <c r="M195" i="9"/>
  <c r="M205" i="9"/>
  <c r="M136" i="9"/>
  <c r="M245" i="9"/>
  <c r="M246" i="9"/>
  <c r="M295" i="9"/>
  <c r="M165" i="9"/>
  <c r="M196" i="9"/>
  <c r="M235" i="9"/>
  <c r="M25" i="9"/>
  <c r="M175" i="9"/>
  <c r="M267" i="9"/>
  <c r="M87" i="9"/>
  <c r="M27" i="9"/>
  <c r="M157" i="9"/>
  <c r="M147" i="9"/>
  <c r="M26" i="9"/>
  <c r="M66" i="9"/>
  <c r="M265" i="9"/>
  <c r="M86" i="9"/>
  <c r="M186" i="9"/>
  <c r="M145" i="9"/>
  <c r="M206" i="9"/>
  <c r="M46" i="9"/>
  <c r="M166" i="9"/>
  <c r="M36" i="9"/>
  <c r="M285" i="9"/>
  <c r="M335" i="9"/>
  <c r="M263" i="9"/>
  <c r="M43" i="9"/>
  <c r="M284" i="9"/>
  <c r="M214" i="9"/>
  <c r="M164" i="9"/>
  <c r="M304" i="9"/>
  <c r="M224" i="9"/>
  <c r="M23" i="9"/>
  <c r="M283" i="9"/>
  <c r="M132" i="9"/>
  <c r="M222" i="9"/>
  <c r="M173" i="9"/>
  <c r="M203" i="9"/>
  <c r="M113" i="9"/>
  <c r="M143" i="9"/>
  <c r="M93" i="9"/>
  <c r="M122" i="9"/>
  <c r="M92" i="9"/>
  <c r="M292" i="9"/>
  <c r="M174" i="9"/>
  <c r="M74" i="9"/>
  <c r="M184" i="9"/>
  <c r="M274" i="9"/>
  <c r="M54" i="9"/>
  <c r="M294" i="9"/>
  <c r="M262" i="9"/>
  <c r="M232" i="9"/>
  <c r="M233" i="9"/>
  <c r="M2" i="9"/>
  <c r="M152" i="9"/>
  <c r="M42" i="9"/>
  <c r="M33" i="9"/>
  <c r="M4" i="9"/>
  <c r="M34" i="9"/>
  <c r="M244" i="9"/>
  <c r="M14" i="9"/>
  <c r="M114" i="9"/>
  <c r="M282" i="9"/>
  <c r="M182" i="9"/>
  <c r="M193" i="9"/>
  <c r="M163" i="9"/>
  <c r="M133" i="9"/>
  <c r="M103" i="9"/>
  <c r="M73" i="9"/>
  <c r="M13" i="9"/>
  <c r="M83" i="9"/>
  <c r="M204" i="9"/>
  <c r="M124" i="9"/>
  <c r="M154" i="9"/>
  <c r="M104" i="9"/>
  <c r="M24" i="9"/>
  <c r="M192" i="9"/>
  <c r="M253" i="9"/>
  <c r="M223" i="9"/>
  <c r="M142" i="9"/>
  <c r="M112" i="9"/>
  <c r="M82" i="9"/>
  <c r="M52" i="9"/>
  <c r="M194" i="9"/>
  <c r="M64" i="9"/>
  <c r="M44" i="9"/>
  <c r="M264" i="9"/>
  <c r="M134" i="9"/>
  <c r="M272" i="9"/>
  <c r="M293" i="9"/>
  <c r="M202" i="9"/>
  <c r="M172" i="9"/>
  <c r="M123" i="9"/>
  <c r="M213" i="9"/>
  <c r="M63" i="9"/>
  <c r="M153" i="9"/>
  <c r="M3" i="9"/>
  <c r="M32" i="9"/>
  <c r="M22" i="9"/>
  <c r="M94" i="9"/>
  <c r="M254" i="9"/>
  <c r="M144" i="9"/>
  <c r="M84" i="9"/>
  <c r="M234" i="9"/>
  <c r="M212" i="9"/>
  <c r="M183" i="9"/>
  <c r="M273" i="9"/>
  <c r="M72" i="9"/>
  <c r="M162" i="9"/>
  <c r="M12" i="9"/>
  <c r="M102" i="9"/>
  <c r="M53" i="9"/>
  <c r="M303" i="9"/>
  <c r="M62" i="9"/>
  <c r="M302" i="9"/>
  <c r="M148" i="9"/>
  <c r="M118" i="9"/>
  <c r="M8" i="9"/>
  <c r="M108" i="9"/>
  <c r="M67" i="9"/>
  <c r="M187" i="9"/>
  <c r="M297" i="9"/>
  <c r="M287" i="9"/>
  <c r="M17" i="9"/>
  <c r="M15" i="9"/>
  <c r="M146" i="9"/>
  <c r="M56" i="9"/>
  <c r="M266" i="9"/>
  <c r="M106" i="9"/>
  <c r="M105" i="9"/>
  <c r="M135" i="9"/>
  <c r="M228" i="9"/>
  <c r="M248" i="9"/>
  <c r="M78" i="9"/>
  <c r="M28" i="9"/>
  <c r="M237" i="9"/>
  <c r="M167" i="9"/>
  <c r="M127" i="9"/>
  <c r="M177" i="9"/>
  <c r="M37" i="9"/>
  <c r="M45" i="9"/>
  <c r="M306" i="9"/>
  <c r="M225" i="9"/>
  <c r="M275" i="9"/>
  <c r="M276" i="9"/>
  <c r="M5" i="9"/>
  <c r="M55" i="9"/>
  <c r="M65" i="9"/>
  <c r="M47" i="9"/>
  <c r="M68" i="9"/>
  <c r="M178" i="9"/>
  <c r="M188" i="9"/>
  <c r="M138" i="9"/>
  <c r="M208" i="9"/>
  <c r="M277" i="9"/>
  <c r="M207" i="9"/>
  <c r="M97" i="9"/>
  <c r="M217" i="9"/>
  <c r="M77" i="9"/>
  <c r="M35" i="9"/>
  <c r="M96" i="9"/>
  <c r="M76" i="9"/>
  <c r="M16" i="9"/>
  <c r="M256" i="9"/>
  <c r="M216" i="9"/>
  <c r="M155" i="9"/>
  <c r="M215" i="9"/>
  <c r="M95" i="9"/>
  <c r="M98" i="9"/>
  <c r="M71" i="9"/>
  <c r="M50" i="9"/>
  <c r="M190" i="9"/>
  <c r="M79" i="9"/>
  <c r="M129" i="9"/>
  <c r="M169" i="9"/>
  <c r="M191" i="9"/>
  <c r="M229" i="9"/>
  <c r="M39" i="9"/>
  <c r="M111" i="9"/>
  <c r="M40" i="9"/>
  <c r="M239" i="9"/>
  <c r="M29" i="9"/>
  <c r="M299" i="9"/>
  <c r="M291" i="9"/>
  <c r="M110" i="9"/>
  <c r="M150" i="9"/>
  <c r="M240" i="9"/>
  <c r="M219" i="9"/>
  <c r="M281" i="9"/>
  <c r="M139" i="9"/>
  <c r="M81" i="9"/>
  <c r="M199" i="9"/>
  <c r="M140" i="9"/>
  <c r="M289" i="9"/>
  <c r="M211" i="9"/>
  <c r="M160" i="9"/>
  <c r="M121" i="9"/>
  <c r="M159" i="9"/>
  <c r="M221" i="9"/>
  <c r="M99" i="9"/>
  <c r="M11" i="9"/>
  <c r="M141" i="9"/>
  <c r="M269" i="9"/>
  <c r="M189" i="9"/>
  <c r="M20" i="9"/>
  <c r="M249" i="9"/>
  <c r="M30" i="9"/>
  <c r="M259" i="9"/>
  <c r="M89" i="9"/>
  <c r="M41" i="9"/>
  <c r="M171" i="9"/>
  <c r="M260" i="9"/>
  <c r="M119" i="9"/>
  <c r="M200" i="9"/>
  <c r="M100" i="9"/>
  <c r="M70" i="9"/>
  <c r="M209" i="9"/>
  <c r="M49" i="9"/>
  <c r="M280" i="9"/>
  <c r="M230" i="9"/>
  <c r="M31" i="9"/>
  <c r="M201" i="9"/>
  <c r="M131" i="9"/>
  <c r="M309" i="9"/>
  <c r="M181" i="9"/>
  <c r="M210" i="9"/>
  <c r="M130" i="9"/>
  <c r="M9" i="9"/>
  <c r="M271" i="9"/>
  <c r="M59" i="9"/>
  <c r="M290" i="9"/>
  <c r="M120" i="9"/>
  <c r="M69" i="9"/>
  <c r="M250" i="9"/>
  <c r="M10" i="9"/>
  <c r="M310" i="9"/>
  <c r="M91" i="9"/>
  <c r="M261" i="9"/>
  <c r="M231" i="9"/>
  <c r="M311" i="9"/>
  <c r="M180" i="9"/>
  <c r="M101" i="9"/>
  <c r="M149" i="9"/>
  <c r="M170" i="9"/>
  <c r="M301" i="9"/>
  <c r="M109" i="9"/>
  <c r="M21" i="9"/>
  <c r="M220" i="9"/>
  <c r="M279" i="9"/>
  <c r="M300" i="9"/>
  <c r="M90" i="9"/>
  <c r="M51" i="9"/>
  <c r="M179" i="9"/>
  <c r="M80" i="9"/>
  <c r="M19" i="9"/>
  <c r="M151" i="9"/>
  <c r="M270" i="9"/>
  <c r="M241" i="9"/>
  <c r="M161" i="9"/>
  <c r="M251" i="9"/>
  <c r="M313" i="9"/>
  <c r="M312" i="9"/>
  <c r="M314" i="9"/>
  <c r="M350" i="9"/>
  <c r="M331" i="9"/>
  <c r="M322" i="9"/>
  <c r="M372" i="9"/>
  <c r="M360" i="9"/>
  <c r="M365" i="9"/>
  <c r="M353" i="9"/>
  <c r="M355" i="9"/>
  <c r="M357" i="9"/>
  <c r="M373" i="9"/>
  <c r="M319" i="9"/>
  <c r="M342" i="9"/>
  <c r="M324" i="9"/>
  <c r="M366" i="9"/>
  <c r="M348" i="9"/>
  <c r="M356" i="9"/>
  <c r="M349" i="9"/>
  <c r="M332" i="9"/>
  <c r="M358" i="9"/>
  <c r="M321" i="9"/>
  <c r="M345" i="9"/>
  <c r="M338" i="9"/>
  <c r="M352" i="9"/>
  <c r="M371" i="9"/>
  <c r="M343" i="9"/>
  <c r="M344" i="9"/>
  <c r="M325" i="9"/>
  <c r="M315" i="9"/>
  <c r="M367" i="9"/>
  <c r="O367" i="9" s="1"/>
  <c r="M368" i="9"/>
  <c r="M339" i="9"/>
  <c r="M328" i="9"/>
  <c r="M346" i="9"/>
  <c r="M341" i="9"/>
  <c r="M329" i="9"/>
  <c r="M320" i="9"/>
  <c r="M364" i="9"/>
  <c r="M317" i="9"/>
  <c r="M363" i="9"/>
  <c r="M359" i="9"/>
  <c r="M370" i="9"/>
  <c r="M336" i="9"/>
  <c r="N336" i="9" s="1"/>
  <c r="T336" i="9" s="1"/>
  <c r="M347" i="9"/>
  <c r="M316" i="9"/>
  <c r="M334" i="9"/>
  <c r="M333" i="9"/>
  <c r="M361" i="9"/>
  <c r="M369" i="9"/>
  <c r="M330" i="9"/>
  <c r="M354" i="9"/>
  <c r="M327" i="9"/>
  <c r="M337" i="9"/>
  <c r="M318" i="9"/>
  <c r="M351" i="9"/>
  <c r="M340" i="9"/>
  <c r="M326" i="9"/>
  <c r="M362" i="9"/>
  <c r="S336" i="9" l="1"/>
  <c r="S60" i="9"/>
  <c r="P367" i="9"/>
  <c r="R80" i="9"/>
  <c r="Q80" i="9"/>
  <c r="R322" i="9"/>
  <c r="Q322" i="9"/>
  <c r="R310" i="9"/>
  <c r="Q310" i="9"/>
  <c r="R336" i="9"/>
  <c r="Q335" i="9"/>
  <c r="R335" i="9"/>
  <c r="R325" i="9"/>
  <c r="Q325" i="9"/>
  <c r="Q251" i="9"/>
  <c r="R251" i="9"/>
  <c r="R71" i="9"/>
  <c r="Q71" i="9"/>
  <c r="Q344" i="9"/>
  <c r="R344" i="9"/>
  <c r="Q21" i="9"/>
  <c r="R21" i="9"/>
  <c r="Q131" i="9"/>
  <c r="R131" i="9"/>
  <c r="R343" i="9"/>
  <c r="Q343" i="9"/>
  <c r="Q353" i="9"/>
  <c r="R353" i="9"/>
  <c r="R51" i="9"/>
  <c r="Q51" i="9"/>
  <c r="Q311" i="9"/>
  <c r="R311" i="9"/>
  <c r="R250" i="9"/>
  <c r="Q250" i="9"/>
  <c r="Q70" i="9"/>
  <c r="R70" i="9"/>
  <c r="R41" i="9"/>
  <c r="Q41" i="9"/>
  <c r="R150" i="9"/>
  <c r="Q150" i="9"/>
  <c r="R40" i="9"/>
  <c r="Q40" i="9"/>
  <c r="R364" i="9"/>
  <c r="Q364" i="9"/>
  <c r="R321" i="9"/>
  <c r="Q321" i="9"/>
  <c r="Q161" i="9"/>
  <c r="R161" i="9"/>
  <c r="R10" i="9"/>
  <c r="Q10" i="9"/>
  <c r="R351" i="9"/>
  <c r="Q351" i="9"/>
  <c r="Q371" i="9"/>
  <c r="R371" i="9"/>
  <c r="R90" i="9"/>
  <c r="Q90" i="9"/>
  <c r="R301" i="9"/>
  <c r="Q301" i="9"/>
  <c r="R231" i="9"/>
  <c r="Q231" i="9"/>
  <c r="R130" i="9"/>
  <c r="Q130" i="9"/>
  <c r="R31" i="9"/>
  <c r="Q31" i="9"/>
  <c r="R100" i="9"/>
  <c r="Q100" i="9"/>
  <c r="R81" i="9"/>
  <c r="Q81" i="9"/>
  <c r="R110" i="9"/>
  <c r="Q110" i="9"/>
  <c r="R111" i="9"/>
  <c r="Q111" i="9"/>
  <c r="R101" i="9"/>
  <c r="Q101" i="9"/>
  <c r="Q260" i="9"/>
  <c r="R260" i="9"/>
  <c r="R328" i="9"/>
  <c r="Q328" i="9"/>
  <c r="Q320" i="9"/>
  <c r="R320" i="9"/>
  <c r="R337" i="9"/>
  <c r="Q337" i="9"/>
  <c r="R333" i="9"/>
  <c r="Q333" i="9"/>
  <c r="Q359" i="9"/>
  <c r="R359" i="9"/>
  <c r="R352" i="9"/>
  <c r="Q352" i="9"/>
  <c r="R360" i="9"/>
  <c r="Q360" i="9"/>
  <c r="R312" i="9"/>
  <c r="Q312" i="9"/>
  <c r="R151" i="9"/>
  <c r="Q151" i="9"/>
  <c r="R300" i="9"/>
  <c r="Q300" i="9"/>
  <c r="Q170" i="9"/>
  <c r="R170" i="9"/>
  <c r="R261" i="9"/>
  <c r="Q261" i="9"/>
  <c r="R120" i="9"/>
  <c r="Q120" i="9"/>
  <c r="Q230" i="9"/>
  <c r="R230" i="9"/>
  <c r="R291" i="9"/>
  <c r="Q291" i="9"/>
  <c r="R334" i="9"/>
  <c r="Q334" i="9"/>
  <c r="Q356" i="9"/>
  <c r="R356" i="9"/>
  <c r="R313" i="9"/>
  <c r="Q313" i="9"/>
  <c r="R91" i="9"/>
  <c r="Q91" i="9"/>
  <c r="Q290" i="9"/>
  <c r="R290" i="9"/>
  <c r="R280" i="9"/>
  <c r="Q280" i="9"/>
  <c r="R30" i="9"/>
  <c r="Q30" i="9"/>
  <c r="Q11" i="9"/>
  <c r="R11" i="9"/>
  <c r="Q281" i="9"/>
  <c r="R281" i="9"/>
  <c r="R50" i="9"/>
  <c r="Q50" i="9"/>
  <c r="P336" i="9"/>
  <c r="Q336" i="9" s="1"/>
  <c r="O336" i="9"/>
  <c r="P318" i="9"/>
  <c r="O318" i="9"/>
  <c r="O319" i="9"/>
  <c r="P319" i="9"/>
  <c r="N319" i="9"/>
  <c r="T319" i="9" s="1"/>
  <c r="P350" i="9"/>
  <c r="O350" i="9"/>
  <c r="O349" i="9"/>
  <c r="P349" i="9"/>
  <c r="P216" i="9"/>
  <c r="Q216" i="9" s="1"/>
  <c r="P55" i="9"/>
  <c r="Q55" i="9" s="1"/>
  <c r="P45" i="9"/>
  <c r="Q45" i="9" s="1"/>
  <c r="P106" i="9"/>
  <c r="Q106" i="9" s="1"/>
  <c r="P104" i="9"/>
  <c r="Q104" i="9" s="1"/>
  <c r="P174" i="9"/>
  <c r="Q174" i="9" s="1"/>
  <c r="P46" i="9"/>
  <c r="Q46" i="9" s="1"/>
  <c r="P295" i="9"/>
  <c r="Q295" i="9" s="1"/>
  <c r="P286" i="9"/>
  <c r="Q286" i="9" s="1"/>
  <c r="P185" i="9"/>
  <c r="Q185" i="9" s="1"/>
  <c r="P317" i="9"/>
  <c r="P348" i="9"/>
  <c r="P234" i="9"/>
  <c r="Q234" i="9" s="1"/>
  <c r="P44" i="9"/>
  <c r="Q44" i="9" s="1"/>
  <c r="P154" i="9"/>
  <c r="Q154" i="9" s="1"/>
  <c r="P114" i="9"/>
  <c r="Q114" i="9" s="1"/>
  <c r="P224" i="9"/>
  <c r="Q224" i="9" s="1"/>
  <c r="P206" i="9"/>
  <c r="Q206" i="9" s="1"/>
  <c r="P26" i="9"/>
  <c r="Q26" i="9" s="1"/>
  <c r="P176" i="9"/>
  <c r="Q176" i="9" s="1"/>
  <c r="P75" i="9"/>
  <c r="Q75" i="9" s="1"/>
  <c r="P236" i="9"/>
  <c r="Q236" i="9" s="1"/>
  <c r="P366" i="9"/>
  <c r="P56" i="9"/>
  <c r="Q56" i="9" s="1"/>
  <c r="P64" i="9"/>
  <c r="Q64" i="9" s="1"/>
  <c r="P54" i="9"/>
  <c r="Q54" i="9" s="1"/>
  <c r="P335" i="9"/>
  <c r="P145" i="9"/>
  <c r="Q145" i="9" s="1"/>
  <c r="P51" i="9"/>
  <c r="P95" i="9"/>
  <c r="Q95" i="9" s="1"/>
  <c r="P76" i="9"/>
  <c r="Q76" i="9" s="1"/>
  <c r="P146" i="9"/>
  <c r="Q146" i="9" s="1"/>
  <c r="P194" i="9"/>
  <c r="Q194" i="9" s="1"/>
  <c r="P204" i="9"/>
  <c r="Q204" i="9" s="1"/>
  <c r="P274" i="9"/>
  <c r="Q274" i="9" s="1"/>
  <c r="P164" i="9"/>
  <c r="Q164" i="9" s="1"/>
  <c r="P285" i="9"/>
  <c r="Q285" i="9" s="1"/>
  <c r="P186" i="9"/>
  <c r="Q186" i="9" s="1"/>
  <c r="P235" i="9"/>
  <c r="Q235" i="9" s="1"/>
  <c r="P136" i="9"/>
  <c r="Q136" i="9" s="1"/>
  <c r="P125" i="9"/>
  <c r="Q125" i="9" s="1"/>
  <c r="P305" i="9"/>
  <c r="Q305" i="9" s="1"/>
  <c r="P215" i="9"/>
  <c r="Q215" i="9" s="1"/>
  <c r="P96" i="9"/>
  <c r="Q96" i="9" s="1"/>
  <c r="P225" i="9"/>
  <c r="Q225" i="9" s="1"/>
  <c r="P135" i="9"/>
  <c r="Q135" i="9" s="1"/>
  <c r="P15" i="9"/>
  <c r="Q15" i="9" s="1"/>
  <c r="P214" i="9"/>
  <c r="Q214" i="9" s="1"/>
  <c r="P86" i="9"/>
  <c r="Q86" i="9" s="1"/>
  <c r="P196" i="9"/>
  <c r="Q196" i="9" s="1"/>
  <c r="P226" i="9"/>
  <c r="Q226" i="9" s="1"/>
  <c r="P85" i="9"/>
  <c r="Q85" i="9" s="1"/>
  <c r="P155" i="9"/>
  <c r="Q155" i="9" s="1"/>
  <c r="P35" i="9"/>
  <c r="Q35" i="9" s="1"/>
  <c r="P65" i="9"/>
  <c r="Q65" i="9" s="1"/>
  <c r="P306" i="9"/>
  <c r="Q306" i="9" s="1"/>
  <c r="P94" i="9"/>
  <c r="Q94" i="9" s="1"/>
  <c r="P134" i="9"/>
  <c r="Q134" i="9" s="1"/>
  <c r="P24" i="9"/>
  <c r="Q24" i="9" s="1"/>
  <c r="P74" i="9"/>
  <c r="Q74" i="9" s="1"/>
  <c r="P284" i="9"/>
  <c r="Q284" i="9" s="1"/>
  <c r="P166" i="9"/>
  <c r="Q166" i="9" s="1"/>
  <c r="P165" i="9"/>
  <c r="Q165" i="9" s="1"/>
  <c r="P195" i="9"/>
  <c r="Q195" i="9" s="1"/>
  <c r="P156" i="9"/>
  <c r="Q156" i="9" s="1"/>
  <c r="P116" i="9"/>
  <c r="Q116" i="9" s="1"/>
  <c r="P361" i="9"/>
  <c r="P329" i="9"/>
  <c r="P368" i="9"/>
  <c r="N371" i="9"/>
  <c r="T371" i="9" s="1"/>
  <c r="P371" i="9"/>
  <c r="P332" i="9"/>
  <c r="P342" i="9"/>
  <c r="P365" i="9"/>
  <c r="P314" i="9"/>
  <c r="P270" i="9"/>
  <c r="N90" i="9"/>
  <c r="T90" i="9" s="1"/>
  <c r="P90" i="9"/>
  <c r="N301" i="9"/>
  <c r="T301" i="9" s="1"/>
  <c r="P301" i="9"/>
  <c r="N231" i="9"/>
  <c r="T231" i="9" s="1"/>
  <c r="P231" i="9"/>
  <c r="N130" i="9"/>
  <c r="T130" i="9" s="1"/>
  <c r="P130" i="9"/>
  <c r="N31" i="9"/>
  <c r="T31" i="9" s="1"/>
  <c r="P31" i="9"/>
  <c r="N100" i="9"/>
  <c r="T100" i="9" s="1"/>
  <c r="P100" i="9"/>
  <c r="P121" i="9"/>
  <c r="N81" i="9"/>
  <c r="T81" i="9" s="1"/>
  <c r="P81" i="9"/>
  <c r="N110" i="9"/>
  <c r="T110" i="9" s="1"/>
  <c r="P110" i="9"/>
  <c r="N111" i="9"/>
  <c r="T111" i="9" s="1"/>
  <c r="P111" i="9"/>
  <c r="N34" i="9"/>
  <c r="T34" i="9" s="1"/>
  <c r="P34" i="9"/>
  <c r="Q34" i="9" s="1"/>
  <c r="N184" i="9"/>
  <c r="T184" i="9" s="1"/>
  <c r="P184" i="9"/>
  <c r="Q184" i="9" s="1"/>
  <c r="N36" i="9"/>
  <c r="T36" i="9" s="1"/>
  <c r="P36" i="9"/>
  <c r="Q36" i="9" s="1"/>
  <c r="N205" i="9"/>
  <c r="T205" i="9" s="1"/>
  <c r="P205" i="9"/>
  <c r="Q205" i="9" s="1"/>
  <c r="N337" i="9"/>
  <c r="T337" i="9" s="1"/>
  <c r="P337" i="9"/>
  <c r="P323" i="9"/>
  <c r="N360" i="9"/>
  <c r="T360" i="9" s="1"/>
  <c r="P360" i="9"/>
  <c r="N312" i="9"/>
  <c r="T312" i="9" s="1"/>
  <c r="P312" i="9"/>
  <c r="N151" i="9"/>
  <c r="T151" i="9" s="1"/>
  <c r="P151" i="9"/>
  <c r="N300" i="9"/>
  <c r="T300" i="9" s="1"/>
  <c r="P300" i="9"/>
  <c r="N170" i="9"/>
  <c r="T170" i="9" s="1"/>
  <c r="P170" i="9"/>
  <c r="N261" i="9"/>
  <c r="T261" i="9" s="1"/>
  <c r="P261" i="9"/>
  <c r="N120" i="9"/>
  <c r="T120" i="9" s="1"/>
  <c r="P120" i="9"/>
  <c r="P210" i="9"/>
  <c r="N230" i="9"/>
  <c r="T230" i="9" s="1"/>
  <c r="P230" i="9"/>
  <c r="P200" i="9"/>
  <c r="P141" i="9"/>
  <c r="P160" i="9"/>
  <c r="N291" i="9"/>
  <c r="T291" i="9" s="1"/>
  <c r="P291" i="9"/>
  <c r="P190" i="9"/>
  <c r="N115" i="9"/>
  <c r="T115" i="9" s="1"/>
  <c r="P105" i="9"/>
  <c r="Q105" i="9" s="1"/>
  <c r="P370" i="9"/>
  <c r="N359" i="9"/>
  <c r="T359" i="9" s="1"/>
  <c r="P359" i="9"/>
  <c r="N352" i="9"/>
  <c r="T352" i="9" s="1"/>
  <c r="P352" i="9"/>
  <c r="P362" i="9"/>
  <c r="P327" i="9"/>
  <c r="N334" i="9"/>
  <c r="T334" i="9" s="1"/>
  <c r="P334" i="9"/>
  <c r="P363" i="9"/>
  <c r="P341" i="9"/>
  <c r="P315" i="9"/>
  <c r="P338" i="9"/>
  <c r="N356" i="9"/>
  <c r="T356" i="9" s="1"/>
  <c r="P356" i="9"/>
  <c r="P373" i="9"/>
  <c r="P372" i="9"/>
  <c r="N313" i="9"/>
  <c r="T313" i="9" s="1"/>
  <c r="P313" i="9"/>
  <c r="N91" i="9"/>
  <c r="T91" i="9" s="1"/>
  <c r="P91" i="9"/>
  <c r="N290" i="9"/>
  <c r="T290" i="9" s="1"/>
  <c r="P290" i="9"/>
  <c r="P181" i="9"/>
  <c r="N280" i="9"/>
  <c r="T280" i="9" s="1"/>
  <c r="P280" i="9"/>
  <c r="N30" i="9"/>
  <c r="T30" i="9" s="1"/>
  <c r="P30" i="9"/>
  <c r="N11" i="9"/>
  <c r="T11" i="9" s="1"/>
  <c r="P11" i="9"/>
  <c r="P211" i="9"/>
  <c r="N281" i="9"/>
  <c r="T281" i="9" s="1"/>
  <c r="P281" i="9"/>
  <c r="N50" i="9"/>
  <c r="T50" i="9" s="1"/>
  <c r="P50" i="9"/>
  <c r="N333" i="9"/>
  <c r="T333" i="9" s="1"/>
  <c r="P333" i="9"/>
  <c r="P354" i="9"/>
  <c r="P346" i="9"/>
  <c r="N325" i="9"/>
  <c r="T325" i="9" s="1"/>
  <c r="P325" i="9"/>
  <c r="P345" i="9"/>
  <c r="P357" i="9"/>
  <c r="N322" i="9"/>
  <c r="T322" i="9" s="1"/>
  <c r="P322" i="9"/>
  <c r="N251" i="9"/>
  <c r="T251" i="9" s="1"/>
  <c r="P251" i="9"/>
  <c r="N80" i="9"/>
  <c r="T80" i="9" s="1"/>
  <c r="P80" i="9"/>
  <c r="P220" i="9"/>
  <c r="N101" i="9"/>
  <c r="T101" i="9" s="1"/>
  <c r="P101" i="9"/>
  <c r="N310" i="9"/>
  <c r="T310" i="9" s="1"/>
  <c r="P310" i="9"/>
  <c r="N260" i="9"/>
  <c r="T260" i="9" s="1"/>
  <c r="P260" i="9"/>
  <c r="P191" i="9"/>
  <c r="N71" i="9"/>
  <c r="T71" i="9" s="1"/>
  <c r="P71" i="9"/>
  <c r="N294" i="9"/>
  <c r="T294" i="9" s="1"/>
  <c r="AV13" i="9" s="1"/>
  <c r="N175" i="9"/>
  <c r="T175" i="9" s="1"/>
  <c r="P175" i="9"/>
  <c r="Q175" i="9" s="1"/>
  <c r="P326" i="9"/>
  <c r="P316" i="9"/>
  <c r="P340" i="9"/>
  <c r="P330" i="9"/>
  <c r="P347" i="9"/>
  <c r="N364" i="9"/>
  <c r="T364" i="9" s="1"/>
  <c r="P364" i="9"/>
  <c r="N328" i="9"/>
  <c r="T328" i="9" s="1"/>
  <c r="P328" i="9"/>
  <c r="N344" i="9"/>
  <c r="T344" i="9" s="1"/>
  <c r="P344" i="9"/>
  <c r="N321" i="9"/>
  <c r="T321" i="9" s="1"/>
  <c r="P321" i="9"/>
  <c r="P355" i="9"/>
  <c r="P331" i="9"/>
  <c r="N161" i="9"/>
  <c r="T161" i="9" s="1"/>
  <c r="P161" i="9"/>
  <c r="N21" i="9"/>
  <c r="T21" i="9" s="1"/>
  <c r="P21" i="9"/>
  <c r="P180" i="9"/>
  <c r="N10" i="9"/>
  <c r="T10" i="9" s="1"/>
  <c r="P10" i="9"/>
  <c r="P271" i="9"/>
  <c r="N131" i="9"/>
  <c r="T131" i="9" s="1"/>
  <c r="P131" i="9"/>
  <c r="P171" i="9"/>
  <c r="P221" i="9"/>
  <c r="P140" i="9"/>
  <c r="P240" i="9"/>
  <c r="N276" i="9"/>
  <c r="T276" i="9" s="1"/>
  <c r="P276" i="9"/>
  <c r="Q276" i="9" s="1"/>
  <c r="N84" i="9"/>
  <c r="T84" i="9" s="1"/>
  <c r="P84" i="9"/>
  <c r="Q84" i="9" s="1"/>
  <c r="N124" i="9"/>
  <c r="T124" i="9" s="1"/>
  <c r="N14" i="9"/>
  <c r="T14" i="9" s="1"/>
  <c r="N126" i="9"/>
  <c r="T126" i="9" s="1"/>
  <c r="P126" i="9"/>
  <c r="Q126" i="9" s="1"/>
  <c r="N351" i="9"/>
  <c r="T351" i="9" s="1"/>
  <c r="P351" i="9"/>
  <c r="P369" i="9"/>
  <c r="N320" i="9"/>
  <c r="T320" i="9" s="1"/>
  <c r="P320" i="9"/>
  <c r="P339" i="9"/>
  <c r="N343" i="9"/>
  <c r="T343" i="9" s="1"/>
  <c r="P343" i="9"/>
  <c r="P358" i="9"/>
  <c r="P324" i="9"/>
  <c r="N353" i="9"/>
  <c r="T353" i="9" s="1"/>
  <c r="P353" i="9"/>
  <c r="P241" i="9"/>
  <c r="N311" i="9"/>
  <c r="T311" i="9" s="1"/>
  <c r="P311" i="9"/>
  <c r="N250" i="9"/>
  <c r="T250" i="9" s="1"/>
  <c r="P250" i="9"/>
  <c r="P201" i="9"/>
  <c r="N70" i="9"/>
  <c r="T70" i="9" s="1"/>
  <c r="P70" i="9"/>
  <c r="N41" i="9"/>
  <c r="T41" i="9" s="1"/>
  <c r="P41" i="9"/>
  <c r="N150" i="9"/>
  <c r="T150" i="9" s="1"/>
  <c r="P150" i="9"/>
  <c r="N40" i="9"/>
  <c r="T40" i="9" s="1"/>
  <c r="P40" i="9"/>
  <c r="N275" i="9"/>
  <c r="T275" i="9" s="1"/>
  <c r="P275" i="9"/>
  <c r="Q275" i="9" s="1"/>
  <c r="N144" i="9"/>
  <c r="T144" i="9" s="1"/>
  <c r="P144" i="9"/>
  <c r="Q144" i="9" s="1"/>
  <c r="N15" i="9"/>
  <c r="T15" i="9" s="1"/>
  <c r="N196" i="9"/>
  <c r="T196" i="9" s="1"/>
  <c r="N85" i="9"/>
  <c r="T85" i="9" s="1"/>
  <c r="N174" i="9"/>
  <c r="T174" i="9" s="1"/>
  <c r="O317" i="9"/>
  <c r="O348" i="9"/>
  <c r="O59" i="9"/>
  <c r="O309" i="9"/>
  <c r="O49" i="9"/>
  <c r="O249" i="9"/>
  <c r="O99" i="9"/>
  <c r="O289" i="9"/>
  <c r="O219" i="9"/>
  <c r="O29" i="9"/>
  <c r="O256" i="9"/>
  <c r="O217" i="9"/>
  <c r="O188" i="9"/>
  <c r="O5" i="9"/>
  <c r="N5" i="9"/>
  <c r="T5" i="9" s="1"/>
  <c r="O37" i="9"/>
  <c r="O78" i="9"/>
  <c r="O297" i="9"/>
  <c r="O148" i="9"/>
  <c r="O12" i="9"/>
  <c r="O234" i="9"/>
  <c r="R234" i="9" s="1"/>
  <c r="N234" i="9"/>
  <c r="T234" i="9" s="1"/>
  <c r="O32" i="9"/>
  <c r="O172" i="9"/>
  <c r="O44" i="9"/>
  <c r="R44" i="9" s="1"/>
  <c r="N44" i="9"/>
  <c r="T44" i="9" s="1"/>
  <c r="O142" i="9"/>
  <c r="N154" i="9"/>
  <c r="T154" i="9" s="1"/>
  <c r="O103" i="9"/>
  <c r="O114" i="9"/>
  <c r="R114" i="9" s="1"/>
  <c r="N114" i="9"/>
  <c r="T114" i="9" s="1"/>
  <c r="O42" i="9"/>
  <c r="O292" i="9"/>
  <c r="O203" i="9"/>
  <c r="O224" i="9"/>
  <c r="R224" i="9" s="1"/>
  <c r="N224" i="9"/>
  <c r="T224" i="9" s="1"/>
  <c r="O263" i="9"/>
  <c r="O206" i="9"/>
  <c r="R206" i="9" s="1"/>
  <c r="N206" i="9"/>
  <c r="T206" i="9" s="1"/>
  <c r="N26" i="9"/>
  <c r="T26" i="9" s="1"/>
  <c r="O246" i="9"/>
  <c r="N176" i="9"/>
  <c r="T176" i="9" s="1"/>
  <c r="N75" i="9"/>
  <c r="T75" i="9" s="1"/>
  <c r="O236" i="9"/>
  <c r="R236" i="9" s="1"/>
  <c r="N236" i="9"/>
  <c r="T236" i="9" s="1"/>
  <c r="O6" i="9"/>
  <c r="N6" i="9"/>
  <c r="T6" i="9" s="1"/>
  <c r="O288" i="9"/>
  <c r="O38" i="9"/>
  <c r="O158" i="9"/>
  <c r="O366" i="9"/>
  <c r="O179" i="9"/>
  <c r="O209" i="9"/>
  <c r="O239" i="9"/>
  <c r="O169" i="9"/>
  <c r="O98" i="9"/>
  <c r="O16" i="9"/>
  <c r="N16" i="9"/>
  <c r="T16" i="9" s="1"/>
  <c r="O97" i="9"/>
  <c r="O178" i="9"/>
  <c r="O177" i="9"/>
  <c r="O248" i="9"/>
  <c r="O56" i="9"/>
  <c r="R56" i="9" s="1"/>
  <c r="N56" i="9"/>
  <c r="T56" i="9" s="1"/>
  <c r="O187" i="9"/>
  <c r="O302" i="9"/>
  <c r="O162" i="9"/>
  <c r="O3" i="9"/>
  <c r="O202" i="9"/>
  <c r="O64" i="9"/>
  <c r="R64" i="9" s="1"/>
  <c r="N64" i="9"/>
  <c r="T64" i="9" s="1"/>
  <c r="O223" i="9"/>
  <c r="O133" i="9"/>
  <c r="O152" i="9"/>
  <c r="N54" i="9"/>
  <c r="T54" i="9" s="1"/>
  <c r="O92" i="9"/>
  <c r="O173" i="9"/>
  <c r="O335" i="9"/>
  <c r="N335" i="9"/>
  <c r="T335" i="9" s="1"/>
  <c r="N145" i="9"/>
  <c r="T145" i="9" s="1"/>
  <c r="O147" i="9"/>
  <c r="N296" i="9"/>
  <c r="T296" i="9" s="1"/>
  <c r="O58" i="9"/>
  <c r="O298" i="9"/>
  <c r="O51" i="9"/>
  <c r="N51" i="9"/>
  <c r="T51" i="9" s="1"/>
  <c r="N61" i="9"/>
  <c r="T61" i="9" s="1"/>
  <c r="O109" i="9"/>
  <c r="O9" i="9"/>
  <c r="O189" i="9"/>
  <c r="O159" i="9"/>
  <c r="O199" i="9"/>
  <c r="O129" i="9"/>
  <c r="O95" i="9"/>
  <c r="R95" i="9" s="1"/>
  <c r="N95" i="9"/>
  <c r="T95" i="9" s="1"/>
  <c r="O76" i="9"/>
  <c r="R76" i="9" s="1"/>
  <c r="N76" i="9"/>
  <c r="T76" i="9" s="1"/>
  <c r="O207" i="9"/>
  <c r="O68" i="9"/>
  <c r="O127" i="9"/>
  <c r="O228" i="9"/>
  <c r="O146" i="9"/>
  <c r="R146" i="9" s="1"/>
  <c r="N146" i="9"/>
  <c r="T146" i="9" s="1"/>
  <c r="O67" i="9"/>
  <c r="O62" i="9"/>
  <c r="O72" i="9"/>
  <c r="O153" i="9"/>
  <c r="O293" i="9"/>
  <c r="O194" i="9"/>
  <c r="R194" i="9" s="1"/>
  <c r="N194" i="9"/>
  <c r="T194" i="9" s="1"/>
  <c r="O253" i="9"/>
  <c r="N204" i="9"/>
  <c r="T204" i="9" s="1"/>
  <c r="O163" i="9"/>
  <c r="N274" i="9"/>
  <c r="T274" i="9" s="1"/>
  <c r="O122" i="9"/>
  <c r="O222" i="9"/>
  <c r="N164" i="9"/>
  <c r="T164" i="9" s="1"/>
  <c r="N285" i="9"/>
  <c r="T285" i="9" s="1"/>
  <c r="O186" i="9"/>
  <c r="R186" i="9" s="1"/>
  <c r="N186" i="9"/>
  <c r="T186" i="9" s="1"/>
  <c r="O157" i="9"/>
  <c r="N235" i="9"/>
  <c r="T235" i="9" s="1"/>
  <c r="O136" i="9"/>
  <c r="R136" i="9" s="1"/>
  <c r="N136" i="9"/>
  <c r="T136" i="9" s="1"/>
  <c r="O125" i="9"/>
  <c r="R125" i="9" s="1"/>
  <c r="N125" i="9"/>
  <c r="T125" i="9" s="1"/>
  <c r="N305" i="9"/>
  <c r="T305" i="9" s="1"/>
  <c r="O257" i="9"/>
  <c r="O218" i="9"/>
  <c r="O48" i="9"/>
  <c r="O69" i="9"/>
  <c r="O89" i="9"/>
  <c r="O269" i="9"/>
  <c r="O79" i="9"/>
  <c r="O215" i="9"/>
  <c r="R215" i="9" s="1"/>
  <c r="N215" i="9"/>
  <c r="T215" i="9" s="1"/>
  <c r="O96" i="9"/>
  <c r="R96" i="9" s="1"/>
  <c r="N96" i="9"/>
  <c r="T96" i="9" s="1"/>
  <c r="O277" i="9"/>
  <c r="N225" i="9"/>
  <c r="T225" i="9" s="1"/>
  <c r="O167" i="9"/>
  <c r="O135" i="9"/>
  <c r="R135" i="9" s="1"/>
  <c r="N135" i="9"/>
  <c r="T135" i="9" s="1"/>
  <c r="O108" i="9"/>
  <c r="O303" i="9"/>
  <c r="O273" i="9"/>
  <c r="O63" i="9"/>
  <c r="O272" i="9"/>
  <c r="O52" i="9"/>
  <c r="O192" i="9"/>
  <c r="O83" i="9"/>
  <c r="O193" i="9"/>
  <c r="O233" i="9"/>
  <c r="O93" i="9"/>
  <c r="O132" i="9"/>
  <c r="N214" i="9"/>
  <c r="T214" i="9" s="1"/>
  <c r="N86" i="9"/>
  <c r="T86" i="9" s="1"/>
  <c r="O307" i="9"/>
  <c r="N226" i="9"/>
  <c r="T226" i="9" s="1"/>
  <c r="O258" i="9"/>
  <c r="O238" i="9"/>
  <c r="O259" i="9"/>
  <c r="O139" i="9"/>
  <c r="O39" i="9"/>
  <c r="O155" i="9"/>
  <c r="R155" i="9" s="1"/>
  <c r="N155" i="9"/>
  <c r="T155" i="9" s="1"/>
  <c r="O35" i="9"/>
  <c r="R35" i="9" s="1"/>
  <c r="N35" i="9"/>
  <c r="T35" i="9" s="1"/>
  <c r="O208" i="9"/>
  <c r="O65" i="9"/>
  <c r="R65" i="9" s="1"/>
  <c r="N65" i="9"/>
  <c r="T65" i="9" s="1"/>
  <c r="O306" i="9"/>
  <c r="R306" i="9" s="1"/>
  <c r="N306" i="9"/>
  <c r="T306" i="9" s="1"/>
  <c r="O237" i="9"/>
  <c r="N105" i="9"/>
  <c r="T105" i="9" s="1"/>
  <c r="O17" i="9"/>
  <c r="O8" i="9"/>
  <c r="O53" i="9"/>
  <c r="O183" i="9"/>
  <c r="O94" i="9"/>
  <c r="R94" i="9" s="1"/>
  <c r="N94" i="9"/>
  <c r="T94" i="9" s="1"/>
  <c r="O213" i="9"/>
  <c r="O134" i="9"/>
  <c r="R134" i="9" s="1"/>
  <c r="N134" i="9"/>
  <c r="T134" i="9" s="1"/>
  <c r="O82" i="9"/>
  <c r="O24" i="9"/>
  <c r="R24" i="9" s="1"/>
  <c r="N24" i="9"/>
  <c r="T24" i="9" s="1"/>
  <c r="O13" i="9"/>
  <c r="O182" i="9"/>
  <c r="N4" i="9"/>
  <c r="T4" i="9" s="1"/>
  <c r="O232" i="9"/>
  <c r="N74" i="9"/>
  <c r="T74" i="9" s="1"/>
  <c r="O143" i="9"/>
  <c r="O283" i="9"/>
  <c r="N284" i="9"/>
  <c r="T284" i="9" s="1"/>
  <c r="O166" i="9"/>
  <c r="R166" i="9" s="1"/>
  <c r="N166" i="9"/>
  <c r="T166" i="9" s="1"/>
  <c r="O265" i="9"/>
  <c r="O87" i="9"/>
  <c r="N165" i="9"/>
  <c r="T165" i="9" s="1"/>
  <c r="O195" i="9"/>
  <c r="R195" i="9" s="1"/>
  <c r="N195" i="9"/>
  <c r="T195" i="9" s="1"/>
  <c r="N156" i="9"/>
  <c r="T156" i="9" s="1"/>
  <c r="N116" i="9"/>
  <c r="T116" i="9" s="1"/>
  <c r="O268" i="9"/>
  <c r="O278" i="9"/>
  <c r="O19" i="9"/>
  <c r="O279" i="9"/>
  <c r="O149" i="9"/>
  <c r="O119" i="9"/>
  <c r="O299" i="9"/>
  <c r="O229" i="9"/>
  <c r="O216" i="9"/>
  <c r="R216" i="9" s="1"/>
  <c r="N216" i="9"/>
  <c r="T216" i="9" s="1"/>
  <c r="O77" i="9"/>
  <c r="O138" i="9"/>
  <c r="O55" i="9"/>
  <c r="R55" i="9" s="1"/>
  <c r="N55" i="9"/>
  <c r="T55" i="9" s="1"/>
  <c r="N45" i="9"/>
  <c r="T45" i="9" s="1"/>
  <c r="O28" i="9"/>
  <c r="N106" i="9"/>
  <c r="T106" i="9" s="1"/>
  <c r="O118" i="9"/>
  <c r="O102" i="9"/>
  <c r="O212" i="9"/>
  <c r="O22" i="9"/>
  <c r="O123" i="9"/>
  <c r="O264" i="9"/>
  <c r="O112" i="9"/>
  <c r="N104" i="9"/>
  <c r="T104" i="9" s="1"/>
  <c r="O73" i="9"/>
  <c r="O282" i="9"/>
  <c r="O33" i="9"/>
  <c r="O262" i="9"/>
  <c r="O113" i="9"/>
  <c r="O23" i="9"/>
  <c r="O43" i="9"/>
  <c r="O46" i="9"/>
  <c r="R46" i="9" s="1"/>
  <c r="N46" i="9"/>
  <c r="T46" i="9" s="1"/>
  <c r="N66" i="9"/>
  <c r="T66" i="9" s="1"/>
  <c r="O267" i="9"/>
  <c r="N295" i="9"/>
  <c r="T295" i="9" s="1"/>
  <c r="N286" i="9"/>
  <c r="T286" i="9" s="1"/>
  <c r="O227" i="9"/>
  <c r="N185" i="9"/>
  <c r="T185" i="9" s="1"/>
  <c r="O168" i="9"/>
  <c r="O18" i="9"/>
  <c r="O137" i="9"/>
  <c r="O287" i="9"/>
  <c r="O247" i="9"/>
  <c r="O294" i="9"/>
  <c r="O175" i="9"/>
  <c r="R175" i="9" s="1"/>
  <c r="O84" i="9"/>
  <c r="R84" i="9" s="1"/>
  <c r="O126" i="9"/>
  <c r="R126" i="9" s="1"/>
  <c r="O275" i="9"/>
  <c r="R275" i="9" s="1"/>
  <c r="O144" i="9"/>
  <c r="O2" i="9"/>
  <c r="O117" i="9"/>
  <c r="O315" i="9"/>
  <c r="O337" i="9"/>
  <c r="O333" i="9"/>
  <c r="O359" i="9"/>
  <c r="O323" i="9"/>
  <c r="O324" i="9" s="1"/>
  <c r="O352" i="9"/>
  <c r="O360" i="9"/>
  <c r="O312" i="9"/>
  <c r="O151" i="9"/>
  <c r="O300" i="9"/>
  <c r="O170" i="9"/>
  <c r="O261" i="9"/>
  <c r="O120" i="9"/>
  <c r="O210" i="9"/>
  <c r="O230" i="9"/>
  <c r="O200" i="9"/>
  <c r="O141" i="9"/>
  <c r="O160" i="9"/>
  <c r="O291" i="9"/>
  <c r="O190" i="9"/>
  <c r="O105" i="9"/>
  <c r="R105" i="9" s="1"/>
  <c r="O4" i="9"/>
  <c r="O74" i="9"/>
  <c r="R74" i="9" s="1"/>
  <c r="O284" i="9"/>
  <c r="R284" i="9" s="1"/>
  <c r="O165" i="9"/>
  <c r="R165" i="9" s="1"/>
  <c r="O7" i="9"/>
  <c r="O156" i="9"/>
  <c r="R156" i="9" s="1"/>
  <c r="O116" i="9"/>
  <c r="R116" i="9" s="1"/>
  <c r="O107" i="9"/>
  <c r="O30" i="9"/>
  <c r="O11" i="9"/>
  <c r="O211" i="9"/>
  <c r="O281" i="9"/>
  <c r="O60" i="9"/>
  <c r="Q60" i="9" s="1"/>
  <c r="O50" i="9"/>
  <c r="O45" i="9"/>
  <c r="R45" i="9" s="1"/>
  <c r="O106" i="9"/>
  <c r="R106" i="9" s="1"/>
  <c r="O104" i="9"/>
  <c r="R104" i="9" s="1"/>
  <c r="O174" i="9"/>
  <c r="R174" i="9" s="1"/>
  <c r="O66" i="9"/>
  <c r="O295" i="9"/>
  <c r="R295" i="9" s="1"/>
  <c r="O286" i="9"/>
  <c r="O185" i="9"/>
  <c r="R185" i="9" s="1"/>
  <c r="O255" i="9"/>
  <c r="O327" i="9"/>
  <c r="O338" i="9"/>
  <c r="O372" i="9"/>
  <c r="O91" i="9"/>
  <c r="O326" i="9"/>
  <c r="O322" i="9"/>
  <c r="O80" i="9"/>
  <c r="O101" i="9"/>
  <c r="O260" i="9"/>
  <c r="O191" i="9"/>
  <c r="O71" i="9"/>
  <c r="O266" i="9"/>
  <c r="O154" i="9"/>
  <c r="R154" i="9" s="1"/>
  <c r="O26" i="9"/>
  <c r="R26" i="9" s="1"/>
  <c r="O176" i="9"/>
  <c r="R176" i="9" s="1"/>
  <c r="O75" i="9"/>
  <c r="R75" i="9" s="1"/>
  <c r="O334" i="9"/>
  <c r="O356" i="9"/>
  <c r="O181" i="9"/>
  <c r="O316" i="9"/>
  <c r="O325" i="9"/>
  <c r="O345" i="9"/>
  <c r="O346" i="9" s="1"/>
  <c r="O357" i="9"/>
  <c r="O251" i="9"/>
  <c r="O220" i="9"/>
  <c r="O310" i="9"/>
  <c r="O340" i="9"/>
  <c r="O330" i="9"/>
  <c r="O331" i="9" s="1"/>
  <c r="O347" i="9"/>
  <c r="O364" i="9"/>
  <c r="O328" i="9"/>
  <c r="O344" i="9"/>
  <c r="O321" i="9"/>
  <c r="O161" i="9"/>
  <c r="O21" i="9"/>
  <c r="O180" i="9"/>
  <c r="O10" i="9"/>
  <c r="O271" i="9"/>
  <c r="O131" i="9"/>
  <c r="O171" i="9"/>
  <c r="O20" i="9"/>
  <c r="O221" i="9"/>
  <c r="O140" i="9"/>
  <c r="O240" i="9"/>
  <c r="O276" i="9"/>
  <c r="R276" i="9" s="1"/>
  <c r="O124" i="9"/>
  <c r="O14" i="9"/>
  <c r="O54" i="9"/>
  <c r="R54" i="9" s="1"/>
  <c r="O304" i="9"/>
  <c r="O145" i="9"/>
  <c r="O25" i="9"/>
  <c r="O245" i="9"/>
  <c r="O57" i="9"/>
  <c r="O296" i="9"/>
  <c r="O197" i="9"/>
  <c r="O341" i="9"/>
  <c r="O280" i="9"/>
  <c r="O369" i="9"/>
  <c r="O339" i="9"/>
  <c r="O358" i="9"/>
  <c r="O353" i="9"/>
  <c r="O70" i="9"/>
  <c r="O150" i="9"/>
  <c r="O40" i="9"/>
  <c r="O204" i="9"/>
  <c r="R204" i="9" s="1"/>
  <c r="O244" i="9"/>
  <c r="O274" i="9"/>
  <c r="R274" i="9" s="1"/>
  <c r="O164" i="9"/>
  <c r="R164" i="9" s="1"/>
  <c r="O285" i="9"/>
  <c r="R285" i="9" s="1"/>
  <c r="O235" i="9"/>
  <c r="R235" i="9" s="1"/>
  <c r="O305" i="9"/>
  <c r="R305" i="9" s="1"/>
  <c r="O363" i="9"/>
  <c r="O373" i="9"/>
  <c r="O313" i="9"/>
  <c r="O290" i="9"/>
  <c r="O354" i="9"/>
  <c r="O355" i="9" s="1"/>
  <c r="O351" i="9"/>
  <c r="O320" i="9"/>
  <c r="O343" i="9"/>
  <c r="O241" i="9"/>
  <c r="O311" i="9"/>
  <c r="O250" i="9"/>
  <c r="O201" i="9"/>
  <c r="O41" i="9"/>
  <c r="O361" i="9"/>
  <c r="O370" i="9"/>
  <c r="O329" i="9"/>
  <c r="O368" i="9"/>
  <c r="O371" i="9"/>
  <c r="O332" i="9"/>
  <c r="O342" i="9"/>
  <c r="O365" i="9"/>
  <c r="O314" i="9"/>
  <c r="O270" i="9"/>
  <c r="O90" i="9"/>
  <c r="O301" i="9"/>
  <c r="O231" i="9"/>
  <c r="O130" i="9"/>
  <c r="O31" i="9"/>
  <c r="O100" i="9"/>
  <c r="O121" i="9"/>
  <c r="O81" i="9"/>
  <c r="O110" i="9"/>
  <c r="O111" i="9"/>
  <c r="O47" i="9"/>
  <c r="O225" i="9"/>
  <c r="R225" i="9" s="1"/>
  <c r="O15" i="9"/>
  <c r="R15" i="9" s="1"/>
  <c r="O254" i="9"/>
  <c r="O34" i="9"/>
  <c r="R34" i="9" s="1"/>
  <c r="O184" i="9"/>
  <c r="R184" i="9" s="1"/>
  <c r="O214" i="9"/>
  <c r="R214" i="9" s="1"/>
  <c r="O36" i="9"/>
  <c r="R36" i="9" s="1"/>
  <c r="O86" i="9"/>
  <c r="R86" i="9" s="1"/>
  <c r="O27" i="9"/>
  <c r="O196" i="9"/>
  <c r="R196" i="9" s="1"/>
  <c r="O205" i="9"/>
  <c r="R205" i="9" s="1"/>
  <c r="O226" i="9"/>
  <c r="R226" i="9" s="1"/>
  <c r="O85" i="9"/>
  <c r="R85" i="9" s="1"/>
  <c r="O115" i="9"/>
  <c r="R115" i="9" s="1"/>
  <c r="AT12" i="9"/>
  <c r="AT10" i="9"/>
  <c r="AT11" i="9"/>
  <c r="AT15" i="9"/>
  <c r="AT2" i="9"/>
  <c r="AT9" i="9"/>
  <c r="AT7" i="9"/>
  <c r="AT3" i="9"/>
  <c r="AT13" i="9"/>
  <c r="AT6" i="9"/>
  <c r="AT8" i="9"/>
  <c r="AT4" i="9"/>
  <c r="AT5" i="9"/>
  <c r="AT14" i="9"/>
  <c r="AD10" i="8"/>
  <c r="AD9" i="8"/>
  <c r="AD8" i="8"/>
  <c r="AD7" i="8"/>
  <c r="AD6" i="8"/>
  <c r="AD5" i="8"/>
  <c r="AA10" i="8"/>
  <c r="AA9" i="8"/>
  <c r="AA8" i="8"/>
  <c r="AA7" i="8"/>
  <c r="AA6" i="8"/>
  <c r="AA5" i="8"/>
  <c r="AB4" i="8"/>
  <c r="AB3" i="8"/>
  <c r="AB2" i="8"/>
  <c r="AC3" i="8" s="1"/>
  <c r="C32" i="8"/>
  <c r="B32" i="8"/>
  <c r="C31" i="8"/>
  <c r="B31" i="8"/>
  <c r="C30" i="8"/>
  <c r="B30" i="8"/>
  <c r="C29" i="8"/>
  <c r="B29" i="8"/>
  <c r="C28" i="8"/>
  <c r="B28" i="8"/>
  <c r="C27" i="8"/>
  <c r="B27" i="8"/>
  <c r="C26" i="8"/>
  <c r="B26" i="8"/>
  <c r="C25" i="8"/>
  <c r="B25" i="8"/>
  <c r="C24" i="8"/>
  <c r="B24" i="8"/>
  <c r="C23" i="8"/>
  <c r="B23" i="8"/>
  <c r="C22" i="8"/>
  <c r="B22" i="8"/>
  <c r="C21" i="8"/>
  <c r="B21" i="8"/>
  <c r="C20" i="8"/>
  <c r="B20" i="8"/>
  <c r="C19" i="8"/>
  <c r="B19" i="8"/>
  <c r="C18" i="8"/>
  <c r="B18" i="8"/>
  <c r="C17" i="8"/>
  <c r="B17" i="8"/>
  <c r="C16" i="8"/>
  <c r="B16" i="8"/>
  <c r="C15" i="8"/>
  <c r="B15" i="8"/>
  <c r="C14" i="8"/>
  <c r="B14" i="8"/>
  <c r="C13" i="8"/>
  <c r="B13" i="8"/>
  <c r="C12" i="8"/>
  <c r="B12" i="8"/>
  <c r="C11" i="8"/>
  <c r="B11" i="8"/>
  <c r="C10" i="8"/>
  <c r="B10" i="8"/>
  <c r="C9" i="8"/>
  <c r="B9" i="8"/>
  <c r="C8" i="8"/>
  <c r="B8" i="8"/>
  <c r="C7" i="8"/>
  <c r="B7" i="8"/>
  <c r="C6" i="8"/>
  <c r="B6" i="8"/>
  <c r="C5" i="8"/>
  <c r="B5" i="8"/>
  <c r="C4" i="8"/>
  <c r="B4" i="8"/>
  <c r="C3" i="8"/>
  <c r="B3" i="8"/>
  <c r="C2" i="8"/>
  <c r="B2" i="8"/>
  <c r="J23" i="8" l="1"/>
  <c r="J24" i="8"/>
  <c r="P66" i="9"/>
  <c r="Q66" i="9" s="1"/>
  <c r="P296" i="9"/>
  <c r="Q296" i="9" s="1"/>
  <c r="P294" i="9"/>
  <c r="Q294" i="9" s="1"/>
  <c r="R145" i="9"/>
  <c r="R144" i="9"/>
  <c r="P16" i="9"/>
  <c r="Q16" i="9" s="1"/>
  <c r="P14" i="9"/>
  <c r="Q14" i="9" s="1"/>
  <c r="P5" i="9"/>
  <c r="Q5" i="9" s="1"/>
  <c r="P4" i="9"/>
  <c r="Q4" i="9" s="1"/>
  <c r="P6" i="9"/>
  <c r="Q6" i="9" s="1"/>
  <c r="R286" i="9"/>
  <c r="O362" i="9"/>
  <c r="S195" i="9"/>
  <c r="S306" i="9"/>
  <c r="S174" i="9"/>
  <c r="S175" i="9"/>
  <c r="S30" i="9"/>
  <c r="S290" i="9"/>
  <c r="S185" i="9"/>
  <c r="S46" i="9"/>
  <c r="S106" i="9"/>
  <c r="S156" i="9"/>
  <c r="S74" i="9"/>
  <c r="S35" i="9"/>
  <c r="S214" i="9"/>
  <c r="S96" i="9"/>
  <c r="S125" i="9"/>
  <c r="S186" i="9"/>
  <c r="S274" i="9"/>
  <c r="S146" i="9"/>
  <c r="S76" i="9"/>
  <c r="S145" i="9"/>
  <c r="S236" i="9"/>
  <c r="S26" i="9"/>
  <c r="S154" i="9"/>
  <c r="S234" i="9"/>
  <c r="S40" i="9"/>
  <c r="S281" i="9"/>
  <c r="S34" i="9"/>
  <c r="S319" i="9"/>
  <c r="S286" i="9"/>
  <c r="S45" i="9"/>
  <c r="S4" i="9"/>
  <c r="S134" i="9"/>
  <c r="S155" i="9"/>
  <c r="S215" i="9"/>
  <c r="S136" i="9"/>
  <c r="S285" i="9"/>
  <c r="S95" i="9"/>
  <c r="S75" i="9"/>
  <c r="S44" i="9"/>
  <c r="S5" i="9"/>
  <c r="S85" i="9"/>
  <c r="S216" i="9"/>
  <c r="S10" i="9"/>
  <c r="S120" i="9"/>
  <c r="S300" i="9"/>
  <c r="S295" i="9"/>
  <c r="S104" i="9"/>
  <c r="S55" i="9"/>
  <c r="S165" i="9"/>
  <c r="S284" i="9"/>
  <c r="S65" i="9"/>
  <c r="S226" i="9"/>
  <c r="S164" i="9"/>
  <c r="S204" i="9"/>
  <c r="S296" i="9"/>
  <c r="S64" i="9"/>
  <c r="S176" i="9"/>
  <c r="S114" i="9"/>
  <c r="S196" i="9"/>
  <c r="S144" i="9"/>
  <c r="S150" i="9"/>
  <c r="S320" i="9"/>
  <c r="S126" i="9"/>
  <c r="S84" i="9"/>
  <c r="S131" i="9"/>
  <c r="S344" i="9"/>
  <c r="S294" i="9"/>
  <c r="S260" i="9"/>
  <c r="S322" i="9"/>
  <c r="S280" i="9"/>
  <c r="S115" i="9"/>
  <c r="S230" i="9"/>
  <c r="S261" i="9"/>
  <c r="S36" i="9"/>
  <c r="S130" i="9"/>
  <c r="S90" i="9"/>
  <c r="S166" i="9"/>
  <c r="S335" i="9"/>
  <c r="S321" i="9"/>
  <c r="S225" i="9"/>
  <c r="S235" i="9"/>
  <c r="S61" i="9"/>
  <c r="S56" i="9"/>
  <c r="S16" i="9"/>
  <c r="S6" i="9"/>
  <c r="S224" i="9"/>
  <c r="S135" i="9"/>
  <c r="S206" i="9"/>
  <c r="S311" i="9"/>
  <c r="S205" i="9"/>
  <c r="S66" i="9"/>
  <c r="S116" i="9"/>
  <c r="S24" i="9"/>
  <c r="S94" i="9"/>
  <c r="S105" i="9"/>
  <c r="S86" i="9"/>
  <c r="S305" i="9"/>
  <c r="S194" i="9"/>
  <c r="S54" i="9"/>
  <c r="S15" i="9"/>
  <c r="S275" i="9"/>
  <c r="S41" i="9"/>
  <c r="S250" i="9"/>
  <c r="S343" i="9"/>
  <c r="S14" i="9"/>
  <c r="S276" i="9"/>
  <c r="S21" i="9"/>
  <c r="S310" i="9"/>
  <c r="S80" i="9"/>
  <c r="S50" i="9"/>
  <c r="S313" i="9"/>
  <c r="S356" i="9"/>
  <c r="S170" i="9"/>
  <c r="S312" i="9"/>
  <c r="S337" i="9"/>
  <c r="S184" i="9"/>
  <c r="S110" i="9"/>
  <c r="S100" i="9"/>
  <c r="S70" i="9"/>
  <c r="S161" i="9"/>
  <c r="S364" i="9"/>
  <c r="S31" i="9"/>
  <c r="S301" i="9"/>
  <c r="S291" i="9"/>
  <c r="S325" i="9"/>
  <c r="S333" i="9"/>
  <c r="S91" i="9"/>
  <c r="S334" i="9"/>
  <c r="S352" i="9"/>
  <c r="S151" i="9"/>
  <c r="S111" i="9"/>
  <c r="S371" i="9"/>
  <c r="S351" i="9"/>
  <c r="S101" i="9"/>
  <c r="S251" i="9"/>
  <c r="S360" i="9"/>
  <c r="S81" i="9"/>
  <c r="S51" i="9"/>
  <c r="S353" i="9"/>
  <c r="S328" i="9"/>
  <c r="S71" i="9"/>
  <c r="S11" i="9"/>
  <c r="S359" i="9"/>
  <c r="S231" i="9"/>
  <c r="AB7" i="8"/>
  <c r="R60" i="9"/>
  <c r="AB9" i="8"/>
  <c r="AB5" i="8"/>
  <c r="AC4" i="8"/>
  <c r="AC5" i="8" s="1"/>
  <c r="AB6" i="8"/>
  <c r="AB10" i="8"/>
  <c r="AB8" i="8"/>
  <c r="AJ350" i="9"/>
  <c r="AJ349" i="9"/>
  <c r="AJ347" i="9"/>
  <c r="AJ346" i="9"/>
  <c r="AJ345" i="9"/>
  <c r="L25" i="8" l="1"/>
  <c r="J25" i="8"/>
  <c r="R66" i="9"/>
  <c r="R296" i="9"/>
  <c r="R294" i="9"/>
  <c r="R16" i="9"/>
  <c r="R14" i="9"/>
  <c r="R5" i="9"/>
  <c r="R6" i="9"/>
  <c r="R4" i="9"/>
  <c r="N349" i="9"/>
  <c r="T349" i="9" s="1"/>
  <c r="AC6" i="8"/>
  <c r="AC7" i="8" s="1"/>
  <c r="AC8" i="8" s="1"/>
  <c r="D2" i="8" s="1"/>
  <c r="E2" i="8" s="1"/>
  <c r="AJ369" i="9"/>
  <c r="AJ338" i="9"/>
  <c r="AJ372" i="9"/>
  <c r="AJ370" i="9"/>
  <c r="AJ368" i="9"/>
  <c r="AJ366" i="9"/>
  <c r="AJ364" i="9"/>
  <c r="AJ341" i="9"/>
  <c r="AJ339" i="9"/>
  <c r="AJ337" i="9"/>
  <c r="AJ335" i="9"/>
  <c r="AJ333" i="9"/>
  <c r="J26" i="8" l="1"/>
  <c r="N350" i="9"/>
  <c r="T350" i="9" s="1"/>
  <c r="S349" i="9"/>
  <c r="D3" i="8"/>
  <c r="E3" i="8" s="1"/>
  <c r="AC9" i="8"/>
  <c r="AC10" i="8" s="1"/>
  <c r="J27" i="8" l="1"/>
  <c r="L26" i="8"/>
  <c r="S350" i="9"/>
  <c r="D4" i="8"/>
  <c r="E4" i="8" s="1"/>
  <c r="J28" i="8" l="1"/>
  <c r="D5" i="8"/>
  <c r="E5" i="8" s="1"/>
  <c r="J29" i="8" l="1"/>
  <c r="D6" i="8"/>
  <c r="E6" i="8" s="1"/>
  <c r="J30" i="8" l="1"/>
  <c r="D7" i="8"/>
  <c r="E7" i="8" s="1"/>
  <c r="AJ331" i="9"/>
  <c r="AJ362" i="9"/>
  <c r="AJ360" i="9"/>
  <c r="J31" i="8" l="1"/>
  <c r="D8" i="8"/>
  <c r="E8" i="8" s="1"/>
  <c r="J32" i="8" l="1"/>
  <c r="R2" i="8"/>
  <c r="D9" i="8"/>
  <c r="E9" i="8" s="1"/>
  <c r="AJ358" i="9"/>
  <c r="AJ357" i="9"/>
  <c r="AJ356" i="9"/>
  <c r="AJ373" i="9"/>
  <c r="AJ371" i="9"/>
  <c r="AJ367" i="9"/>
  <c r="AJ365" i="9"/>
  <c r="AJ363" i="9"/>
  <c r="AJ359" i="9"/>
  <c r="AJ355" i="9"/>
  <c r="AJ354" i="9"/>
  <c r="AJ353" i="9"/>
  <c r="AJ352" i="9"/>
  <c r="AJ351" i="9"/>
  <c r="AJ348" i="9"/>
  <c r="AJ344" i="9"/>
  <c r="AJ343" i="9"/>
  <c r="AJ342" i="9"/>
  <c r="AJ340" i="9"/>
  <c r="AJ336" i="9"/>
  <c r="AJ334" i="9"/>
  <c r="AJ332" i="9"/>
  <c r="D10" i="8" l="1"/>
  <c r="E10" i="8" s="1"/>
  <c r="D11" i="8" l="1"/>
  <c r="E11" i="8" s="1"/>
  <c r="D12" i="8" l="1"/>
  <c r="E12" i="8" s="1"/>
  <c r="L32" i="8"/>
  <c r="L31" i="8"/>
  <c r="L30" i="8"/>
  <c r="L29" i="8"/>
  <c r="L28" i="8"/>
  <c r="L27" i="8"/>
  <c r="L24" i="8"/>
  <c r="L23" i="8"/>
  <c r="L22" i="8"/>
  <c r="L21" i="8"/>
  <c r="L20" i="8"/>
  <c r="L19" i="8"/>
  <c r="L18" i="8"/>
  <c r="L17" i="8"/>
  <c r="L16" i="8"/>
  <c r="L15" i="8"/>
  <c r="L14" i="8"/>
  <c r="L13" i="8"/>
  <c r="L12" i="8"/>
  <c r="L11" i="8"/>
  <c r="L10" i="8"/>
  <c r="L9" i="8"/>
  <c r="L8" i="8"/>
  <c r="L7" i="8"/>
  <c r="L6" i="8"/>
  <c r="L5" i="8"/>
  <c r="L4" i="8"/>
  <c r="L3" i="8"/>
  <c r="L2" i="8"/>
  <c r="K2" i="8" s="1"/>
  <c r="K3" i="8" l="1"/>
  <c r="K4" i="8" s="1"/>
  <c r="K5" i="8" s="1"/>
  <c r="K6" i="8" s="1"/>
  <c r="K7" i="8" s="1"/>
  <c r="K8" i="8" s="1"/>
  <c r="K9" i="8" s="1"/>
  <c r="K10" i="8" s="1"/>
  <c r="K11" i="8" s="1"/>
  <c r="K12" i="8" s="1"/>
  <c r="K13" i="8" s="1"/>
  <c r="K14" i="8" s="1"/>
  <c r="K15" i="8" s="1"/>
  <c r="K16" i="8" s="1"/>
  <c r="K17" i="8" s="1"/>
  <c r="K18" i="8" s="1"/>
  <c r="K19" i="8" s="1"/>
  <c r="K20" i="8" s="1"/>
  <c r="K21" i="8" s="1"/>
  <c r="K22" i="8" s="1"/>
  <c r="K23" i="8" s="1"/>
  <c r="K24" i="8" s="1"/>
  <c r="D13" i="8"/>
  <c r="E13" i="8" s="1"/>
  <c r="K25" i="8" l="1"/>
  <c r="K26" i="8" s="1"/>
  <c r="K27" i="8" s="1"/>
  <c r="K28" i="8" s="1"/>
  <c r="K29" i="8" s="1"/>
  <c r="K30" i="8" s="1"/>
  <c r="K31" i="8" s="1"/>
  <c r="K32" i="8" s="1"/>
  <c r="D14" i="8"/>
  <c r="E14" i="8" s="1"/>
  <c r="R4" i="8"/>
  <c r="R3" i="8"/>
  <c r="S4" i="8"/>
  <c r="S3" i="8"/>
  <c r="S2" i="8"/>
  <c r="T2" i="8" s="1"/>
  <c r="N2" i="8" l="1"/>
  <c r="T3" i="8"/>
  <c r="T4" i="8"/>
  <c r="D15" i="8"/>
  <c r="E15" i="8" s="1"/>
  <c r="D16" i="8" l="1"/>
  <c r="E16" i="8" s="1"/>
  <c r="D17" i="8" l="1"/>
  <c r="E17" i="8" s="1"/>
  <c r="D18" i="8" l="1"/>
  <c r="E18" i="8" s="1"/>
  <c r="D19" i="8" l="1"/>
  <c r="E19" i="8" s="1"/>
  <c r="D20" i="8" l="1"/>
  <c r="E20" i="8" s="1"/>
  <c r="AC1" i="9" a="1"/>
  <c r="AC1" i="9" s="1"/>
  <c r="D21" i="8" l="1"/>
  <c r="E21" i="8" s="1"/>
  <c r="D22" i="8" l="1"/>
  <c r="E22" i="8" s="1"/>
  <c r="D23" i="8" l="1"/>
  <c r="E23" i="8" s="1"/>
  <c r="D24" i="8" l="1"/>
  <c r="E24" i="8" s="1"/>
  <c r="D25" i="8" l="1"/>
  <c r="E25" i="8" s="1"/>
  <c r="D26" i="8" l="1"/>
  <c r="E26" i="8" s="1"/>
  <c r="D27" i="8" l="1"/>
  <c r="E27" i="8" s="1"/>
  <c r="D28" i="8" l="1"/>
  <c r="E28" i="8" s="1"/>
  <c r="D29" i="8" l="1"/>
  <c r="E29" i="8" s="1"/>
  <c r="D30" i="8" l="1"/>
  <c r="E30" i="8" s="1"/>
  <c r="D31" i="8" l="1"/>
  <c r="E31" i="8" s="1"/>
  <c r="D32" i="8" l="1"/>
  <c r="E32" i="8" s="1"/>
  <c r="Q3" i="8" l="1"/>
  <c r="Q4" i="8"/>
  <c r="Q2" i="8"/>
  <c r="N20" i="9" l="1"/>
  <c r="T20" i="9" s="1"/>
  <c r="S20" i="9" l="1"/>
  <c r="P20" i="9"/>
  <c r="R20" i="9" l="1"/>
  <c r="Q20" i="9"/>
  <c r="N329" i="9" l="1"/>
  <c r="T329" i="9" l="1"/>
  <c r="Q329" i="9"/>
  <c r="S329" i="9"/>
  <c r="R329" i="9"/>
  <c r="N160" i="9"/>
  <c r="T160" i="9" l="1"/>
  <c r="R160" i="9"/>
  <c r="Q160" i="9"/>
  <c r="S160" i="9"/>
  <c r="AH260" i="9" l="1"/>
  <c r="AH241" i="9"/>
  <c r="N266" i="9" l="1"/>
  <c r="N265" i="9"/>
  <c r="N264" i="9"/>
  <c r="N255" i="9"/>
  <c r="N256" i="9"/>
  <c r="N254" i="9"/>
  <c r="N244" i="9"/>
  <c r="N245" i="9"/>
  <c r="N246" i="9"/>
  <c r="T264" i="9" l="1"/>
  <c r="T265" i="9"/>
  <c r="T266" i="9"/>
  <c r="T254" i="9"/>
  <c r="T256" i="9"/>
  <c r="T255" i="9"/>
  <c r="T246" i="9"/>
  <c r="T245" i="9"/>
  <c r="T244" i="9"/>
  <c r="AH254" i="9" l="1"/>
  <c r="AH245" i="9"/>
  <c r="AH266" i="9"/>
  <c r="AK245" i="9"/>
  <c r="AK254" i="9"/>
  <c r="AK266" i="9"/>
  <c r="AK246" i="9"/>
  <c r="AH246" i="9"/>
  <c r="AH89" i="9" l="1"/>
  <c r="AK52" i="9"/>
  <c r="AK48" i="9"/>
  <c r="AK72" i="9"/>
  <c r="AK58" i="9"/>
  <c r="S256" i="9"/>
  <c r="P256" i="9"/>
  <c r="S265" i="9"/>
  <c r="AH72" i="9"/>
  <c r="AH282" i="9"/>
  <c r="AK89" i="9"/>
  <c r="AK78" i="9"/>
  <c r="AH58" i="9"/>
  <c r="S246" i="9"/>
  <c r="P246" i="9"/>
  <c r="S254" i="9"/>
  <c r="AH112" i="9"/>
  <c r="AK282" i="9"/>
  <c r="AH232" i="9"/>
  <c r="AK83" i="9"/>
  <c r="AH78" i="9"/>
  <c r="AK232" i="9"/>
  <c r="AK63" i="9"/>
  <c r="AK33" i="9"/>
  <c r="AH33" i="9"/>
  <c r="AH83" i="9"/>
  <c r="AK132" i="9"/>
  <c r="S245" i="9"/>
  <c r="S255" i="9"/>
  <c r="P254" i="9"/>
  <c r="AH69" i="9"/>
  <c r="AH63" i="9"/>
  <c r="AH48" i="9"/>
  <c r="AK69" i="9"/>
  <c r="AK112" i="9"/>
  <c r="P264" i="9"/>
  <c r="AH132" i="9"/>
  <c r="P255" i="9"/>
  <c r="P265" i="9"/>
  <c r="S264" i="9"/>
  <c r="S266" i="9"/>
  <c r="S244" i="9"/>
  <c r="P266" i="9"/>
  <c r="P245" i="9"/>
  <c r="P244" i="9"/>
  <c r="AH52" i="9"/>
  <c r="Q244" i="9" l="1"/>
  <c r="R244" i="9"/>
  <c r="Q245" i="9"/>
  <c r="R245" i="9"/>
  <c r="R256" i="9"/>
  <c r="Q256" i="9"/>
  <c r="Q255" i="9"/>
  <c r="R255" i="9"/>
  <c r="R254" i="9"/>
  <c r="Q254" i="9"/>
  <c r="Q266" i="9"/>
  <c r="R266" i="9"/>
  <c r="R264" i="9"/>
  <c r="Q264" i="9"/>
  <c r="Q265" i="9"/>
  <c r="R265" i="9"/>
  <c r="Q246" i="9"/>
  <c r="R246" i="9"/>
  <c r="N25" i="9" l="1"/>
  <c r="T25" i="9" l="1"/>
  <c r="P25" i="9"/>
  <c r="S25" i="9"/>
  <c r="Q25" i="9" l="1"/>
  <c r="R25" i="9"/>
  <c r="N345" i="9" l="1"/>
  <c r="N314" i="9"/>
  <c r="N315" i="9" s="1"/>
  <c r="T345" i="9" l="1"/>
  <c r="R345" i="9"/>
  <c r="Q345" i="9"/>
  <c r="S345" i="9"/>
  <c r="T315" i="9"/>
  <c r="S315" i="9"/>
  <c r="T314" i="9"/>
  <c r="R314" i="9"/>
  <c r="R315" i="9" s="1"/>
  <c r="Q314" i="9"/>
  <c r="Q315" i="9" s="1"/>
  <c r="S314" i="9"/>
  <c r="AH248" i="9" l="1"/>
  <c r="AH163" i="9"/>
  <c r="AH172" i="9"/>
  <c r="AH143" i="9"/>
  <c r="AH238" i="9"/>
  <c r="AH222" i="9"/>
  <c r="AH227" i="9"/>
  <c r="AH202" i="9"/>
  <c r="AH199" i="9"/>
  <c r="AH98" i="9"/>
  <c r="AH189" i="9"/>
  <c r="AH218" i="9"/>
  <c r="AH258" i="9"/>
  <c r="AH187" i="9"/>
  <c r="AH192" i="9"/>
  <c r="AH253" i="9"/>
  <c r="AH127" i="9"/>
  <c r="AH203" i="9"/>
  <c r="AH109" i="9"/>
  <c r="AH178" i="9"/>
  <c r="AH128" i="9"/>
  <c r="AH249" i="9"/>
  <c r="AH212" i="9"/>
  <c r="AH138" i="9"/>
  <c r="AH103" i="9"/>
  <c r="AH167" i="9"/>
  <c r="AH129" i="9"/>
  <c r="AH158" i="9"/>
  <c r="AH147" i="9"/>
  <c r="AH207" i="9"/>
  <c r="AK109" i="9" l="1"/>
  <c r="AK258" i="9"/>
  <c r="AK147" i="9" l="1"/>
  <c r="AK189" i="9"/>
  <c r="AK202" i="9"/>
  <c r="AK127" i="9"/>
  <c r="AK249" i="9"/>
  <c r="AK143" i="9"/>
  <c r="AK238" i="9"/>
  <c r="AK203" i="9"/>
  <c r="AK192" i="9"/>
  <c r="AK199" i="9"/>
  <c r="AK167" i="9"/>
  <c r="AK128" i="9"/>
  <c r="AK222" i="9"/>
  <c r="AK212" i="9"/>
  <c r="AK163" i="9"/>
  <c r="AK103" i="9"/>
  <c r="AK218" i="9"/>
  <c r="AK158" i="9"/>
  <c r="AK178" i="9"/>
  <c r="AK248" i="9"/>
  <c r="AK253" i="9"/>
  <c r="AK187" i="9"/>
  <c r="AK129" i="9"/>
  <c r="AK227" i="9"/>
  <c r="AK98" i="9"/>
  <c r="AK138" i="9"/>
  <c r="AK207" i="9"/>
  <c r="AK172" i="9"/>
  <c r="BZ1" i="9" l="1"/>
  <c r="AH111" i="9" l="1"/>
  <c r="BX44" i="9"/>
  <c r="BX45" i="9"/>
  <c r="BX43" i="9"/>
  <c r="BX37" i="9"/>
  <c r="BX42" i="9"/>
  <c r="BX6" i="9"/>
  <c r="BX11" i="9"/>
  <c r="BX16" i="9"/>
  <c r="BX21" i="9"/>
  <c r="BX26" i="9"/>
  <c r="BX31" i="9"/>
  <c r="BX36" i="9"/>
  <c r="BX41" i="9"/>
  <c r="BX5" i="9"/>
  <c r="BX10" i="9"/>
  <c r="BX15" i="9"/>
  <c r="BX20" i="9"/>
  <c r="BX25" i="9"/>
  <c r="BX30" i="9"/>
  <c r="BX35" i="9"/>
  <c r="BX40" i="9"/>
  <c r="BX4" i="9"/>
  <c r="BX9" i="9"/>
  <c r="BX14" i="9"/>
  <c r="BX19" i="9"/>
  <c r="BX24" i="9"/>
  <c r="BX29" i="9"/>
  <c r="BX34" i="9"/>
  <c r="BX39" i="9"/>
  <c r="BX3" i="9"/>
  <c r="BX8" i="9"/>
  <c r="BX13" i="9"/>
  <c r="BX18" i="9"/>
  <c r="BX23" i="9"/>
  <c r="BX28" i="9"/>
  <c r="BX33" i="9"/>
  <c r="BX38" i="9"/>
  <c r="BX2" i="9"/>
  <c r="BX7" i="9"/>
  <c r="BX12" i="9"/>
  <c r="BX17" i="9"/>
  <c r="BX22" i="9"/>
  <c r="BX27" i="9"/>
  <c r="BX32" i="9"/>
  <c r="AH110" i="9"/>
  <c r="AH100" i="9"/>
  <c r="AH101" i="9"/>
  <c r="BY27" i="9" l="1"/>
  <c r="BY17" i="9"/>
  <c r="BY28" i="9"/>
  <c r="BY39" i="9"/>
  <c r="BY9" i="9"/>
  <c r="BY20" i="9"/>
  <c r="BY31" i="9"/>
  <c r="BY42" i="9"/>
  <c r="BY23" i="9"/>
  <c r="BY34" i="9"/>
  <c r="BY4" i="9"/>
  <c r="BY15" i="9"/>
  <c r="BY26" i="9"/>
  <c r="BY37" i="9"/>
  <c r="BY7" i="9"/>
  <c r="BY18" i="9"/>
  <c r="BY29" i="9"/>
  <c r="BY40" i="9"/>
  <c r="BY10" i="9"/>
  <c r="BY21" i="9"/>
  <c r="BY43" i="9"/>
  <c r="BY32" i="9"/>
  <c r="BY2" i="9"/>
  <c r="BZ3" i="9" s="1"/>
  <c r="BY13" i="9"/>
  <c r="BY24" i="9"/>
  <c r="BY35" i="9"/>
  <c r="BY5" i="9"/>
  <c r="BY16" i="9"/>
  <c r="BY45" i="9"/>
  <c r="BY12" i="9"/>
  <c r="BY38" i="9"/>
  <c r="BY8" i="9"/>
  <c r="BY19" i="9"/>
  <c r="BY30" i="9"/>
  <c r="BY41" i="9"/>
  <c r="BY11" i="9"/>
  <c r="BY44" i="9"/>
  <c r="BY22" i="9"/>
  <c r="BY33" i="9"/>
  <c r="BY3" i="9"/>
  <c r="BY14" i="9"/>
  <c r="BY25" i="9"/>
  <c r="BY36" i="9"/>
  <c r="BY6" i="9"/>
  <c r="BZ4" i="9" l="1"/>
  <c r="BZ5" i="9" s="1"/>
  <c r="BZ6" i="9" s="1"/>
  <c r="BZ7" i="9" s="1"/>
  <c r="BZ8" i="9" s="1"/>
  <c r="BZ9" i="9" s="1"/>
  <c r="BZ10" i="9" s="1"/>
  <c r="BZ11" i="9" s="1"/>
  <c r="BZ12" i="9" s="1"/>
  <c r="BZ13" i="9" s="1"/>
  <c r="BZ14" i="9" s="1"/>
  <c r="BZ15" i="9" s="1"/>
  <c r="BZ16" i="9" s="1"/>
  <c r="BZ17" i="9" s="1"/>
  <c r="BZ18" i="9" s="1"/>
  <c r="BZ19" i="9" s="1"/>
  <c r="BZ20" i="9" s="1"/>
  <c r="BZ21" i="9" s="1"/>
  <c r="BZ22" i="9" s="1"/>
  <c r="BZ23" i="9" s="1"/>
  <c r="BZ24" i="9" s="1"/>
  <c r="BZ25" i="9" s="1"/>
  <c r="BZ26" i="9" s="1"/>
  <c r="BZ27" i="9" s="1"/>
  <c r="BZ28" i="9" s="1"/>
  <c r="BZ29" i="9" s="1"/>
  <c r="BZ30" i="9" s="1"/>
  <c r="BZ31" i="9" s="1"/>
  <c r="BZ32" i="9" s="1"/>
  <c r="N331" i="9" l="1"/>
  <c r="BZ33" i="9"/>
  <c r="BZ34" i="9" s="1"/>
  <c r="BZ35" i="9" s="1"/>
  <c r="BZ36" i="9" s="1"/>
  <c r="BZ37" i="9" s="1"/>
  <c r="BZ38" i="9" s="1"/>
  <c r="BZ39" i="9" s="1"/>
  <c r="BZ40" i="9" s="1"/>
  <c r="BZ41" i="9" s="1"/>
  <c r="BZ42" i="9" s="1"/>
  <c r="BZ43" i="9" s="1"/>
  <c r="BZ44" i="9" s="1"/>
  <c r="BZ45" i="9" s="1"/>
  <c r="S331" i="9" l="1"/>
  <c r="T331" i="9"/>
  <c r="N140" i="9"/>
  <c r="T140" i="9" s="1"/>
  <c r="N141" i="9"/>
  <c r="R140" i="9"/>
  <c r="N354" i="9"/>
  <c r="N326" i="9"/>
  <c r="N327" i="9" s="1"/>
  <c r="N323" i="9"/>
  <c r="S323" i="9" s="1"/>
  <c r="Q140" i="9" l="1"/>
  <c r="S140" i="9"/>
  <c r="T141" i="9"/>
  <c r="R141" i="9"/>
  <c r="Q141" i="9"/>
  <c r="S141" i="9"/>
  <c r="N358" i="9"/>
  <c r="N355" i="9"/>
  <c r="Q354" i="9"/>
  <c r="Q355" i="9" s="1"/>
  <c r="T354" i="9"/>
  <c r="S354" i="9"/>
  <c r="R354" i="9"/>
  <c r="R355" i="9" s="1"/>
  <c r="T327" i="9"/>
  <c r="S327" i="9"/>
  <c r="T326" i="9"/>
  <c r="R326" i="9"/>
  <c r="R327" i="9" s="1"/>
  <c r="Q326" i="9"/>
  <c r="Q327" i="9" s="1"/>
  <c r="S326" i="9"/>
  <c r="T323" i="9"/>
  <c r="N324" i="9"/>
  <c r="Q323" i="9"/>
  <c r="Q324" i="9" s="1"/>
  <c r="R323" i="9"/>
  <c r="R324" i="9" s="1"/>
  <c r="S355" i="9" l="1"/>
  <c r="T355" i="9"/>
  <c r="T358" i="9"/>
  <c r="S358" i="9"/>
  <c r="T324" i="9"/>
  <c r="S324" i="9"/>
  <c r="AK323" i="9" l="1"/>
  <c r="AK354" i="9"/>
  <c r="N368" i="9" l="1"/>
  <c r="N363" i="9"/>
  <c r="N362" i="9"/>
  <c r="T363" i="9" l="1"/>
  <c r="S363" i="9"/>
  <c r="T362" i="9"/>
  <c r="S362" i="9"/>
  <c r="T368" i="9"/>
  <c r="S368" i="9"/>
  <c r="AH270" i="9" l="1"/>
  <c r="AH261" i="9"/>
  <c r="S124" i="9"/>
  <c r="AH279" i="9"/>
  <c r="AH263" i="9"/>
  <c r="AH278" i="9"/>
  <c r="AH277" i="9"/>
  <c r="AH284" i="9"/>
  <c r="AH269" i="9"/>
  <c r="AH299" i="9"/>
  <c r="P124" i="9"/>
  <c r="AH303" i="9"/>
  <c r="AH297" i="9"/>
  <c r="R124" i="9" l="1"/>
  <c r="Q124" i="9"/>
  <c r="P304" i="9" l="1"/>
  <c r="Q304" i="9" l="1"/>
  <c r="R304" i="9"/>
  <c r="AK284" i="9" l="1"/>
  <c r="AK269" i="9"/>
  <c r="AK277" i="9"/>
  <c r="AK279" i="9"/>
  <c r="AK278" i="9"/>
  <c r="AK335" i="9"/>
  <c r="AK366" i="9"/>
  <c r="AK263" i="9"/>
  <c r="N369" i="9" l="1"/>
  <c r="N372" i="9"/>
  <c r="N341" i="9"/>
  <c r="N338" i="9"/>
  <c r="N271" i="9"/>
  <c r="R270" i="9"/>
  <c r="Q270" i="9"/>
  <c r="N367" i="9"/>
  <c r="N361" i="9"/>
  <c r="N330" i="9"/>
  <c r="N365" i="9"/>
  <c r="N339" i="9" l="1"/>
  <c r="N340" i="9" s="1"/>
  <c r="T340" i="9" s="1"/>
  <c r="Q338" i="9"/>
  <c r="Q339" i="9" s="1"/>
  <c r="T372" i="9"/>
  <c r="Q372" i="9"/>
  <c r="Q373" i="9" s="1"/>
  <c r="R372" i="9"/>
  <c r="R373" i="9" s="1"/>
  <c r="N373" i="9"/>
  <c r="S372" i="9"/>
  <c r="T369" i="9"/>
  <c r="R369" i="9"/>
  <c r="R370" i="9" s="1"/>
  <c r="N370" i="9"/>
  <c r="Q369" i="9"/>
  <c r="Q370" i="9" s="1"/>
  <c r="S369" i="9"/>
  <c r="N342" i="9"/>
  <c r="S341" i="9"/>
  <c r="R341" i="9"/>
  <c r="R342" i="9" s="1"/>
  <c r="T341" i="9"/>
  <c r="Q341" i="9"/>
  <c r="Q342" i="9" s="1"/>
  <c r="T338" i="9"/>
  <c r="R338" i="9"/>
  <c r="R339" i="9" s="1"/>
  <c r="R340" i="9" s="1"/>
  <c r="S338" i="9"/>
  <c r="Q340" i="9"/>
  <c r="T271" i="9"/>
  <c r="R271" i="9"/>
  <c r="S271" i="9"/>
  <c r="Q271" i="9"/>
  <c r="T365" i="9"/>
  <c r="R365" i="9"/>
  <c r="Q365" i="9"/>
  <c r="S365" i="9"/>
  <c r="Q330" i="9"/>
  <c r="Q331" i="9" s="1"/>
  <c r="S330" i="9"/>
  <c r="R330" i="9"/>
  <c r="R331" i="9" s="1"/>
  <c r="T330" i="9"/>
  <c r="S361" i="9"/>
  <c r="T361" i="9"/>
  <c r="R361" i="9"/>
  <c r="R362" i="9" s="1"/>
  <c r="R363" i="9" s="1"/>
  <c r="Q361" i="9"/>
  <c r="Q362" i="9" s="1"/>
  <c r="Q363" i="9" s="1"/>
  <c r="T367" i="9"/>
  <c r="S367" i="9"/>
  <c r="S340" i="9" l="1"/>
  <c r="S339" i="9"/>
  <c r="T339" i="9"/>
  <c r="T373" i="9"/>
  <c r="S373" i="9"/>
  <c r="T370" i="9"/>
  <c r="S370" i="9"/>
  <c r="T342" i="9"/>
  <c r="S342" i="9"/>
  <c r="AK297" i="9" l="1"/>
  <c r="AK299" i="9" l="1"/>
  <c r="AK307" i="9"/>
  <c r="AK303" i="9"/>
  <c r="AK342" i="9"/>
  <c r="AK373" i="9"/>
  <c r="AK100" i="9"/>
  <c r="AK101" i="9"/>
  <c r="AK370" i="9"/>
  <c r="AK339" i="9"/>
  <c r="N121" i="9" l="1"/>
  <c r="N347" i="9"/>
  <c r="N316" i="9"/>
  <c r="T121" i="9" l="1"/>
  <c r="R121" i="9"/>
  <c r="Q121" i="9"/>
  <c r="S121" i="9"/>
  <c r="N348" i="9"/>
  <c r="T347" i="9"/>
  <c r="Q347" i="9"/>
  <c r="Q348" i="9" s="1"/>
  <c r="Q349" i="9" s="1"/>
  <c r="Q350" i="9" s="1"/>
  <c r="S347" i="9"/>
  <c r="R347" i="9"/>
  <c r="R348" i="9" s="1"/>
  <c r="R349" i="9" s="1"/>
  <c r="R350" i="9" s="1"/>
  <c r="R316" i="9"/>
  <c r="S316" i="9"/>
  <c r="T316" i="9"/>
  <c r="Q316" i="9"/>
  <c r="T348" i="9" l="1"/>
  <c r="S348" i="9"/>
  <c r="BV92" i="9"/>
  <c r="BV103" i="9" l="1"/>
  <c r="BV115" i="9" l="1"/>
  <c r="BV126" i="9" l="1"/>
  <c r="BV9" i="9" l="1"/>
  <c r="BV124" i="9" l="1"/>
  <c r="BV55" i="9" l="1"/>
  <c r="BV49" i="9" l="1"/>
  <c r="BV31" i="9" l="1"/>
  <c r="BV17" i="9" l="1"/>
  <c r="BV28" i="9" l="1"/>
  <c r="BV76" i="9" l="1"/>
  <c r="BV88" i="9" l="1"/>
  <c r="BV102" i="9" l="1"/>
  <c r="BV111" i="9"/>
  <c r="BV11" i="9"/>
  <c r="BV47" i="9"/>
  <c r="BV30" i="9"/>
  <c r="BV37" i="9"/>
  <c r="BV6" i="9"/>
  <c r="BV113" i="9" l="1"/>
  <c r="BV58" i="9"/>
  <c r="BV119" i="9" l="1"/>
  <c r="BV33" i="9"/>
  <c r="BV105" i="9" l="1"/>
  <c r="BV75" i="9"/>
  <c r="BV32" i="9"/>
  <c r="BV79" i="9" l="1"/>
  <c r="BV25" i="9"/>
  <c r="BV122" i="9" l="1"/>
  <c r="BV118" i="9"/>
  <c r="BV48" i="9"/>
  <c r="BV19" i="9"/>
  <c r="BV96" i="9" l="1"/>
  <c r="BV78" i="9"/>
  <c r="BV5" i="9"/>
  <c r="BV41" i="9"/>
  <c r="BV107" i="9" l="1"/>
  <c r="BV16" i="9"/>
  <c r="BV52" i="9"/>
  <c r="BV112" i="9" l="1"/>
  <c r="BV27" i="9"/>
  <c r="BV63" i="9"/>
  <c r="BV93" i="9" l="1"/>
  <c r="BV69" i="9"/>
  <c r="BV26" i="9"/>
  <c r="BV71" i="9" l="1"/>
  <c r="BV59" i="9"/>
  <c r="BV61" i="9"/>
  <c r="BV66" i="9"/>
  <c r="BV13" i="9"/>
  <c r="BV104" i="9" l="1"/>
  <c r="BV50" i="9"/>
  <c r="BV45" i="9"/>
  <c r="BV97" i="9" l="1"/>
  <c r="BV38" i="9"/>
  <c r="BV98" i="9" l="1"/>
  <c r="BV125" i="9"/>
  <c r="BV120" i="9"/>
  <c r="BV108" i="9"/>
  <c r="BV44" i="9"/>
  <c r="BV91" i="9" l="1"/>
  <c r="BV20" i="9"/>
  <c r="BV99" i="9" l="1"/>
  <c r="BV22" i="9"/>
  <c r="BV116" i="9" l="1"/>
  <c r="BV36" i="9"/>
  <c r="BV7" i="9"/>
  <c r="BV127" i="9" l="1"/>
  <c r="BV72" i="9"/>
  <c r="BV35" i="9"/>
  <c r="BV101" i="9" l="1"/>
  <c r="BV90" i="9"/>
  <c r="BV10" i="9"/>
  <c r="BV46" i="9"/>
  <c r="BV106" i="9" l="1"/>
  <c r="BV21" i="9"/>
  <c r="BV57" i="9"/>
  <c r="BV80" i="9" l="1"/>
  <c r="BV14" i="9"/>
  <c r="BV62" i="9"/>
  <c r="BV89" i="9" l="1"/>
  <c r="BV117" i="9"/>
  <c r="BV34" i="9"/>
  <c r="BV23" i="9"/>
  <c r="BV12" i="9"/>
  <c r="BV3" i="9"/>
  <c r="BV54" i="9"/>
  <c r="BV73" i="9" l="1"/>
  <c r="BV94" i="9"/>
  <c r="BV24" i="9"/>
  <c r="BV70" i="9" l="1"/>
  <c r="BV60" i="9"/>
  <c r="BV43" i="9"/>
  <c r="BV39" i="9"/>
  <c r="BV64" i="9"/>
  <c r="BV53" i="9"/>
  <c r="BV109" i="9" l="1"/>
  <c r="BV123" i="9"/>
  <c r="BV74" i="9"/>
  <c r="BV18" i="9"/>
  <c r="BV121" i="9" l="1"/>
  <c r="BV29" i="9"/>
  <c r="BV65" i="9"/>
  <c r="BV95" i="9" l="1"/>
  <c r="BV77" i="9"/>
  <c r="BV4" i="9"/>
  <c r="BV40" i="9"/>
  <c r="BV100" i="9" l="1"/>
  <c r="BV15" i="9"/>
  <c r="BV51" i="9"/>
  <c r="BV68" i="9" l="1"/>
  <c r="BV8" i="9"/>
  <c r="BV56" i="9"/>
  <c r="BV110" i="9" l="1"/>
  <c r="BV42" i="9"/>
  <c r="AH23" i="9" l="1"/>
  <c r="AH21" i="9"/>
  <c r="BO110" i="9"/>
  <c r="AH305" i="9"/>
  <c r="AH287" i="9"/>
  <c r="AH302" i="9"/>
  <c r="AH285" i="9"/>
  <c r="AH304" i="9"/>
  <c r="AH306" i="9"/>
  <c r="AH276" i="9"/>
  <c r="AH265" i="9"/>
  <c r="AH117" i="9"/>
  <c r="AH42" i="9"/>
  <c r="BM87" i="9"/>
  <c r="AH56" i="9"/>
  <c r="AH267" i="9"/>
  <c r="AH205" i="9"/>
  <c r="AH107" i="9"/>
  <c r="AH157" i="9"/>
  <c r="AH65" i="9"/>
  <c r="AH228" i="9"/>
  <c r="AH115" i="9"/>
  <c r="AH296" i="9"/>
  <c r="BM67" i="9"/>
  <c r="AH159" i="9"/>
  <c r="AH46" i="9"/>
  <c r="AH225" i="9"/>
  <c r="AH289" i="9"/>
  <c r="AH104" i="9"/>
  <c r="AH308" i="9"/>
  <c r="AH229" i="9"/>
  <c r="AH214" i="9"/>
  <c r="AH183" i="9"/>
  <c r="AH294" i="9"/>
  <c r="AH97" i="9"/>
  <c r="AH219" i="9"/>
  <c r="AH146" i="9"/>
  <c r="AH16" i="9"/>
  <c r="AH137" i="9"/>
  <c r="AH123" i="9"/>
  <c r="AH275" i="9"/>
  <c r="AH174" i="9"/>
  <c r="AH283" i="9"/>
  <c r="AH177" i="9"/>
  <c r="BN81" i="9"/>
  <c r="AH233" i="9"/>
  <c r="AH124" i="9"/>
  <c r="AH34" i="9"/>
  <c r="AH217" i="9"/>
  <c r="AH153" i="9"/>
  <c r="AH198" i="9"/>
  <c r="AH173" i="9"/>
  <c r="AH237" i="9"/>
  <c r="AH213" i="9"/>
  <c r="BM84" i="9"/>
  <c r="AH19" i="9"/>
  <c r="BN114" i="9"/>
  <c r="AH164" i="9"/>
  <c r="AH197" i="9"/>
  <c r="AH243" i="9"/>
  <c r="AH179" i="9"/>
  <c r="AH54" i="9"/>
  <c r="AH126" i="9"/>
  <c r="BO67" i="9"/>
  <c r="AH113" i="9"/>
  <c r="AH149" i="9"/>
  <c r="AH102" i="9"/>
  <c r="AH166" i="9"/>
  <c r="AH99" i="9"/>
  <c r="AH75" i="9"/>
  <c r="AH262" i="9"/>
  <c r="AH274" i="9"/>
  <c r="AH105" i="9"/>
  <c r="AH59" i="9"/>
  <c r="AH39" i="9"/>
  <c r="AH67" i="9"/>
  <c r="AH144" i="9"/>
  <c r="BO84" i="9"/>
  <c r="AH273" i="9"/>
  <c r="AH133" i="9"/>
  <c r="AH206" i="9"/>
  <c r="AH13" i="9"/>
  <c r="AH8" i="9"/>
  <c r="BO85" i="9"/>
  <c r="AH36" i="9"/>
  <c r="AH293" i="9"/>
  <c r="AH247" i="9"/>
  <c r="AH6" i="9"/>
  <c r="AH2" i="9"/>
  <c r="BN82" i="9"/>
  <c r="BN85" i="9"/>
  <c r="AH255" i="9"/>
  <c r="AH24" i="9"/>
  <c r="BO114" i="9"/>
  <c r="AH142" i="9"/>
  <c r="AH272" i="9"/>
  <c r="AH176" i="9"/>
  <c r="AH68" i="9"/>
  <c r="AH84" i="9"/>
  <c r="BN83" i="9"/>
  <c r="AH264" i="9"/>
  <c r="AH244" i="9"/>
  <c r="BM83" i="9"/>
  <c r="BO86" i="9"/>
  <c r="AH239" i="9"/>
  <c r="AH162" i="9"/>
  <c r="AH235" i="9"/>
  <c r="AH148" i="9"/>
  <c r="AH49" i="9"/>
  <c r="AH32" i="9"/>
  <c r="AH226" i="9"/>
  <c r="BM128" i="9"/>
  <c r="AH53" i="9"/>
  <c r="AH85" i="9"/>
  <c r="BN128" i="9"/>
  <c r="AH14" i="9"/>
  <c r="AH118" i="9"/>
  <c r="BO128" i="9"/>
  <c r="AH93" i="9"/>
  <c r="AH82" i="9"/>
  <c r="AH7" i="9"/>
  <c r="AH209" i="9"/>
  <c r="AH188" i="9"/>
  <c r="AH74" i="9"/>
  <c r="BO82" i="9"/>
  <c r="AH196" i="9"/>
  <c r="BM114" i="9"/>
  <c r="BN67" i="9"/>
  <c r="BM86" i="9"/>
  <c r="AH25" i="9"/>
  <c r="AH135" i="9"/>
  <c r="AH5" i="9"/>
  <c r="AH268" i="9"/>
  <c r="BN86" i="9"/>
  <c r="AH57" i="9"/>
  <c r="AH182" i="9"/>
  <c r="AH125" i="9"/>
  <c r="AH29" i="9"/>
  <c r="AH223" i="9"/>
  <c r="AH27" i="9"/>
  <c r="AH236" i="9"/>
  <c r="BN84" i="9"/>
  <c r="AH168" i="9"/>
  <c r="BV2" i="9"/>
  <c r="AH12" i="9"/>
  <c r="AH195" i="9"/>
  <c r="AH88" i="9"/>
  <c r="AH79" i="9"/>
  <c r="AH139" i="9"/>
  <c r="AH184" i="9"/>
  <c r="AH259" i="9"/>
  <c r="BN87" i="9"/>
  <c r="AH298" i="9"/>
  <c r="AH242" i="9"/>
  <c r="BM81" i="9"/>
  <c r="AH152" i="9"/>
  <c r="AH73" i="9"/>
  <c r="BO87" i="9"/>
  <c r="BM85" i="9"/>
  <c r="AH155" i="9"/>
  <c r="AH122" i="9"/>
  <c r="BO81" i="9"/>
  <c r="AH38" i="9"/>
  <c r="AH256" i="9"/>
  <c r="AH4" i="9"/>
  <c r="AH309" i="9"/>
  <c r="AH77" i="9"/>
  <c r="AH252" i="9"/>
  <c r="AH186" i="9"/>
  <c r="AH17" i="9"/>
  <c r="AH86" i="9"/>
  <c r="AH193" i="9"/>
  <c r="BM82" i="9"/>
  <c r="AH215" i="9"/>
  <c r="AH3" i="9"/>
  <c r="AH208" i="9"/>
  <c r="AH62" i="9"/>
  <c r="AH9" i="9"/>
  <c r="AH204" i="9"/>
  <c r="AH92" i="9"/>
  <c r="AH108" i="9"/>
  <c r="AH66" i="9"/>
  <c r="BO83" i="9"/>
  <c r="AH119" i="9"/>
  <c r="AH257" i="9"/>
  <c r="AH292" i="9"/>
  <c r="AH288" i="9"/>
  <c r="AH22" i="9"/>
  <c r="AH28" i="9"/>
  <c r="AH169" i="9"/>
  <c r="AH18" i="9"/>
  <c r="AK125" i="9"/>
  <c r="AK17" i="9"/>
  <c r="AK22" i="9"/>
  <c r="AK28" i="9"/>
  <c r="AK13" i="9"/>
  <c r="AK309" i="9"/>
  <c r="AK6" i="9"/>
  <c r="AK2" i="9"/>
  <c r="AK4" i="9"/>
  <c r="BM92" i="9"/>
  <c r="BO92" i="9"/>
  <c r="BN92" i="9"/>
  <c r="BO103" i="9"/>
  <c r="BN103" i="9"/>
  <c r="BM103" i="9"/>
  <c r="BO115" i="9"/>
  <c r="BN115" i="9"/>
  <c r="BM115" i="9"/>
  <c r="BM126" i="9"/>
  <c r="BN126" i="9"/>
  <c r="BO126" i="9"/>
  <c r="BN9" i="9"/>
  <c r="BO9" i="9"/>
  <c r="BM9" i="9"/>
  <c r="BN124" i="9"/>
  <c r="BO124" i="9"/>
  <c r="BM124" i="9"/>
  <c r="BN55" i="9"/>
  <c r="BO55" i="9"/>
  <c r="BM55" i="9"/>
  <c r="BN49" i="9"/>
  <c r="BM49" i="9"/>
  <c r="BO49" i="9"/>
  <c r="BN31" i="9"/>
  <c r="BO31" i="9"/>
  <c r="BM31" i="9"/>
  <c r="BN17" i="9"/>
  <c r="BO17" i="9"/>
  <c r="BM17" i="9"/>
  <c r="BM28" i="9"/>
  <c r="BO28" i="9"/>
  <c r="BN28" i="9"/>
  <c r="BO76" i="9"/>
  <c r="BN76" i="9"/>
  <c r="BM76" i="9"/>
  <c r="BN88" i="9"/>
  <c r="BM88" i="9"/>
  <c r="BO88" i="9"/>
  <c r="BM6" i="9"/>
  <c r="BM37" i="9"/>
  <c r="BN47" i="9"/>
  <c r="BM111" i="9"/>
  <c r="BO6" i="9"/>
  <c r="BN37" i="9"/>
  <c r="BO47" i="9"/>
  <c r="BN111" i="9"/>
  <c r="BN6" i="9"/>
  <c r="BO37" i="9"/>
  <c r="BM47" i="9"/>
  <c r="BO111" i="9"/>
  <c r="BO11" i="9"/>
  <c r="BN102" i="9"/>
  <c r="BM30" i="9"/>
  <c r="BM11" i="9"/>
  <c r="BM102" i="9"/>
  <c r="BO102" i="9"/>
  <c r="BO30" i="9"/>
  <c r="BN11" i="9"/>
  <c r="BN30" i="9"/>
  <c r="BN58" i="9"/>
  <c r="BM58" i="9"/>
  <c r="BO58" i="9"/>
  <c r="BN113" i="9"/>
  <c r="BO113" i="9"/>
  <c r="BM113" i="9"/>
  <c r="BN119" i="9"/>
  <c r="BO119" i="9"/>
  <c r="BM119" i="9"/>
  <c r="BM33" i="9"/>
  <c r="BN33" i="9"/>
  <c r="BO33" i="9"/>
  <c r="BO105" i="9"/>
  <c r="BN75" i="9"/>
  <c r="BN32" i="9"/>
  <c r="BM105" i="9"/>
  <c r="BO75" i="9"/>
  <c r="BN105" i="9"/>
  <c r="BM75" i="9"/>
  <c r="BO32" i="9"/>
  <c r="BM32" i="9"/>
  <c r="BM79" i="9"/>
  <c r="BM25" i="9"/>
  <c r="BN79" i="9"/>
  <c r="BO79" i="9"/>
  <c r="BN25" i="9"/>
  <c r="BO25" i="9"/>
  <c r="BO19" i="9"/>
  <c r="BN118" i="9"/>
  <c r="BM19" i="9"/>
  <c r="BM118" i="9"/>
  <c r="BN19" i="9"/>
  <c r="BO118" i="9"/>
  <c r="BO48" i="9"/>
  <c r="BN48" i="9"/>
  <c r="BN122" i="9"/>
  <c r="BO122" i="9"/>
  <c r="BM48" i="9"/>
  <c r="BM122" i="9"/>
  <c r="BN41" i="9"/>
  <c r="BM78" i="9"/>
  <c r="BM41" i="9"/>
  <c r="BO78" i="9"/>
  <c r="BO41" i="9"/>
  <c r="BN78" i="9"/>
  <c r="BN5" i="9"/>
  <c r="BN96" i="9"/>
  <c r="BM5" i="9"/>
  <c r="BO5" i="9"/>
  <c r="BO96" i="9"/>
  <c r="BM96" i="9"/>
  <c r="BO52" i="9"/>
  <c r="BN107" i="9"/>
  <c r="BM16" i="9"/>
  <c r="BM52" i="9"/>
  <c r="BO107" i="9"/>
  <c r="BN52" i="9"/>
  <c r="BM107" i="9"/>
  <c r="BN16" i="9"/>
  <c r="BO16" i="9"/>
  <c r="BM63" i="9"/>
  <c r="BN27" i="9"/>
  <c r="BO63" i="9"/>
  <c r="BO27" i="9"/>
  <c r="BO112" i="9"/>
  <c r="BN63" i="9"/>
  <c r="BM27" i="9"/>
  <c r="BM112" i="9"/>
  <c r="BN112" i="9"/>
  <c r="BM26" i="9"/>
  <c r="BM69" i="9"/>
  <c r="BN26" i="9"/>
  <c r="BO69" i="9"/>
  <c r="BO26" i="9"/>
  <c r="BN69" i="9"/>
  <c r="BN93" i="9"/>
  <c r="BO93" i="9"/>
  <c r="BM93" i="9"/>
  <c r="BN71" i="9"/>
  <c r="BO66" i="9"/>
  <c r="BM59" i="9"/>
  <c r="BO71" i="9"/>
  <c r="BM66" i="9"/>
  <c r="BN59" i="9"/>
  <c r="BM71" i="9"/>
  <c r="BN66" i="9"/>
  <c r="BO59" i="9"/>
  <c r="BN61" i="9"/>
  <c r="BN13" i="9"/>
  <c r="BO61" i="9"/>
  <c r="BO13" i="9"/>
  <c r="BM13" i="9"/>
  <c r="BM61" i="9"/>
  <c r="BO45" i="9"/>
  <c r="BO50" i="9"/>
  <c r="BO104" i="9"/>
  <c r="BM45" i="9"/>
  <c r="BM50" i="9"/>
  <c r="BN45" i="9"/>
  <c r="BN50" i="9"/>
  <c r="BM104" i="9"/>
  <c r="BN104" i="9"/>
  <c r="BO97" i="9"/>
  <c r="BM97" i="9"/>
  <c r="BN97" i="9"/>
  <c r="BN38" i="9"/>
  <c r="BO38" i="9"/>
  <c r="BM38" i="9"/>
  <c r="BO44" i="9"/>
  <c r="BN120" i="9"/>
  <c r="BM98" i="9"/>
  <c r="BN108" i="9"/>
  <c r="BN44" i="9"/>
  <c r="BO120" i="9"/>
  <c r="BO98" i="9"/>
  <c r="BM44" i="9"/>
  <c r="BM120" i="9"/>
  <c r="BN98" i="9"/>
  <c r="BN125" i="9"/>
  <c r="BM108" i="9"/>
  <c r="BM125" i="9"/>
  <c r="BO125" i="9"/>
  <c r="BO108" i="9"/>
  <c r="BM20" i="9"/>
  <c r="BO91" i="9"/>
  <c r="BN20" i="9"/>
  <c r="BO20" i="9"/>
  <c r="BN91" i="9"/>
  <c r="BM91" i="9"/>
  <c r="BO99" i="9"/>
  <c r="BN99" i="9"/>
  <c r="BM99" i="9"/>
  <c r="BO22" i="9"/>
  <c r="BM22" i="9"/>
  <c r="BN22" i="9"/>
  <c r="BN116" i="9"/>
  <c r="BN36" i="9"/>
  <c r="BO7" i="9"/>
  <c r="BM116" i="9"/>
  <c r="BM36" i="9"/>
  <c r="BO116" i="9"/>
  <c r="BO36" i="9"/>
  <c r="BN7" i="9"/>
  <c r="BM7" i="9"/>
  <c r="BO35" i="9"/>
  <c r="BO127" i="9"/>
  <c r="BM35" i="9"/>
  <c r="BN127" i="9"/>
  <c r="BN35" i="9"/>
  <c r="BM127" i="9"/>
  <c r="BO72" i="9"/>
  <c r="BN72" i="9"/>
  <c r="BM72" i="9"/>
  <c r="BM101" i="9"/>
  <c r="BO46" i="9"/>
  <c r="BN101" i="9"/>
  <c r="BM46" i="9"/>
  <c r="BO101" i="9"/>
  <c r="BN46" i="9"/>
  <c r="BM90" i="9"/>
  <c r="BN10" i="9"/>
  <c r="BN90" i="9"/>
  <c r="BO10" i="9"/>
  <c r="BO90" i="9"/>
  <c r="BM10" i="9"/>
  <c r="BO57" i="9"/>
  <c r="BO106" i="9"/>
  <c r="BM57" i="9"/>
  <c r="BN106" i="9"/>
  <c r="BN57" i="9"/>
  <c r="BM106" i="9"/>
  <c r="BN21" i="9"/>
  <c r="BO21" i="9"/>
  <c r="BM21" i="9"/>
  <c r="BN62" i="9"/>
  <c r="BM80" i="9"/>
  <c r="BM62" i="9"/>
  <c r="BO80" i="9"/>
  <c r="BO62" i="9"/>
  <c r="BN80" i="9"/>
  <c r="BO14" i="9"/>
  <c r="BM14" i="9"/>
  <c r="BN14" i="9"/>
  <c r="BO23" i="9"/>
  <c r="BM12" i="9"/>
  <c r="BM117" i="9"/>
  <c r="BN3" i="9"/>
  <c r="BO34" i="9"/>
  <c r="BN23" i="9"/>
  <c r="BO12" i="9"/>
  <c r="BO117" i="9"/>
  <c r="BM3" i="9"/>
  <c r="BM23" i="9"/>
  <c r="BN12" i="9"/>
  <c r="BN117" i="9"/>
  <c r="BO3" i="9"/>
  <c r="BN54" i="9"/>
  <c r="BN34" i="9"/>
  <c r="BO89" i="9"/>
  <c r="BM89" i="9"/>
  <c r="BO54" i="9"/>
  <c r="BM34" i="9"/>
  <c r="BN89" i="9"/>
  <c r="BM54" i="9"/>
  <c r="BO24" i="9"/>
  <c r="BO73" i="9"/>
  <c r="BM24" i="9"/>
  <c r="BM73" i="9"/>
  <c r="BN24" i="9"/>
  <c r="BN73" i="9"/>
  <c r="BN94" i="9"/>
  <c r="BM94" i="9"/>
  <c r="BO94" i="9"/>
  <c r="BM53" i="9"/>
  <c r="BN43" i="9"/>
  <c r="BM64" i="9"/>
  <c r="BN70" i="9"/>
  <c r="BN53" i="9"/>
  <c r="BO43" i="9"/>
  <c r="BN64" i="9"/>
  <c r="BO53" i="9"/>
  <c r="BM43" i="9"/>
  <c r="BO64" i="9"/>
  <c r="BN39" i="9"/>
  <c r="BO39" i="9"/>
  <c r="BO60" i="9"/>
  <c r="BO70" i="9"/>
  <c r="BN60" i="9"/>
  <c r="BM39" i="9"/>
  <c r="BM60" i="9"/>
  <c r="BM70" i="9"/>
  <c r="BM123" i="9"/>
  <c r="BN18" i="9"/>
  <c r="BN123" i="9"/>
  <c r="BM18" i="9"/>
  <c r="BO123" i="9"/>
  <c r="BO18" i="9"/>
  <c r="BN109" i="9"/>
  <c r="BN74" i="9"/>
  <c r="BM74" i="9"/>
  <c r="BM109" i="9"/>
  <c r="BO74" i="9"/>
  <c r="BO109" i="9"/>
  <c r="BM65" i="9"/>
  <c r="BM121" i="9"/>
  <c r="BN65" i="9"/>
  <c r="BO121" i="9"/>
  <c r="BO65" i="9"/>
  <c r="BN121" i="9"/>
  <c r="BN29" i="9"/>
  <c r="BO29" i="9"/>
  <c r="BM29" i="9"/>
  <c r="BO95" i="9"/>
  <c r="BM40" i="9"/>
  <c r="BN95" i="9"/>
  <c r="BN40" i="9"/>
  <c r="BM95" i="9"/>
  <c r="BO40" i="9"/>
  <c r="BN77" i="9"/>
  <c r="BO4" i="9"/>
  <c r="BO77" i="9"/>
  <c r="BM77" i="9"/>
  <c r="BM4" i="9"/>
  <c r="BN4" i="9"/>
  <c r="BO51" i="9"/>
  <c r="BN100" i="9"/>
  <c r="BN51" i="9"/>
  <c r="BO100" i="9"/>
  <c r="BM51" i="9"/>
  <c r="BM100" i="9"/>
  <c r="BO15" i="9"/>
  <c r="BM15" i="9"/>
  <c r="BN15" i="9"/>
  <c r="BO56" i="9"/>
  <c r="BM68" i="9"/>
  <c r="BN56" i="9"/>
  <c r="BO68" i="9"/>
  <c r="BN8" i="9"/>
  <c r="BM56" i="9"/>
  <c r="BN68" i="9"/>
  <c r="BO8" i="9"/>
  <c r="BM8" i="9"/>
  <c r="BN110" i="9"/>
  <c r="BM110" i="9"/>
  <c r="BM42" i="9"/>
  <c r="BO42" i="9"/>
  <c r="BN42" i="9"/>
  <c r="BN2" i="9" l="1"/>
  <c r="BQ94" i="9" s="1"/>
  <c r="BS1" i="9"/>
  <c r="BO2" i="9"/>
  <c r="BR121" i="9" s="1"/>
  <c r="BM2" i="9"/>
  <c r="BP128" i="9" s="1"/>
  <c r="AI1" i="9" a="1"/>
  <c r="AI1" i="9" s="1"/>
  <c r="BQ105" i="9" l="1"/>
  <c r="BQ85" i="9"/>
  <c r="BQ45" i="9"/>
  <c r="BQ23" i="9"/>
  <c r="BQ51" i="9"/>
  <c r="BP17" i="9"/>
  <c r="BR48" i="9"/>
  <c r="BR118" i="9"/>
  <c r="BQ28" i="9"/>
  <c r="BQ59" i="9"/>
  <c r="BP59" i="9"/>
  <c r="BQ49" i="9"/>
  <c r="BR99" i="9"/>
  <c r="BR25" i="9"/>
  <c r="BR126" i="9"/>
  <c r="BR45" i="9"/>
  <c r="BR23" i="9"/>
  <c r="BP31" i="9"/>
  <c r="BR42" i="9"/>
  <c r="BR94" i="9"/>
  <c r="BR11" i="9"/>
  <c r="BR111" i="9"/>
  <c r="BR116" i="9"/>
  <c r="BR27" i="9"/>
  <c r="BR106" i="9"/>
  <c r="BR16" i="9"/>
  <c r="BR63" i="9"/>
  <c r="BR39" i="9"/>
  <c r="BR47" i="9"/>
  <c r="BR57" i="9"/>
  <c r="BR50" i="9"/>
  <c r="BP114" i="9"/>
  <c r="BP4" i="9"/>
  <c r="BP93" i="9"/>
  <c r="BP72" i="9"/>
  <c r="BP79" i="9"/>
  <c r="BR58" i="9"/>
  <c r="BP98" i="9"/>
  <c r="BR18" i="9"/>
  <c r="BQ86" i="9"/>
  <c r="BP107" i="9"/>
  <c r="BR56" i="9"/>
  <c r="BQ107" i="9"/>
  <c r="BR86" i="9"/>
  <c r="BR19" i="9"/>
  <c r="BR36" i="9"/>
  <c r="BR29" i="9"/>
  <c r="BR114" i="9"/>
  <c r="BP83" i="9"/>
  <c r="BR102" i="9"/>
  <c r="BQ69" i="9"/>
  <c r="BP106" i="9"/>
  <c r="BR117" i="9"/>
  <c r="BQ67" i="9"/>
  <c r="BR30" i="9"/>
  <c r="BQ93" i="9"/>
  <c r="BR80" i="9"/>
  <c r="BR21" i="9"/>
  <c r="BQ102" i="9"/>
  <c r="BR84" i="9"/>
  <c r="BP55" i="9"/>
  <c r="BP119" i="9"/>
  <c r="BP126" i="9"/>
  <c r="BQ108" i="9"/>
  <c r="BQ109" i="9"/>
  <c r="BP95" i="9"/>
  <c r="BQ128" i="9"/>
  <c r="BQ78" i="9"/>
  <c r="BQ97" i="9"/>
  <c r="BQ14" i="9"/>
  <c r="BP42" i="9"/>
  <c r="BQ26" i="9"/>
  <c r="BQ124" i="9"/>
  <c r="BQ113" i="9"/>
  <c r="BP26" i="9"/>
  <c r="BQ116" i="9"/>
  <c r="BP73" i="9"/>
  <c r="BQ36" i="9"/>
  <c r="BQ16" i="9"/>
  <c r="BP9" i="9"/>
  <c r="BQ112" i="9"/>
  <c r="BQ22" i="9"/>
  <c r="BQ43" i="9"/>
  <c r="BQ17" i="9"/>
  <c r="BP65" i="9"/>
  <c r="BQ126" i="9"/>
  <c r="BQ38" i="9"/>
  <c r="BQ21" i="9"/>
  <c r="BQ40" i="9"/>
  <c r="BQ111" i="9"/>
  <c r="BQ83" i="9"/>
  <c r="BR62" i="9"/>
  <c r="BR38" i="9"/>
  <c r="BQ81" i="9"/>
  <c r="BQ11" i="9"/>
  <c r="BQ68" i="9"/>
  <c r="BQ114" i="9"/>
  <c r="BQ118" i="9"/>
  <c r="BQ44" i="9"/>
  <c r="BQ122" i="9"/>
  <c r="BQ87" i="9"/>
  <c r="BQ41" i="9"/>
  <c r="BQ50" i="9"/>
  <c r="BQ127" i="9"/>
  <c r="BQ64" i="9"/>
  <c r="BQ103" i="9"/>
  <c r="BQ48" i="9"/>
  <c r="BP53" i="9"/>
  <c r="BP37" i="9"/>
  <c r="BP122" i="9"/>
  <c r="BP35" i="9"/>
  <c r="BP24" i="9"/>
  <c r="BP19" i="9"/>
  <c r="BP34" i="9"/>
  <c r="BQ29" i="9"/>
  <c r="BQ10" i="9"/>
  <c r="BR8" i="9"/>
  <c r="BP7" i="9"/>
  <c r="BR124" i="9"/>
  <c r="BR75" i="9"/>
  <c r="BR112" i="9"/>
  <c r="BR67" i="9"/>
  <c r="BP67" i="9"/>
  <c r="BP124" i="9"/>
  <c r="BP49" i="9"/>
  <c r="BP25" i="9"/>
  <c r="BP69" i="9"/>
  <c r="BP120" i="9"/>
  <c r="BP62" i="9"/>
  <c r="BP68" i="9"/>
  <c r="BP41" i="9"/>
  <c r="BP86" i="9"/>
  <c r="BP104" i="9"/>
  <c r="BP30" i="9"/>
  <c r="BP2" i="9"/>
  <c r="BS3" i="9" s="1"/>
  <c r="BQ115" i="9"/>
  <c r="BR6" i="9"/>
  <c r="BR32" i="9"/>
  <c r="BR107" i="9"/>
  <c r="BP13" i="9"/>
  <c r="BQ91" i="9"/>
  <c r="BR90" i="9"/>
  <c r="BP89" i="9"/>
  <c r="BR123" i="9"/>
  <c r="BP15" i="9"/>
  <c r="BR77" i="9"/>
  <c r="BR53" i="9"/>
  <c r="BQ6" i="9"/>
  <c r="BR61" i="9"/>
  <c r="BP74" i="9"/>
  <c r="BP118" i="9"/>
  <c r="BQ70" i="9"/>
  <c r="BQ60" i="9"/>
  <c r="BQ65" i="9"/>
  <c r="BP63" i="9"/>
  <c r="BR24" i="9"/>
  <c r="BQ123" i="9"/>
  <c r="BQ58" i="9"/>
  <c r="BR20" i="9"/>
  <c r="BP29" i="9"/>
  <c r="BP75" i="9"/>
  <c r="BQ3" i="9"/>
  <c r="BR93" i="9"/>
  <c r="BR2" i="9"/>
  <c r="BU3" i="9" s="1"/>
  <c r="BR110" i="9"/>
  <c r="BR9" i="9"/>
  <c r="BP47" i="9"/>
  <c r="BQ25" i="9"/>
  <c r="BQ27" i="9"/>
  <c r="BP50" i="9"/>
  <c r="BP22" i="9"/>
  <c r="BQ57" i="9"/>
  <c r="BR73" i="9"/>
  <c r="BR74" i="9"/>
  <c r="BQ8" i="9"/>
  <c r="BQ15" i="9"/>
  <c r="BP121" i="9"/>
  <c r="BR33" i="9"/>
  <c r="BP38" i="9"/>
  <c r="BP100" i="9"/>
  <c r="BP27" i="9"/>
  <c r="BP109" i="9"/>
  <c r="BR40" i="9"/>
  <c r="BQ56" i="9"/>
  <c r="BR13" i="9"/>
  <c r="BR64" i="9"/>
  <c r="BP8" i="9"/>
  <c r="BR79" i="9"/>
  <c r="BR35" i="9"/>
  <c r="BR68" i="9"/>
  <c r="BQ4" i="9"/>
  <c r="BR122" i="9"/>
  <c r="BP23" i="9"/>
  <c r="BR55" i="9"/>
  <c r="BP102" i="9"/>
  <c r="BQ19" i="9"/>
  <c r="BP112" i="9"/>
  <c r="BP97" i="9"/>
  <c r="BP36" i="9"/>
  <c r="BP80" i="9"/>
  <c r="BP94" i="9"/>
  <c r="BR65" i="9"/>
  <c r="BP110" i="9"/>
  <c r="BP56" i="9"/>
  <c r="BP51" i="9"/>
  <c r="BQ79" i="9"/>
  <c r="BP108" i="9"/>
  <c r="BQ9" i="9"/>
  <c r="BP71" i="9"/>
  <c r="BR51" i="9"/>
  <c r="BP99" i="9"/>
  <c r="BQ55" i="9"/>
  <c r="BR97" i="9"/>
  <c r="BR95" i="9"/>
  <c r="BR82" i="9"/>
  <c r="BR5" i="9"/>
  <c r="BR10" i="9"/>
  <c r="BP127" i="9"/>
  <c r="BP81" i="9"/>
  <c r="BR69" i="9"/>
  <c r="BQ7" i="9"/>
  <c r="BQ2" i="9"/>
  <c r="BT3" i="9" s="1"/>
  <c r="BT4" i="9" s="1"/>
  <c r="BR31" i="9"/>
  <c r="BP58" i="9"/>
  <c r="BP48" i="9"/>
  <c r="BR26" i="9"/>
  <c r="BQ120" i="9"/>
  <c r="BR127" i="9"/>
  <c r="BP14" i="9"/>
  <c r="BQ53" i="9"/>
  <c r="BP40" i="9"/>
  <c r="BR43" i="9"/>
  <c r="BP12" i="9"/>
  <c r="BQ42" i="9"/>
  <c r="BP5" i="9"/>
  <c r="BR7" i="9"/>
  <c r="BQ31" i="9"/>
  <c r="BR98" i="9"/>
  <c r="BQ99" i="9"/>
  <c r="BP57" i="9"/>
  <c r="BQ88" i="9"/>
  <c r="BR22" i="9"/>
  <c r="BR15" i="9"/>
  <c r="BP92" i="9"/>
  <c r="BP52" i="9"/>
  <c r="BR14" i="9"/>
  <c r="BP21" i="9"/>
  <c r="BP82" i="9"/>
  <c r="BP45" i="9"/>
  <c r="BP18" i="9"/>
  <c r="BP87" i="9"/>
  <c r="BQ92" i="9"/>
  <c r="BR88" i="9"/>
  <c r="BQ32" i="9"/>
  <c r="BP96" i="9"/>
  <c r="BR59" i="9"/>
  <c r="BR108" i="9"/>
  <c r="BQ46" i="9"/>
  <c r="BQ117" i="9"/>
  <c r="BR109" i="9"/>
  <c r="BQ18" i="9"/>
  <c r="BQ47" i="9"/>
  <c r="BQ104" i="9"/>
  <c r="BR87" i="9"/>
  <c r="BR76" i="9"/>
  <c r="BP33" i="9"/>
  <c r="BQ5" i="9"/>
  <c r="BR71" i="9"/>
  <c r="BQ98" i="9"/>
  <c r="BP101" i="9"/>
  <c r="BR12" i="9"/>
  <c r="BR60" i="9"/>
  <c r="BP77" i="9"/>
  <c r="BQ35" i="9"/>
  <c r="BQ89" i="9"/>
  <c r="BP76" i="9"/>
  <c r="BR104" i="9"/>
  <c r="BP85" i="9"/>
  <c r="BR17" i="9"/>
  <c r="BR113" i="9"/>
  <c r="BP78" i="9"/>
  <c r="BP66" i="9"/>
  <c r="BQ125" i="9"/>
  <c r="BR128" i="9"/>
  <c r="BR85" i="9"/>
  <c r="BR81" i="9"/>
  <c r="BR28" i="9"/>
  <c r="BR119" i="9"/>
  <c r="BR41" i="9"/>
  <c r="BR66" i="9"/>
  <c r="BP44" i="9"/>
  <c r="BQ72" i="9"/>
  <c r="BR34" i="9"/>
  <c r="BQ39" i="9"/>
  <c r="BR4" i="9"/>
  <c r="BP70" i="9"/>
  <c r="BQ54" i="9"/>
  <c r="BP103" i="9"/>
  <c r="BP16" i="9"/>
  <c r="BQ101" i="9"/>
  <c r="BR37" i="9"/>
  <c r="BP116" i="9"/>
  <c r="BQ80" i="9"/>
  <c r="BP3" i="9"/>
  <c r="BR105" i="9"/>
  <c r="BR72" i="9"/>
  <c r="BQ90" i="9"/>
  <c r="BP28" i="9"/>
  <c r="BQ71" i="9"/>
  <c r="BR89" i="9"/>
  <c r="BP117" i="9"/>
  <c r="BR115" i="9"/>
  <c r="BP125" i="9"/>
  <c r="BQ77" i="9"/>
  <c r="BP84" i="9"/>
  <c r="BP115" i="9"/>
  <c r="BQ37" i="9"/>
  <c r="BP32" i="9"/>
  <c r="BQ52" i="9"/>
  <c r="BP61" i="9"/>
  <c r="BP91" i="9"/>
  <c r="BP10" i="9"/>
  <c r="BR54" i="9"/>
  <c r="BQ95" i="9"/>
  <c r="BQ74" i="9"/>
  <c r="BP113" i="9"/>
  <c r="BQ20" i="9"/>
  <c r="BR103" i="9"/>
  <c r="BP6" i="9"/>
  <c r="BP105" i="9"/>
  <c r="BR52" i="9"/>
  <c r="BQ61" i="9"/>
  <c r="BP20" i="9"/>
  <c r="BP90" i="9"/>
  <c r="BR3" i="9"/>
  <c r="BP123" i="9"/>
  <c r="BR100" i="9"/>
  <c r="BR46" i="9"/>
  <c r="BR70" i="9"/>
  <c r="BQ30" i="9"/>
  <c r="BR120" i="9"/>
  <c r="BR83" i="9"/>
  <c r="BQ76" i="9"/>
  <c r="BQ33" i="9"/>
  <c r="BQ96" i="9"/>
  <c r="BQ13" i="9"/>
  <c r="BR91" i="9"/>
  <c r="BQ84" i="9"/>
  <c r="BQ82" i="9"/>
  <c r="BR92" i="9"/>
  <c r="BP88" i="9"/>
  <c r="BQ75" i="9"/>
  <c r="BR96" i="9"/>
  <c r="BQ66" i="9"/>
  <c r="BR125" i="9"/>
  <c r="BR101" i="9"/>
  <c r="BQ12" i="9"/>
  <c r="BP60" i="9"/>
  <c r="BQ100" i="9"/>
  <c r="BQ121" i="9"/>
  <c r="BQ24" i="9"/>
  <c r="BR49" i="9"/>
  <c r="BQ63" i="9"/>
  <c r="BP64" i="9"/>
  <c r="BQ119" i="9"/>
  <c r="BQ106" i="9"/>
  <c r="BQ34" i="9"/>
  <c r="BQ73" i="9"/>
  <c r="BR78" i="9"/>
  <c r="BQ62" i="9"/>
  <c r="BP54" i="9"/>
  <c r="BP11" i="9"/>
  <c r="BR44" i="9"/>
  <c r="BP39" i="9"/>
  <c r="BP43" i="9"/>
  <c r="BP111" i="9"/>
  <c r="BP46" i="9"/>
  <c r="BQ110" i="9"/>
  <c r="BT5" i="9" l="1"/>
  <c r="BT6" i="9" s="1"/>
  <c r="BT7" i="9" s="1"/>
  <c r="BT8" i="9" s="1"/>
  <c r="BT9" i="9" s="1"/>
  <c r="BT10" i="9" s="1"/>
  <c r="BT11" i="9" s="1"/>
  <c r="BT12" i="9" s="1"/>
  <c r="BT13" i="9" s="1"/>
  <c r="BT14" i="9" s="1"/>
  <c r="BT15" i="9" s="1"/>
  <c r="BT16" i="9" s="1"/>
  <c r="BT17" i="9" s="1"/>
  <c r="BT18" i="9" s="1"/>
  <c r="BT19" i="9" s="1"/>
  <c r="BT20" i="9" s="1"/>
  <c r="BT21" i="9" s="1"/>
  <c r="BT22" i="9" s="1"/>
  <c r="BT23" i="9" s="1"/>
  <c r="BT24" i="9" s="1"/>
  <c r="BT25" i="9" s="1"/>
  <c r="BT26" i="9" s="1"/>
  <c r="BT27" i="9" s="1"/>
  <c r="BT28" i="9" s="1"/>
  <c r="BT29" i="9" s="1"/>
  <c r="BT30" i="9" s="1"/>
  <c r="BT31" i="9" s="1"/>
  <c r="BT32" i="9" s="1"/>
  <c r="BT33" i="9" s="1"/>
  <c r="BT34" i="9" s="1"/>
  <c r="BT35" i="9" s="1"/>
  <c r="BT36" i="9" s="1"/>
  <c r="BT37" i="9" s="1"/>
  <c r="BT38" i="9" s="1"/>
  <c r="BT39" i="9" s="1"/>
  <c r="BT40" i="9" s="1"/>
  <c r="BT41" i="9" s="1"/>
  <c r="BT42" i="9" s="1"/>
  <c r="BT43" i="9" s="1"/>
  <c r="BT44" i="9" s="1"/>
  <c r="BT45" i="9" s="1"/>
  <c r="BT46" i="9" s="1"/>
  <c r="BT47" i="9" s="1"/>
  <c r="BT48" i="9" s="1"/>
  <c r="BT49" i="9" s="1"/>
  <c r="BT50" i="9" s="1"/>
  <c r="BT51" i="9" s="1"/>
  <c r="BT52" i="9" s="1"/>
  <c r="BT53" i="9" s="1"/>
  <c r="BT54" i="9" s="1"/>
  <c r="BT55" i="9" s="1"/>
  <c r="BT56" i="9" s="1"/>
  <c r="BT57" i="9" s="1"/>
  <c r="BT58" i="9" s="1"/>
  <c r="BT59" i="9" s="1"/>
  <c r="BT60" i="9" s="1"/>
  <c r="BT61" i="9" s="1"/>
  <c r="BT62" i="9" s="1"/>
  <c r="BT63" i="9" s="1"/>
  <c r="BT64" i="9" s="1"/>
  <c r="BT65" i="9" s="1"/>
  <c r="BT66" i="9" s="1"/>
  <c r="BT67" i="9" s="1"/>
  <c r="BT68" i="9" s="1"/>
  <c r="BT69" i="9" s="1"/>
  <c r="BT70" i="9" s="1"/>
  <c r="BT71" i="9" s="1"/>
  <c r="BT72" i="9" s="1"/>
  <c r="BT73" i="9" s="1"/>
  <c r="BT74" i="9" s="1"/>
  <c r="BT75" i="9" s="1"/>
  <c r="BT76" i="9" s="1"/>
  <c r="BT77" i="9" s="1"/>
  <c r="BT78" i="9" s="1"/>
  <c r="BT79" i="9" s="1"/>
  <c r="BT80" i="9" s="1"/>
  <c r="BT81" i="9" s="1"/>
  <c r="BT82" i="9" s="1"/>
  <c r="BT83" i="9" s="1"/>
  <c r="BT84" i="9" s="1"/>
  <c r="BT85" i="9" s="1"/>
  <c r="BT86" i="9" s="1"/>
  <c r="BT87" i="9" s="1"/>
  <c r="BT88" i="9" s="1"/>
  <c r="BT89" i="9" s="1"/>
  <c r="BT90" i="9" s="1"/>
  <c r="BT91" i="9" s="1"/>
  <c r="BT92" i="9" s="1"/>
  <c r="BT93" i="9" s="1"/>
  <c r="BT94" i="9" s="1"/>
  <c r="BT95" i="9" s="1"/>
  <c r="BT96" i="9" s="1"/>
  <c r="BT97" i="9" s="1"/>
  <c r="BT98" i="9" s="1"/>
  <c r="BT99" i="9" s="1"/>
  <c r="BT100" i="9" s="1"/>
  <c r="BT101" i="9" s="1"/>
  <c r="BT102" i="9" s="1"/>
  <c r="BT103" i="9" s="1"/>
  <c r="BT104" i="9" s="1"/>
  <c r="BT105" i="9" s="1"/>
  <c r="BT106" i="9" s="1"/>
  <c r="BT107" i="9" s="1"/>
  <c r="BT108" i="9" s="1"/>
  <c r="BT109" i="9" s="1"/>
  <c r="BT110" i="9" s="1"/>
  <c r="BT111" i="9" s="1"/>
  <c r="BT112" i="9" s="1"/>
  <c r="BT113" i="9" s="1"/>
  <c r="BT114" i="9" s="1"/>
  <c r="BT115" i="9" s="1"/>
  <c r="BT116" i="9" s="1"/>
  <c r="BT117" i="9" s="1"/>
  <c r="BT118" i="9" s="1"/>
  <c r="BT119" i="9" s="1"/>
  <c r="BT120" i="9" s="1"/>
  <c r="BT121" i="9" s="1"/>
  <c r="BT122" i="9" s="1"/>
  <c r="BT123" i="9" s="1"/>
  <c r="BT124" i="9" s="1"/>
  <c r="BT125" i="9" s="1"/>
  <c r="BT126" i="9" s="1"/>
  <c r="BT127" i="9" s="1"/>
  <c r="BT128" i="9" s="1"/>
  <c r="BS4" i="9"/>
  <c r="BS5" i="9" s="1"/>
  <c r="BS6" i="9" s="1"/>
  <c r="BS7" i="9" s="1"/>
  <c r="BS8" i="9" s="1"/>
  <c r="BS9" i="9" s="1"/>
  <c r="BS10" i="9" s="1"/>
  <c r="BS11" i="9" s="1"/>
  <c r="BS12" i="9" s="1"/>
  <c r="BS13" i="9" s="1"/>
  <c r="BS14" i="9" s="1"/>
  <c r="BS15" i="9" s="1"/>
  <c r="BS16" i="9" s="1"/>
  <c r="BS17" i="9" s="1"/>
  <c r="BS18" i="9" s="1"/>
  <c r="BS19" i="9" s="1"/>
  <c r="BS20" i="9" s="1"/>
  <c r="BS21" i="9" s="1"/>
  <c r="BS22" i="9" s="1"/>
  <c r="BS23" i="9" s="1"/>
  <c r="BS24" i="9" s="1"/>
  <c r="BS25" i="9" s="1"/>
  <c r="BS26" i="9" s="1"/>
  <c r="BS27" i="9" s="1"/>
  <c r="BS28" i="9" s="1"/>
  <c r="BS29" i="9" s="1"/>
  <c r="BS30" i="9" s="1"/>
  <c r="BS31" i="9" s="1"/>
  <c r="BS32" i="9" s="1"/>
  <c r="BS33" i="9" s="1"/>
  <c r="BS34" i="9" s="1"/>
  <c r="BS35" i="9" s="1"/>
  <c r="BS36" i="9" s="1"/>
  <c r="BS37" i="9" s="1"/>
  <c r="BS38" i="9" s="1"/>
  <c r="BS39" i="9" s="1"/>
  <c r="BS40" i="9" s="1"/>
  <c r="BS41" i="9" s="1"/>
  <c r="BS42" i="9" s="1"/>
  <c r="BS43" i="9" s="1"/>
  <c r="BS44" i="9" s="1"/>
  <c r="BS45" i="9" s="1"/>
  <c r="BS46" i="9" s="1"/>
  <c r="BS47" i="9" s="1"/>
  <c r="BS48" i="9" s="1"/>
  <c r="BS49" i="9" s="1"/>
  <c r="BS50" i="9" s="1"/>
  <c r="BS51" i="9" s="1"/>
  <c r="BS52" i="9" s="1"/>
  <c r="BS53" i="9" s="1"/>
  <c r="BS54" i="9" s="1"/>
  <c r="BS55" i="9" s="1"/>
  <c r="BS56" i="9" s="1"/>
  <c r="BS57" i="9" s="1"/>
  <c r="BS58" i="9" s="1"/>
  <c r="BS59" i="9" s="1"/>
  <c r="BS60" i="9" s="1"/>
  <c r="BS61" i="9" s="1"/>
  <c r="BS62" i="9" s="1"/>
  <c r="BS63" i="9" s="1"/>
  <c r="BS64" i="9" s="1"/>
  <c r="BS65" i="9" s="1"/>
  <c r="BS66" i="9" s="1"/>
  <c r="BS67" i="9" s="1"/>
  <c r="BS68" i="9" s="1"/>
  <c r="BS69" i="9" s="1"/>
  <c r="BS70" i="9" s="1"/>
  <c r="BS71" i="9" s="1"/>
  <c r="BS72" i="9" s="1"/>
  <c r="BS73" i="9" s="1"/>
  <c r="BS74" i="9" s="1"/>
  <c r="BS75" i="9" s="1"/>
  <c r="BS76" i="9" s="1"/>
  <c r="BS77" i="9" s="1"/>
  <c r="BS78" i="9" s="1"/>
  <c r="BS79" i="9" s="1"/>
  <c r="BS80" i="9" s="1"/>
  <c r="BS81" i="9" s="1"/>
  <c r="BS82" i="9" s="1"/>
  <c r="BS83" i="9" s="1"/>
  <c r="BS84" i="9" s="1"/>
  <c r="BS85" i="9" s="1"/>
  <c r="BS86" i="9" s="1"/>
  <c r="BS87" i="9" s="1"/>
  <c r="BS88" i="9" s="1"/>
  <c r="BS89" i="9" s="1"/>
  <c r="BS90" i="9" s="1"/>
  <c r="BS91" i="9" s="1"/>
  <c r="BS92" i="9" s="1"/>
  <c r="BS93" i="9" s="1"/>
  <c r="BS94" i="9" s="1"/>
  <c r="BS95" i="9" s="1"/>
  <c r="BS96" i="9" s="1"/>
  <c r="BS97" i="9" s="1"/>
  <c r="BS98" i="9" s="1"/>
  <c r="BS99" i="9" s="1"/>
  <c r="BS100" i="9" s="1"/>
  <c r="BS101" i="9" s="1"/>
  <c r="BS102" i="9" s="1"/>
  <c r="BS103" i="9" s="1"/>
  <c r="BS104" i="9" s="1"/>
  <c r="BS105" i="9" s="1"/>
  <c r="BS106" i="9" s="1"/>
  <c r="BS107" i="9" s="1"/>
  <c r="BS108" i="9" s="1"/>
  <c r="BS109" i="9" s="1"/>
  <c r="BS110" i="9" s="1"/>
  <c r="BS111" i="9" s="1"/>
  <c r="BS112" i="9" s="1"/>
  <c r="BS113" i="9" s="1"/>
  <c r="BS114" i="9" s="1"/>
  <c r="BS115" i="9" s="1"/>
  <c r="BS116" i="9" s="1"/>
  <c r="BS117" i="9" s="1"/>
  <c r="BS118" i="9" s="1"/>
  <c r="BS119" i="9" s="1"/>
  <c r="BS120" i="9" s="1"/>
  <c r="BS121" i="9" s="1"/>
  <c r="BS122" i="9" s="1"/>
  <c r="BS123" i="9" s="1"/>
  <c r="BS124" i="9" s="1"/>
  <c r="BS125" i="9" s="1"/>
  <c r="BS126" i="9" s="1"/>
  <c r="BS127" i="9" s="1"/>
  <c r="BS128" i="9" s="1"/>
  <c r="N157" i="9" s="1"/>
  <c r="BU4" i="9"/>
  <c r="BU5" i="9" s="1"/>
  <c r="BU6" i="9" s="1"/>
  <c r="BU7" i="9" s="1"/>
  <c r="BU8" i="9" s="1"/>
  <c r="BU9" i="9" s="1"/>
  <c r="BU10" i="9" s="1"/>
  <c r="BU11" i="9" s="1"/>
  <c r="BU12" i="9" s="1"/>
  <c r="BU13" i="9" s="1"/>
  <c r="BU14" i="9" s="1"/>
  <c r="BU15" i="9" s="1"/>
  <c r="BU16" i="9" s="1"/>
  <c r="BU17" i="9" s="1"/>
  <c r="BU18" i="9" s="1"/>
  <c r="BU19" i="9" s="1"/>
  <c r="BU20" i="9" s="1"/>
  <c r="BU21" i="9" s="1"/>
  <c r="BU22" i="9" s="1"/>
  <c r="BU23" i="9" s="1"/>
  <c r="BU24" i="9" s="1"/>
  <c r="BU25" i="9" s="1"/>
  <c r="BU26" i="9" s="1"/>
  <c r="BU27" i="9" s="1"/>
  <c r="BU28" i="9" s="1"/>
  <c r="BU29" i="9" s="1"/>
  <c r="BU30" i="9" s="1"/>
  <c r="BU31" i="9" s="1"/>
  <c r="BU32" i="9" s="1"/>
  <c r="BU33" i="9" s="1"/>
  <c r="BU34" i="9" s="1"/>
  <c r="BU35" i="9" s="1"/>
  <c r="BU36" i="9" s="1"/>
  <c r="BU37" i="9" s="1"/>
  <c r="BU38" i="9" s="1"/>
  <c r="BU39" i="9" s="1"/>
  <c r="BU40" i="9" s="1"/>
  <c r="BU41" i="9" s="1"/>
  <c r="BU42" i="9" s="1"/>
  <c r="BU43" i="9" s="1"/>
  <c r="BU44" i="9" s="1"/>
  <c r="BU45" i="9" s="1"/>
  <c r="BU46" i="9" s="1"/>
  <c r="BU47" i="9" s="1"/>
  <c r="BU48" i="9" s="1"/>
  <c r="BU49" i="9" s="1"/>
  <c r="BU50" i="9" s="1"/>
  <c r="BU51" i="9" s="1"/>
  <c r="BU52" i="9" s="1"/>
  <c r="BU53" i="9" s="1"/>
  <c r="BU54" i="9" s="1"/>
  <c r="BU55" i="9" s="1"/>
  <c r="BU56" i="9" s="1"/>
  <c r="BU57" i="9" s="1"/>
  <c r="BU58" i="9" s="1"/>
  <c r="BU59" i="9" s="1"/>
  <c r="BU60" i="9" s="1"/>
  <c r="BU61" i="9" s="1"/>
  <c r="BU62" i="9" s="1"/>
  <c r="BU63" i="9" s="1"/>
  <c r="BU64" i="9" s="1"/>
  <c r="BU65" i="9" s="1"/>
  <c r="BU66" i="9" s="1"/>
  <c r="BU67" i="9" s="1"/>
  <c r="BU68" i="9" s="1"/>
  <c r="BU69" i="9" s="1"/>
  <c r="BU70" i="9" s="1"/>
  <c r="BU71" i="9" s="1"/>
  <c r="BU72" i="9" s="1"/>
  <c r="BU73" i="9" s="1"/>
  <c r="BU74" i="9" s="1"/>
  <c r="BU75" i="9" s="1"/>
  <c r="BU76" i="9" s="1"/>
  <c r="BU77" i="9" s="1"/>
  <c r="BU78" i="9" s="1"/>
  <c r="BU79" i="9" s="1"/>
  <c r="BU80" i="9" s="1"/>
  <c r="BU81" i="9" s="1"/>
  <c r="BU82" i="9" s="1"/>
  <c r="BU83" i="9" s="1"/>
  <c r="BU84" i="9" s="1"/>
  <c r="BU85" i="9" s="1"/>
  <c r="BU86" i="9" s="1"/>
  <c r="BU87" i="9" s="1"/>
  <c r="BU88" i="9" s="1"/>
  <c r="BU89" i="9" s="1"/>
  <c r="BU90" i="9" s="1"/>
  <c r="BU91" i="9" s="1"/>
  <c r="BU92" i="9" s="1"/>
  <c r="BU93" i="9" s="1"/>
  <c r="BU94" i="9" s="1"/>
  <c r="BU95" i="9" s="1"/>
  <c r="BU96" i="9" s="1"/>
  <c r="BU97" i="9" s="1"/>
  <c r="BU98" i="9" s="1"/>
  <c r="BU99" i="9" s="1"/>
  <c r="BU100" i="9" s="1"/>
  <c r="BU101" i="9" s="1"/>
  <c r="BU102" i="9" s="1"/>
  <c r="BU103" i="9" s="1"/>
  <c r="BU104" i="9" s="1"/>
  <c r="BU105" i="9" s="1"/>
  <c r="BU106" i="9" s="1"/>
  <c r="BU107" i="9" s="1"/>
  <c r="BU108" i="9" s="1"/>
  <c r="BU109" i="9" s="1"/>
  <c r="BU110" i="9" s="1"/>
  <c r="BU111" i="9" s="1"/>
  <c r="BU112" i="9" s="1"/>
  <c r="BU113" i="9" s="1"/>
  <c r="BU114" i="9" s="1"/>
  <c r="BU115" i="9" s="1"/>
  <c r="BU116" i="9" s="1"/>
  <c r="BU117" i="9" s="1"/>
  <c r="BU118" i="9" s="1"/>
  <c r="BU119" i="9" s="1"/>
  <c r="BU120" i="9" s="1"/>
  <c r="BU121" i="9" s="1"/>
  <c r="BU122" i="9" s="1"/>
  <c r="BU123" i="9" s="1"/>
  <c r="BU124" i="9" s="1"/>
  <c r="BU125" i="9" s="1"/>
  <c r="BU126" i="9" s="1"/>
  <c r="BU127" i="9" s="1"/>
  <c r="BU128" i="9" s="1"/>
  <c r="T157" i="9" l="1"/>
  <c r="S157" i="9"/>
  <c r="P157" i="9"/>
  <c r="N297" i="9"/>
  <c r="N237" i="9"/>
  <c r="N277" i="9"/>
  <c r="N32" i="9"/>
  <c r="N227" i="9"/>
  <c r="N122" i="9"/>
  <c r="N167" i="9"/>
  <c r="N187" i="9"/>
  <c r="N307" i="9"/>
  <c r="N127" i="9"/>
  <c r="N52" i="9"/>
  <c r="N217" i="9"/>
  <c r="N168" i="9"/>
  <c r="N78" i="9"/>
  <c r="N98" i="9"/>
  <c r="N178" i="9"/>
  <c r="N188" i="9"/>
  <c r="N88" i="9"/>
  <c r="N18" i="9"/>
  <c r="N58" i="9"/>
  <c r="N8" i="9"/>
  <c r="N148" i="9"/>
  <c r="N138" i="9"/>
  <c r="N308" i="9"/>
  <c r="N228" i="9"/>
  <c r="N48" i="9"/>
  <c r="N28" i="9"/>
  <c r="N268" i="9"/>
  <c r="N198" i="9"/>
  <c r="N248" i="9"/>
  <c r="N128" i="9"/>
  <c r="N278" i="9"/>
  <c r="N68" i="9"/>
  <c r="N118" i="9"/>
  <c r="N298" i="9"/>
  <c r="N108" i="9"/>
  <c r="N288" i="9"/>
  <c r="N218" i="9"/>
  <c r="N258" i="9"/>
  <c r="N38" i="9"/>
  <c r="N208" i="9"/>
  <c r="N238" i="9"/>
  <c r="N158" i="9"/>
  <c r="N69" i="9"/>
  <c r="N89" i="9"/>
  <c r="N289" i="9"/>
  <c r="N119" i="9"/>
  <c r="N39" i="9"/>
  <c r="N59" i="9"/>
  <c r="N139" i="9"/>
  <c r="N299" i="9"/>
  <c r="N309" i="9"/>
  <c r="N229" i="9"/>
  <c r="N199" i="9"/>
  <c r="N269" i="9"/>
  <c r="N169" i="9"/>
  <c r="N179" i="9"/>
  <c r="N29" i="9"/>
  <c r="N259" i="9"/>
  <c r="N109" i="9"/>
  <c r="N129" i="9"/>
  <c r="N219" i="9"/>
  <c r="N99" i="9"/>
  <c r="N239" i="9"/>
  <c r="N159" i="9"/>
  <c r="N279" i="9"/>
  <c r="N189" i="9"/>
  <c r="N19" i="9"/>
  <c r="N209" i="9"/>
  <c r="N49" i="9"/>
  <c r="N79" i="9"/>
  <c r="N149" i="9"/>
  <c r="N249" i="9"/>
  <c r="N9" i="9"/>
  <c r="N304" i="9"/>
  <c r="N147" i="9"/>
  <c r="N283" i="9"/>
  <c r="N13" i="9"/>
  <c r="N103" i="9"/>
  <c r="N92" i="9"/>
  <c r="N67" i="9"/>
  <c r="N62" i="9"/>
  <c r="N73" i="9"/>
  <c r="N137" i="9"/>
  <c r="N253" i="9"/>
  <c r="N242" i="9"/>
  <c r="N182" i="9"/>
  <c r="N72" i="9"/>
  <c r="N33" i="9"/>
  <c r="N252" i="9"/>
  <c r="N22" i="9"/>
  <c r="N53" i="9"/>
  <c r="N267" i="9"/>
  <c r="N233" i="9"/>
  <c r="N107" i="9"/>
  <c r="N3" i="9"/>
  <c r="N162" i="9"/>
  <c r="N37" i="9"/>
  <c r="N207" i="9"/>
  <c r="N163" i="9"/>
  <c r="N87" i="9"/>
  <c r="N63" i="9"/>
  <c r="N172" i="9"/>
  <c r="N152" i="9"/>
  <c r="N153" i="9"/>
  <c r="N173" i="9"/>
  <c r="N97" i="9"/>
  <c r="N143" i="9"/>
  <c r="N47" i="9"/>
  <c r="N12" i="9"/>
  <c r="N17" i="9"/>
  <c r="N203" i="9"/>
  <c r="N302" i="9"/>
  <c r="N272" i="9"/>
  <c r="N202" i="9"/>
  <c r="N273" i="9"/>
  <c r="N303" i="9"/>
  <c r="N193" i="9"/>
  <c r="N117" i="9"/>
  <c r="N23" i="9"/>
  <c r="N212" i="9"/>
  <c r="N43" i="9"/>
  <c r="N287" i="9"/>
  <c r="N292" i="9"/>
  <c r="N293" i="9"/>
  <c r="N2" i="9"/>
  <c r="N123" i="9"/>
  <c r="N93" i="9"/>
  <c r="N42" i="9"/>
  <c r="N263" i="9"/>
  <c r="N57" i="9"/>
  <c r="N232" i="9"/>
  <c r="N27" i="9"/>
  <c r="N257" i="9"/>
  <c r="N262" i="9"/>
  <c r="N132" i="9"/>
  <c r="N112" i="9"/>
  <c r="N282" i="9"/>
  <c r="N82" i="9"/>
  <c r="N177" i="9"/>
  <c r="N77" i="9"/>
  <c r="N7" i="9"/>
  <c r="N192" i="9"/>
  <c r="N102" i="9"/>
  <c r="N213" i="9"/>
  <c r="N183" i="9"/>
  <c r="N197" i="9"/>
  <c r="N113" i="9"/>
  <c r="N83" i="9"/>
  <c r="N247" i="9"/>
  <c r="N133" i="9"/>
  <c r="N243" i="9"/>
  <c r="N142" i="9"/>
  <c r="N222" i="9"/>
  <c r="N223" i="9"/>
  <c r="Q157" i="9" l="1"/>
  <c r="R157" i="9"/>
  <c r="T237" i="9"/>
  <c r="S237" i="9"/>
  <c r="P237" i="9"/>
  <c r="P297" i="9"/>
  <c r="S297" i="9"/>
  <c r="T297" i="9"/>
  <c r="T32" i="9"/>
  <c r="S32" i="9"/>
  <c r="P32" i="9"/>
  <c r="T277" i="9"/>
  <c r="P277" i="9"/>
  <c r="S277" i="9"/>
  <c r="P127" i="9"/>
  <c r="S127" i="9"/>
  <c r="T127" i="9"/>
  <c r="P307" i="9"/>
  <c r="T307" i="9"/>
  <c r="S307" i="9"/>
  <c r="S187" i="9"/>
  <c r="P187" i="9"/>
  <c r="T187" i="9"/>
  <c r="T167" i="9"/>
  <c r="P167" i="9"/>
  <c r="S167" i="9"/>
  <c r="S217" i="9"/>
  <c r="P217" i="9"/>
  <c r="T217" i="9"/>
  <c r="T122" i="9"/>
  <c r="P122" i="9"/>
  <c r="S122" i="9"/>
  <c r="P52" i="9"/>
  <c r="T52" i="9"/>
  <c r="S52" i="9"/>
  <c r="T227" i="9"/>
  <c r="S227" i="9"/>
  <c r="P227" i="9"/>
  <c r="P192" i="9"/>
  <c r="S192" i="9"/>
  <c r="T192" i="9"/>
  <c r="P113" i="9"/>
  <c r="T113" i="9"/>
  <c r="S113" i="9"/>
  <c r="T193" i="9"/>
  <c r="S193" i="9"/>
  <c r="P193" i="9"/>
  <c r="S77" i="9"/>
  <c r="T77" i="9"/>
  <c r="P77" i="9"/>
  <c r="S287" i="9"/>
  <c r="T287" i="9"/>
  <c r="P287" i="9"/>
  <c r="S207" i="9"/>
  <c r="T207" i="9"/>
  <c r="P207" i="9"/>
  <c r="S243" i="9"/>
  <c r="T243" i="9"/>
  <c r="P243" i="9"/>
  <c r="P257" i="9"/>
  <c r="T257" i="9"/>
  <c r="S257" i="9"/>
  <c r="P133" i="9"/>
  <c r="S133" i="9"/>
  <c r="T133" i="9"/>
  <c r="S247" i="9"/>
  <c r="P247" i="9"/>
  <c r="T247" i="9"/>
  <c r="P102" i="9"/>
  <c r="S102" i="9"/>
  <c r="T102" i="9"/>
  <c r="S282" i="9"/>
  <c r="P282" i="9"/>
  <c r="T282" i="9"/>
  <c r="S232" i="9"/>
  <c r="P232" i="9"/>
  <c r="T232" i="9"/>
  <c r="S2" i="9"/>
  <c r="AT20" i="9"/>
  <c r="P2" i="9"/>
  <c r="T2" i="9"/>
  <c r="AT21" i="9"/>
  <c r="AT19" i="9"/>
  <c r="P23" i="9"/>
  <c r="T23" i="9"/>
  <c r="S23" i="9"/>
  <c r="P272" i="9"/>
  <c r="S272" i="9"/>
  <c r="T272" i="9"/>
  <c r="T143" i="9"/>
  <c r="S143" i="9"/>
  <c r="P143" i="9"/>
  <c r="S63" i="9"/>
  <c r="P63" i="9"/>
  <c r="T63" i="9"/>
  <c r="T3" i="9"/>
  <c r="P3" i="9"/>
  <c r="S3" i="9"/>
  <c r="P252" i="9"/>
  <c r="T252" i="9"/>
  <c r="S252" i="9"/>
  <c r="T137" i="9"/>
  <c r="S137" i="9"/>
  <c r="P137" i="9"/>
  <c r="T13" i="9"/>
  <c r="S13" i="9"/>
  <c r="P13" i="9"/>
  <c r="T149" i="9"/>
  <c r="P149" i="9"/>
  <c r="S149" i="9"/>
  <c r="T279" i="9"/>
  <c r="S279" i="9"/>
  <c r="P279" i="9"/>
  <c r="P109" i="9"/>
  <c r="S109" i="9"/>
  <c r="T109" i="9"/>
  <c r="P199" i="9"/>
  <c r="T199" i="9"/>
  <c r="S199" i="9"/>
  <c r="T39" i="9"/>
  <c r="S39" i="9"/>
  <c r="P39" i="9"/>
  <c r="T238" i="9"/>
  <c r="S238" i="9"/>
  <c r="P238" i="9"/>
  <c r="S108" i="9"/>
  <c r="T108" i="9"/>
  <c r="P108" i="9"/>
  <c r="P248" i="9"/>
  <c r="S248" i="9"/>
  <c r="T248" i="9"/>
  <c r="S308" i="9"/>
  <c r="P308" i="9"/>
  <c r="T308" i="9"/>
  <c r="P88" i="9"/>
  <c r="T88" i="9"/>
  <c r="S88" i="9"/>
  <c r="T112" i="9"/>
  <c r="S112" i="9"/>
  <c r="P112" i="9"/>
  <c r="T302" i="9"/>
  <c r="S302" i="9"/>
  <c r="P302" i="9"/>
  <c r="T97" i="9"/>
  <c r="P97" i="9"/>
  <c r="S97" i="9"/>
  <c r="S87" i="9"/>
  <c r="P87" i="9"/>
  <c r="T87" i="9"/>
  <c r="P107" i="9"/>
  <c r="S107" i="9"/>
  <c r="T107" i="9"/>
  <c r="S33" i="9"/>
  <c r="P33" i="9"/>
  <c r="T33" i="9"/>
  <c r="S73" i="9"/>
  <c r="P73" i="9"/>
  <c r="T73" i="9"/>
  <c r="T283" i="9"/>
  <c r="P283" i="9"/>
  <c r="S283" i="9"/>
  <c r="S79" i="9"/>
  <c r="T79" i="9"/>
  <c r="P79" i="9"/>
  <c r="T159" i="9"/>
  <c r="P159" i="9"/>
  <c r="S159" i="9"/>
  <c r="T259" i="9"/>
  <c r="S259" i="9"/>
  <c r="P259" i="9"/>
  <c r="P229" i="9"/>
  <c r="S229" i="9"/>
  <c r="T229" i="9"/>
  <c r="P119" i="9"/>
  <c r="T119" i="9"/>
  <c r="S119" i="9"/>
  <c r="S208" i="9"/>
  <c r="P208" i="9"/>
  <c r="T208" i="9"/>
  <c r="T298" i="9"/>
  <c r="P298" i="9"/>
  <c r="S298" i="9"/>
  <c r="P198" i="9"/>
  <c r="S198" i="9"/>
  <c r="T198" i="9"/>
  <c r="T138" i="9"/>
  <c r="S138" i="9"/>
  <c r="P138" i="9"/>
  <c r="P188" i="9"/>
  <c r="S188" i="9"/>
  <c r="T188" i="9"/>
  <c r="T293" i="9"/>
  <c r="S293" i="9"/>
  <c r="P293" i="9"/>
  <c r="T292" i="9"/>
  <c r="P292" i="9"/>
  <c r="S292" i="9"/>
  <c r="T173" i="9"/>
  <c r="P173" i="9"/>
  <c r="S173" i="9"/>
  <c r="P163" i="9"/>
  <c r="T163" i="9"/>
  <c r="S163" i="9"/>
  <c r="P233" i="9"/>
  <c r="S233" i="9"/>
  <c r="T233" i="9"/>
  <c r="S72" i="9"/>
  <c r="T72" i="9"/>
  <c r="P72" i="9"/>
  <c r="T62" i="9"/>
  <c r="P62" i="9"/>
  <c r="S62" i="9"/>
  <c r="P147" i="9"/>
  <c r="S147" i="9"/>
  <c r="T147" i="9"/>
  <c r="S49" i="9"/>
  <c r="T49" i="9"/>
  <c r="P49" i="9"/>
  <c r="T239" i="9"/>
  <c r="S239" i="9"/>
  <c r="P239" i="9"/>
  <c r="S29" i="9"/>
  <c r="P29" i="9"/>
  <c r="T29" i="9"/>
  <c r="S309" i="9"/>
  <c r="T309" i="9"/>
  <c r="P309" i="9"/>
  <c r="S289" i="9"/>
  <c r="T289" i="9"/>
  <c r="P289" i="9"/>
  <c r="T38" i="9"/>
  <c r="P38" i="9"/>
  <c r="S38" i="9"/>
  <c r="T118" i="9"/>
  <c r="P118" i="9"/>
  <c r="S118" i="9"/>
  <c r="T268" i="9"/>
  <c r="S268" i="9"/>
  <c r="P268" i="9"/>
  <c r="P148" i="9"/>
  <c r="S148" i="9"/>
  <c r="T148" i="9"/>
  <c r="S178" i="9"/>
  <c r="P178" i="9"/>
  <c r="T178" i="9"/>
  <c r="T223" i="9"/>
  <c r="S223" i="9"/>
  <c r="P223" i="9"/>
  <c r="S117" i="9"/>
  <c r="P117" i="9"/>
  <c r="T117" i="9"/>
  <c r="S263" i="9"/>
  <c r="T263" i="9"/>
  <c r="P263" i="9"/>
  <c r="S197" i="9"/>
  <c r="P197" i="9"/>
  <c r="T197" i="9"/>
  <c r="T303" i="9"/>
  <c r="P303" i="9"/>
  <c r="S303" i="9"/>
  <c r="P267" i="9"/>
  <c r="S267" i="9"/>
  <c r="T267" i="9"/>
  <c r="T304" i="9"/>
  <c r="S304" i="9"/>
  <c r="T209" i="9"/>
  <c r="P209" i="9"/>
  <c r="S209" i="9"/>
  <c r="T99" i="9"/>
  <c r="S99" i="9"/>
  <c r="P99" i="9"/>
  <c r="S179" i="9"/>
  <c r="P179" i="9"/>
  <c r="T179" i="9"/>
  <c r="T299" i="9"/>
  <c r="S299" i="9"/>
  <c r="P299" i="9"/>
  <c r="T89" i="9"/>
  <c r="P89" i="9"/>
  <c r="S89" i="9"/>
  <c r="T258" i="9"/>
  <c r="P258" i="9"/>
  <c r="S258" i="9"/>
  <c r="S68" i="9"/>
  <c r="P68" i="9"/>
  <c r="T68" i="9"/>
  <c r="S28" i="9"/>
  <c r="T28" i="9"/>
  <c r="P28" i="9"/>
  <c r="T8" i="9"/>
  <c r="P8" i="9"/>
  <c r="S8" i="9"/>
  <c r="T98" i="9"/>
  <c r="P98" i="9"/>
  <c r="S98" i="9"/>
  <c r="S57" i="9"/>
  <c r="P57" i="9"/>
  <c r="T57" i="9"/>
  <c r="P7" i="9"/>
  <c r="T7" i="9"/>
  <c r="S7" i="9"/>
  <c r="P203" i="9"/>
  <c r="S203" i="9"/>
  <c r="T203" i="9"/>
  <c r="S262" i="9"/>
  <c r="T262" i="9"/>
  <c r="P262" i="9"/>
  <c r="T153" i="9"/>
  <c r="S153" i="9"/>
  <c r="P153" i="9"/>
  <c r="T67" i="9"/>
  <c r="S67" i="9"/>
  <c r="P67" i="9"/>
  <c r="P177" i="9"/>
  <c r="S177" i="9"/>
  <c r="T177" i="9"/>
  <c r="S43" i="9"/>
  <c r="T43" i="9"/>
  <c r="P43" i="9"/>
  <c r="P273" i="9"/>
  <c r="T273" i="9"/>
  <c r="S273" i="9"/>
  <c r="S12" i="9"/>
  <c r="P12" i="9"/>
  <c r="T12" i="9"/>
  <c r="S152" i="9"/>
  <c r="P152" i="9"/>
  <c r="T152" i="9"/>
  <c r="T37" i="9"/>
  <c r="S37" i="9"/>
  <c r="P37" i="9"/>
  <c r="S53" i="9"/>
  <c r="T53" i="9"/>
  <c r="P53" i="9"/>
  <c r="P242" i="9"/>
  <c r="T242" i="9"/>
  <c r="S242" i="9"/>
  <c r="T92" i="9"/>
  <c r="S92" i="9"/>
  <c r="P92" i="9"/>
  <c r="P9" i="9"/>
  <c r="S9" i="9"/>
  <c r="T9" i="9"/>
  <c r="T19" i="9"/>
  <c r="P19" i="9"/>
  <c r="S19" i="9"/>
  <c r="T219" i="9"/>
  <c r="P219" i="9"/>
  <c r="S219" i="9"/>
  <c r="P169" i="9"/>
  <c r="T169" i="9"/>
  <c r="S169" i="9"/>
  <c r="S139" i="9"/>
  <c r="P139" i="9"/>
  <c r="T139" i="9"/>
  <c r="S69" i="9"/>
  <c r="T69" i="9"/>
  <c r="P69" i="9"/>
  <c r="T218" i="9"/>
  <c r="P218" i="9"/>
  <c r="S218" i="9"/>
  <c r="S278" i="9"/>
  <c r="P278" i="9"/>
  <c r="T278" i="9"/>
  <c r="P48" i="9"/>
  <c r="T48" i="9"/>
  <c r="S48" i="9"/>
  <c r="S58" i="9"/>
  <c r="P58" i="9"/>
  <c r="T58" i="9"/>
  <c r="S78" i="9"/>
  <c r="T78" i="9"/>
  <c r="P78" i="9"/>
  <c r="S83" i="9"/>
  <c r="P83" i="9"/>
  <c r="T83" i="9"/>
  <c r="S222" i="9"/>
  <c r="P222" i="9"/>
  <c r="T222" i="9"/>
  <c r="P132" i="9"/>
  <c r="S132" i="9"/>
  <c r="T132" i="9"/>
  <c r="T142" i="9"/>
  <c r="S142" i="9"/>
  <c r="P142" i="9"/>
  <c r="T42" i="9"/>
  <c r="P42" i="9"/>
  <c r="S42" i="9"/>
  <c r="S17" i="9"/>
  <c r="P17" i="9"/>
  <c r="T17" i="9"/>
  <c r="T182" i="9"/>
  <c r="S182" i="9"/>
  <c r="P182" i="9"/>
  <c r="P183" i="9"/>
  <c r="T183" i="9"/>
  <c r="S183" i="9"/>
  <c r="T93" i="9"/>
  <c r="P93" i="9"/>
  <c r="S93" i="9"/>
  <c r="T213" i="9"/>
  <c r="S213" i="9"/>
  <c r="P213" i="9"/>
  <c r="P82" i="9"/>
  <c r="S82" i="9"/>
  <c r="T82" i="9"/>
  <c r="P27" i="9"/>
  <c r="S27" i="9"/>
  <c r="T27" i="9"/>
  <c r="S123" i="9"/>
  <c r="P123" i="9"/>
  <c r="T123" i="9"/>
  <c r="P212" i="9"/>
  <c r="S212" i="9"/>
  <c r="T212" i="9"/>
  <c r="P202" i="9"/>
  <c r="S202" i="9"/>
  <c r="T202" i="9"/>
  <c r="T47" i="9"/>
  <c r="P47" i="9"/>
  <c r="S47" i="9"/>
  <c r="T172" i="9"/>
  <c r="S172" i="9"/>
  <c r="P172" i="9"/>
  <c r="T162" i="9"/>
  <c r="P162" i="9"/>
  <c r="S162" i="9"/>
  <c r="T22" i="9"/>
  <c r="S22" i="9"/>
  <c r="P22" i="9"/>
  <c r="P253" i="9"/>
  <c r="T253" i="9"/>
  <c r="S253" i="9"/>
  <c r="T103" i="9"/>
  <c r="P103" i="9"/>
  <c r="S103" i="9"/>
  <c r="T249" i="9"/>
  <c r="P249" i="9"/>
  <c r="S249" i="9"/>
  <c r="T189" i="9"/>
  <c r="S189" i="9"/>
  <c r="P189" i="9"/>
  <c r="T129" i="9"/>
  <c r="P129" i="9"/>
  <c r="S129" i="9"/>
  <c r="T269" i="9"/>
  <c r="S269" i="9"/>
  <c r="P269" i="9"/>
  <c r="P59" i="9"/>
  <c r="T59" i="9"/>
  <c r="S59" i="9"/>
  <c r="S158" i="9"/>
  <c r="T158" i="9"/>
  <c r="P158" i="9"/>
  <c r="T288" i="9"/>
  <c r="S288" i="9"/>
  <c r="P288" i="9"/>
  <c r="P128" i="9"/>
  <c r="T128" i="9"/>
  <c r="S128" i="9"/>
  <c r="S228" i="9"/>
  <c r="T228" i="9"/>
  <c r="P228" i="9"/>
  <c r="T18" i="9"/>
  <c r="P18" i="9"/>
  <c r="S18" i="9"/>
  <c r="T168" i="9"/>
  <c r="P168" i="9"/>
  <c r="S168" i="9"/>
  <c r="AV3" i="9" l="1"/>
  <c r="R297" i="9"/>
  <c r="Q297" i="9"/>
  <c r="AV4" i="9"/>
  <c r="R237" i="9"/>
  <c r="Q237" i="9"/>
  <c r="Q277" i="9"/>
  <c r="R277" i="9"/>
  <c r="R32" i="9"/>
  <c r="Q32" i="9"/>
  <c r="R227" i="9"/>
  <c r="Q227" i="9"/>
  <c r="Q122" i="9"/>
  <c r="R122" i="9"/>
  <c r="Q167" i="9"/>
  <c r="R167" i="9"/>
  <c r="AV14" i="9"/>
  <c r="AV15" i="9"/>
  <c r="R307" i="9"/>
  <c r="Q307" i="9"/>
  <c r="Q217" i="9"/>
  <c r="R217" i="9"/>
  <c r="Q187" i="9"/>
  <c r="R187" i="9"/>
  <c r="R52" i="9"/>
  <c r="Q52" i="9"/>
  <c r="Q127" i="9"/>
  <c r="R127" i="9"/>
  <c r="R148" i="9"/>
  <c r="Q148" i="9"/>
  <c r="Q119" i="9"/>
  <c r="R119" i="9"/>
  <c r="R107" i="9"/>
  <c r="Q107" i="9"/>
  <c r="R23" i="9"/>
  <c r="Q23" i="9"/>
  <c r="Q59" i="9"/>
  <c r="R59" i="9"/>
  <c r="Q212" i="9"/>
  <c r="R212" i="9"/>
  <c r="Q183" i="9"/>
  <c r="R183" i="9"/>
  <c r="R9" i="9"/>
  <c r="Q9" i="9"/>
  <c r="Q7" i="9"/>
  <c r="R7" i="9"/>
  <c r="Q268" i="9"/>
  <c r="R268" i="9"/>
  <c r="R239" i="9"/>
  <c r="Q239" i="9"/>
  <c r="Q302" i="9"/>
  <c r="R302" i="9"/>
  <c r="Q238" i="9"/>
  <c r="R238" i="9"/>
  <c r="R269" i="9"/>
  <c r="Q269" i="9"/>
  <c r="R172" i="9"/>
  <c r="Q172" i="9"/>
  <c r="Q182" i="9"/>
  <c r="R182" i="9"/>
  <c r="Q53" i="9"/>
  <c r="R53" i="9"/>
  <c r="R117" i="9"/>
  <c r="Q117" i="9"/>
  <c r="Q38" i="9"/>
  <c r="R38" i="9"/>
  <c r="Q292" i="9"/>
  <c r="R292" i="9"/>
  <c r="R159" i="9"/>
  <c r="Q159" i="9"/>
  <c r="R87" i="9"/>
  <c r="Q87" i="9"/>
  <c r="Q63" i="9"/>
  <c r="R63" i="9"/>
  <c r="Q128" i="9"/>
  <c r="R128" i="9"/>
  <c r="Q202" i="9"/>
  <c r="R202" i="9"/>
  <c r="Q82" i="9"/>
  <c r="R82" i="9"/>
  <c r="R132" i="9"/>
  <c r="Q132" i="9"/>
  <c r="Q169" i="9"/>
  <c r="R169" i="9"/>
  <c r="R273" i="9"/>
  <c r="Q273" i="9"/>
  <c r="R177" i="9"/>
  <c r="Q177" i="9"/>
  <c r="R203" i="9"/>
  <c r="Q203" i="9"/>
  <c r="Q263" i="9"/>
  <c r="R263" i="9"/>
  <c r="R223" i="9"/>
  <c r="Q223" i="9"/>
  <c r="R289" i="9"/>
  <c r="Q289" i="9"/>
  <c r="R49" i="9"/>
  <c r="Q49" i="9"/>
  <c r="Q293" i="9"/>
  <c r="R293" i="9"/>
  <c r="R138" i="9"/>
  <c r="Q138" i="9"/>
  <c r="Q259" i="9"/>
  <c r="R259" i="9"/>
  <c r="Q79" i="9"/>
  <c r="R79" i="9"/>
  <c r="R112" i="9"/>
  <c r="Q112" i="9"/>
  <c r="R108" i="9"/>
  <c r="Q108" i="9"/>
  <c r="R39" i="9"/>
  <c r="Q39" i="9"/>
  <c r="R137" i="9"/>
  <c r="Q137" i="9"/>
  <c r="Q143" i="9"/>
  <c r="R143" i="9"/>
  <c r="Q2" i="9"/>
  <c r="R2" i="9"/>
  <c r="R207" i="9"/>
  <c r="Q207" i="9"/>
  <c r="Q77" i="9"/>
  <c r="R77" i="9"/>
  <c r="Q282" i="9"/>
  <c r="R282" i="9"/>
  <c r="R247" i="9"/>
  <c r="Q247" i="9"/>
  <c r="R257" i="9"/>
  <c r="Q257" i="9"/>
  <c r="R113" i="9"/>
  <c r="Q113" i="9"/>
  <c r="AT17" i="9"/>
  <c r="AT18" i="9"/>
  <c r="Q243" i="9"/>
  <c r="R243" i="9"/>
  <c r="R287" i="9"/>
  <c r="Q287" i="9"/>
  <c r="R193" i="9"/>
  <c r="Q193" i="9"/>
  <c r="R232" i="9"/>
  <c r="Q232" i="9"/>
  <c r="Q228" i="9"/>
  <c r="R228" i="9"/>
  <c r="R288" i="9"/>
  <c r="Q288" i="9"/>
  <c r="Q213" i="9"/>
  <c r="R213" i="9"/>
  <c r="R142" i="9"/>
  <c r="Q142" i="9"/>
  <c r="Q78" i="9"/>
  <c r="R78" i="9"/>
  <c r="Q37" i="9"/>
  <c r="R37" i="9"/>
  <c r="Q43" i="9"/>
  <c r="R43" i="9"/>
  <c r="Q67" i="9"/>
  <c r="R67" i="9"/>
  <c r="Q262" i="9"/>
  <c r="R262" i="9"/>
  <c r="Q28" i="9"/>
  <c r="R28" i="9"/>
  <c r="Q299" i="9"/>
  <c r="R299" i="9"/>
  <c r="Q99" i="9"/>
  <c r="R99" i="9"/>
  <c r="R303" i="9"/>
  <c r="Q303" i="9"/>
  <c r="Q118" i="9"/>
  <c r="R118" i="9"/>
  <c r="R29" i="9"/>
  <c r="Q29" i="9"/>
  <c r="R62" i="9"/>
  <c r="Q62" i="9"/>
  <c r="Q173" i="9"/>
  <c r="R173" i="9"/>
  <c r="R298" i="9"/>
  <c r="Q298" i="9"/>
  <c r="Q73" i="9"/>
  <c r="R73" i="9"/>
  <c r="R97" i="9"/>
  <c r="Q97" i="9"/>
  <c r="Q308" i="9"/>
  <c r="R308" i="9"/>
  <c r="R149" i="9"/>
  <c r="Q149" i="9"/>
  <c r="Q3" i="9"/>
  <c r="R3" i="9"/>
  <c r="Q168" i="9"/>
  <c r="R168" i="9"/>
  <c r="R129" i="9"/>
  <c r="Q129" i="9"/>
  <c r="Q249" i="9"/>
  <c r="R249" i="9"/>
  <c r="R162" i="9"/>
  <c r="Q162" i="9"/>
  <c r="R47" i="9"/>
  <c r="Q47" i="9"/>
  <c r="Q17" i="9"/>
  <c r="R17" i="9"/>
  <c r="Q222" i="9"/>
  <c r="R222" i="9"/>
  <c r="Q218" i="9"/>
  <c r="R218" i="9"/>
  <c r="Q139" i="9"/>
  <c r="R139" i="9"/>
  <c r="Q219" i="9"/>
  <c r="R219" i="9"/>
  <c r="R12" i="9"/>
  <c r="Q12" i="9"/>
  <c r="R98" i="9"/>
  <c r="Q98" i="9"/>
  <c r="R258" i="9"/>
  <c r="Q258" i="9"/>
  <c r="Q233" i="9"/>
  <c r="R233" i="9"/>
  <c r="R109" i="9"/>
  <c r="Q109" i="9"/>
  <c r="Q253" i="9"/>
  <c r="R253" i="9"/>
  <c r="Q27" i="9"/>
  <c r="R27" i="9"/>
  <c r="Q48" i="9"/>
  <c r="R48" i="9"/>
  <c r="Q242" i="9"/>
  <c r="R242" i="9"/>
  <c r="R309" i="9"/>
  <c r="Q309" i="9"/>
  <c r="Q72" i="9"/>
  <c r="R72" i="9"/>
  <c r="Q279" i="9"/>
  <c r="R279" i="9"/>
  <c r="Q13" i="9"/>
  <c r="R13" i="9"/>
  <c r="Q158" i="9"/>
  <c r="R158" i="9"/>
  <c r="Q189" i="9"/>
  <c r="R189" i="9"/>
  <c r="Q22" i="9"/>
  <c r="R22" i="9"/>
  <c r="R69" i="9"/>
  <c r="Q69" i="9"/>
  <c r="Q92" i="9"/>
  <c r="R92" i="9"/>
  <c r="Q153" i="9"/>
  <c r="R153" i="9"/>
  <c r="Q197" i="9"/>
  <c r="R197" i="9"/>
  <c r="Q178" i="9"/>
  <c r="R178" i="9"/>
  <c r="Q208" i="9"/>
  <c r="R208" i="9"/>
  <c r="Q283" i="9"/>
  <c r="R283" i="9"/>
  <c r="R33" i="9"/>
  <c r="Q33" i="9"/>
  <c r="R18" i="9"/>
  <c r="Q18" i="9"/>
  <c r="Q103" i="9"/>
  <c r="R103" i="9"/>
  <c r="Q123" i="9"/>
  <c r="R123" i="9"/>
  <c r="R93" i="9"/>
  <c r="Q93" i="9"/>
  <c r="R42" i="9"/>
  <c r="Q42" i="9"/>
  <c r="Q83" i="9"/>
  <c r="R83" i="9"/>
  <c r="R58" i="9"/>
  <c r="Q58" i="9"/>
  <c r="Q278" i="9"/>
  <c r="R278" i="9"/>
  <c r="Q19" i="9"/>
  <c r="R19" i="9"/>
  <c r="R152" i="9"/>
  <c r="Q152" i="9"/>
  <c r="Q57" i="9"/>
  <c r="R57" i="9"/>
  <c r="R8" i="9"/>
  <c r="Q8" i="9"/>
  <c r="Q68" i="9"/>
  <c r="R68" i="9"/>
  <c r="Q89" i="9"/>
  <c r="R89" i="9"/>
  <c r="Q179" i="9"/>
  <c r="R179" i="9"/>
  <c r="Q209" i="9"/>
  <c r="R209" i="9"/>
  <c r="Q267" i="9"/>
  <c r="R267" i="9"/>
  <c r="Q147" i="9"/>
  <c r="R147" i="9"/>
  <c r="Q163" i="9"/>
  <c r="R163" i="9"/>
  <c r="Q188" i="9"/>
  <c r="R188" i="9"/>
  <c r="Q198" i="9"/>
  <c r="R198" i="9"/>
  <c r="Q229" i="9"/>
  <c r="R229" i="9"/>
  <c r="Q88" i="9"/>
  <c r="R88" i="9"/>
  <c r="Q248" i="9"/>
  <c r="R248" i="9"/>
  <c r="Q199" i="9"/>
  <c r="R199" i="9"/>
  <c r="R252" i="9"/>
  <c r="Q252" i="9"/>
  <c r="R272" i="9"/>
  <c r="Q272" i="9"/>
  <c r="AV2" i="9"/>
  <c r="R102" i="9"/>
  <c r="Q102" i="9"/>
  <c r="Q133" i="9"/>
  <c r="R133" i="9"/>
  <c r="Q192" i="9"/>
  <c r="R192" i="9"/>
  <c r="AA100" i="9"/>
  <c r="AA101" i="9"/>
  <c r="AN100" i="9" l="1"/>
  <c r="AN101" i="9"/>
  <c r="AK84" i="9" l="1"/>
  <c r="AK186" i="9"/>
  <c r="AK77" i="9"/>
  <c r="AK53" i="9"/>
  <c r="AK67" i="9"/>
  <c r="AK93" i="9"/>
  <c r="AK229" i="9"/>
  <c r="AK242" i="9"/>
  <c r="AK32" i="9"/>
  <c r="AK152" i="9"/>
  <c r="AK79" i="9"/>
  <c r="AK244" i="9"/>
  <c r="AK255" i="9"/>
  <c r="AK164" i="9"/>
  <c r="AK99" i="9"/>
  <c r="AK148" i="9"/>
  <c r="AK226" i="9"/>
  <c r="AK42" i="9"/>
  <c r="AK287" i="9"/>
  <c r="AK43" i="9"/>
  <c r="AK182" i="9"/>
  <c r="AK204" i="9"/>
  <c r="AK223" i="9" l="1"/>
  <c r="AK133" i="9"/>
  <c r="AK73" i="9"/>
  <c r="AK274" i="9"/>
  <c r="AK228" i="9"/>
  <c r="AK9" i="9"/>
  <c r="AK188" i="9"/>
  <c r="AK276" i="9"/>
  <c r="AK183" i="9"/>
  <c r="AK209" i="9"/>
  <c r="AK57" i="9"/>
  <c r="AK16" i="9"/>
  <c r="AK259" i="9"/>
  <c r="AK159" i="9"/>
  <c r="AK177" i="9"/>
  <c r="AK123" i="9"/>
  <c r="AK56" i="9"/>
  <c r="AK174" i="9"/>
  <c r="AK293" i="9"/>
  <c r="AK153" i="9"/>
  <c r="AK104" i="9"/>
  <c r="AK214" i="9"/>
  <c r="AK144" i="9"/>
  <c r="AK62" i="9"/>
  <c r="AK19" i="9"/>
  <c r="AK247" i="9"/>
  <c r="AK108" i="9"/>
  <c r="AK197" i="9"/>
  <c r="AK126" i="9"/>
  <c r="AK38" i="9"/>
  <c r="AK256" i="9"/>
  <c r="AK173" i="9"/>
  <c r="AK179" i="9"/>
  <c r="AK139" i="9"/>
  <c r="AK198" i="9"/>
  <c r="AK119" i="9"/>
  <c r="AK288" i="9"/>
  <c r="AK118" i="9"/>
  <c r="AK308" i="9"/>
  <c r="AK168" i="9"/>
  <c r="AK45" i="9"/>
  <c r="AK215" i="9"/>
  <c r="AK155" i="9"/>
  <c r="AK3" i="9"/>
  <c r="AK18" i="9"/>
  <c r="AK68" i="9"/>
  <c r="AK102" i="9"/>
  <c r="AK162" i="9"/>
  <c r="AK233" i="9"/>
  <c r="AK142" i="9"/>
  <c r="AK275" i="9"/>
  <c r="AK25" i="9"/>
  <c r="AK283" i="9"/>
  <c r="AK217" i="9"/>
  <c r="AK305" i="9"/>
  <c r="AK75" i="9"/>
  <c r="AK46" i="9"/>
  <c r="AK124" i="9"/>
  <c r="AK12" i="9"/>
  <c r="AK225" i="9"/>
  <c r="AK137" i="9"/>
  <c r="AK135" i="9"/>
  <c r="AK34" i="9"/>
  <c r="AK27" i="9"/>
  <c r="AK107" i="9"/>
  <c r="AK23" i="9"/>
  <c r="AK302" i="9"/>
  <c r="AK285" i="9"/>
  <c r="AK252" i="9"/>
  <c r="AK54" i="9"/>
  <c r="AK5" i="9"/>
  <c r="AK97" i="9"/>
  <c r="AK273" i="9"/>
  <c r="AK8" i="9"/>
  <c r="AK296" i="9"/>
  <c r="AK39" i="9"/>
  <c r="AK262" i="9"/>
  <c r="AK113" i="9"/>
  <c r="AK237" i="9"/>
  <c r="AK196" i="9"/>
  <c r="AK74" i="9"/>
  <c r="AK115" i="9"/>
  <c r="AK235" i="9"/>
  <c r="AK195" i="9"/>
  <c r="AK265" i="9"/>
  <c r="AK146" i="9"/>
  <c r="AK24" i="9"/>
  <c r="AK105" i="9"/>
  <c r="AK176" i="9"/>
  <c r="AK243" i="9"/>
  <c r="AK7" i="9"/>
  <c r="AK219" i="9"/>
  <c r="AK59" i="9"/>
  <c r="AK298" i="9"/>
  <c r="AK304" i="9"/>
  <c r="AK92" i="9"/>
  <c r="AK65" i="9"/>
  <c r="AK193" i="9"/>
  <c r="AK36" i="9"/>
  <c r="AK157" i="9"/>
  <c r="AK294" i="9"/>
  <c r="AK88" i="9"/>
  <c r="AK268" i="9"/>
  <c r="AK310" i="9"/>
  <c r="AK306" i="9"/>
  <c r="AK66" i="9"/>
  <c r="AK267" i="9"/>
  <c r="AK82" i="9"/>
  <c r="AK257" i="9"/>
  <c r="AK29" i="9"/>
  <c r="AK208" i="9"/>
  <c r="AK122" i="9"/>
  <c r="AK236" i="9"/>
  <c r="AK213" i="9"/>
  <c r="AK85" i="9"/>
  <c r="AK184" i="9"/>
  <c r="AK86" i="9"/>
  <c r="AK169" i="9"/>
  <c r="AK289" i="9"/>
  <c r="AK149" i="9"/>
  <c r="AK49" i="9"/>
  <c r="AK117" i="9"/>
  <c r="AK166" i="9"/>
  <c r="AK239" i="9"/>
  <c r="AK264" i="9"/>
  <c r="AK205" i="9"/>
  <c r="AK272" i="9"/>
  <c r="AK14" i="9"/>
  <c r="AK292" i="9"/>
  <c r="AK206" i="9"/>
  <c r="AK170" i="9"/>
  <c r="AK171" i="9"/>
  <c r="N220" i="9" l="1"/>
  <c r="N221" i="9"/>
  <c r="N210" i="9"/>
  <c r="N211" i="9"/>
  <c r="N200" i="9"/>
  <c r="N201" i="9"/>
  <c r="N190" i="9"/>
  <c r="N191" i="9"/>
  <c r="N181" i="9"/>
  <c r="N332" i="9"/>
  <c r="S332" i="9" s="1"/>
  <c r="N180" i="9"/>
  <c r="R332" i="9"/>
  <c r="Q332" i="9"/>
  <c r="N240" i="9"/>
  <c r="S240" i="9" s="1"/>
  <c r="N241" i="9"/>
  <c r="R240" i="9"/>
  <c r="N366" i="9"/>
  <c r="N357" i="9"/>
  <c r="N171" i="9"/>
  <c r="S221" i="9" l="1"/>
  <c r="Q221" i="9"/>
  <c r="R221" i="9"/>
  <c r="T221" i="9"/>
  <c r="T220" i="9"/>
  <c r="R220" i="9"/>
  <c r="Q220" i="9"/>
  <c r="S220" i="9"/>
  <c r="T210" i="9"/>
  <c r="R210" i="9"/>
  <c r="Q210" i="9"/>
  <c r="S210" i="9"/>
  <c r="T201" i="9"/>
  <c r="Q201" i="9"/>
  <c r="S201" i="9"/>
  <c r="R201" i="9"/>
  <c r="T200" i="9"/>
  <c r="Q200" i="9"/>
  <c r="R200" i="9"/>
  <c r="S200" i="9"/>
  <c r="T211" i="9"/>
  <c r="R211" i="9"/>
  <c r="Q211" i="9"/>
  <c r="S211" i="9"/>
  <c r="T190" i="9"/>
  <c r="R190" i="9"/>
  <c r="S190" i="9"/>
  <c r="Q190" i="9"/>
  <c r="T332" i="9"/>
  <c r="R191" i="9"/>
  <c r="S191" i="9"/>
  <c r="T191" i="9"/>
  <c r="Q191" i="9"/>
  <c r="T181" i="9"/>
  <c r="R181" i="9"/>
  <c r="Q181" i="9"/>
  <c r="S181" i="9"/>
  <c r="T180" i="9"/>
  <c r="AV5" i="9" s="1"/>
  <c r="R180" i="9"/>
  <c r="S180" i="9"/>
  <c r="Q180" i="9"/>
  <c r="AV9" i="9"/>
  <c r="AV10" i="9"/>
  <c r="AV7" i="9"/>
  <c r="AV8" i="9"/>
  <c r="T240" i="9"/>
  <c r="Q240" i="9"/>
  <c r="T241" i="9"/>
  <c r="AV12" i="9" s="1"/>
  <c r="R241" i="9"/>
  <c r="Q241" i="9"/>
  <c r="S241" i="9"/>
  <c r="T366" i="9"/>
  <c r="S366" i="9"/>
  <c r="Q366" i="9"/>
  <c r="Q367" i="9" s="1"/>
  <c r="Q368" i="9" s="1"/>
  <c r="R366" i="9"/>
  <c r="R367" i="9" s="1"/>
  <c r="R368" i="9" s="1"/>
  <c r="R357" i="9"/>
  <c r="R358" i="9" s="1"/>
  <c r="T357" i="9"/>
  <c r="Q357" i="9"/>
  <c r="Q358" i="9" s="1"/>
  <c r="S357" i="9"/>
  <c r="T171" i="9"/>
  <c r="Q171" i="9"/>
  <c r="R171" i="9"/>
  <c r="S171" i="9"/>
  <c r="AK290" i="9" l="1"/>
  <c r="AK291" i="9"/>
  <c r="AK220" i="9"/>
  <c r="AK221" i="9"/>
  <c r="AK191" i="9"/>
  <c r="AK190" i="9"/>
  <c r="N346" i="9" l="1"/>
  <c r="N317" i="9"/>
  <c r="Q317" i="9" s="1"/>
  <c r="Q318" i="9" s="1"/>
  <c r="Q319" i="9" s="1"/>
  <c r="N318" i="9"/>
  <c r="AA190" i="9"/>
  <c r="AA191" i="9"/>
  <c r="T346" i="9" l="1"/>
  <c r="AV6" i="9" s="1"/>
  <c r="S346" i="9"/>
  <c r="R346" i="9"/>
  <c r="Q346" i="9"/>
  <c r="R317" i="9"/>
  <c r="R318" i="9" s="1"/>
  <c r="R319" i="9" s="1"/>
  <c r="T317" i="9"/>
  <c r="S317" i="9"/>
  <c r="T318" i="9"/>
  <c r="AV11" i="9" s="1"/>
  <c r="S318" i="9"/>
  <c r="AN191" i="9"/>
  <c r="AN190" i="9"/>
  <c r="AA171" i="9" l="1"/>
  <c r="AA221" i="9"/>
  <c r="AA170" i="9"/>
  <c r="AA290" i="9"/>
  <c r="AN171" i="9" l="1"/>
  <c r="AN170" i="9"/>
  <c r="AN290" i="9"/>
  <c r="AN221" i="9"/>
  <c r="AK315" i="9" l="1"/>
  <c r="AK316" i="9"/>
  <c r="AK346" i="9"/>
  <c r="AK347" i="9"/>
  <c r="AK160" i="9"/>
  <c r="AK161" i="9"/>
  <c r="AK201" i="9"/>
  <c r="AK329" i="9"/>
  <c r="AK360" i="9"/>
  <c r="AK200" i="9"/>
  <c r="AK367" i="9"/>
  <c r="AK336" i="9"/>
  <c r="AK320" i="9"/>
  <c r="AK351" i="9"/>
  <c r="AA342" i="9" l="1"/>
  <c r="AA373" i="9"/>
  <c r="AA346" i="9"/>
  <c r="AA315" i="9"/>
  <c r="AN342" i="9" l="1"/>
  <c r="AN373" i="9"/>
  <c r="AK301" i="9" l="1"/>
  <c r="AK300" i="9"/>
  <c r="AK363" i="9"/>
  <c r="AK332" i="9"/>
  <c r="AK20" i="9"/>
  <c r="AK21" i="9"/>
  <c r="AK60" i="9"/>
  <c r="AK61" i="9"/>
  <c r="AK240" i="9"/>
  <c r="AK241" i="9"/>
  <c r="AK343" i="9"/>
  <c r="AK260" i="9"/>
  <c r="AK261" i="9"/>
  <c r="AK357" i="9"/>
  <c r="AK326" i="9"/>
  <c r="AK131" i="9"/>
  <c r="AK130" i="9"/>
  <c r="AK312" i="9"/>
  <c r="AK40" i="9"/>
  <c r="AK41" i="9"/>
  <c r="AA261" i="9" l="1"/>
  <c r="AA260" i="9"/>
  <c r="AA21" i="9"/>
  <c r="AA301" i="9"/>
  <c r="AA20" i="9"/>
  <c r="AA300" i="9"/>
  <c r="AA130" i="9"/>
  <c r="AA131" i="9"/>
  <c r="AA220" i="9"/>
  <c r="AA366" i="9"/>
  <c r="AA335" i="9"/>
  <c r="AA332" i="9"/>
  <c r="AA363" i="9"/>
  <c r="AN220" i="9" l="1"/>
  <c r="AN335" i="9"/>
  <c r="AN366" i="9"/>
  <c r="AN300" i="9"/>
  <c r="AN301" i="9"/>
  <c r="AN20" i="9"/>
  <c r="AN131" i="9"/>
  <c r="AN332" i="9"/>
  <c r="AN21" i="9"/>
  <c r="AN260" i="9"/>
  <c r="AN261" i="9"/>
  <c r="AN130" i="9"/>
  <c r="AN363" i="9"/>
  <c r="CB33" i="9" l="1"/>
  <c r="CB35" i="9"/>
  <c r="CB28" i="9"/>
  <c r="CB7" i="9"/>
  <c r="CB24" i="9"/>
  <c r="CB39" i="9" l="1"/>
  <c r="D35" i="11"/>
  <c r="AK350" i="9"/>
  <c r="AK319" i="9"/>
  <c r="AK349" i="9"/>
  <c r="AK318" i="9"/>
  <c r="AK348" i="9"/>
  <c r="AK317" i="9"/>
  <c r="CB32" i="9"/>
  <c r="D71" i="11"/>
  <c r="AK345" i="9"/>
  <c r="AK313" i="9"/>
  <c r="AK314" i="9"/>
  <c r="CB23" i="9"/>
  <c r="AK344" i="9"/>
  <c r="D31" i="11"/>
  <c r="AK230" i="9"/>
  <c r="AK71" i="9"/>
  <c r="AK70" i="9"/>
  <c r="AK361" i="9"/>
  <c r="AK362" i="9"/>
  <c r="AK330" i="9"/>
  <c r="AK331" i="9"/>
  <c r="CB4" i="9"/>
  <c r="D29" i="11"/>
  <c r="CB41" i="9"/>
  <c r="CB36" i="9"/>
  <c r="CB37" i="9"/>
  <c r="CB38" i="9"/>
  <c r="AK181" i="9"/>
  <c r="AK90" i="9"/>
  <c r="AK180" i="9"/>
  <c r="AK91" i="9"/>
  <c r="CB22" i="9"/>
  <c r="AK50" i="9"/>
  <c r="AK51" i="9"/>
  <c r="AK359" i="9"/>
  <c r="AK358" i="9"/>
  <c r="AK327" i="9"/>
  <c r="CB5" i="9"/>
  <c r="AK328" i="9"/>
  <c r="AK364" i="9"/>
  <c r="AK333" i="9"/>
  <c r="CB19" i="9"/>
  <c r="AK334" i="9"/>
  <c r="AK365" i="9"/>
  <c r="CB30" i="9"/>
  <c r="D65" i="11"/>
  <c r="CB8" i="9"/>
  <c r="CB44" i="9"/>
  <c r="D16" i="11"/>
  <c r="AK325" i="9"/>
  <c r="AK324" i="9"/>
  <c r="CB2" i="9"/>
  <c r="CB42" i="9"/>
  <c r="D45" i="11"/>
  <c r="AK356" i="9"/>
  <c r="AK355" i="9"/>
  <c r="AK371" i="9"/>
  <c r="AK341" i="9"/>
  <c r="CB17" i="9"/>
  <c r="AK372" i="9"/>
  <c r="AK340" i="9"/>
  <c r="AK111" i="9"/>
  <c r="AK110" i="9"/>
  <c r="AK271" i="9"/>
  <c r="AK270" i="9"/>
  <c r="CB31" i="9"/>
  <c r="AK150" i="9"/>
  <c r="AK151" i="9"/>
  <c r="CB20" i="9"/>
  <c r="CB16" i="9"/>
  <c r="AK280" i="9"/>
  <c r="CB29" i="9"/>
  <c r="CB34" i="9"/>
  <c r="CB13" i="9"/>
  <c r="D5" i="11"/>
  <c r="CB6" i="9"/>
  <c r="AK31" i="9"/>
  <c r="AK30" i="9"/>
  <c r="CB12" i="9"/>
  <c r="AK10" i="9"/>
  <c r="AK11" i="9"/>
  <c r="CB9" i="9"/>
  <c r="AK281" i="9"/>
  <c r="CB14" i="9"/>
  <c r="CB26" i="9"/>
  <c r="AK321" i="9"/>
  <c r="AK322" i="9"/>
  <c r="AK353" i="9"/>
  <c r="AK352" i="9"/>
  <c r="CB40" i="9"/>
  <c r="AK121" i="9"/>
  <c r="AK120" i="9"/>
  <c r="CB11" i="9"/>
  <c r="CB43" i="9"/>
  <c r="CB27" i="9"/>
  <c r="AK231" i="9"/>
  <c r="AK140" i="9"/>
  <c r="CB10" i="9"/>
  <c r="D21" i="11"/>
  <c r="CB3" i="9"/>
  <c r="N270" i="9" s="1"/>
  <c r="CB45" i="9"/>
  <c r="AK338" i="9"/>
  <c r="AK337" i="9"/>
  <c r="AK368" i="9"/>
  <c r="CB18" i="9"/>
  <c r="AK369" i="9"/>
  <c r="AK141" i="9"/>
  <c r="CB25" i="9"/>
  <c r="AK250" i="9"/>
  <c r="AK251" i="9"/>
  <c r="CB15" i="9"/>
  <c r="AK211" i="9"/>
  <c r="AK210" i="9"/>
  <c r="CB21" i="9"/>
  <c r="D67" i="11" l="1"/>
  <c r="D28" i="11"/>
  <c r="D10" i="11"/>
  <c r="D55" i="11"/>
  <c r="D19" i="11"/>
  <c r="D44" i="11"/>
  <c r="D32" i="11"/>
  <c r="D69" i="11"/>
  <c r="D23" i="11"/>
  <c r="D60" i="11"/>
  <c r="D51" i="11"/>
  <c r="AD1" i="9" a="1"/>
  <c r="AD1" i="9" s="1"/>
  <c r="D52" i="11"/>
  <c r="D22" i="11"/>
  <c r="D38" i="11"/>
  <c r="D59" i="11"/>
  <c r="D20" i="11"/>
  <c r="D6" i="11"/>
  <c r="D26" i="11"/>
  <c r="D3" i="11"/>
  <c r="D34" i="11"/>
  <c r="D30" i="11"/>
  <c r="D11" i="11"/>
  <c r="D41" i="11"/>
  <c r="D33" i="11"/>
  <c r="D54" i="11"/>
  <c r="D64" i="11"/>
  <c r="D17" i="11"/>
  <c r="D13" i="11"/>
  <c r="D62" i="11"/>
  <c r="D57" i="11"/>
  <c r="D36" i="11"/>
  <c r="D14" i="11"/>
  <c r="D56" i="11"/>
  <c r="D2" i="11"/>
  <c r="D43" i="11"/>
  <c r="D25" i="11"/>
  <c r="D4" i="11"/>
  <c r="D12" i="11"/>
  <c r="D63" i="11"/>
  <c r="D53" i="11"/>
  <c r="D42" i="11"/>
  <c r="D39" i="11"/>
  <c r="D46" i="11"/>
  <c r="D48" i="11"/>
  <c r="D7" i="11"/>
  <c r="D50" i="11"/>
  <c r="D9" i="11"/>
  <c r="D66" i="11"/>
  <c r="D68" i="11"/>
  <c r="D18" i="11"/>
  <c r="S270" i="9"/>
  <c r="T1" i="9" s="1" a="1"/>
  <c r="T1" i="9" s="1"/>
  <c r="T270" i="9"/>
  <c r="D47" i="11"/>
  <c r="D27" i="11"/>
  <c r="D70" i="11"/>
  <c r="AA291" i="9"/>
  <c r="AA70" i="9"/>
  <c r="AA230" i="9"/>
  <c r="AA372" i="9"/>
  <c r="AA71" i="9"/>
  <c r="AA231" i="9"/>
  <c r="AA141" i="9"/>
  <c r="AA211" i="9"/>
  <c r="AA51" i="9"/>
  <c r="AA350" i="9"/>
  <c r="AA281" i="9"/>
  <c r="AA50" i="9"/>
  <c r="AA319" i="9"/>
  <c r="AA280" i="9"/>
  <c r="AA314" i="9"/>
  <c r="AA318" i="9"/>
  <c r="AA369" i="9"/>
  <c r="AA90" i="9"/>
  <c r="AA341" i="9"/>
  <c r="AA210" i="9"/>
  <c r="AA349" i="9"/>
  <c r="AA345" i="9"/>
  <c r="AA91" i="9"/>
  <c r="AA338" i="9"/>
  <c r="AA140" i="9"/>
  <c r="AA160" i="9"/>
  <c r="AA353" i="9"/>
  <c r="AA322" i="9"/>
  <c r="AA329" i="9"/>
  <c r="AA120" i="9"/>
  <c r="AA200" i="9"/>
  <c r="AA360" i="9"/>
  <c r="AA356" i="9"/>
  <c r="AA40" i="9"/>
  <c r="AA325" i="9"/>
  <c r="AA201" i="9"/>
  <c r="AA41" i="9"/>
  <c r="AA250" i="9"/>
  <c r="AA251" i="9"/>
  <c r="AA121" i="9"/>
  <c r="AA161" i="9"/>
  <c r="AA110" i="9"/>
  <c r="AA11" i="9"/>
  <c r="AA326" i="9"/>
  <c r="AA334" i="9"/>
  <c r="AA336" i="9"/>
  <c r="AA222" i="9"/>
  <c r="AA107" i="9"/>
  <c r="AA19" i="9"/>
  <c r="AA59" i="9"/>
  <c r="AA192" i="9"/>
  <c r="AA263" i="9"/>
  <c r="AA262" i="9"/>
  <c r="AA146" i="9"/>
  <c r="AA343" i="9"/>
  <c r="AA74" i="9"/>
  <c r="AA226" i="9"/>
  <c r="AA225" i="9"/>
  <c r="AA18" i="9"/>
  <c r="AA85" i="9"/>
  <c r="AA106" i="9"/>
  <c r="AA172" i="9"/>
  <c r="AA150" i="9"/>
  <c r="AA306" i="9"/>
  <c r="AA55" i="9"/>
  <c r="AA25" i="9"/>
  <c r="AA151" i="9"/>
  <c r="AA54" i="9"/>
  <c r="AA79" i="9"/>
  <c r="AA29" i="9"/>
  <c r="AA67" i="9"/>
  <c r="AA330" i="9"/>
  <c r="AA166" i="9"/>
  <c r="AA370" i="9"/>
  <c r="AA215" i="9"/>
  <c r="AA324" i="9"/>
  <c r="AA289" i="9"/>
  <c r="AA259" i="9"/>
  <c r="AA75" i="9"/>
  <c r="AA348" i="9"/>
  <c r="AA99" i="9"/>
  <c r="AA177" i="9"/>
  <c r="AA8" i="9"/>
  <c r="AA95" i="9"/>
  <c r="AA173" i="9"/>
  <c r="AA138" i="9"/>
  <c r="AA361" i="9"/>
  <c r="AA167" i="9"/>
  <c r="AA36" i="9"/>
  <c r="AA265" i="9"/>
  <c r="AA216" i="9"/>
  <c r="AA132" i="9"/>
  <c r="AA264" i="9"/>
  <c r="AA5" i="9"/>
  <c r="AA247" i="9"/>
  <c r="AA52" i="9"/>
  <c r="AA108" i="9"/>
  <c r="AA208" i="9"/>
  <c r="AA147" i="9"/>
  <c r="AA236" i="9"/>
  <c r="AA204" i="9"/>
  <c r="AA96" i="9"/>
  <c r="AA76" i="9"/>
  <c r="AA26" i="9"/>
  <c r="AA134" i="9"/>
  <c r="AA218" i="9"/>
  <c r="AA45" i="9"/>
  <c r="AA245" i="9"/>
  <c r="AA272" i="9"/>
  <c r="AA46" i="9"/>
  <c r="AA313" i="9"/>
  <c r="AA197" i="9"/>
  <c r="AA168" i="9"/>
  <c r="AA149" i="9"/>
  <c r="AA169" i="9"/>
  <c r="AA328" i="9"/>
  <c r="AA311" i="9"/>
  <c r="AA199" i="9"/>
  <c r="AA103" i="9"/>
  <c r="AA113" i="9"/>
  <c r="AA279" i="9"/>
  <c r="AA185" i="9"/>
  <c r="AA102" i="9"/>
  <c r="AA158" i="9"/>
  <c r="AA316" i="9"/>
  <c r="AA117" i="9"/>
  <c r="AA31" i="9"/>
  <c r="AA44" i="9"/>
  <c r="AA48" i="9"/>
  <c r="AA4" i="9"/>
  <c r="AA183" i="9"/>
  <c r="AA174" i="9"/>
  <c r="AA295" i="9"/>
  <c r="AA12" i="9"/>
  <c r="AA105" i="9"/>
  <c r="AA68" i="9"/>
  <c r="AA32" i="9"/>
  <c r="AA206" i="9"/>
  <c r="AA155" i="9"/>
  <c r="AA164" i="9"/>
  <c r="AA104" i="9"/>
  <c r="AA207" i="9"/>
  <c r="AA56" i="9"/>
  <c r="AA224" i="9"/>
  <c r="AA27" i="9"/>
  <c r="AA124" i="9"/>
  <c r="AA83" i="9"/>
  <c r="AA320" i="9"/>
  <c r="AA57" i="9"/>
  <c r="AA248" i="9"/>
  <c r="AA304" i="9"/>
  <c r="AA143" i="9"/>
  <c r="AA368" i="9"/>
  <c r="AA60" i="9"/>
  <c r="AA241" i="9"/>
  <c r="AA358" i="9"/>
  <c r="AA364" i="9"/>
  <c r="AA179" i="9"/>
  <c r="AA92" i="9"/>
  <c r="AA17" i="9"/>
  <c r="AA38" i="9"/>
  <c r="AA182" i="9"/>
  <c r="AA58" i="9"/>
  <c r="AA136" i="9"/>
  <c r="AA233" i="9"/>
  <c r="AA188" i="9"/>
  <c r="AA122" i="9"/>
  <c r="AA321" i="9"/>
  <c r="AA297" i="9"/>
  <c r="AA127" i="9"/>
  <c r="AA253" i="9"/>
  <c r="AA175" i="9"/>
  <c r="AA187" i="9"/>
  <c r="AA93" i="9"/>
  <c r="AA195" i="9"/>
  <c r="AA227" i="9"/>
  <c r="AA229" i="9"/>
  <c r="AA69" i="9"/>
  <c r="AA292" i="9"/>
  <c r="AA88" i="9"/>
  <c r="AA180" i="9"/>
  <c r="AA354" i="9"/>
  <c r="AA307" i="9"/>
  <c r="AA275" i="9"/>
  <c r="AA162" i="9"/>
  <c r="AA337" i="9"/>
  <c r="AA97" i="9"/>
  <c r="AA82" i="9"/>
  <c r="AA278" i="9"/>
  <c r="AA303" i="9"/>
  <c r="AA277" i="9"/>
  <c r="AA139" i="9"/>
  <c r="AA154" i="9"/>
  <c r="AA135" i="9"/>
  <c r="AA296" i="9"/>
  <c r="AA49" i="9"/>
  <c r="AA268" i="9"/>
  <c r="AA34" i="9"/>
  <c r="AA339" i="9"/>
  <c r="AA16" i="9"/>
  <c r="AA153" i="9"/>
  <c r="AA114" i="9"/>
  <c r="AA61" i="9"/>
  <c r="AA240" i="9"/>
  <c r="AA357" i="9"/>
  <c r="AA365" i="9"/>
  <c r="AA237" i="9"/>
  <c r="AA203" i="9"/>
  <c r="AA35" i="9"/>
  <c r="AA133" i="9"/>
  <c r="AA7" i="9"/>
  <c r="AA24" i="9"/>
  <c r="AA205" i="9"/>
  <c r="AA129" i="9"/>
  <c r="AA196" i="9"/>
  <c r="AA184" i="9"/>
  <c r="AA244" i="9"/>
  <c r="AA252" i="9"/>
  <c r="AA62" i="9"/>
  <c r="AA6" i="9"/>
  <c r="AA112" i="9"/>
  <c r="AA33" i="9"/>
  <c r="AA217" i="9"/>
  <c r="AA274" i="9"/>
  <c r="AA39" i="9"/>
  <c r="AA87" i="9"/>
  <c r="AA115" i="9"/>
  <c r="AA64" i="9"/>
  <c r="AA142" i="9"/>
  <c r="AA352" i="9"/>
  <c r="AA28" i="9"/>
  <c r="AA14" i="9"/>
  <c r="AA212" i="9"/>
  <c r="AA72" i="9"/>
  <c r="AA213" i="9"/>
  <c r="AA242" i="9"/>
  <c r="AA283" i="9"/>
  <c r="AA47" i="9"/>
  <c r="AA255" i="9"/>
  <c r="AA22" i="9"/>
  <c r="AA228" i="9"/>
  <c r="AA86" i="9"/>
  <c r="AA73" i="9"/>
  <c r="AA362" i="9"/>
  <c r="AA77" i="9"/>
  <c r="AA285" i="9"/>
  <c r="AA109" i="9"/>
  <c r="AA266" i="9"/>
  <c r="AA94" i="9"/>
  <c r="AA309" i="9"/>
  <c r="AA89" i="9"/>
  <c r="AA269" i="9"/>
  <c r="AA219" i="9"/>
  <c r="AA80" i="9"/>
  <c r="AA287" i="9"/>
  <c r="AA63" i="9"/>
  <c r="AA276" i="9"/>
  <c r="AA270" i="9"/>
  <c r="AA257" i="9"/>
  <c r="AA148" i="9"/>
  <c r="AA118" i="9"/>
  <c r="AA156" i="9"/>
  <c r="AA367" i="9"/>
  <c r="AA189" i="9"/>
  <c r="AA293" i="9"/>
  <c r="AA53" i="9"/>
  <c r="AA288" i="9"/>
  <c r="AA23" i="9"/>
  <c r="AA214" i="9"/>
  <c r="AA176" i="9"/>
  <c r="AA98" i="9"/>
  <c r="AA78" i="9"/>
  <c r="AA15" i="9"/>
  <c r="AA235" i="9"/>
  <c r="AA181" i="9"/>
  <c r="AA30" i="9"/>
  <c r="AA331" i="9"/>
  <c r="AA323" i="9"/>
  <c r="AA310" i="9"/>
  <c r="AA305" i="9"/>
  <c r="AA232" i="9"/>
  <c r="AA302" i="9"/>
  <c r="AA371" i="9"/>
  <c r="AA239" i="9"/>
  <c r="AA202" i="9"/>
  <c r="AA2" i="9"/>
  <c r="AA258" i="9"/>
  <c r="AA81" i="9"/>
  <c r="AA119" i="9"/>
  <c r="AA249" i="9"/>
  <c r="AA3" i="9"/>
  <c r="AA116" i="9"/>
  <c r="AA243" i="9"/>
  <c r="AA359" i="9"/>
  <c r="AA271" i="9"/>
  <c r="AA254" i="9"/>
  <c r="AA344" i="9"/>
  <c r="AA186" i="9"/>
  <c r="AA84" i="9"/>
  <c r="AA159" i="9"/>
  <c r="AA194" i="9"/>
  <c r="AA198" i="9"/>
  <c r="AA13" i="9"/>
  <c r="AA163" i="9"/>
  <c r="AA273" i="9"/>
  <c r="AA286" i="9"/>
  <c r="AA209" i="9"/>
  <c r="AA9" i="9"/>
  <c r="AA145" i="9"/>
  <c r="AA123" i="9"/>
  <c r="AA128" i="9"/>
  <c r="AA351" i="9"/>
  <c r="AA37" i="9"/>
  <c r="AA165" i="9"/>
  <c r="AA284" i="9"/>
  <c r="AA256" i="9"/>
  <c r="AA298" i="9"/>
  <c r="AA308" i="9"/>
  <c r="AA42" i="9"/>
  <c r="AA355" i="9"/>
  <c r="AA234" i="9"/>
  <c r="AA299" i="9"/>
  <c r="AA137" i="9"/>
  <c r="AA223" i="9"/>
  <c r="AA111" i="9"/>
  <c r="AA10" i="9"/>
  <c r="AA327" i="9"/>
  <c r="AA333" i="9"/>
  <c r="AA347" i="9"/>
  <c r="AA178" i="9"/>
  <c r="AA66" i="9"/>
  <c r="AA144" i="9"/>
  <c r="AA125" i="9"/>
  <c r="AA246" i="9"/>
  <c r="AA157" i="9"/>
  <c r="AA193" i="9"/>
  <c r="AA65" i="9"/>
  <c r="AA294" i="9"/>
  <c r="AA282" i="9"/>
  <c r="AA340" i="9"/>
  <c r="AA317" i="9"/>
  <c r="AA312" i="9"/>
  <c r="AA152" i="9"/>
  <c r="AA238" i="9"/>
  <c r="AA126" i="9"/>
  <c r="AA267" i="9"/>
  <c r="AA43" i="9"/>
  <c r="AN315" i="9" l="1"/>
  <c r="AN346" i="9"/>
  <c r="AN61" i="9"/>
  <c r="AN240" i="9"/>
  <c r="AN241" i="9"/>
  <c r="AN326" i="9"/>
  <c r="AN357" i="9"/>
  <c r="AN354" i="9"/>
  <c r="AN323" i="9"/>
  <c r="AN60" i="9"/>
  <c r="AN291" i="9"/>
  <c r="AN201" i="9"/>
  <c r="AN200" i="9"/>
  <c r="AN161" i="9"/>
  <c r="AN160" i="9"/>
  <c r="AN80" i="9"/>
  <c r="AN81" i="9"/>
  <c r="AN41" i="9"/>
  <c r="AN40" i="9"/>
  <c r="AN311" i="9"/>
  <c r="AN310" i="9"/>
  <c r="AN329" i="9"/>
  <c r="AN360" i="9"/>
  <c r="AN320" i="9"/>
  <c r="AN351" i="9"/>
  <c r="AN347" i="9"/>
  <c r="AN316" i="9"/>
  <c r="AN343" i="9"/>
  <c r="AN312" i="9"/>
  <c r="AN370" i="9"/>
  <c r="AN339" i="9"/>
  <c r="AN336" i="9"/>
  <c r="AN367" i="9"/>
  <c r="AN15" i="9"/>
  <c r="AN64" i="9"/>
  <c r="AN55" i="9"/>
  <c r="AN150" i="9"/>
  <c r="AN5" i="9"/>
  <c r="AN193" i="9"/>
  <c r="AN121" i="9"/>
  <c r="AN9" i="9"/>
  <c r="AN317" i="9"/>
  <c r="AN135" i="9"/>
  <c r="AN325" i="9"/>
  <c r="AN258" i="9"/>
  <c r="AN56" i="9"/>
  <c r="AN123" i="9"/>
  <c r="AN338" i="9"/>
  <c r="AN271" i="9"/>
  <c r="AN91" i="9"/>
  <c r="AN266" i="9"/>
  <c r="AN251" i="9"/>
  <c r="AN155" i="9"/>
  <c r="AN344" i="9"/>
  <c r="AN269" i="9"/>
  <c r="AN4" i="9"/>
  <c r="AN129" i="9"/>
  <c r="AN227" i="9"/>
  <c r="AN236" i="9"/>
  <c r="AN105" i="9"/>
  <c r="AN217" i="9"/>
  <c r="AN99" i="9"/>
  <c r="AN345" i="9"/>
  <c r="AN36" i="9"/>
  <c r="AN47" i="9"/>
  <c r="AN206" i="9"/>
  <c r="AN349" i="9"/>
  <c r="AN368" i="9"/>
  <c r="AN322" i="9"/>
  <c r="AN153" i="9"/>
  <c r="AN210" i="9"/>
  <c r="AN10" i="9"/>
  <c r="AN253" i="9"/>
  <c r="AN126" i="9"/>
  <c r="AN262" i="9"/>
  <c r="AN42" i="9"/>
  <c r="AN257" i="9"/>
  <c r="AN39" i="9"/>
  <c r="AN172" i="9"/>
  <c r="AN255" i="9"/>
  <c r="AN157" i="9"/>
  <c r="AN303" i="9"/>
  <c r="AN45" i="9"/>
  <c r="AN72" i="9"/>
  <c r="AN27" i="9"/>
  <c r="AN196" i="9"/>
  <c r="AN2" i="9"/>
  <c r="AM2" i="9" s="1"/>
  <c r="AN86" i="9"/>
  <c r="AN341" i="9"/>
  <c r="AN90" i="9"/>
  <c r="AN359" i="9"/>
  <c r="AN128" i="9"/>
  <c r="AN109" i="9"/>
  <c r="AN328" i="9"/>
  <c r="AN289" i="9"/>
  <c r="AN208" i="9"/>
  <c r="AN12" i="9"/>
  <c r="AN223" i="9"/>
  <c r="AN205" i="9"/>
  <c r="AN167" i="9"/>
  <c r="AN279" i="9"/>
  <c r="AN26" i="9"/>
  <c r="AN33" i="9"/>
  <c r="AN245" i="9"/>
  <c r="AN136" i="9"/>
  <c r="AN78" i="9"/>
  <c r="AN369" i="9"/>
  <c r="AN306" i="9"/>
  <c r="AN52" i="9"/>
  <c r="AN164" i="9"/>
  <c r="AN263" i="9"/>
  <c r="AN308" i="9"/>
  <c r="AN238" i="9"/>
  <c r="AN53" i="9"/>
  <c r="AN318" i="9"/>
  <c r="AN259" i="9"/>
  <c r="AN246" i="9"/>
  <c r="AN314" i="9"/>
  <c r="AN151" i="9"/>
  <c r="AN166" i="9"/>
  <c r="AN106" i="9"/>
  <c r="AN233" i="9"/>
  <c r="AN202" i="9"/>
  <c r="AN156" i="9"/>
  <c r="AN358" i="9"/>
  <c r="AN254" i="9"/>
  <c r="AN340" i="9"/>
  <c r="AN139" i="9"/>
  <c r="AN48" i="9"/>
  <c r="AN158" i="9"/>
  <c r="AN296" i="9"/>
  <c r="AN162" i="9"/>
  <c r="AN243" i="9"/>
  <c r="AN22" i="9"/>
  <c r="AN24" i="9"/>
  <c r="AN169" i="9"/>
  <c r="AN272" i="9"/>
  <c r="AN152" i="9"/>
  <c r="AN89" i="9"/>
  <c r="AN88" i="9"/>
  <c r="AN58" i="9"/>
  <c r="AN361" i="9"/>
  <c r="AN209" i="9"/>
  <c r="AN274" i="9"/>
  <c r="AN112" i="9"/>
  <c r="AN365" i="9"/>
  <c r="AN192" i="9"/>
  <c r="AN304" i="9"/>
  <c r="AN140" i="9"/>
  <c r="AN163" i="9"/>
  <c r="AN127" i="9"/>
  <c r="AN46" i="9"/>
  <c r="AN280" i="9"/>
  <c r="AN298" i="9"/>
  <c r="AN319" i="9"/>
  <c r="AN108" i="9"/>
  <c r="AN85" i="9"/>
  <c r="AN113" i="9"/>
  <c r="AN125" i="9"/>
  <c r="AN50" i="9"/>
  <c r="AN84" i="9"/>
  <c r="AN63" i="9"/>
  <c r="AN282" i="9"/>
  <c r="AN334" i="9"/>
  <c r="AN239" i="9"/>
  <c r="AN31" i="9"/>
  <c r="AN270" i="9"/>
  <c r="AN11" i="9"/>
  <c r="AN120" i="9"/>
  <c r="AN281" i="9"/>
  <c r="AN275" i="9"/>
  <c r="AN207" i="9"/>
  <c r="AN180" i="9"/>
  <c r="AN212" i="9"/>
  <c r="AN350" i="9"/>
  <c r="AN348" i="9"/>
  <c r="AN7" i="9"/>
  <c r="AN30" i="9"/>
  <c r="AN283" i="9"/>
  <c r="AN187" i="9"/>
  <c r="AN295" i="9"/>
  <c r="AN264" i="9"/>
  <c r="AN182" i="9"/>
  <c r="AN69" i="9"/>
  <c r="AN75" i="9"/>
  <c r="AN330" i="9"/>
  <c r="AN6" i="9"/>
  <c r="AN51" i="9"/>
  <c r="AN59" i="9"/>
  <c r="AN149" i="9"/>
  <c r="AN331" i="9"/>
  <c r="AN181" i="9"/>
  <c r="AN297" i="9"/>
  <c r="AN114" i="9"/>
  <c r="AN353" i="9"/>
  <c r="AN138" i="9"/>
  <c r="AN93" i="9"/>
  <c r="AN23" i="9"/>
  <c r="AN18" i="9"/>
  <c r="AN137" i="9"/>
  <c r="AN371" i="9"/>
  <c r="AN16" i="9"/>
  <c r="AN324" i="9"/>
  <c r="AN13" i="9"/>
  <c r="AN211" i="9"/>
  <c r="AN57" i="9"/>
  <c r="AN285" i="9"/>
  <c r="AN256" i="9"/>
  <c r="AN68" i="9"/>
  <c r="AN32" i="9"/>
  <c r="AN294" i="9"/>
  <c r="AN189" i="9"/>
  <c r="AN133" i="9"/>
  <c r="AN278" i="9"/>
  <c r="AN214" i="9"/>
  <c r="AN14" i="9"/>
  <c r="AN116" i="9"/>
  <c r="AN176" i="9"/>
  <c r="AN38" i="9"/>
  <c r="AN102" i="9"/>
  <c r="AN115" i="9"/>
  <c r="AN76" i="9"/>
  <c r="AN174" i="9"/>
  <c r="AN146" i="9"/>
  <c r="AN19" i="9"/>
  <c r="AN195" i="9"/>
  <c r="AN286" i="9"/>
  <c r="AN67" i="9"/>
  <c r="AN62" i="9"/>
  <c r="AN73" i="9"/>
  <c r="AN144" i="9"/>
  <c r="AN173" i="9"/>
  <c r="AN141" i="9"/>
  <c r="AN49" i="9"/>
  <c r="AN247" i="9"/>
  <c r="AN229" i="9"/>
  <c r="AN302" i="9"/>
  <c r="AN267" i="9"/>
  <c r="AN34" i="9"/>
  <c r="AN198" i="9"/>
  <c r="AN225" i="9"/>
  <c r="AN362" i="9"/>
  <c r="AN44" i="9"/>
  <c r="AN284" i="9"/>
  <c r="AN97" i="9"/>
  <c r="AN364" i="9"/>
  <c r="AN65" i="9"/>
  <c r="AN132" i="9"/>
  <c r="AN231" i="9"/>
  <c r="AN118" i="9"/>
  <c r="AN147" i="9"/>
  <c r="AN337" i="9"/>
  <c r="AN3" i="9"/>
  <c r="AN235" i="9"/>
  <c r="AN35" i="9"/>
  <c r="AN228" i="9"/>
  <c r="AN242" i="9"/>
  <c r="AN28" i="9"/>
  <c r="AN309" i="9"/>
  <c r="AN71" i="9"/>
  <c r="AN17" i="9"/>
  <c r="AN168" i="9"/>
  <c r="AN25" i="9"/>
  <c r="AN96" i="9"/>
  <c r="AN252" i="9"/>
  <c r="AN299" i="9"/>
  <c r="AN107" i="9"/>
  <c r="AN95" i="9"/>
  <c r="AN218" i="9"/>
  <c r="AN29" i="9"/>
  <c r="AN321" i="9"/>
  <c r="AN224" i="9"/>
  <c r="AN327" i="9"/>
  <c r="AN98" i="9"/>
  <c r="AN124" i="9"/>
  <c r="AN83" i="9"/>
  <c r="AN226" i="9"/>
  <c r="AN117" i="9"/>
  <c r="AN66" i="9"/>
  <c r="AN165" i="9"/>
  <c r="AN215" i="9"/>
  <c r="AN194" i="9"/>
  <c r="AN154" i="9"/>
  <c r="AN103" i="9"/>
  <c r="AN232" i="9"/>
  <c r="AN104" i="9"/>
  <c r="AN186" i="9"/>
  <c r="AN372" i="9"/>
  <c r="AN249" i="9"/>
  <c r="AN216" i="9"/>
  <c r="AN307" i="9"/>
  <c r="AN250" i="9"/>
  <c r="AN145" i="9"/>
  <c r="AN287" i="9"/>
  <c r="AN183" i="9"/>
  <c r="AN43" i="9"/>
  <c r="AN203" i="9"/>
  <c r="AN197" i="9"/>
  <c r="AN268" i="9"/>
  <c r="AN352" i="9"/>
  <c r="AN111" i="9"/>
  <c r="AN234" i="9"/>
  <c r="AN92" i="9"/>
  <c r="AN8" i="9"/>
  <c r="AN219" i="9"/>
  <c r="AN204" i="9"/>
  <c r="AN244" i="9"/>
  <c r="AN277" i="9"/>
  <c r="AN230" i="9"/>
  <c r="AN248" i="9"/>
  <c r="AN273" i="9"/>
  <c r="AN79" i="9"/>
  <c r="AN122" i="9"/>
  <c r="AN292" i="9"/>
  <c r="AN222" i="9"/>
  <c r="AN37" i="9"/>
  <c r="AN110" i="9"/>
  <c r="AN288" i="9"/>
  <c r="AN74" i="9"/>
  <c r="AN199" i="9"/>
  <c r="AN178" i="9"/>
  <c r="AN333" i="9"/>
  <c r="AN276" i="9"/>
  <c r="AN159" i="9"/>
  <c r="AN293" i="9"/>
  <c r="AN265" i="9"/>
  <c r="AN305" i="9"/>
  <c r="AN148" i="9"/>
  <c r="AN87" i="9"/>
  <c r="AN356" i="9"/>
  <c r="AN119" i="9"/>
  <c r="AN143" i="9"/>
  <c r="AN77" i="9"/>
  <c r="AN185" i="9"/>
  <c r="AN213" i="9"/>
  <c r="AN142" i="9"/>
  <c r="AN94" i="9"/>
  <c r="AN70" i="9"/>
  <c r="AN237" i="9"/>
  <c r="AN313" i="9"/>
  <c r="AN134" i="9"/>
  <c r="AN175" i="9"/>
  <c r="AN184" i="9"/>
  <c r="AN355" i="9"/>
  <c r="AN179" i="9"/>
  <c r="AN177" i="9"/>
  <c r="AN82" i="9"/>
  <c r="AN54" i="9"/>
  <c r="AN188" i="9"/>
  <c r="AM3" i="9" l="1"/>
  <c r="AM4" i="9" s="1"/>
  <c r="AM5" i="9" s="1"/>
  <c r="AM6" i="9" s="1"/>
  <c r="AM7" i="9" s="1"/>
  <c r="AM8" i="9" s="1"/>
  <c r="AM9" i="9" s="1"/>
  <c r="AM10" i="9" s="1"/>
  <c r="AM11" i="9" s="1"/>
  <c r="AM12" i="9" l="1"/>
  <c r="AM13" i="9" s="1"/>
  <c r="AM14" i="9" s="1"/>
  <c r="AM15" i="9" s="1"/>
  <c r="AM16" i="9" s="1"/>
  <c r="AM17" i="9" s="1"/>
  <c r="AM18" i="9" s="1"/>
  <c r="AM19" i="9" s="1"/>
  <c r="AM20" i="9" s="1"/>
  <c r="AM21" i="9" s="1"/>
  <c r="AM22" i="9"/>
  <c r="AM23" i="9"/>
  <c r="AM24" i="9"/>
  <c r="AM25" i="9"/>
  <c r="AM26" i="9"/>
  <c r="AM27" i="9"/>
  <c r="AM28" i="9"/>
  <c r="AM29" i="9"/>
  <c r="AM30" i="9"/>
  <c r="AM31" i="9"/>
  <c r="AM32" i="9"/>
  <c r="AM33" i="9"/>
  <c r="AM34" i="9"/>
  <c r="AM35" i="9"/>
  <c r="AM36" i="9"/>
  <c r="AM37" i="9"/>
  <c r="AM38" i="9"/>
  <c r="AM39" i="9"/>
  <c r="AM40" i="9"/>
  <c r="AM41" i="9"/>
  <c r="AM42" i="9"/>
  <c r="AM43" i="9"/>
  <c r="AM44" i="9"/>
  <c r="AM45" i="9"/>
  <c r="AM46" i="9"/>
  <c r="AM47" i="9"/>
  <c r="AM48" i="9"/>
  <c r="AM49" i="9"/>
  <c r="AM50" i="9"/>
  <c r="AM51" i="9"/>
  <c r="AM52" i="9"/>
  <c r="AM53" i="9"/>
  <c r="AM54" i="9"/>
  <c r="AM55" i="9"/>
  <c r="AM56" i="9"/>
  <c r="AM57" i="9"/>
  <c r="AM58" i="9"/>
  <c r="AM59" i="9"/>
  <c r="AM60" i="9"/>
  <c r="AM61" i="9"/>
  <c r="AM62" i="9"/>
  <c r="AM63" i="9"/>
  <c r="AM64" i="9"/>
  <c r="AM65" i="9"/>
  <c r="AM66" i="9"/>
  <c r="AM67" i="9"/>
  <c r="AM68" i="9"/>
  <c r="AM69" i="9"/>
  <c r="AM70" i="9"/>
  <c r="AM71" i="9"/>
  <c r="AM72" i="9"/>
  <c r="AM73" i="9"/>
  <c r="AM74" i="9"/>
  <c r="AM75" i="9"/>
  <c r="AM76" i="9"/>
  <c r="AM77" i="9"/>
  <c r="AM78" i="9"/>
  <c r="AM79" i="9"/>
  <c r="AM80" i="9"/>
  <c r="AM81" i="9"/>
  <c r="AM82" i="9"/>
  <c r="AM83" i="9"/>
  <c r="AM84" i="9"/>
  <c r="AM85" i="9"/>
  <c r="AM86" i="9"/>
  <c r="AM87" i="9"/>
  <c r="AM88" i="9"/>
  <c r="AM89" i="9"/>
  <c r="AM90" i="9"/>
  <c r="AM91" i="9"/>
  <c r="AM92" i="9"/>
  <c r="AM93" i="9"/>
  <c r="AM94" i="9"/>
  <c r="AM95" i="9"/>
  <c r="AM96" i="9"/>
  <c r="AM97" i="9"/>
  <c r="AM98" i="9"/>
  <c r="AM99" i="9"/>
  <c r="AM100" i="9"/>
  <c r="AM101" i="9"/>
  <c r="AM102" i="9"/>
  <c r="AM103" i="9"/>
  <c r="AM104" i="9"/>
  <c r="AM105" i="9"/>
  <c r="AM106" i="9"/>
  <c r="AM107" i="9"/>
  <c r="AM108" i="9"/>
  <c r="AM109" i="9"/>
  <c r="AM110" i="9"/>
  <c r="AM111" i="9"/>
  <c r="AM112" i="9"/>
  <c r="AM113" i="9"/>
  <c r="AM114" i="9"/>
  <c r="AM115" i="9"/>
  <c r="AM116" i="9"/>
  <c r="AM117" i="9"/>
  <c r="AM118" i="9"/>
  <c r="AM119" i="9"/>
  <c r="AM120" i="9"/>
  <c r="AM121" i="9"/>
  <c r="AM122" i="9"/>
  <c r="AM123" i="9"/>
  <c r="AM124" i="9"/>
  <c r="AM125" i="9"/>
  <c r="AM126" i="9"/>
  <c r="AM127" i="9"/>
  <c r="AM128" i="9"/>
  <c r="AM129" i="9"/>
  <c r="AM130" i="9"/>
  <c r="AM131" i="9"/>
  <c r="AM132" i="9"/>
  <c r="AM133" i="9"/>
  <c r="AM134" i="9"/>
  <c r="AM135" i="9"/>
  <c r="AM136" i="9"/>
  <c r="AM137" i="9"/>
  <c r="AM138" i="9"/>
  <c r="AM139" i="9"/>
  <c r="AM140" i="9"/>
  <c r="AM141" i="9"/>
  <c r="AM142" i="9"/>
  <c r="AM143" i="9"/>
  <c r="AM144" i="9"/>
  <c r="AM145" i="9"/>
  <c r="AM146" i="9"/>
  <c r="AM147" i="9"/>
  <c r="AM148" i="9"/>
  <c r="AM149" i="9"/>
  <c r="AM150" i="9"/>
  <c r="AM151" i="9"/>
  <c r="AM152" i="9"/>
  <c r="AM153" i="9"/>
  <c r="AM154" i="9"/>
  <c r="AM155" i="9"/>
  <c r="AM156" i="9"/>
  <c r="AM157" i="9"/>
  <c r="AM158" i="9"/>
  <c r="AM159" i="9"/>
  <c r="AM160" i="9"/>
  <c r="AM161" i="9"/>
  <c r="AM162" i="9"/>
  <c r="AM163" i="9"/>
  <c r="AM164" i="9"/>
  <c r="AM165" i="9"/>
  <c r="AM166" i="9"/>
  <c r="AM167" i="9"/>
  <c r="AM168" i="9"/>
  <c r="AM169" i="9"/>
  <c r="AM170" i="9"/>
  <c r="AM171" i="9"/>
  <c r="AM172" i="9"/>
  <c r="AM173" i="9"/>
  <c r="AM174" i="9"/>
  <c r="AM175" i="9"/>
  <c r="AM176" i="9"/>
  <c r="AM177" i="9"/>
  <c r="AM178" i="9"/>
  <c r="AM179" i="9"/>
  <c r="AM180" i="9"/>
  <c r="AM181" i="9"/>
  <c r="AM182" i="9"/>
  <c r="AM183" i="9"/>
  <c r="AM184" i="9"/>
  <c r="AM185" i="9"/>
  <c r="AM186" i="9"/>
  <c r="AM187" i="9"/>
  <c r="AM188" i="9"/>
  <c r="AM189" i="9"/>
  <c r="AM190" i="9"/>
  <c r="AM191" i="9"/>
  <c r="AM192" i="9"/>
  <c r="AM193" i="9"/>
  <c r="AM194" i="9"/>
  <c r="AM195" i="9"/>
  <c r="AM196" i="9"/>
  <c r="AM197" i="9"/>
  <c r="AM198" i="9"/>
  <c r="AM199" i="9"/>
  <c r="AM200" i="9"/>
  <c r="AM201" i="9"/>
  <c r="AM202" i="9"/>
  <c r="AM203" i="9"/>
  <c r="AM204" i="9"/>
  <c r="AM205" i="9"/>
  <c r="AM206" i="9"/>
  <c r="AM207" i="9"/>
  <c r="AM208" i="9"/>
  <c r="AM209" i="9"/>
  <c r="AM210" i="9"/>
  <c r="AM211" i="9"/>
  <c r="AM212" i="9"/>
  <c r="AM213" i="9"/>
  <c r="AM214" i="9"/>
  <c r="AM215" i="9"/>
  <c r="AM216" i="9"/>
  <c r="AM217" i="9"/>
  <c r="AM218" i="9"/>
  <c r="AM219" i="9"/>
  <c r="AM220" i="9"/>
  <c r="AM221" i="9"/>
  <c r="AM222" i="9"/>
  <c r="AM223" i="9"/>
  <c r="AM224" i="9"/>
  <c r="AM225" i="9"/>
  <c r="AM226" i="9"/>
  <c r="AM227" i="9"/>
  <c r="AM228" i="9"/>
  <c r="AM229" i="9"/>
  <c r="AM230" i="9"/>
  <c r="AM231" i="9"/>
  <c r="AM232" i="9"/>
  <c r="AM233" i="9"/>
  <c r="AM234" i="9"/>
  <c r="AM235" i="9"/>
  <c r="AM236" i="9"/>
  <c r="AM237" i="9"/>
  <c r="AM238" i="9"/>
  <c r="AM239" i="9"/>
  <c r="AM240" i="9"/>
  <c r="AM241" i="9"/>
  <c r="AM242" i="9"/>
  <c r="AM243" i="9"/>
  <c r="AM244" i="9"/>
  <c r="AM245" i="9"/>
  <c r="AM246" i="9"/>
  <c r="AM247" i="9"/>
  <c r="AM248" i="9"/>
  <c r="AM249" i="9"/>
  <c r="AM250" i="9"/>
  <c r="AM251" i="9"/>
  <c r="AM252" i="9"/>
  <c r="AM253" i="9"/>
  <c r="AM254" i="9"/>
  <c r="AM255" i="9"/>
  <c r="AM256" i="9"/>
  <c r="AM257" i="9"/>
  <c r="AM258" i="9"/>
  <c r="AM259" i="9"/>
  <c r="AM260" i="9"/>
  <c r="AM261" i="9"/>
  <c r="AM262" i="9"/>
  <c r="AM263" i="9"/>
  <c r="AM264" i="9"/>
  <c r="AM265" i="9"/>
  <c r="AM266" i="9"/>
  <c r="AM267" i="9"/>
  <c r="AM268" i="9"/>
  <c r="AM269" i="9"/>
  <c r="AM270" i="9"/>
  <c r="AM271" i="9"/>
  <c r="AM272" i="9"/>
  <c r="AM273" i="9"/>
  <c r="AM274" i="9"/>
  <c r="AM275" i="9"/>
  <c r="AM276" i="9"/>
  <c r="AM277" i="9"/>
  <c r="AM278" i="9"/>
  <c r="AM279" i="9"/>
  <c r="AM280" i="9"/>
  <c r="AM281" i="9"/>
  <c r="AM282" i="9"/>
  <c r="AM283" i="9"/>
  <c r="AM284" i="9"/>
  <c r="AM285" i="9"/>
  <c r="AM286" i="9"/>
  <c r="AM287" i="9"/>
  <c r="AM288" i="9"/>
  <c r="AM289" i="9"/>
  <c r="AM290" i="9"/>
  <c r="AM291" i="9"/>
  <c r="AM292" i="9"/>
  <c r="AM293" i="9"/>
  <c r="AM294" i="9"/>
  <c r="AM295" i="9"/>
  <c r="AM296" i="9"/>
  <c r="AM297" i="9"/>
  <c r="AM298" i="9"/>
  <c r="AM299" i="9"/>
  <c r="AM300" i="9"/>
  <c r="AM301" i="9"/>
  <c r="AM302" i="9"/>
  <c r="AM303" i="9"/>
  <c r="AM304" i="9"/>
  <c r="AM305" i="9"/>
  <c r="AM306" i="9"/>
  <c r="AM307" i="9"/>
  <c r="AM308" i="9"/>
  <c r="AM309" i="9"/>
  <c r="AM310" i="9"/>
  <c r="AM311" i="9"/>
  <c r="AM312" i="9"/>
  <c r="AM313" i="9"/>
  <c r="AM314" i="9"/>
  <c r="AM315" i="9"/>
  <c r="AM316" i="9"/>
  <c r="AM317" i="9"/>
  <c r="AM318" i="9"/>
  <c r="AM319" i="9"/>
  <c r="AM320" i="9"/>
  <c r="AM321" i="9"/>
  <c r="AM322" i="9"/>
  <c r="AM323" i="9"/>
  <c r="AM324" i="9"/>
  <c r="AM325" i="9"/>
  <c r="AM326" i="9"/>
  <c r="AM327" i="9"/>
  <c r="AM328" i="9"/>
  <c r="AM329" i="9"/>
  <c r="AM330" i="9"/>
  <c r="AM331" i="9"/>
  <c r="AM332" i="9"/>
  <c r="AM333" i="9"/>
  <c r="AM334" i="9"/>
  <c r="AM335" i="9"/>
  <c r="AM336" i="9"/>
  <c r="AM337" i="9"/>
  <c r="AM338" i="9"/>
  <c r="AM339" i="9"/>
  <c r="AM340" i="9"/>
  <c r="AM341" i="9"/>
  <c r="AM342" i="9"/>
  <c r="AM343" i="9"/>
  <c r="AM344" i="9"/>
  <c r="AM345" i="9"/>
  <c r="AM346" i="9"/>
  <c r="AM347" i="9"/>
  <c r="AM348" i="9"/>
  <c r="AM349" i="9"/>
  <c r="AM350" i="9"/>
  <c r="AM351" i="9"/>
  <c r="AM352" i="9"/>
  <c r="AM353" i="9"/>
  <c r="AM354" i="9"/>
  <c r="AM355" i="9"/>
  <c r="AM356" i="9"/>
  <c r="AM357" i="9"/>
  <c r="AM358" i="9"/>
  <c r="AM359" i="9"/>
  <c r="AM360" i="9"/>
  <c r="AM361" i="9"/>
  <c r="AM362" i="9"/>
  <c r="AM363" i="9"/>
  <c r="AM364" i="9"/>
  <c r="AM365" i="9"/>
  <c r="AM366" i="9"/>
  <c r="AM367" i="9"/>
  <c r="AM368" i="9"/>
  <c r="AM369" i="9"/>
  <c r="AM370" i="9"/>
  <c r="AM371" i="9"/>
  <c r="AM372" i="9"/>
  <c r="AM373" i="9"/>
  <c r="BE2" i="9"/>
  <c r="BE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33EC5891-A0C8-43AA-BE6B-77B8DA71B39F}">
      <text>
        <r>
          <rPr>
            <sz val="9"/>
            <color indexed="81"/>
            <rFont val="돋움"/>
            <family val="3"/>
            <charset val="129"/>
          </rPr>
          <t>사용하지</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
과거의</t>
        </r>
        <r>
          <rPr>
            <sz val="9"/>
            <color indexed="81"/>
            <rFont val="Tahoma"/>
            <family val="2"/>
          </rPr>
          <t xml:space="preserve"> </t>
        </r>
        <r>
          <rPr>
            <sz val="9"/>
            <color indexed="81"/>
            <rFont val="돋움"/>
            <family val="3"/>
            <charset val="129"/>
          </rPr>
          <t>유산인데</t>
        </r>
        <r>
          <rPr>
            <sz val="9"/>
            <color indexed="81"/>
            <rFont val="Tahoma"/>
            <family val="2"/>
          </rPr>
          <t xml:space="preserve"> </t>
        </r>
        <r>
          <rPr>
            <sz val="9"/>
            <color indexed="81"/>
            <rFont val="돋움"/>
            <family val="3"/>
            <charset val="129"/>
          </rPr>
          <t>기념으로</t>
        </r>
        <r>
          <rPr>
            <sz val="9"/>
            <color indexed="81"/>
            <rFont val="Tahoma"/>
            <family val="2"/>
          </rPr>
          <t xml:space="preserve"> </t>
        </r>
        <r>
          <rPr>
            <sz val="9"/>
            <color indexed="81"/>
            <rFont val="돋움"/>
            <family val="3"/>
            <charset val="129"/>
          </rPr>
          <t>남겨둠</t>
        </r>
      </text>
    </comment>
    <comment ref="F1" authorId="0" shapeId="0" xr:uid="{F85BAB4F-DD20-4DBB-A65D-4CEF21D21231}">
      <text>
        <r>
          <rPr>
            <sz val="9"/>
            <color indexed="81"/>
            <rFont val="돋움"/>
            <family val="3"/>
            <charset val="129"/>
          </rPr>
          <t>클라의</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고치는</t>
        </r>
        <r>
          <rPr>
            <sz val="9"/>
            <color indexed="81"/>
            <rFont val="Tahoma"/>
            <family val="2"/>
          </rPr>
          <t xml:space="preserve"> </t>
        </r>
        <r>
          <rPr>
            <sz val="9"/>
            <color indexed="81"/>
            <rFont val="돋움"/>
            <family val="3"/>
            <charset val="129"/>
          </rPr>
          <t>건</t>
        </r>
        <r>
          <rPr>
            <sz val="9"/>
            <color indexed="81"/>
            <rFont val="Tahoma"/>
            <family val="2"/>
          </rPr>
          <t xml:space="preserve"> </t>
        </r>
        <r>
          <rPr>
            <sz val="9"/>
            <color indexed="81"/>
            <rFont val="돋움"/>
            <family val="3"/>
            <charset val="129"/>
          </rPr>
          <t>아니고</t>
        </r>
        <r>
          <rPr>
            <sz val="9"/>
            <color indexed="81"/>
            <rFont val="Tahoma"/>
            <family val="2"/>
          </rPr>
          <t xml:space="preserve"> </t>
        </r>
        <r>
          <rPr>
            <sz val="9"/>
            <color indexed="81"/>
            <rFont val="돋움"/>
            <family val="3"/>
            <charset val="129"/>
          </rPr>
          <t>프리팹의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한다</t>
        </r>
      </text>
    </comment>
    <comment ref="H1" authorId="0" shapeId="0" xr:uid="{FE1A3660-2F61-41D7-87A7-DBBAD065BB70}">
      <text>
        <r>
          <rPr>
            <sz val="9"/>
            <color indexed="81"/>
            <rFont val="돋움"/>
            <family val="3"/>
            <charset val="129"/>
          </rPr>
          <t>반드시</t>
        </r>
        <r>
          <rPr>
            <sz val="9"/>
            <color indexed="81"/>
            <rFont val="Tahoma"/>
            <family val="2"/>
          </rPr>
          <t xml:space="preserve"> </t>
        </r>
        <r>
          <rPr>
            <sz val="9"/>
            <color indexed="81"/>
            <rFont val="돋움"/>
            <family val="3"/>
            <charset val="129"/>
          </rPr>
          <t>보석</t>
        </r>
        <r>
          <rPr>
            <sz val="9"/>
            <color indexed="81"/>
            <rFont val="Tahoma"/>
            <family val="2"/>
          </rPr>
          <t xml:space="preserve"> </t>
        </r>
        <r>
          <rPr>
            <sz val="9"/>
            <color indexed="81"/>
            <rFont val="돋움"/>
            <family val="3"/>
            <charset val="129"/>
          </rPr>
          <t>골드</t>
        </r>
        <r>
          <rPr>
            <sz val="9"/>
            <color indexed="81"/>
            <rFont val="Tahoma"/>
            <family val="2"/>
          </rPr>
          <t xml:space="preserve"> 2</t>
        </r>
        <r>
          <rPr>
            <sz val="9"/>
            <color indexed="81"/>
            <rFont val="돋움"/>
            <family val="3"/>
            <charset val="129"/>
          </rPr>
          <t>개</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넣는다
하나만</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약소하다
따라서</t>
        </r>
        <r>
          <rPr>
            <sz val="9"/>
            <color indexed="81"/>
            <rFont val="Tahoma"/>
            <family val="2"/>
          </rPr>
          <t xml:space="preserve"> </t>
        </r>
        <r>
          <rPr>
            <sz val="9"/>
            <color indexed="81"/>
            <rFont val="돋움"/>
            <family val="3"/>
            <charset val="129"/>
          </rPr>
          <t>편의상</t>
        </r>
        <r>
          <rPr>
            <sz val="9"/>
            <color indexed="81"/>
            <rFont val="Tahoma"/>
            <family val="2"/>
          </rPr>
          <t xml:space="preserve"> </t>
        </r>
        <r>
          <rPr>
            <sz val="9"/>
            <color indexed="81"/>
            <rFont val="돋움"/>
            <family val="3"/>
            <charset val="129"/>
          </rPr>
          <t>클라에서</t>
        </r>
        <r>
          <rPr>
            <sz val="9"/>
            <color indexed="81"/>
            <rFont val="Tahoma"/>
            <family val="2"/>
          </rPr>
          <t xml:space="preserve"> </t>
        </r>
        <r>
          <rPr>
            <sz val="9"/>
            <color indexed="81"/>
            <rFont val="돋움"/>
            <family val="3"/>
            <charset val="129"/>
          </rPr>
          <t>둘다</t>
        </r>
        <r>
          <rPr>
            <sz val="9"/>
            <color indexed="81"/>
            <rFont val="Tahoma"/>
            <family val="2"/>
          </rPr>
          <t xml:space="preserve"> </t>
        </r>
        <r>
          <rPr>
            <sz val="9"/>
            <color indexed="81"/>
            <rFont val="돋움"/>
            <family val="3"/>
            <charset val="129"/>
          </rPr>
          <t>나오게</t>
        </r>
        <r>
          <rPr>
            <sz val="9"/>
            <color indexed="81"/>
            <rFont val="Tahoma"/>
            <family val="2"/>
          </rPr>
          <t xml:space="preserve"> </t>
        </r>
        <r>
          <rPr>
            <sz val="9"/>
            <color indexed="81"/>
            <rFont val="돋움"/>
            <family val="3"/>
            <charset val="129"/>
          </rPr>
          <t>해놨음</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A1" authorId="0" shapeId="0" xr:uid="{53654030-D32D-43F3-A8FA-3ABDC27E541C}">
      <text>
        <r>
          <rPr>
            <sz val="9"/>
            <color indexed="81"/>
            <rFont val="돋움"/>
            <family val="3"/>
            <charset val="129"/>
          </rPr>
          <t>주의점
영웅상자</t>
        </r>
        <r>
          <rPr>
            <sz val="9"/>
            <color indexed="81"/>
            <rFont val="Tahoma"/>
            <family val="2"/>
          </rPr>
          <t>(</t>
        </r>
        <r>
          <rPr>
            <sz val="9"/>
            <color indexed="81"/>
            <rFont val="돋움"/>
            <family val="3"/>
            <charset val="129"/>
          </rPr>
          <t>일반</t>
        </r>
        <r>
          <rPr>
            <sz val="9"/>
            <color indexed="81"/>
            <rFont val="Tahoma"/>
            <family val="2"/>
          </rPr>
          <t>/</t>
        </r>
        <r>
          <rPr>
            <sz val="9"/>
            <color indexed="81"/>
            <rFont val="돋움"/>
            <family val="3"/>
            <charset val="129"/>
          </rPr>
          <t>영웅</t>
        </r>
        <r>
          <rPr>
            <sz val="9"/>
            <color indexed="81"/>
            <rFont val="Tahoma"/>
            <family val="2"/>
          </rPr>
          <t>)</t>
        </r>
        <r>
          <rPr>
            <sz val="9"/>
            <color indexed="81"/>
            <rFont val="돋움"/>
            <family val="3"/>
            <charset val="129"/>
          </rPr>
          <t>과</t>
        </r>
        <r>
          <rPr>
            <sz val="9"/>
            <color indexed="81"/>
            <rFont val="Tahoma"/>
            <family val="2"/>
          </rPr>
          <t xml:space="preserve"> </t>
        </r>
        <r>
          <rPr>
            <sz val="9"/>
            <color indexed="81"/>
            <rFont val="돋움"/>
            <family val="3"/>
            <charset val="129"/>
          </rPr>
          <t>지정캐릭</t>
        </r>
        <r>
          <rPr>
            <sz val="9"/>
            <color indexed="81"/>
            <rFont val="Tahoma"/>
            <family val="2"/>
          </rPr>
          <t>(</t>
        </r>
        <r>
          <rPr>
            <sz val="9"/>
            <color indexed="81"/>
            <rFont val="돋움"/>
            <family val="3"/>
            <charset val="129"/>
          </rPr>
          <t>일반</t>
        </r>
        <r>
          <rPr>
            <sz val="9"/>
            <color indexed="81"/>
            <rFont val="Tahoma"/>
            <family val="2"/>
          </rPr>
          <t>/</t>
        </r>
        <r>
          <rPr>
            <sz val="9"/>
            <color indexed="81"/>
            <rFont val="돋움"/>
            <family val="3"/>
            <charset val="129"/>
          </rPr>
          <t>영웅</t>
        </r>
        <r>
          <rPr>
            <sz val="9"/>
            <color indexed="81"/>
            <rFont val="Tahoma"/>
            <family val="2"/>
          </rPr>
          <t>)</t>
        </r>
        <r>
          <rPr>
            <sz val="9"/>
            <color indexed="81"/>
            <rFont val="돋움"/>
            <family val="3"/>
            <charset val="129"/>
          </rPr>
          <t>은</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날에</t>
        </r>
        <r>
          <rPr>
            <sz val="9"/>
            <color indexed="81"/>
            <rFont val="Tahoma"/>
            <family val="2"/>
          </rPr>
          <t xml:space="preserve"> </t>
        </r>
        <r>
          <rPr>
            <sz val="9"/>
            <color indexed="81"/>
            <rFont val="돋움"/>
            <family val="3"/>
            <charset val="129"/>
          </rPr>
          <t>팔지</t>
        </r>
        <r>
          <rPr>
            <sz val="9"/>
            <color indexed="81"/>
            <rFont val="Tahoma"/>
            <family val="2"/>
          </rPr>
          <t xml:space="preserve"> </t>
        </r>
        <r>
          <rPr>
            <sz val="9"/>
            <color indexed="81"/>
            <rFont val="돋움"/>
            <family val="3"/>
            <charset val="129"/>
          </rPr>
          <t xml:space="preserve">않는다
</t>
        </r>
      </text>
    </comment>
    <comment ref="AC1" authorId="0" shapeId="0" xr:uid="{4511861B-77E9-4724-97D9-7E0285C36AEF}">
      <text>
        <r>
          <rPr>
            <sz val="9"/>
            <color indexed="81"/>
            <rFont val="Tahoma"/>
            <family val="2"/>
          </rPr>
          <t xml:space="preserve">7, 8 </t>
        </r>
        <r>
          <rPr>
            <sz val="9"/>
            <color indexed="81"/>
            <rFont val="돋움"/>
            <family val="3"/>
            <charset val="129"/>
          </rPr>
          <t>번</t>
        </r>
        <r>
          <rPr>
            <sz val="9"/>
            <color indexed="81"/>
            <rFont val="Tahoma"/>
            <family val="2"/>
          </rPr>
          <t xml:space="preserve"> </t>
        </r>
        <r>
          <rPr>
            <sz val="9"/>
            <color indexed="81"/>
            <rFont val="돋움"/>
            <family val="3"/>
            <charset val="129"/>
          </rPr>
          <t>슬롯에서</t>
        </r>
        <r>
          <rPr>
            <sz val="9"/>
            <color indexed="81"/>
            <rFont val="Tahoma"/>
            <family val="2"/>
          </rPr>
          <t xml:space="preserve"> tp, vl </t>
        </r>
        <r>
          <rPr>
            <sz val="9"/>
            <color indexed="81"/>
            <rFont val="돋움"/>
            <family val="3"/>
            <charset val="129"/>
          </rPr>
          <t>까지</t>
        </r>
        <r>
          <rPr>
            <sz val="9"/>
            <color indexed="81"/>
            <rFont val="Tahoma"/>
            <family val="2"/>
          </rPr>
          <t xml:space="preserve"> </t>
        </r>
        <r>
          <rPr>
            <sz val="9"/>
            <color indexed="81"/>
            <rFont val="돋움"/>
            <family val="3"/>
            <charset val="129"/>
          </rPr>
          <t>같으면</t>
        </r>
        <r>
          <rPr>
            <sz val="9"/>
            <color indexed="81"/>
            <rFont val="Tahoma"/>
            <family val="2"/>
          </rPr>
          <t xml:space="preserve"> </t>
        </r>
        <r>
          <rPr>
            <sz val="9"/>
            <color indexed="81"/>
            <rFont val="돋움"/>
            <family val="3"/>
            <charset val="129"/>
          </rPr>
          <t>나머지는</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통일시켜서</t>
        </r>
        <r>
          <rPr>
            <sz val="9"/>
            <color indexed="81"/>
            <rFont val="Tahoma"/>
            <family val="2"/>
          </rPr>
          <t xml:space="preserve"> </t>
        </r>
        <r>
          <rPr>
            <sz val="9"/>
            <color indexed="81"/>
            <rFont val="돋움"/>
            <family val="3"/>
            <charset val="129"/>
          </rPr>
          <t>장기간</t>
        </r>
        <r>
          <rPr>
            <sz val="9"/>
            <color indexed="81"/>
            <rFont val="Tahoma"/>
            <family val="2"/>
          </rPr>
          <t xml:space="preserve"> </t>
        </r>
        <r>
          <rPr>
            <sz val="9"/>
            <color indexed="81"/>
            <rFont val="돋움"/>
            <family val="3"/>
            <charset val="129"/>
          </rPr>
          <t>유지되는</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알린다</t>
        </r>
      </text>
    </comment>
    <comment ref="AG1" authorId="0" shapeId="0" xr:uid="{70DCA91D-9C0C-48A9-815F-1131EA01A8DF}">
      <text>
        <r>
          <rPr>
            <sz val="9"/>
            <color indexed="81"/>
            <rFont val="돋움"/>
            <family val="3"/>
            <charset val="129"/>
          </rPr>
          <t>최소는</t>
        </r>
        <r>
          <rPr>
            <sz val="9"/>
            <color indexed="81"/>
            <rFont val="Tahoma"/>
            <family val="2"/>
          </rPr>
          <t xml:space="preserve"> 1</t>
        </r>
      </text>
    </comment>
    <comment ref="BP1" authorId="0" shapeId="0" xr:uid="{788A1AF9-311C-434C-B11F-8F121285E84F}">
      <text>
        <r>
          <rPr>
            <sz val="9"/>
            <color indexed="81"/>
            <rFont val="돋움"/>
            <family val="3"/>
            <charset val="129"/>
          </rPr>
          <t>업데이트</t>
        </r>
        <r>
          <rPr>
            <sz val="9"/>
            <color indexed="81"/>
            <rFont val="Tahoma"/>
            <family val="2"/>
          </rPr>
          <t xml:space="preserve"> </t>
        </r>
        <r>
          <rPr>
            <sz val="9"/>
            <color indexed="81"/>
            <rFont val="돋움"/>
            <family val="3"/>
            <charset val="129"/>
          </rPr>
          <t>순번을</t>
        </r>
        <r>
          <rPr>
            <sz val="9"/>
            <color indexed="81"/>
            <rFont val="Tahoma"/>
            <family val="2"/>
          </rPr>
          <t xml:space="preserve"> </t>
        </r>
        <r>
          <rPr>
            <sz val="9"/>
            <color indexed="81"/>
            <rFont val="돋움"/>
            <family val="3"/>
            <charset val="129"/>
          </rPr>
          <t>적는다
이거보다</t>
        </r>
        <r>
          <rPr>
            <sz val="9"/>
            <color indexed="81"/>
            <rFont val="Tahoma"/>
            <family val="2"/>
          </rPr>
          <t xml:space="preserve"> </t>
        </r>
        <r>
          <rPr>
            <sz val="9"/>
            <color indexed="81"/>
            <rFont val="돋움"/>
            <family val="3"/>
            <charset val="129"/>
          </rPr>
          <t>나중에</t>
        </r>
        <r>
          <rPr>
            <sz val="9"/>
            <color indexed="81"/>
            <rFont val="Tahoma"/>
            <family val="2"/>
          </rPr>
          <t xml:space="preserve"> </t>
        </r>
        <r>
          <rPr>
            <sz val="9"/>
            <color indexed="81"/>
            <rFont val="돋움"/>
            <family val="3"/>
            <charset val="129"/>
          </rPr>
          <t>쓸</t>
        </r>
        <r>
          <rPr>
            <sz val="9"/>
            <color indexed="81"/>
            <rFont val="Tahoma"/>
            <family val="2"/>
          </rPr>
          <t xml:space="preserve"> </t>
        </r>
        <r>
          <rPr>
            <sz val="9"/>
            <color indexed="81"/>
            <rFont val="돋움"/>
            <family val="3"/>
            <charset val="129"/>
          </rPr>
          <t>거를</t>
        </r>
        <r>
          <rPr>
            <sz val="9"/>
            <color indexed="81"/>
            <rFont val="Tahoma"/>
            <family val="2"/>
          </rPr>
          <t xml:space="preserve"> </t>
        </r>
        <r>
          <rPr>
            <sz val="9"/>
            <color indexed="81"/>
            <rFont val="돋움"/>
            <family val="3"/>
            <charset val="129"/>
          </rPr>
          <t>테이블에</t>
        </r>
        <r>
          <rPr>
            <sz val="9"/>
            <color indexed="81"/>
            <rFont val="Tahoma"/>
            <family val="2"/>
          </rPr>
          <t xml:space="preserve"> </t>
        </r>
        <r>
          <rPr>
            <sz val="9"/>
            <color indexed="81"/>
            <rFont val="돋움"/>
            <family val="3"/>
            <charset val="129"/>
          </rPr>
          <t>적으면</t>
        </r>
        <r>
          <rPr>
            <sz val="9"/>
            <color indexed="81"/>
            <rFont val="Tahoma"/>
            <family val="2"/>
          </rPr>
          <t xml:space="preserve"> </t>
        </r>
        <r>
          <rPr>
            <sz val="9"/>
            <color indexed="81"/>
            <rFont val="돋움"/>
            <family val="3"/>
            <charset val="129"/>
          </rPr>
          <t>에러를</t>
        </r>
        <r>
          <rPr>
            <sz val="9"/>
            <color indexed="81"/>
            <rFont val="Tahoma"/>
            <family val="2"/>
          </rPr>
          <t xml:space="preserve"> </t>
        </r>
        <r>
          <rPr>
            <sz val="9"/>
            <color indexed="81"/>
            <rFont val="돋움"/>
            <family val="3"/>
            <charset val="129"/>
          </rPr>
          <t>알린다</t>
        </r>
      </text>
    </comment>
    <comment ref="AP3" authorId="0" shapeId="0" xr:uid="{308B76F9-28A0-4F7A-BAEF-896B62CD296B}">
      <text>
        <r>
          <rPr>
            <sz val="9"/>
            <color indexed="81"/>
            <rFont val="돋움"/>
            <family val="3"/>
            <charset val="129"/>
          </rPr>
          <t>운영상</t>
        </r>
        <r>
          <rPr>
            <sz val="9"/>
            <color indexed="81"/>
            <rFont val="Tahoma"/>
            <family val="2"/>
          </rPr>
          <t xml:space="preserve"> </t>
        </r>
        <r>
          <rPr>
            <sz val="9"/>
            <color indexed="81"/>
            <rFont val="돋움"/>
            <family val="3"/>
            <charset val="129"/>
          </rPr>
          <t>저렴하니</t>
        </r>
        <r>
          <rPr>
            <sz val="9"/>
            <color indexed="81"/>
            <rFont val="Tahoma"/>
            <family val="2"/>
          </rPr>
          <t xml:space="preserve"> 0~4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45A3C00C-D976-4CCE-996D-96B423AA0ED6}">
      <text>
        <r>
          <rPr>
            <sz val="9"/>
            <color indexed="81"/>
            <rFont val="돋움"/>
            <family val="3"/>
            <charset val="129"/>
          </rPr>
          <t>서버에</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되어있음
장비</t>
        </r>
        <r>
          <rPr>
            <sz val="9"/>
            <color indexed="81"/>
            <rFont val="Tahoma"/>
            <family val="2"/>
          </rPr>
          <t xml:space="preserve"> </t>
        </r>
        <r>
          <rPr>
            <sz val="9"/>
            <color indexed="81"/>
            <rFont val="돋움"/>
            <family val="3"/>
            <charset val="129"/>
          </rPr>
          <t xml:space="preserve">박스
</t>
        </r>
        <r>
          <rPr>
            <sz val="9"/>
            <color indexed="81"/>
            <rFont val="Tahoma"/>
            <family val="2"/>
          </rPr>
          <t xml:space="preserve">handlers.OpenEquipBox = </t>
        </r>
        <r>
          <rPr>
            <sz val="9"/>
            <color indexed="81"/>
            <rFont val="돋움"/>
            <family val="3"/>
            <charset val="129"/>
          </rPr>
          <t>로</t>
        </r>
        <r>
          <rPr>
            <sz val="9"/>
            <color indexed="81"/>
            <rFont val="Tahoma"/>
            <family val="2"/>
          </rPr>
          <t xml:space="preserve"> </t>
        </r>
        <r>
          <rPr>
            <sz val="9"/>
            <color indexed="81"/>
            <rFont val="돋움"/>
            <family val="3"/>
            <charset val="129"/>
          </rPr>
          <t>검색가능
캐릭터</t>
        </r>
        <r>
          <rPr>
            <sz val="9"/>
            <color indexed="81"/>
            <rFont val="Tahoma"/>
            <family val="2"/>
          </rPr>
          <t xml:space="preserve"> </t>
        </r>
        <r>
          <rPr>
            <sz val="9"/>
            <color indexed="81"/>
            <rFont val="돋움"/>
            <family val="3"/>
            <charset val="129"/>
          </rPr>
          <t xml:space="preserve">박스
</t>
        </r>
        <r>
          <rPr>
            <sz val="9"/>
            <color indexed="81"/>
            <rFont val="Tahoma"/>
            <family val="2"/>
          </rPr>
          <t xml:space="preserve">var ned = 20;
handlers.OpenCharBox = </t>
        </r>
        <r>
          <rPr>
            <sz val="9"/>
            <color indexed="81"/>
            <rFont val="돋움"/>
            <family val="3"/>
            <charset val="129"/>
          </rPr>
          <t>로</t>
        </r>
        <r>
          <rPr>
            <sz val="9"/>
            <color indexed="81"/>
            <rFont val="Tahoma"/>
            <family val="2"/>
          </rPr>
          <t xml:space="preserve"> </t>
        </r>
        <r>
          <rPr>
            <sz val="9"/>
            <color indexed="81"/>
            <rFont val="돋움"/>
            <family val="3"/>
            <charset val="129"/>
          </rPr>
          <t>검색가능</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3A791170-60A1-4F50-932D-AE29DF21D7CC}">
      <text>
        <r>
          <rPr>
            <sz val="9"/>
            <color indexed="81"/>
            <rFont val="돋움"/>
            <family val="3"/>
            <charset val="129"/>
          </rPr>
          <t>구글</t>
        </r>
        <r>
          <rPr>
            <sz val="9"/>
            <color indexed="81"/>
            <rFont val="Tahoma"/>
            <family val="2"/>
          </rPr>
          <t>/</t>
        </r>
        <r>
          <rPr>
            <sz val="9"/>
            <color indexed="81"/>
            <rFont val="돋움"/>
            <family val="3"/>
            <charset val="129"/>
          </rPr>
          <t>애플</t>
        </r>
        <r>
          <rPr>
            <sz val="9"/>
            <color indexed="81"/>
            <rFont val="Tahoma"/>
            <family val="2"/>
          </rPr>
          <t xml:space="preserve"> </t>
        </r>
        <r>
          <rPr>
            <sz val="9"/>
            <color indexed="81"/>
            <rFont val="돋움"/>
            <family val="3"/>
            <charset val="129"/>
          </rPr>
          <t>프로덕트</t>
        </r>
        <r>
          <rPr>
            <sz val="9"/>
            <color indexed="81"/>
            <rFont val="Tahoma"/>
            <family val="2"/>
          </rPr>
          <t xml:space="preserve"> </t>
        </r>
        <r>
          <rPr>
            <sz val="9"/>
            <color indexed="81"/>
            <rFont val="돋움"/>
            <family val="3"/>
            <charset val="129"/>
          </rPr>
          <t>아이디와</t>
        </r>
        <r>
          <rPr>
            <sz val="9"/>
            <color indexed="81"/>
            <rFont val="Tahoma"/>
            <family val="2"/>
          </rPr>
          <t xml:space="preserve"> </t>
        </r>
        <r>
          <rPr>
            <sz val="9"/>
            <color indexed="81"/>
            <rFont val="돋움"/>
            <family val="3"/>
            <charset val="129"/>
          </rPr>
          <t>같아야</t>
        </r>
        <r>
          <rPr>
            <sz val="9"/>
            <color indexed="81"/>
            <rFont val="Tahoma"/>
            <family val="2"/>
          </rPr>
          <t xml:space="preserve"> </t>
        </r>
        <r>
          <rPr>
            <sz val="9"/>
            <color indexed="81"/>
            <rFont val="돋움"/>
            <family val="3"/>
            <charset val="129"/>
          </rPr>
          <t>함</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6695F90A-BF0C-414F-BC43-9037D2727416}">
      <text>
        <r>
          <rPr>
            <sz val="9"/>
            <color indexed="81"/>
            <rFont val="돋움"/>
            <family val="3"/>
            <charset val="129"/>
          </rPr>
          <t>구글</t>
        </r>
        <r>
          <rPr>
            <sz val="9"/>
            <color indexed="81"/>
            <rFont val="Tahoma"/>
            <family val="2"/>
          </rPr>
          <t>/</t>
        </r>
        <r>
          <rPr>
            <sz val="9"/>
            <color indexed="81"/>
            <rFont val="돋움"/>
            <family val="3"/>
            <charset val="129"/>
          </rPr>
          <t>애플</t>
        </r>
        <r>
          <rPr>
            <sz val="9"/>
            <color indexed="81"/>
            <rFont val="Tahoma"/>
            <family val="2"/>
          </rPr>
          <t xml:space="preserve"> </t>
        </r>
        <r>
          <rPr>
            <sz val="9"/>
            <color indexed="81"/>
            <rFont val="돋움"/>
            <family val="3"/>
            <charset val="129"/>
          </rPr>
          <t>프로덕트</t>
        </r>
        <r>
          <rPr>
            <sz val="9"/>
            <color indexed="81"/>
            <rFont val="Tahoma"/>
            <family val="2"/>
          </rPr>
          <t xml:space="preserve"> </t>
        </r>
        <r>
          <rPr>
            <sz val="9"/>
            <color indexed="81"/>
            <rFont val="돋움"/>
            <family val="3"/>
            <charset val="129"/>
          </rPr>
          <t>아이디와</t>
        </r>
        <r>
          <rPr>
            <sz val="9"/>
            <color indexed="81"/>
            <rFont val="Tahoma"/>
            <family val="2"/>
          </rPr>
          <t xml:space="preserve"> </t>
        </r>
        <r>
          <rPr>
            <sz val="9"/>
            <color indexed="81"/>
            <rFont val="돋움"/>
            <family val="3"/>
            <charset val="129"/>
          </rPr>
          <t>같아야</t>
        </r>
        <r>
          <rPr>
            <sz val="9"/>
            <color indexed="81"/>
            <rFont val="Tahoma"/>
            <family val="2"/>
          </rPr>
          <t xml:space="preserve"> </t>
        </r>
        <r>
          <rPr>
            <sz val="9"/>
            <color indexed="81"/>
            <rFont val="돋움"/>
            <family val="3"/>
            <charset val="129"/>
          </rPr>
          <t>함</t>
        </r>
      </text>
    </comment>
  </commentList>
</comments>
</file>

<file path=xl/sharedStrings.xml><?xml version="1.0" encoding="utf-8"?>
<sst xmlns="http://schemas.openxmlformats.org/spreadsheetml/2006/main" count="1946" uniqueCount="503">
  <si>
    <t>addText|String</t>
    <phoneticPr fontId="1" type="noConversion"/>
  </si>
  <si>
    <t>goldPack|String</t>
    <phoneticPr fontId="1" type="noConversion"/>
  </si>
  <si>
    <t>requiredDiamond|Int</t>
    <phoneticPr fontId="1" type="noConversion"/>
  </si>
  <si>
    <t>boxPack|String</t>
    <phoneticPr fontId="1" type="noConversion"/>
  </si>
  <si>
    <t>level|Int</t>
    <phoneticPr fontId="1" type="noConversion"/>
  </si>
  <si>
    <t>buyingGold|Int</t>
    <phoneticPr fontId="1" type="noConversion"/>
  </si>
  <si>
    <t>GoldPack1</t>
    <phoneticPr fontId="1" type="noConversion"/>
  </si>
  <si>
    <t>GoldPack2</t>
    <phoneticPr fontId="1" type="noConversion"/>
  </si>
  <si>
    <t>GoldPack3</t>
    <phoneticPr fontId="1" type="noConversion"/>
  </si>
  <si>
    <t>addTextValue|Int</t>
    <phoneticPr fontId="1" type="noConversion"/>
  </si>
  <si>
    <t>ShopUI_Extra</t>
  </si>
  <si>
    <t>serverItemId|String</t>
    <phoneticPr fontId="1" type="noConversion"/>
  </si>
  <si>
    <t>diamondPack|String</t>
    <phoneticPr fontId="1" type="noConversion"/>
  </si>
  <si>
    <t>buyingGems|Int</t>
    <phoneticPr fontId="1" type="noConversion"/>
  </si>
  <si>
    <t>ShopUI_BestValue</t>
    <phoneticPr fontId="1" type="noConversion"/>
  </si>
  <si>
    <t>DiamondPack1</t>
    <phoneticPr fontId="1" type="noConversion"/>
  </si>
  <si>
    <t>DiamondPack2</t>
    <phoneticPr fontId="1" type="noConversion"/>
  </si>
  <si>
    <t>DiamondPack3</t>
    <phoneticPr fontId="1" type="noConversion"/>
  </si>
  <si>
    <t>DiamondPack4</t>
    <phoneticPr fontId="1" type="noConversion"/>
  </si>
  <si>
    <t>DiamondPack5</t>
    <phoneticPr fontId="1" type="noConversion"/>
  </si>
  <si>
    <t>DiamondPack6</t>
    <phoneticPr fontId="1" type="noConversion"/>
  </si>
  <si>
    <t>ShopUI_Popular</t>
    <phoneticPr fontId="1" type="noConversion"/>
  </si>
  <si>
    <t>CharacterBox</t>
    <phoneticPr fontId="1" type="noConversion"/>
  </si>
  <si>
    <t>EquipmentBox1</t>
    <phoneticPr fontId="1" type="noConversion"/>
  </si>
  <si>
    <t>EquipmentBox8</t>
    <phoneticPr fontId="1" type="noConversion"/>
  </si>
  <si>
    <t>boxName|String</t>
    <phoneticPr fontId="1" type="noConversion"/>
  </si>
  <si>
    <t>ShopUIName_CharacterBox</t>
  </si>
  <si>
    <t>ShopUIName_EquipmentBox1</t>
  </si>
  <si>
    <t>ShopUIName_EquipmentBox8</t>
  </si>
  <si>
    <t>kor|Int</t>
    <phoneticPr fontId="1" type="noConversion"/>
  </si>
  <si>
    <t>eng|Float</t>
    <phoneticPr fontId="1" type="noConversion"/>
  </si>
  <si>
    <t>ShopUI_BeyondOriginBox</t>
  </si>
  <si>
    <t>ShopUI_GetSevenPlusOne</t>
  </si>
  <si>
    <t>beforEng|Float</t>
    <phoneticPr fontId="1" type="noConversion"/>
  </si>
  <si>
    <t>beforeKor|Int</t>
    <phoneticPr fontId="1" type="noConversion"/>
  </si>
  <si>
    <t>TeamLevelCashPack1</t>
    <phoneticPr fontId="1" type="noConversion"/>
  </si>
  <si>
    <t>TeamLevelCashPack2</t>
  </si>
  <si>
    <t>TeamLevelCashPack3</t>
  </si>
  <si>
    <t>TeamLevelCashPack4</t>
  </si>
  <si>
    <t>imagePrefab|String</t>
    <phoneticPr fontId="1" type="noConversion"/>
  </si>
  <si>
    <t>buyingEquipKey|Int</t>
    <phoneticPr fontId="1" type="noConversion"/>
  </si>
  <si>
    <t>buyingEnergy|Int</t>
    <phoneticPr fontId="1" type="noConversion"/>
  </si>
  <si>
    <t>TeamLevelCashPack0</t>
    <phoneticPr fontId="1" type="noConversion"/>
  </si>
  <si>
    <t>showingDrop|String</t>
    <phoneticPr fontId="1" type="noConversion"/>
  </si>
  <si>
    <t>equipKeyDrop|String</t>
    <phoneticPr fontId="1" type="noConversion"/>
  </si>
  <si>
    <t>Wkdwkdql</t>
  </si>
  <si>
    <t>buyingLegendEquipKey|Int</t>
    <phoneticPr fontId="1" type="noConversion"/>
  </si>
  <si>
    <t>Wjstjfwkdqll</t>
  </si>
  <si>
    <t>Wjstjfwkdqlm</t>
  </si>
  <si>
    <t>ShopGoldDia</t>
  </si>
  <si>
    <t>dailyPack|String</t>
    <phoneticPr fontId="1" type="noConversion"/>
  </si>
  <si>
    <t>DailyDiamond</t>
    <phoneticPr fontId="1" type="noConversion"/>
  </si>
  <si>
    <t>times|Int</t>
    <phoneticPr fontId="1" type="noConversion"/>
  </si>
  <si>
    <t>ShopUIName_LevelBox0</t>
  </si>
  <si>
    <t>ShopUIName_LevelBox1</t>
  </si>
  <si>
    <t>ShopUIName_LevelBox2</t>
  </si>
  <si>
    <t>ShopUIName_LevelBox3</t>
  </si>
  <si>
    <t>ShopUIName_LevelBox4</t>
  </si>
  <si>
    <t>ShopUIName_DailyDiamond</t>
    <phoneticPr fontId="1" type="noConversion"/>
  </si>
  <si>
    <t>GemsDailyGems|Int</t>
    <phoneticPr fontId="1" type="noConversion"/>
  </si>
  <si>
    <t>dailyCount|Int</t>
    <phoneticPr fontId="1" type="noConversion"/>
  </si>
  <si>
    <t>ShopUI_HalfMonthItem</t>
  </si>
  <si>
    <t>tp</t>
    <phoneticPr fontId="1" type="noConversion"/>
  </si>
  <si>
    <t>dy</t>
    <phoneticPr fontId="1" type="noConversion"/>
  </si>
  <si>
    <t>cd</t>
    <phoneticPr fontId="1" type="noConversion"/>
  </si>
  <si>
    <t>cn</t>
    <phoneticPr fontId="1" type="noConversion"/>
  </si>
  <si>
    <t>sl</t>
    <phoneticPr fontId="1" type="noConversion"/>
  </si>
  <si>
    <t>pt</t>
    <phoneticPr fontId="1" type="noConversion"/>
  </si>
  <si>
    <t>GO</t>
    <phoneticPr fontId="1" type="noConversion"/>
  </si>
  <si>
    <t>pr</t>
    <phoneticPr fontId="1" type="noConversion"/>
  </si>
  <si>
    <t>fe</t>
  </si>
  <si>
    <t>bn</t>
  </si>
  <si>
    <t>bh</t>
  </si>
  <si>
    <t>fc</t>
  </si>
  <si>
    <t>uch</t>
  </si>
  <si>
    <t>fp</t>
  </si>
  <si>
    <t>upn</t>
  </si>
  <si>
    <t>uph</t>
  </si>
  <si>
    <t>fl1</t>
  </si>
  <si>
    <t>fl2</t>
  </si>
  <si>
    <t>fl3</t>
  </si>
  <si>
    <t>pp</t>
    <phoneticPr fontId="1" type="noConversion"/>
  </si>
  <si>
    <t>지정 장비</t>
  </si>
  <si>
    <t>캐릭터 상자 일반등급</t>
  </si>
  <si>
    <t>캐릭터 상자 영웅등급</t>
  </si>
  <si>
    <t>지정 캐릭터</t>
  </si>
  <si>
    <t>지정 캐릭터 PP</t>
  </si>
  <si>
    <t>지정 캐릭터 LBP1</t>
  </si>
  <si>
    <t>지정 캐릭터 LBP2</t>
  </si>
  <si>
    <t>지정 캐릭터 LBP3</t>
  </si>
  <si>
    <t>안 지정 캐릭터 영웅등급</t>
  </si>
  <si>
    <t>안 지정 캐릭터 PP 영웅등급</t>
  </si>
  <si>
    <t>안 지정 캐릭터 PP 일반등급</t>
  </si>
  <si>
    <t>tp</t>
    <phoneticPr fontId="1" type="noConversion"/>
  </si>
  <si>
    <t>tp_Verify</t>
    <phoneticPr fontId="1" type="noConversion"/>
  </si>
  <si>
    <t>value</t>
    <phoneticPr fontId="1" type="noConversion"/>
  </si>
  <si>
    <t>type슬롯검증</t>
    <phoneticPr fontId="1" type="noConversion"/>
  </si>
  <si>
    <t>EN</t>
    <phoneticPr fontId="1" type="noConversion"/>
  </si>
  <si>
    <t>DI</t>
    <phoneticPr fontId="1" type="noConversion"/>
  </si>
  <si>
    <t>코드</t>
    <phoneticPr fontId="1" type="noConversion"/>
  </si>
  <si>
    <t>카운트</t>
    <phoneticPr fontId="1" type="noConversion"/>
  </si>
  <si>
    <t>합계</t>
    <phoneticPr fontId="1" type="noConversion"/>
  </si>
  <si>
    <t>출력</t>
    <phoneticPr fontId="1" type="noConversion"/>
  </si>
  <si>
    <t>vl검증</t>
    <phoneticPr fontId="1" type="noConversion"/>
  </si>
  <si>
    <t>Jason화</t>
    <phoneticPr fontId="1" type="noConversion"/>
  </si>
  <si>
    <t>테이블연결</t>
    <phoneticPr fontId="1" type="noConversion"/>
  </si>
  <si>
    <t>daShp</t>
    <phoneticPr fontId="1" type="noConversion"/>
  </si>
  <si>
    <t>정렬추가</t>
    <phoneticPr fontId="1" type="noConversion"/>
  </si>
  <si>
    <t>슬롯min참고</t>
  </si>
  <si>
    <t>슬롯max참고</t>
  </si>
  <si>
    <t>Equip6101</t>
  </si>
  <si>
    <t>Equip4001</t>
  </si>
  <si>
    <t>Equip5201</t>
  </si>
  <si>
    <t>Equip0102</t>
  </si>
  <si>
    <t>종류랜덤값</t>
    <phoneticPr fontId="1" type="noConversion"/>
  </si>
  <si>
    <t>수량랜덤값</t>
    <phoneticPr fontId="1" type="noConversion"/>
  </si>
  <si>
    <t>종류추출</t>
    <phoneticPr fontId="1" type="noConversion"/>
  </si>
  <si>
    <t>수량</t>
    <phoneticPr fontId="1" type="noConversion"/>
  </si>
  <si>
    <t>제공평균</t>
    <phoneticPr fontId="1" type="noConversion"/>
  </si>
  <si>
    <t>순번</t>
    <phoneticPr fontId="1" type="noConversion"/>
  </si>
  <si>
    <t>가중치</t>
    <phoneticPr fontId="1" type="noConversion"/>
  </si>
  <si>
    <t>확률</t>
    <phoneticPr fontId="1" type="noConversion"/>
  </si>
  <si>
    <t>누적</t>
    <phoneticPr fontId="1" type="noConversion"/>
  </si>
  <si>
    <t>종류</t>
    <phoneticPr fontId="1" type="noConversion"/>
  </si>
  <si>
    <t>그룹점프</t>
    <phoneticPr fontId="1" type="noConversion"/>
  </si>
  <si>
    <t>GO</t>
  </si>
  <si>
    <t>GO</t>
    <phoneticPr fontId="1" type="noConversion"/>
  </si>
  <si>
    <t>EN</t>
  </si>
  <si>
    <t>EN</t>
    <phoneticPr fontId="1" type="noConversion"/>
  </si>
  <si>
    <t>DI</t>
  </si>
  <si>
    <t>DI</t>
    <phoneticPr fontId="1" type="noConversion"/>
  </si>
  <si>
    <t>수식카운트</t>
    <phoneticPr fontId="1" type="noConversion"/>
  </si>
  <si>
    <t>수량민</t>
    <phoneticPr fontId="1" type="noConversion"/>
  </si>
  <si>
    <t>수량맥스</t>
    <phoneticPr fontId="1" type="noConversion"/>
  </si>
  <si>
    <t>반올림자리수</t>
    <phoneticPr fontId="1" type="noConversion"/>
  </si>
  <si>
    <t>daFre</t>
    <phoneticPr fontId="1" type="noConversion"/>
  </si>
  <si>
    <t>종류확률</t>
    <phoneticPr fontId="1" type="noConversion"/>
  </si>
  <si>
    <t>슬롯</t>
    <phoneticPr fontId="1" type="noConversion"/>
  </si>
  <si>
    <t>지정 장비</t>
    <phoneticPr fontId="1" type="noConversion"/>
  </si>
  <si>
    <t>수식 카운트</t>
    <phoneticPr fontId="1" type="noConversion"/>
  </si>
  <si>
    <t>카운트</t>
    <phoneticPr fontId="1" type="noConversion"/>
  </si>
  <si>
    <t>삭제</t>
    <phoneticPr fontId="1" type="noConversion"/>
  </si>
  <si>
    <t>안 지정 캐릭터 PP 영웅등급</t>
    <phoneticPr fontId="1" type="noConversion"/>
  </si>
  <si>
    <t>안 지정 캐릭터 PP 일반등급</t>
    <phoneticPr fontId="1" type="noConversion"/>
  </si>
  <si>
    <t>장비</t>
    <phoneticPr fontId="1" type="noConversion"/>
  </si>
  <si>
    <t>복붙1</t>
    <phoneticPr fontId="1" type="noConversion"/>
  </si>
  <si>
    <t>복붙2</t>
    <phoneticPr fontId="1" type="noConversion"/>
  </si>
  <si>
    <t>수식 vl</t>
  </si>
  <si>
    <t>밸류확률</t>
    <phoneticPr fontId="1" type="noConversion"/>
  </si>
  <si>
    <t>캐릭</t>
    <phoneticPr fontId="1" type="noConversion"/>
  </si>
  <si>
    <t>전설카운트</t>
    <phoneticPr fontId="1" type="noConversion"/>
  </si>
  <si>
    <t>복붙1</t>
    <phoneticPr fontId="1" type="noConversion"/>
  </si>
  <si>
    <t>수식 cn</t>
  </si>
  <si>
    <t>수량확률</t>
    <phoneticPr fontId="1" type="noConversion"/>
  </si>
  <si>
    <t>수식 pt</t>
    <phoneticPr fontId="1" type="noConversion"/>
  </si>
  <si>
    <t>수식 pp</t>
    <phoneticPr fontId="1" type="noConversion"/>
  </si>
  <si>
    <t>수식 pr</t>
    <phoneticPr fontId="1" type="noConversion"/>
  </si>
  <si>
    <t>수식 tp 한글</t>
  </si>
  <si>
    <t>tp</t>
    <phoneticPr fontId="1" type="noConversion"/>
  </si>
  <si>
    <t>vl</t>
  </si>
  <si>
    <t>타입확률</t>
    <phoneticPr fontId="1" type="noConversion"/>
  </si>
  <si>
    <t>복붙3</t>
  </si>
  <si>
    <t>복붙4</t>
  </si>
  <si>
    <t>복붙5</t>
  </si>
  <si>
    <t>복붙6</t>
  </si>
  <si>
    <t>유효성오류</t>
    <phoneticPr fontId="1" type="noConversion"/>
  </si>
  <si>
    <t>캐릭아이디</t>
    <phoneticPr fontId="1" type="noConversion"/>
  </si>
  <si>
    <t>적합 없음 다른 종류 선택</t>
    <phoneticPr fontId="1" type="noConversion"/>
  </si>
  <si>
    <t>표준 수치2</t>
    <phoneticPr fontId="1" type="noConversion"/>
  </si>
  <si>
    <t>표준 수량 Min</t>
    <phoneticPr fontId="1" type="noConversion"/>
  </si>
  <si>
    <t>표준 수량 Max</t>
    <phoneticPr fontId="1" type="noConversion"/>
  </si>
  <si>
    <t>수식 전설카운트</t>
    <phoneticPr fontId="1" type="noConversion"/>
  </si>
  <si>
    <t>업데이트검증</t>
    <phoneticPr fontId="1" type="noConversion"/>
  </si>
  <si>
    <t>표준 수치1</t>
    <phoneticPr fontId="1" type="noConversion"/>
  </si>
  <si>
    <t>표준 수치3</t>
    <phoneticPr fontId="1" type="noConversion"/>
  </si>
  <si>
    <t>표준 수치4</t>
    <phoneticPr fontId="1" type="noConversion"/>
  </si>
  <si>
    <t>전가격확률</t>
    <phoneticPr fontId="1" type="noConversion"/>
  </si>
  <si>
    <t>후가격확률</t>
    <phoneticPr fontId="1" type="noConversion"/>
  </si>
  <si>
    <t>Equip3102</t>
  </si>
  <si>
    <t>Equip5001</t>
  </si>
  <si>
    <t>Equip8002</t>
  </si>
  <si>
    <t>Equip7201</t>
  </si>
  <si>
    <t>Equip2201</t>
  </si>
  <si>
    <t>Equip6102</t>
  </si>
  <si>
    <t>Equip1302</t>
  </si>
  <si>
    <t>Equip8301</t>
  </si>
  <si>
    <t>Equip2002</t>
  </si>
  <si>
    <t>Equip8101</t>
  </si>
  <si>
    <t>Equip0302</t>
  </si>
  <si>
    <t>길이 참고</t>
    <phoneticPr fontId="1" type="noConversion"/>
  </si>
  <si>
    <t>Equip2102</t>
  </si>
  <si>
    <t>Equip6001</t>
  </si>
  <si>
    <t>Equip0002</t>
  </si>
  <si>
    <t>Equip4002</t>
  </si>
  <si>
    <t>Equip3301</t>
  </si>
  <si>
    <t>Equip7302</t>
  </si>
  <si>
    <t>Equip4302</t>
  </si>
  <si>
    <t>Equip2202</t>
  </si>
  <si>
    <t>Equip8302</t>
  </si>
  <si>
    <t>Equip0202</t>
  </si>
  <si>
    <t>Equip0001</t>
  </si>
  <si>
    <t>Equip7001</t>
  </si>
  <si>
    <t>Equip6201</t>
  </si>
  <si>
    <t>Equip4201</t>
  </si>
  <si>
    <t>Equip0201</t>
  </si>
  <si>
    <t>Equip7102</t>
  </si>
  <si>
    <t>Actor1043</t>
  </si>
  <si>
    <t>Actor1144</t>
  </si>
  <si>
    <t>TeamLevelCashPack5</t>
  </si>
  <si>
    <t>TeamLevelCashPack6</t>
  </si>
  <si>
    <t>TeamLevelCashPack7</t>
  </si>
  <si>
    <t>TeamLevelCashPack8</t>
  </si>
  <si>
    <t>Wjstjfwkdqln</t>
  </si>
  <si>
    <t>Wjstjfwkdqlo</t>
  </si>
  <si>
    <t>ShopUIName_LevelBox5</t>
  </si>
  <si>
    <t>ShopUIName_LevelBox6</t>
  </si>
  <si>
    <t>ShopUIName_LevelBox7</t>
  </si>
  <si>
    <t>ShopUIName_LevelBox8</t>
  </si>
  <si>
    <t>levelbox0</t>
    <phoneticPr fontId="1" type="noConversion"/>
  </si>
  <si>
    <t>levelbox1</t>
  </si>
  <si>
    <t>levelbox2</t>
  </si>
  <si>
    <t>levelbox3</t>
  </si>
  <si>
    <t>levelbox4</t>
  </si>
  <si>
    <t>levelbox5</t>
  </si>
  <si>
    <t>levelbox6</t>
  </si>
  <si>
    <t>levelbox7</t>
  </si>
  <si>
    <t>levelbox8</t>
  </si>
  <si>
    <t>dailydiamond</t>
    <phoneticPr fontId="1" type="noConversion"/>
  </si>
  <si>
    <t>diamondbox1</t>
    <phoneticPr fontId="1" type="noConversion"/>
  </si>
  <si>
    <t>diamondbox5</t>
  </si>
  <si>
    <t>diamondbox2</t>
  </si>
  <si>
    <t>diamondbox6</t>
  </si>
  <si>
    <t>diamondbox3</t>
  </si>
  <si>
    <t>diamondbox4</t>
  </si>
  <si>
    <t>goldbox1</t>
    <phoneticPr fontId="1" type="noConversion"/>
  </si>
  <si>
    <t>goldbox2</t>
  </si>
  <si>
    <t>goldbox3</t>
  </si>
  <si>
    <t>Equip8102</t>
  </si>
  <si>
    <t>Equip5002</t>
  </si>
  <si>
    <t>Equip8202</t>
  </si>
  <si>
    <t>Equip3101</t>
  </si>
  <si>
    <t>Equip1301</t>
  </si>
  <si>
    <t>Equip5301</t>
  </si>
  <si>
    <t>Equip3002</t>
  </si>
  <si>
    <t>Equip6202</t>
  </si>
  <si>
    <t>Equip1002</t>
  </si>
  <si>
    <t>Equip7202</t>
  </si>
  <si>
    <t>Equip0101</t>
  </si>
  <si>
    <t>Equip3201</t>
  </si>
  <si>
    <t>Equip5101</t>
  </si>
  <si>
    <t>Equip1001</t>
  </si>
  <si>
    <t>Equip3001</t>
  </si>
  <si>
    <t>Equip2302</t>
  </si>
  <si>
    <t>Equip7101</t>
  </si>
  <si>
    <t>Equip3202</t>
  </si>
  <si>
    <t>Equip6002</t>
  </si>
  <si>
    <t>Equip1101</t>
  </si>
  <si>
    <t>Equip1201</t>
  </si>
  <si>
    <t>Equip4101</t>
  </si>
  <si>
    <t>Equip3302</t>
  </si>
  <si>
    <t>가중치총방패</t>
    <phoneticPr fontId="1" type="noConversion"/>
  </si>
  <si>
    <t>가중치대검</t>
    <phoneticPr fontId="1" type="noConversion"/>
  </si>
  <si>
    <t>누적총병기</t>
    <phoneticPr fontId="1" type="noConversion"/>
  </si>
  <si>
    <t>누적대검</t>
    <phoneticPr fontId="1" type="noConversion"/>
  </si>
  <si>
    <t>총병기</t>
    <phoneticPr fontId="1" type="noConversion"/>
  </si>
  <si>
    <t>대검</t>
    <phoneticPr fontId="1" type="noConversion"/>
  </si>
  <si>
    <t>6종</t>
    <phoneticPr fontId="1" type="noConversion"/>
  </si>
  <si>
    <t>총</t>
    <phoneticPr fontId="1" type="noConversion"/>
  </si>
  <si>
    <t>방패</t>
    <phoneticPr fontId="1" type="noConversion"/>
  </si>
  <si>
    <t>6종 평균</t>
    <phoneticPr fontId="1" type="noConversion"/>
  </si>
  <si>
    <t>슬롯제한</t>
    <phoneticPr fontId="1" type="noConversion"/>
  </si>
  <si>
    <t>&lt;=7</t>
    <phoneticPr fontId="1" type="noConversion"/>
  </si>
  <si>
    <t>표준6종</t>
    <phoneticPr fontId="1" type="noConversion"/>
  </si>
  <si>
    <t>표준총방패</t>
    <phoneticPr fontId="1" type="noConversion"/>
  </si>
  <si>
    <t>표준대검</t>
    <phoneticPr fontId="1" type="noConversion"/>
  </si>
  <si>
    <t>표준총장비</t>
    <phoneticPr fontId="1" type="noConversion"/>
  </si>
  <si>
    <t>Equip5102</t>
  </si>
  <si>
    <t>Equip5202</t>
  </si>
  <si>
    <t>cn</t>
    <phoneticPr fontId="1" type="noConversion"/>
  </si>
  <si>
    <t>returnScrollPack|String</t>
    <phoneticPr fontId="1" type="noConversion"/>
  </si>
  <si>
    <t>buyingReturnScrolls|Int</t>
    <phoneticPr fontId="1" type="noConversion"/>
  </si>
  <si>
    <t>ReturnScrollPack1</t>
    <phoneticPr fontId="1" type="noConversion"/>
  </si>
  <si>
    <t>ReturnScrollPack2</t>
    <phoneticPr fontId="1" type="noConversion"/>
  </si>
  <si>
    <t>returnscrollbox1</t>
    <phoneticPr fontId="1" type="noConversion"/>
  </si>
  <si>
    <t>returnscrollbox2</t>
    <phoneticPr fontId="1" type="noConversion"/>
  </si>
  <si>
    <t>지정 캐릭터 LBP4</t>
    <phoneticPr fontId="1" type="noConversion"/>
  </si>
  <si>
    <t>지정 캐릭터 LBP5</t>
    <phoneticPr fontId="1" type="noConversion"/>
  </si>
  <si>
    <t>지정 캐릭터 LBP6</t>
    <phoneticPr fontId="1" type="noConversion"/>
  </si>
  <si>
    <t>fl4</t>
    <phoneticPr fontId="1" type="noConversion"/>
  </si>
  <si>
    <t>fl5</t>
    <phoneticPr fontId="1" type="noConversion"/>
  </si>
  <si>
    <t>fl6</t>
    <phoneticPr fontId="1" type="noConversion"/>
  </si>
  <si>
    <t>보상검증</t>
    <phoneticPr fontId="1" type="noConversion"/>
  </si>
  <si>
    <t>Equip2101</t>
  </si>
  <si>
    <t>Equip8001</t>
  </si>
  <si>
    <t>Equip7001</t>
    <phoneticPr fontId="1" type="noConversion"/>
  </si>
  <si>
    <t>GO</t>
    <phoneticPr fontId="1" type="noConversion"/>
  </si>
  <si>
    <t>GO</t>
    <phoneticPr fontId="1" type="noConversion"/>
  </si>
  <si>
    <t>DI</t>
    <phoneticPr fontId="1" type="noConversion"/>
  </si>
  <si>
    <t>id</t>
    <phoneticPr fontId="1" type="noConversion"/>
  </si>
  <si>
    <t>str</t>
    <phoneticPr fontId="1" type="noConversion"/>
  </si>
  <si>
    <t>dex</t>
    <phoneticPr fontId="1" type="noConversion"/>
  </si>
  <si>
    <t>int</t>
    <phoneticPr fontId="1" type="noConversion"/>
  </si>
  <si>
    <t>vit</t>
    <phoneticPr fontId="1" type="noConversion"/>
  </si>
  <si>
    <t>tr</t>
    <phoneticPr fontId="1" type="noConversion"/>
  </si>
  <si>
    <t>trp</t>
    <phoneticPr fontId="1" type="noConversion"/>
  </si>
  <si>
    <t>train</t>
    <phoneticPr fontId="1" type="noConversion"/>
  </si>
  <si>
    <t>wgGr0</t>
    <phoneticPr fontId="1" type="noConversion"/>
  </si>
  <si>
    <t>wgGr1</t>
  </si>
  <si>
    <t>wgGr2</t>
  </si>
  <si>
    <t>wgGr3</t>
  </si>
  <si>
    <t>wgLk</t>
  </si>
  <si>
    <t>id검증</t>
    <phoneticPr fontId="1" type="noConversion"/>
  </si>
  <si>
    <t>Actor0201m</t>
  </si>
  <si>
    <t>Actor1002m</t>
  </si>
  <si>
    <t>Actor2103m</t>
  </si>
  <si>
    <t>Actor0104m</t>
  </si>
  <si>
    <t>Actor1005m</t>
  </si>
  <si>
    <t>Actor0007m</t>
  </si>
  <si>
    <t>Actor1108m</t>
  </si>
  <si>
    <t>Actor1109m</t>
  </si>
  <si>
    <t>Actor2010m</t>
  </si>
  <si>
    <t>Actor2011m</t>
  </si>
  <si>
    <t>Actor0113m</t>
  </si>
  <si>
    <t>Actor3114m</t>
  </si>
  <si>
    <t>Actor2015m</t>
  </si>
  <si>
    <t>Actor1216m</t>
  </si>
  <si>
    <t>Actor3117m</t>
  </si>
  <si>
    <t>Actor3019m</t>
  </si>
  <si>
    <t>Actor2120m</t>
  </si>
  <si>
    <t>Actor3021m</t>
  </si>
  <si>
    <t>Actor3022m</t>
  </si>
  <si>
    <t>Actor0024m</t>
  </si>
  <si>
    <t>Actor0125m</t>
  </si>
  <si>
    <t>Actor2128m</t>
  </si>
  <si>
    <t>Actor1029m</t>
  </si>
  <si>
    <t>Actor0030m</t>
  </si>
  <si>
    <t>Actor3231m</t>
  </si>
  <si>
    <t>Actor0037m</t>
  </si>
  <si>
    <t>Actor2238m</t>
  </si>
  <si>
    <t>Actor1039m</t>
  </si>
  <si>
    <t>Actor0240m</t>
  </si>
  <si>
    <t>Actor1141m</t>
  </si>
  <si>
    <t>편의순번</t>
    <phoneticPr fontId="1" type="noConversion"/>
  </si>
  <si>
    <t>용병리스트</t>
    <phoneticPr fontId="1" type="noConversion"/>
  </si>
  <si>
    <t>편의날개순번</t>
    <phoneticPr fontId="1" type="noConversion"/>
  </si>
  <si>
    <t>날개번호</t>
    <phoneticPr fontId="1" type="noConversion"/>
  </si>
  <si>
    <t>수식id</t>
    <phoneticPr fontId="1" type="noConversion"/>
  </si>
  <si>
    <t>수식wgLk</t>
    <phoneticPr fontId="1" type="noConversion"/>
  </si>
  <si>
    <t>wgLk검증</t>
    <phoneticPr fontId="1" type="noConversion"/>
  </si>
  <si>
    <t>Actor1141m</t>
    <phoneticPr fontId="1" type="noConversion"/>
  </si>
  <si>
    <t>아이디같은지</t>
    <phoneticPr fontId="1" type="noConversion"/>
  </si>
  <si>
    <t>테이블연결</t>
  </si>
  <si>
    <t>Jason화</t>
  </si>
  <si>
    <t>mcLst</t>
    <phoneticPr fontId="1" type="noConversion"/>
  </si>
  <si>
    <t>Actor3117m</t>
    <phoneticPr fontId="1" type="noConversion"/>
  </si>
  <si>
    <t>DI</t>
    <phoneticPr fontId="1" type="noConversion"/>
  </si>
  <si>
    <t>Equip2302</t>
    <phoneticPr fontId="1" type="noConversion"/>
  </si>
  <si>
    <t>Equip8001</t>
    <phoneticPr fontId="1" type="noConversion"/>
  </si>
  <si>
    <t>Actor0240m</t>
    <phoneticPr fontId="1" type="noConversion"/>
  </si>
  <si>
    <t>Actor2238m</t>
    <phoneticPr fontId="1" type="noConversion"/>
  </si>
  <si>
    <t>Actor1108m</t>
    <phoneticPr fontId="1" type="noConversion"/>
  </si>
  <si>
    <t>Actor3114m</t>
    <phoneticPr fontId="1" type="noConversion"/>
  </si>
  <si>
    <t>Actor1109m</t>
    <phoneticPr fontId="1" type="noConversion"/>
  </si>
  <si>
    <t>Actor2128m</t>
    <phoneticPr fontId="1" type="noConversion"/>
  </si>
  <si>
    <t>Actor1216m</t>
    <phoneticPr fontId="1" type="noConversion"/>
  </si>
  <si>
    <t>Actor0007m</t>
    <phoneticPr fontId="1" type="noConversion"/>
  </si>
  <si>
    <t>Actor3231m</t>
    <phoneticPr fontId="1" type="noConversion"/>
  </si>
  <si>
    <t>Actor0125m</t>
    <phoneticPr fontId="1" type="noConversion"/>
  </si>
  <si>
    <t>Actor3021m</t>
    <phoneticPr fontId="1" type="noConversion"/>
  </si>
  <si>
    <t>Actor2010m</t>
    <phoneticPr fontId="1" type="noConversion"/>
  </si>
  <si>
    <t>Actor2011m</t>
    <phoneticPr fontId="1" type="noConversion"/>
  </si>
  <si>
    <t>Actor0113m</t>
    <phoneticPr fontId="1" type="noConversion"/>
  </si>
  <si>
    <t>Equip6101</t>
    <phoneticPr fontId="1" type="noConversion"/>
  </si>
  <si>
    <t>DI</t>
    <phoneticPr fontId="1" type="noConversion"/>
  </si>
  <si>
    <t>Equip0102</t>
    <phoneticPr fontId="1" type="noConversion"/>
  </si>
  <si>
    <t>DI</t>
    <phoneticPr fontId="1" type="noConversion"/>
  </si>
  <si>
    <t>안 지정 캐릭터 PP 영웅등급</t>
    <phoneticPr fontId="1" type="noConversion"/>
  </si>
  <si>
    <t>안 지정 캐릭터 PP 일반등급</t>
    <phoneticPr fontId="1" type="noConversion"/>
  </si>
  <si>
    <t>Equip6102</t>
    <phoneticPr fontId="1" type="noConversion"/>
  </si>
  <si>
    <t>GO</t>
    <phoneticPr fontId="1" type="noConversion"/>
  </si>
  <si>
    <t>Actor0037m</t>
    <phoneticPr fontId="1" type="noConversion"/>
  </si>
  <si>
    <t>Equip6301</t>
  </si>
  <si>
    <t>Equip2002</t>
    <phoneticPr fontId="1" type="noConversion"/>
  </si>
  <si>
    <t>Actor1005m</t>
    <phoneticPr fontId="1" type="noConversion"/>
  </si>
  <si>
    <t>Actor0024m</t>
    <phoneticPr fontId="1" type="noConversion"/>
  </si>
  <si>
    <t>ShopUIName_EquipmentBox45</t>
    <phoneticPr fontId="1" type="noConversion"/>
  </si>
  <si>
    <t>ShopUI_Get35Plus10</t>
    <phoneticPr fontId="1" type="noConversion"/>
  </si>
  <si>
    <t>EquipmentBox45</t>
    <phoneticPr fontId="1" type="noConversion"/>
  </si>
  <si>
    <t>Actor2120m</t>
    <phoneticPr fontId="1" type="noConversion"/>
  </si>
  <si>
    <t>Actor0030m</t>
    <phoneticPr fontId="1" type="noConversion"/>
  </si>
  <si>
    <t>DI</t>
    <phoneticPr fontId="1" type="noConversion"/>
  </si>
  <si>
    <t>GO</t>
    <phoneticPr fontId="1" type="noConversion"/>
  </si>
  <si>
    <t>Equip2001</t>
    <phoneticPr fontId="1" type="noConversion"/>
  </si>
  <si>
    <t>Equip3002</t>
    <phoneticPr fontId="1" type="noConversion"/>
  </si>
  <si>
    <t>Equip3201</t>
    <phoneticPr fontId="1" type="noConversion"/>
  </si>
  <si>
    <t>Equip1002</t>
    <phoneticPr fontId="1" type="noConversion"/>
  </si>
  <si>
    <t>Equip6101</t>
    <phoneticPr fontId="1" type="noConversion"/>
  </si>
  <si>
    <t>Equip3001</t>
    <phoneticPr fontId="1" type="noConversion"/>
  </si>
  <si>
    <t>GO</t>
    <phoneticPr fontId="1" type="noConversion"/>
  </si>
  <si>
    <t>Equip1001</t>
    <phoneticPr fontId="1" type="noConversion"/>
  </si>
  <si>
    <t>Equip5201</t>
    <phoneticPr fontId="1" type="noConversion"/>
  </si>
  <si>
    <t>Actor2103m</t>
    <phoneticPr fontId="1" type="noConversion"/>
  </si>
  <si>
    <t>DI</t>
    <phoneticPr fontId="1" type="noConversion"/>
  </si>
  <si>
    <t>Equip8101</t>
    <phoneticPr fontId="1" type="noConversion"/>
  </si>
  <si>
    <t>DI</t>
    <phoneticPr fontId="1" type="noConversion"/>
  </si>
  <si>
    <t>Actor1029m</t>
    <phoneticPr fontId="1" type="noConversion"/>
  </si>
  <si>
    <t>Actor0104m</t>
    <phoneticPr fontId="1" type="noConversion"/>
  </si>
  <si>
    <t>Actor0201m</t>
    <phoneticPr fontId="1" type="noConversion"/>
  </si>
  <si>
    <t>Actor2015m</t>
    <phoneticPr fontId="1" type="noConversion"/>
  </si>
  <si>
    <t>Equip6002</t>
    <phoneticPr fontId="1" type="noConversion"/>
  </si>
  <si>
    <t>Equip4302</t>
    <phoneticPr fontId="1" type="noConversion"/>
  </si>
  <si>
    <t>Equip0101</t>
    <phoneticPr fontId="1" type="noConversion"/>
  </si>
  <si>
    <t>Equip8102</t>
    <phoneticPr fontId="1" type="noConversion"/>
  </si>
  <si>
    <t>Equip3101</t>
    <phoneticPr fontId="1" type="noConversion"/>
  </si>
  <si>
    <t>Equip1101</t>
    <phoneticPr fontId="1" type="noConversion"/>
  </si>
  <si>
    <t>Equip1201</t>
    <phoneticPr fontId="1" type="noConversion"/>
  </si>
  <si>
    <t>Equip5302</t>
    <phoneticPr fontId="1" type="noConversion"/>
  </si>
  <si>
    <t>DI</t>
    <phoneticPr fontId="1" type="noConversion"/>
  </si>
  <si>
    <t>Equip2201</t>
    <phoneticPr fontId="1" type="noConversion"/>
  </si>
  <si>
    <t>Actor1218m</t>
    <phoneticPr fontId="1" type="noConversion"/>
  </si>
  <si>
    <t>Equip0101</t>
    <phoneticPr fontId="1" type="noConversion"/>
  </si>
  <si>
    <t>Equip8102</t>
    <phoneticPr fontId="1" type="noConversion"/>
  </si>
  <si>
    <t>Equip5301</t>
    <phoneticPr fontId="1" type="noConversion"/>
  </si>
  <si>
    <t>Equip6201</t>
    <phoneticPr fontId="1" type="noConversion"/>
  </si>
  <si>
    <t>Equip7202</t>
    <phoneticPr fontId="1" type="noConversion"/>
  </si>
  <si>
    <t>Actor1002m</t>
    <phoneticPr fontId="1" type="noConversion"/>
  </si>
  <si>
    <t>Equip0302</t>
    <phoneticPr fontId="1" type="noConversion"/>
  </si>
  <si>
    <t>Equip2101</t>
    <phoneticPr fontId="1" type="noConversion"/>
  </si>
  <si>
    <t>Actor3212m</t>
    <phoneticPr fontId="1" type="noConversion"/>
  </si>
  <si>
    <t>Equip2202</t>
    <phoneticPr fontId="1" type="noConversion"/>
  </si>
  <si>
    <t>Equip5201</t>
    <phoneticPr fontId="1" type="noConversion"/>
  </si>
  <si>
    <t>Equip4001</t>
    <phoneticPr fontId="1" type="noConversion"/>
  </si>
  <si>
    <t>지정 캐릭터 LBP2</t>
    <phoneticPr fontId="1" type="noConversion"/>
  </si>
  <si>
    <t>지정 캐릭터 LBP3</t>
    <phoneticPr fontId="1" type="noConversion"/>
  </si>
  <si>
    <t>Equip4102</t>
    <phoneticPr fontId="1" type="noConversion"/>
  </si>
  <si>
    <t>Actor3021m</t>
    <phoneticPr fontId="1" type="noConversion"/>
  </si>
  <si>
    <t>Actor3114</t>
    <phoneticPr fontId="1" type="noConversion"/>
  </si>
  <si>
    <t>Actor0030m</t>
    <phoneticPr fontId="1" type="noConversion"/>
  </si>
  <si>
    <t>지정 캐릭터 LBP5</t>
  </si>
  <si>
    <t>지정 캐릭터 LBP6</t>
  </si>
  <si>
    <t>Actor2011</t>
    <phoneticPr fontId="1" type="noConversion"/>
  </si>
  <si>
    <t>Equip2402</t>
    <phoneticPr fontId="1" type="noConversion"/>
  </si>
  <si>
    <t>Equip3402</t>
    <phoneticPr fontId="1" type="noConversion"/>
  </si>
  <si>
    <t>Equip0201</t>
    <phoneticPr fontId="1" type="noConversion"/>
  </si>
  <si>
    <t>Equip0002</t>
    <phoneticPr fontId="1" type="noConversion"/>
  </si>
  <si>
    <t>Equip3301</t>
    <phoneticPr fontId="1" type="noConversion"/>
  </si>
  <si>
    <t>Equip4202</t>
    <phoneticPr fontId="1" type="noConversion"/>
  </si>
  <si>
    <t>Equip1201</t>
    <phoneticPr fontId="1" type="noConversion"/>
  </si>
  <si>
    <t>Equip5101</t>
    <phoneticPr fontId="1" type="noConversion"/>
  </si>
  <si>
    <t>Equip5002</t>
    <phoneticPr fontId="1" type="noConversion"/>
  </si>
  <si>
    <t>Equip1301</t>
    <phoneticPr fontId="1" type="noConversion"/>
  </si>
  <si>
    <t>Equip8202</t>
    <phoneticPr fontId="1" type="noConversion"/>
  </si>
  <si>
    <t>Equip1302</t>
    <phoneticPr fontId="1" type="noConversion"/>
  </si>
  <si>
    <t>Equip8201</t>
    <phoneticPr fontId="1" type="noConversion"/>
  </si>
  <si>
    <t>Equip6301</t>
    <phoneticPr fontId="1" type="noConversion"/>
  </si>
  <si>
    <t>Equip2101</t>
    <phoneticPr fontId="1" type="noConversion"/>
  </si>
  <si>
    <t>Equip6002</t>
    <phoneticPr fontId="1" type="noConversion"/>
  </si>
  <si>
    <t>Equip7102</t>
    <phoneticPr fontId="1" type="noConversion"/>
  </si>
  <si>
    <t>Equip7302</t>
    <phoneticPr fontId="1" type="noConversion"/>
  </si>
  <si>
    <t>Equip5101</t>
    <phoneticPr fontId="1" type="noConversion"/>
  </si>
  <si>
    <t>Actor0236m</t>
  </si>
  <si>
    <t>Actor2235m</t>
  </si>
  <si>
    <t>Actor0236m</t>
    <phoneticPr fontId="1" type="noConversion"/>
  </si>
  <si>
    <t>Equip8301</t>
    <phoneticPr fontId="1" type="noConversion"/>
  </si>
  <si>
    <t>Equip0403</t>
  </si>
  <si>
    <t>Equip1402</t>
    <phoneticPr fontId="1" type="noConversion"/>
  </si>
  <si>
    <t>Equip2102</t>
    <phoneticPr fontId="1" type="noConversion"/>
  </si>
  <si>
    <t>Equip7101</t>
    <phoneticPr fontId="1" type="noConversion"/>
  </si>
  <si>
    <t>Actor3022m</t>
    <phoneticPr fontId="1" type="noConversion"/>
  </si>
  <si>
    <t>Actor1039m</t>
    <phoneticPr fontId="1" type="noConversion"/>
  </si>
  <si>
    <t>Actor0113</t>
    <phoneticPr fontId="1" type="noConversion"/>
  </si>
  <si>
    <t>Equip4101</t>
    <phoneticPr fontId="1" type="noConversion"/>
  </si>
  <si>
    <t>Equip2401</t>
    <phoneticPr fontId="1" type="noConversion"/>
  </si>
  <si>
    <t>Actor3021</t>
    <phoneticPr fontId="1" type="noConversion"/>
  </si>
  <si>
    <t>Actor0024</t>
    <phoneticPr fontId="1" type="noConversion"/>
  </si>
  <si>
    <t>Actor2120</t>
    <phoneticPr fontId="1" type="noConversion"/>
  </si>
  <si>
    <t>Equip5401</t>
    <phoneticPr fontId="1" type="noConversion"/>
  </si>
  <si>
    <t>Equip8002</t>
    <phoneticPr fontId="1" type="noConversion"/>
  </si>
  <si>
    <t>Equip3302</t>
    <phoneticPr fontId="1" type="noConversion"/>
  </si>
  <si>
    <t>Equip4301</t>
    <phoneticPr fontId="1" type="noConversion"/>
  </si>
  <si>
    <t>Actor1141</t>
    <phoneticPr fontId="1" type="noConversion"/>
  </si>
  <si>
    <t>Actor0037</t>
    <phoneticPr fontId="1" type="noConversion"/>
  </si>
  <si>
    <t>Actor1029</t>
    <phoneticPr fontId="1" type="noConversion"/>
  </si>
  <si>
    <t>Actor2015</t>
    <phoneticPr fontId="1" type="noConversion"/>
  </si>
  <si>
    <t>Equip4201</t>
    <phoneticPr fontId="1" type="noConversion"/>
  </si>
  <si>
    <t>Equip0402</t>
    <phoneticPr fontId="1" type="noConversion"/>
  </si>
  <si>
    <t>Equip2001</t>
  </si>
  <si>
    <t>Equip5202</t>
    <phoneticPr fontId="1" type="noConversion"/>
  </si>
  <si>
    <t>Actor2235m</t>
    <phoneticPr fontId="1" type="noConversion"/>
  </si>
  <si>
    <t>Actor1109</t>
    <phoneticPr fontId="1" type="noConversion"/>
  </si>
  <si>
    <t>Actor3231</t>
    <phoneticPr fontId="1" type="noConversion"/>
  </si>
  <si>
    <t>Actor2238</t>
    <phoneticPr fontId="1" type="noConversion"/>
  </si>
  <si>
    <t>Equip0403</t>
    <phoneticPr fontId="1" type="noConversion"/>
  </si>
  <si>
    <t>Equip4401</t>
    <phoneticPr fontId="1" type="noConversion"/>
  </si>
  <si>
    <t>Actor3022</t>
    <phoneticPr fontId="1" type="noConversion"/>
  </si>
  <si>
    <t>Actor0104</t>
    <phoneticPr fontId="1" type="noConversion"/>
  </si>
  <si>
    <t>Actor0030</t>
    <phoneticPr fontId="1" type="noConversion"/>
  </si>
  <si>
    <t>Actor3019</t>
    <phoneticPr fontId="1" type="noConversion"/>
  </si>
  <si>
    <t>Equip3202</t>
    <phoneticPr fontId="1" type="noConversion"/>
  </si>
  <si>
    <t>Equip7201</t>
    <phoneticPr fontId="1" type="noConversion"/>
  </si>
  <si>
    <t>Equip0001</t>
    <phoneticPr fontId="1" type="noConversion"/>
  </si>
  <si>
    <t>Equip5001</t>
    <phoneticPr fontId="1" type="noConversion"/>
  </si>
  <si>
    <t>Equip4002</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</si>
</sst>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맑은 고딕"/>
      <family val="2"/>
      <charset val="129"/>
      <scheme val="minor"/>
    </font>
    <font>
      <sz val="8"/>
      <name val="맑은 고딕"/>
      <family val="2"/>
      <charset val="129"/>
      <scheme val="minor"/>
    </font>
    <font>
      <sz val="11"/>
      <color rgb="FF0070C0"/>
      <name val="맑은 고딕"/>
      <family val="2"/>
      <charset val="129"/>
      <scheme val="minor"/>
    </font>
    <font>
      <sz val="9"/>
      <color indexed="81"/>
      <name val="Tahoma"/>
      <family val="2"/>
    </font>
    <font>
      <sz val="9"/>
      <color indexed="81"/>
      <name val="돋움"/>
      <family val="3"/>
      <charset val="129"/>
    </font>
    <font>
      <sz val="11"/>
      <color rgb="FF0070C0"/>
      <name val="맑은 고딕"/>
      <family val="3"/>
      <charset val="129"/>
      <scheme val="minor"/>
    </font>
    <font>
      <sz val="11"/>
      <name val="맑은 고딕"/>
      <family val="3"/>
      <charset val="129"/>
      <scheme val="minor"/>
    </font>
    <font>
      <sz val="11"/>
      <color rgb="FFC00000"/>
      <name val="맑은 고딕"/>
      <family val="2"/>
      <charset val="129"/>
      <scheme val="minor"/>
    </font>
    <font>
      <sz val="11"/>
      <name val="맑은 고딕"/>
      <family val="2"/>
      <charset val="129"/>
      <scheme val="minor"/>
    </font>
    <font>
      <sz val="11"/>
      <color rgb="FFFF0000"/>
      <name val="맑은 고딕"/>
      <family val="3"/>
      <charset val="129"/>
      <scheme val="minor"/>
    </font>
    <font>
      <sz val="11"/>
      <color theme="5"/>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0" fillId="0" borderId="0" xfId="0" applyNumberFormat="1">
      <alignment vertical="center"/>
    </xf>
    <xf numFmtId="0" fontId="2" fillId="0" borderId="0" xfId="0" applyFont="1">
      <alignment vertical="center"/>
    </xf>
    <xf numFmtId="0" fontId="5" fillId="0" borderId="0" xfId="0" applyFont="1">
      <alignment vertical="center"/>
    </xf>
    <xf numFmtId="0" fontId="2" fillId="0" borderId="0" xfId="0" applyNumberFormat="1" applyFont="1">
      <alignment vertical="center"/>
    </xf>
    <xf numFmtId="0" fontId="5" fillId="0" borderId="0" xfId="0" applyNumberFormat="1"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6" fillId="0" borderId="0" xfId="0" applyNumberFormat="1" applyFont="1">
      <alignment vertical="center"/>
    </xf>
    <xf numFmtId="0" fontId="10"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Equip.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pTable"/>
      <sheetName val="EnhanceTable"/>
      <sheetName val="InnerGradeTable"/>
      <sheetName val="OptionTable"/>
      <sheetName val="TransferTable"/>
      <sheetName val="RemainTable"/>
      <sheetName val="NotStreakTable"/>
    </sheetNames>
    <sheetDataSet>
      <sheetData sheetId="0">
        <row r="1">
          <cell r="A1" t="str">
            <v>equipId|String</v>
          </cell>
          <cell r="B1" t="str">
            <v>전설 자리검증equipId|String</v>
          </cell>
          <cell r="C1" t="str">
            <v>equipType</v>
          </cell>
          <cell r="D1" t="str">
            <v>equipType|Int</v>
          </cell>
          <cell r="E1" t="str">
            <v>grade|Int</v>
          </cell>
          <cell r="F1" t="str">
            <v>innerGrade|Int</v>
          </cell>
          <cell r="G1" t="str">
            <v>순번</v>
          </cell>
          <cell r="H1" t="str">
            <v>optionType|Int</v>
          </cell>
          <cell r="I1" t="str">
            <v>optionCount|Int</v>
          </cell>
          <cell r="J1" t="str">
            <v>min|Float</v>
          </cell>
          <cell r="K1" t="str">
            <v>max|Float</v>
          </cell>
          <cell r="L1" t="str">
            <v>randType</v>
          </cell>
          <cell r="M1" t="str">
            <v>randType|Int</v>
          </cell>
          <cell r="N1" t="str">
            <v>f1|Float</v>
          </cell>
          <cell r="O1" t="str">
            <v>leftRight|Int</v>
          </cell>
          <cell r="P1" t="str">
            <v>prefabAddress|String</v>
          </cell>
          <cell r="Q1" t="str">
            <v>중복카운트</v>
          </cell>
          <cell r="R1" t="str">
            <v>shotAddress|String</v>
          </cell>
          <cell r="S1" t="str">
            <v>nameId|String</v>
          </cell>
          <cell r="T1" t="str">
            <v>이름참고</v>
          </cell>
          <cell r="U1" t="str">
            <v>배율</v>
          </cell>
          <cell r="V1" t="str">
            <v>민배율</v>
          </cell>
          <cell r="W1" t="str">
            <v>맥스배율</v>
          </cell>
          <cell r="X1" t="str">
            <v>수치민</v>
          </cell>
          <cell r="Y1" t="str">
            <v>수치맥</v>
          </cell>
          <cell r="Z1" t="str">
            <v>민오버라이딩</v>
          </cell>
          <cell r="AA1" t="str">
            <v>맥오버라이딩</v>
          </cell>
          <cell r="AB1" t="str">
            <v>검증</v>
          </cell>
          <cell r="AC1" t="str">
            <v>민맥배율</v>
          </cell>
          <cell r="AD1" t="str">
            <v>수치평균</v>
          </cell>
          <cell r="AE1" t="str">
            <v>로그화민</v>
          </cell>
          <cell r="AF1" t="str">
            <v>로그화맥</v>
          </cell>
          <cell r="AG1" t="str">
            <v>로그화평균</v>
          </cell>
          <cell r="AH1" t="str">
            <v>평균로그화</v>
          </cell>
          <cell r="AI1" t="str">
            <v>stageDropWeight|Float</v>
          </cell>
          <cell r="AJ1" t="str">
            <v>startingDropChapter|Int</v>
          </cell>
          <cell r="AK1" t="str">
            <v>startingDropStage|Int</v>
          </cell>
          <cell r="AL1">
            <v>1200</v>
          </cell>
          <cell r="AM1">
            <v>70</v>
          </cell>
          <cell r="AN1" t="str">
            <v>equipGachaWeight|Float</v>
          </cell>
          <cell r="AO1" t="str">
            <v>계산</v>
          </cell>
          <cell r="AP1" t="str">
            <v>업데이트순번</v>
          </cell>
          <cell r="AQ1" t="str">
            <v>표준 GO pr Min</v>
          </cell>
          <cell r="AR1" t="str">
            <v>표준 GO pr Max</v>
          </cell>
          <cell r="AS1" t="str">
            <v>표준 DI pr Min</v>
          </cell>
          <cell r="AT1" t="str">
            <v>표준 DI pr Max</v>
          </cell>
          <cell r="AU1" t="str">
            <v>표준 DI pp Min</v>
          </cell>
          <cell r="AV1" t="str">
            <v>표준 DI pp Max</v>
          </cell>
          <cell r="AX1" t="str">
            <v>equipType_Verify</v>
          </cell>
          <cell r="AY1" t="str">
            <v>value</v>
          </cell>
          <cell r="BA1" t="str">
            <v>randType_Verify</v>
          </cell>
          <cell r="BB1" t="str">
            <v>value</v>
          </cell>
          <cell r="BC1" t="str">
            <v>f1</v>
          </cell>
          <cell r="BD1" t="str">
            <v>leftright</v>
          </cell>
          <cell r="BF1" t="str">
            <v>내부등급</v>
          </cell>
          <cell r="BG1" t="str">
            <v>스테이지드랍율</v>
          </cell>
          <cell r="BH1" t="str">
            <v>상자드랍율</v>
          </cell>
          <cell r="BI1" t="str">
            <v>배율</v>
          </cell>
          <cell r="BJ1" t="str">
            <v>배율상승</v>
          </cell>
          <cell r="BK1" t="str">
            <v>민표준값</v>
          </cell>
          <cell r="BL1" t="str">
            <v>맥표준값</v>
          </cell>
          <cell r="BM1" t="str">
            <v>민 표준</v>
          </cell>
          <cell r="BN1" t="str">
            <v>맥스 표준</v>
          </cell>
          <cell r="BO1" t="str">
            <v>민맥배율</v>
          </cell>
          <cell r="BP1" t="str">
            <v>맥 평균</v>
          </cell>
          <cell r="BR1" t="str">
            <v>NotStreak</v>
          </cell>
          <cell r="BS1">
            <v>0</v>
          </cell>
        </row>
        <row r="2">
          <cell r="A2" t="str">
            <v>Equip0001</v>
          </cell>
          <cell r="B2" t="str">
            <v/>
          </cell>
          <cell r="C2" t="str">
            <v>Axe</v>
          </cell>
          <cell r="D2">
            <v>0</v>
          </cell>
          <cell r="E2">
            <v>0</v>
          </cell>
          <cell r="F2">
            <v>0</v>
          </cell>
          <cell r="G2">
            <v>1</v>
          </cell>
          <cell r="H2">
            <v>0</v>
          </cell>
          <cell r="I2">
            <v>1</v>
          </cell>
          <cell r="J2">
            <v>11.18</v>
          </cell>
          <cell r="K2">
            <v>15.69</v>
          </cell>
          <cell r="L2" t="str">
            <v>익스포넨셜</v>
          </cell>
          <cell r="M2">
            <v>2</v>
          </cell>
          <cell r="N2">
            <v>2</v>
          </cell>
          <cell r="O2">
            <v>1</v>
          </cell>
          <cell r="P2" t="str">
            <v>StAxe</v>
          </cell>
          <cell r="Q2">
            <v>1</v>
          </cell>
          <cell r="R2" t="str">
            <v>Shot_StAxe</v>
          </cell>
          <cell r="S2" t="str">
            <v>EquipName_StAxe</v>
          </cell>
          <cell r="T2" t="str">
            <v>용기의 도끼</v>
          </cell>
          <cell r="U2">
            <v>1.5</v>
          </cell>
          <cell r="V2">
            <v>8.1878506170200502</v>
          </cell>
          <cell r="W2">
            <v>10.788283927816096</v>
          </cell>
          <cell r="X2">
            <v>12.28</v>
          </cell>
          <cell r="Y2">
            <v>16.18</v>
          </cell>
          <cell r="Z2">
            <v>11.18</v>
          </cell>
          <cell r="AA2">
            <v>15.69</v>
          </cell>
          <cell r="AB2" t="str">
            <v/>
          </cell>
          <cell r="AC2">
            <v>1.4033989266547406</v>
          </cell>
          <cell r="AD2">
            <v>13.434999999999999</v>
          </cell>
          <cell r="AE2">
            <v>14.754743935099839</v>
          </cell>
          <cell r="AF2">
            <v>56.54589836996945</v>
          </cell>
          <cell r="AG2">
            <v>35.650321152534644</v>
          </cell>
          <cell r="AH2">
            <v>37.412276071192593</v>
          </cell>
          <cell r="AI2">
            <v>4.2</v>
          </cell>
          <cell r="AJ2">
            <v>2</v>
          </cell>
          <cell r="AK2">
            <v>5</v>
          </cell>
          <cell r="AL2">
            <v>4.2</v>
          </cell>
          <cell r="AM2">
            <v>3.4696406443618551E-2</v>
          </cell>
          <cell r="AN2">
            <v>240</v>
          </cell>
          <cell r="AO2">
            <v>240</v>
          </cell>
          <cell r="AP2">
            <v>0</v>
          </cell>
          <cell r="AQ2">
            <v>600</v>
          </cell>
          <cell r="AR2">
            <v>900</v>
          </cell>
          <cell r="AX2" t="str">
            <v>Axe</v>
          </cell>
          <cell r="AY2">
            <v>0</v>
          </cell>
          <cell r="BA2" t="str">
            <v>유니티 랜덤</v>
          </cell>
          <cell r="BB2">
            <v>0</v>
          </cell>
          <cell r="BF2">
            <v>0</v>
          </cell>
          <cell r="BG2">
            <v>0.37472118959108036</v>
          </cell>
          <cell r="BH2">
            <v>0.3938623122999918</v>
          </cell>
          <cell r="BI2">
            <v>1.5</v>
          </cell>
          <cell r="BK2">
            <v>7.4074</v>
          </cell>
          <cell r="BL2">
            <v>11.1111</v>
          </cell>
          <cell r="BM2">
            <v>11.1111</v>
          </cell>
          <cell r="BN2">
            <v>16.666650000000001</v>
          </cell>
          <cell r="BO2">
            <v>1.4795439191802955</v>
          </cell>
          <cell r="BP2">
            <v>16.675000000000004</v>
          </cell>
          <cell r="BR2" t="str">
            <v>업데이트번호</v>
          </cell>
          <cell r="BS2">
            <v>28</v>
          </cell>
        </row>
        <row r="3">
          <cell r="A3" t="str">
            <v>Equip0002</v>
          </cell>
          <cell r="B3" t="str">
            <v/>
          </cell>
          <cell r="C3" t="str">
            <v>Axe</v>
          </cell>
          <cell r="D3">
            <v>0</v>
          </cell>
          <cell r="E3">
            <v>0</v>
          </cell>
          <cell r="F3">
            <v>0</v>
          </cell>
          <cell r="G3">
            <v>2</v>
          </cell>
          <cell r="H3">
            <v>0</v>
          </cell>
          <cell r="I3">
            <v>1</v>
          </cell>
          <cell r="J3">
            <v>10.76</v>
          </cell>
          <cell r="K3">
            <v>16.670000000000002</v>
          </cell>
          <cell r="L3" t="str">
            <v>익스포넨셜</v>
          </cell>
          <cell r="M3">
            <v>2</v>
          </cell>
          <cell r="N3">
            <v>2</v>
          </cell>
          <cell r="O3">
            <v>1</v>
          </cell>
          <cell r="P3" t="str">
            <v>FairyAxe</v>
          </cell>
          <cell r="Q3">
            <v>1</v>
          </cell>
          <cell r="R3" t="str">
            <v>Shot_FairyAxe</v>
          </cell>
          <cell r="S3" t="str">
            <v>EquipName_FairyAxe</v>
          </cell>
          <cell r="T3" t="str">
            <v>얼룩진 도끼</v>
          </cell>
          <cell r="U3">
            <v>1.5</v>
          </cell>
          <cell r="V3">
            <v>6.660588638069104</v>
          </cell>
          <cell r="W3">
            <v>11.400265753188647</v>
          </cell>
          <cell r="X3">
            <v>9.99</v>
          </cell>
          <cell r="Y3">
            <v>17.100000000000001</v>
          </cell>
          <cell r="Z3">
            <v>10.76</v>
          </cell>
          <cell r="AA3">
            <v>16.670000000000002</v>
          </cell>
          <cell r="AB3" t="str">
            <v/>
          </cell>
          <cell r="AC3">
            <v>1.5492565055762084</v>
          </cell>
          <cell r="AD3">
            <v>13.715</v>
          </cell>
          <cell r="AE3">
            <v>10.032893370451461</v>
          </cell>
          <cell r="AF3">
            <v>64.017210796882296</v>
          </cell>
          <cell r="AG3">
            <v>37.025052083666878</v>
          </cell>
          <cell r="AH3">
            <v>39.955883635645421</v>
          </cell>
          <cell r="AI3">
            <v>3.3600000000000003</v>
          </cell>
          <cell r="AJ3">
            <v>2</v>
          </cell>
          <cell r="AK3">
            <v>10</v>
          </cell>
          <cell r="AL3">
            <v>3.3600000000000003</v>
          </cell>
          <cell r="AM3">
            <v>2.7757125154894841E-2</v>
          </cell>
          <cell r="AN3">
            <v>192</v>
          </cell>
          <cell r="AO3">
            <v>192</v>
          </cell>
          <cell r="AP3">
            <v>0</v>
          </cell>
          <cell r="AQ3">
            <v>600</v>
          </cell>
          <cell r="AR3">
            <v>900</v>
          </cell>
          <cell r="AX3" t="str">
            <v>Dagger</v>
          </cell>
          <cell r="AY3">
            <v>1</v>
          </cell>
          <cell r="BA3" t="str">
            <v>커브</v>
          </cell>
          <cell r="BB3">
            <v>1</v>
          </cell>
          <cell r="BC3" t="str">
            <v>skew</v>
          </cell>
          <cell r="BD3" t="str">
            <v>사용</v>
          </cell>
          <cell r="BF3">
            <v>1</v>
          </cell>
          <cell r="BG3">
            <v>0.25873605947955547</v>
          </cell>
          <cell r="BH3">
            <v>0.47263477475999011</v>
          </cell>
          <cell r="BI3">
            <v>2.1961500000000007</v>
          </cell>
          <cell r="BJ3">
            <v>1.4641000000000004</v>
          </cell>
          <cell r="BK3">
            <v>7.4074</v>
          </cell>
          <cell r="BL3">
            <v>11.1111</v>
          </cell>
          <cell r="BM3">
            <v>16.267761510000007</v>
          </cell>
          <cell r="BN3">
            <v>24.40164226500001</v>
          </cell>
          <cell r="BO3">
            <v>1.5197403529513422</v>
          </cell>
          <cell r="BP3">
            <v>24.514999999999997</v>
          </cell>
          <cell r="BR3" t="str">
            <v>업데이트된전설장비개수</v>
          </cell>
          <cell r="BS3">
            <v>45</v>
          </cell>
        </row>
        <row r="4">
          <cell r="A4" t="str">
            <v>Equip0101</v>
          </cell>
          <cell r="B4" t="str">
            <v/>
          </cell>
          <cell r="C4" t="str">
            <v>Axe</v>
          </cell>
          <cell r="D4">
            <v>0</v>
          </cell>
          <cell r="E4">
            <v>1</v>
          </cell>
          <cell r="F4">
            <v>1</v>
          </cell>
          <cell r="G4">
            <v>1</v>
          </cell>
          <cell r="H4">
            <v>0</v>
          </cell>
          <cell r="I4">
            <v>1</v>
          </cell>
          <cell r="J4">
            <v>16.760000000000002</v>
          </cell>
          <cell r="K4">
            <v>23.34</v>
          </cell>
          <cell r="L4" t="str">
            <v>익스포넨셜</v>
          </cell>
          <cell r="M4">
            <v>2</v>
          </cell>
          <cell r="N4">
            <v>2.1</v>
          </cell>
          <cell r="O4">
            <v>1</v>
          </cell>
          <cell r="P4" t="str">
            <v>HeavySkullAxe</v>
          </cell>
          <cell r="Q4">
            <v>1</v>
          </cell>
          <cell r="R4" t="str">
            <v>Shot_HeavySkullAxe</v>
          </cell>
          <cell r="S4" t="str">
            <v>EquipName_HeavySkullAxe</v>
          </cell>
          <cell r="T4" t="str">
            <v>불안정한 절단기</v>
          </cell>
          <cell r="U4">
            <v>2.1961500000000007</v>
          </cell>
          <cell r="V4">
            <v>7.6374290310897246</v>
          </cell>
          <cell r="W4">
            <v>11.093745042293241</v>
          </cell>
          <cell r="X4">
            <v>16.77</v>
          </cell>
          <cell r="Y4">
            <v>24.36</v>
          </cell>
          <cell r="Z4">
            <v>16.760000000000002</v>
          </cell>
          <cell r="AA4">
            <v>23.34</v>
          </cell>
          <cell r="AB4" t="str">
            <v/>
          </cell>
          <cell r="AC4">
            <v>1.3926014319809068</v>
          </cell>
          <cell r="AD4">
            <v>20.05</v>
          </cell>
          <cell r="AE4">
            <v>64.681188804306487</v>
          </cell>
          <cell r="AF4">
            <v>105.51991021114668</v>
          </cell>
          <cell r="AG4">
            <v>85.100549507726583</v>
          </cell>
          <cell r="AH4">
            <v>86.783467781518482</v>
          </cell>
          <cell r="AI4">
            <v>2.9</v>
          </cell>
          <cell r="AJ4">
            <v>2</v>
          </cell>
          <cell r="AK4">
            <v>15</v>
          </cell>
          <cell r="AL4">
            <v>2.9</v>
          </cell>
          <cell r="AM4">
            <v>2.3957042544403284E-2</v>
          </cell>
          <cell r="AN4">
            <v>288</v>
          </cell>
          <cell r="AO4">
            <v>288</v>
          </cell>
          <cell r="AP4">
            <v>0</v>
          </cell>
          <cell r="AQ4">
            <v>1000</v>
          </cell>
          <cell r="AR4">
            <v>1500</v>
          </cell>
          <cell r="AX4" t="str">
            <v>Bow</v>
          </cell>
          <cell r="AY4">
            <v>2</v>
          </cell>
          <cell r="BA4" t="str">
            <v>익스포넨셜</v>
          </cell>
          <cell r="BB4">
            <v>2</v>
          </cell>
          <cell r="BC4" t="str">
            <v>exponent</v>
          </cell>
          <cell r="BD4" t="str">
            <v>사용</v>
          </cell>
          <cell r="BF4">
            <v>2</v>
          </cell>
          <cell r="BG4">
            <v>0.11598513011152485</v>
          </cell>
          <cell r="BH4">
            <v>9.846557807499795E-2</v>
          </cell>
          <cell r="BI4">
            <v>3.5369215365000022</v>
          </cell>
          <cell r="BJ4">
            <v>1.6105100000000006</v>
          </cell>
          <cell r="BK4">
            <v>7.4074</v>
          </cell>
          <cell r="BL4">
            <v>11.1111</v>
          </cell>
          <cell r="BM4">
            <v>26.199392589470115</v>
          </cell>
          <cell r="BN4">
            <v>39.299088884205176</v>
          </cell>
          <cell r="BO4">
            <v>1.5019190786747254</v>
          </cell>
          <cell r="BP4">
            <v>39.268888888888895</v>
          </cell>
          <cell r="BR4" t="str">
            <v>업데이트된전설장비가중치합</v>
          </cell>
          <cell r="BS4">
            <v>34.920000000000009</v>
          </cell>
        </row>
        <row r="5">
          <cell r="A5" t="str">
            <v>Equip0102</v>
          </cell>
          <cell r="B5" t="str">
            <v/>
          </cell>
          <cell r="C5" t="str">
            <v>Axe</v>
          </cell>
          <cell r="D5">
            <v>0</v>
          </cell>
          <cell r="E5">
            <v>1</v>
          </cell>
          <cell r="F5">
            <v>1</v>
          </cell>
          <cell r="G5">
            <v>2</v>
          </cell>
          <cell r="H5">
            <v>0</v>
          </cell>
          <cell r="I5">
            <v>1</v>
          </cell>
          <cell r="J5">
            <v>14.95</v>
          </cell>
          <cell r="K5">
            <v>24.5</v>
          </cell>
          <cell r="L5" t="str">
            <v>익스포넨셜</v>
          </cell>
          <cell r="M5">
            <v>2</v>
          </cell>
          <cell r="N5">
            <v>2.1</v>
          </cell>
          <cell r="O5">
            <v>1</v>
          </cell>
          <cell r="P5" t="str">
            <v>StealthScythe</v>
          </cell>
          <cell r="Q5">
            <v>1</v>
          </cell>
          <cell r="R5" t="str">
            <v>Shot_StealthScythe</v>
          </cell>
          <cell r="S5" t="str">
            <v>EquipName_StealthScythe</v>
          </cell>
          <cell r="T5" t="str">
            <v>이국의 무기</v>
          </cell>
          <cell r="U5">
            <v>2.1961500000000007</v>
          </cell>
          <cell r="V5">
            <v>6.7578104999283264</v>
          </cell>
          <cell r="W5">
            <v>11.855562235040098</v>
          </cell>
          <cell r="X5">
            <v>14.84</v>
          </cell>
          <cell r="Y5">
            <v>26.04</v>
          </cell>
          <cell r="Z5">
            <v>14.95</v>
          </cell>
          <cell r="AA5">
            <v>24.5</v>
          </cell>
          <cell r="AB5" t="str">
            <v/>
          </cell>
          <cell r="AC5">
            <v>1.6387959866220736</v>
          </cell>
          <cell r="AD5">
            <v>19.725000000000001</v>
          </cell>
          <cell r="AE5">
            <v>50.588262812416417</v>
          </cell>
          <cell r="AF5">
            <v>111.50124987790446</v>
          </cell>
          <cell r="AG5">
            <v>81.044756345160437</v>
          </cell>
          <cell r="AH5">
            <v>84.768215828410803</v>
          </cell>
          <cell r="AI5">
            <v>2.3199999999999998</v>
          </cell>
          <cell r="AJ5">
            <v>2</v>
          </cell>
          <cell r="AK5">
            <v>20</v>
          </cell>
          <cell r="AL5">
            <v>2.3199999999999998</v>
          </cell>
          <cell r="AM5">
            <v>1.9165634035522624E-2</v>
          </cell>
          <cell r="AN5">
            <v>230.4</v>
          </cell>
          <cell r="AO5">
            <v>230.4</v>
          </cell>
          <cell r="AP5">
            <v>0</v>
          </cell>
          <cell r="AQ5">
            <v>1000</v>
          </cell>
          <cell r="AR5">
            <v>1500</v>
          </cell>
          <cell r="AX5" t="str">
            <v>Staff</v>
          </cell>
          <cell r="AY5">
            <v>3</v>
          </cell>
          <cell r="BA5" t="str">
            <v>리니어</v>
          </cell>
          <cell r="BB5">
            <v>3</v>
          </cell>
          <cell r="BC5" t="str">
            <v>slope</v>
          </cell>
          <cell r="BF5">
            <v>3</v>
          </cell>
          <cell r="BG5">
            <v>9.8141263940521042E-2</v>
          </cell>
          <cell r="BH5">
            <v>3.282185935833265E-2</v>
          </cell>
          <cell r="BI5">
            <v>6.892459479535832</v>
          </cell>
          <cell r="BJ5">
            <v>1.948717100000001</v>
          </cell>
          <cell r="BK5">
            <v>7.4074</v>
          </cell>
          <cell r="BL5">
            <v>11.1111</v>
          </cell>
          <cell r="BM5">
            <v>51.055204348713723</v>
          </cell>
          <cell r="BN5">
            <v>76.582806523070587</v>
          </cell>
          <cell r="BO5">
            <v>1.489050810155635</v>
          </cell>
          <cell r="BP5">
            <v>76.313333333333333</v>
          </cell>
          <cell r="BR5" t="str">
            <v>전설장비가중치합오버라이딩</v>
          </cell>
          <cell r="BS5">
            <v>21.87</v>
          </cell>
        </row>
        <row r="6">
          <cell r="A6" t="str">
            <v>Equip0201</v>
          </cell>
          <cell r="B6" t="str">
            <v/>
          </cell>
          <cell r="C6" t="str">
            <v>Axe</v>
          </cell>
          <cell r="D6">
            <v>0</v>
          </cell>
          <cell r="E6">
            <v>2</v>
          </cell>
          <cell r="F6">
            <v>2</v>
          </cell>
          <cell r="G6">
            <v>1</v>
          </cell>
          <cell r="H6">
            <v>0</v>
          </cell>
          <cell r="I6">
            <v>2</v>
          </cell>
          <cell r="J6">
            <v>26.79</v>
          </cell>
          <cell r="K6">
            <v>37.35</v>
          </cell>
          <cell r="L6" t="str">
            <v>익스포넨셜</v>
          </cell>
          <cell r="M6">
            <v>2</v>
          </cell>
          <cell r="N6">
            <v>2.2000000000000002</v>
          </cell>
          <cell r="O6">
            <v>1</v>
          </cell>
          <cell r="P6" t="str">
            <v>HeavyAxe</v>
          </cell>
          <cell r="Q6">
            <v>1</v>
          </cell>
          <cell r="R6" t="str">
            <v>Shot_HeavyAxe</v>
          </cell>
          <cell r="S6" t="str">
            <v>EquipName_HeavyAxe</v>
          </cell>
          <cell r="T6" t="str">
            <v>야만인의 분노</v>
          </cell>
          <cell r="U6">
            <v>3.5369215365000022</v>
          </cell>
          <cell r="V6">
            <v>8.0176470152900379</v>
          </cell>
          <cell r="W6">
            <v>10.781045464973229</v>
          </cell>
          <cell r="X6">
            <v>28.36</v>
          </cell>
          <cell r="Y6">
            <v>38.130000000000003</v>
          </cell>
          <cell r="Z6">
            <v>26.79</v>
          </cell>
          <cell r="AA6">
            <v>37.35</v>
          </cell>
          <cell r="AB6" t="str">
            <v/>
          </cell>
          <cell r="AC6">
            <v>1.3941769316909296</v>
          </cell>
          <cell r="AD6">
            <v>32.07</v>
          </cell>
          <cell r="AE6">
            <v>122.52014696904439</v>
          </cell>
          <cell r="AF6">
            <v>163.49830037573179</v>
          </cell>
          <cell r="AG6">
            <v>143.00922367238809</v>
          </cell>
          <cell r="AH6">
            <v>144.70360080406056</v>
          </cell>
          <cell r="AI6">
            <v>1.3</v>
          </cell>
          <cell r="AJ6">
            <v>3</v>
          </cell>
          <cell r="AK6">
            <v>5</v>
          </cell>
          <cell r="AL6">
            <v>1.3</v>
          </cell>
          <cell r="AM6">
            <v>1.0739363899215265E-2</v>
          </cell>
          <cell r="AN6">
            <v>60</v>
          </cell>
          <cell r="AO6">
            <v>60</v>
          </cell>
          <cell r="AP6">
            <v>0</v>
          </cell>
          <cell r="AQ6">
            <v>2500</v>
          </cell>
          <cell r="AR6">
            <v>3500</v>
          </cell>
          <cell r="AS6">
            <v>4</v>
          </cell>
          <cell r="AT6">
            <v>5</v>
          </cell>
          <cell r="AX6" t="str">
            <v>Hammer</v>
          </cell>
          <cell r="AY6">
            <v>4</v>
          </cell>
          <cell r="BA6" t="str">
            <v>정규분포</v>
          </cell>
          <cell r="BB6">
            <v>4</v>
          </cell>
          <cell r="BC6" t="str">
            <v>(사용안함 80 으로 고정)</v>
          </cell>
          <cell r="BF6">
            <v>4</v>
          </cell>
          <cell r="BG6">
            <v>0.15241635687732435</v>
          </cell>
          <cell r="BH6">
            <v>1.0277979154735609E-3</v>
          </cell>
          <cell r="BI6">
            <v>14.774599013711439</v>
          </cell>
          <cell r="BJ6">
            <v>2.1435888100000007</v>
          </cell>
          <cell r="BK6">
            <v>7.4074</v>
          </cell>
          <cell r="BL6">
            <v>11.1111</v>
          </cell>
          <cell r="BM6">
            <v>109.44136473416611</v>
          </cell>
          <cell r="BN6">
            <v>164.16204710124919</v>
          </cell>
          <cell r="BO6">
            <v>1.5114261470153958</v>
          </cell>
          <cell r="BP6">
            <v>164.04166666666669</v>
          </cell>
        </row>
        <row r="7">
          <cell r="A7" t="str">
            <v>Equip0202</v>
          </cell>
          <cell r="B7" t="str">
            <v/>
          </cell>
          <cell r="C7" t="str">
            <v>Axe</v>
          </cell>
          <cell r="D7">
            <v>0</v>
          </cell>
          <cell r="E7">
            <v>2</v>
          </cell>
          <cell r="F7">
            <v>2</v>
          </cell>
          <cell r="G7">
            <v>2</v>
          </cell>
          <cell r="H7">
            <v>0</v>
          </cell>
          <cell r="I7">
            <v>2</v>
          </cell>
          <cell r="J7">
            <v>23.55</v>
          </cell>
          <cell r="K7">
            <v>39.36</v>
          </cell>
          <cell r="L7" t="str">
            <v>익스포넨셜</v>
          </cell>
          <cell r="M7">
            <v>2</v>
          </cell>
          <cell r="N7">
            <v>2.2000000000000002</v>
          </cell>
          <cell r="O7">
            <v>1</v>
          </cell>
          <cell r="P7" t="str">
            <v>MeleeAxe</v>
          </cell>
          <cell r="Q7">
            <v>1</v>
          </cell>
          <cell r="R7" t="str">
            <v>Shot_MeleeAxe</v>
          </cell>
          <cell r="S7" t="str">
            <v>EquipName_MeleeAxe</v>
          </cell>
          <cell r="T7" t="str">
            <v>은빛 유산</v>
          </cell>
          <cell r="U7">
            <v>3.5369215365000022</v>
          </cell>
          <cell r="V7">
            <v>6.7841272531421124</v>
          </cell>
          <cell r="W7">
            <v>11.609228700313841</v>
          </cell>
          <cell r="X7">
            <v>23.99</v>
          </cell>
          <cell r="Y7">
            <v>41.06</v>
          </cell>
          <cell r="Z7">
            <v>23.55</v>
          </cell>
          <cell r="AA7">
            <v>39.36</v>
          </cell>
          <cell r="AB7" t="str">
            <v/>
          </cell>
          <cell r="AC7">
            <v>1.6713375796178342</v>
          </cell>
          <cell r="AD7">
            <v>31.454999999999998</v>
          </cell>
          <cell r="AE7">
            <v>106.62446809108485</v>
          </cell>
          <cell r="AF7">
            <v>169.96213161016237</v>
          </cell>
          <cell r="AG7">
            <v>138.29329985062361</v>
          </cell>
          <cell r="AH7">
            <v>142.31584162381745</v>
          </cell>
          <cell r="AI7">
            <v>1.04</v>
          </cell>
          <cell r="AJ7">
            <v>3</v>
          </cell>
          <cell r="AK7">
            <v>10</v>
          </cell>
          <cell r="AL7">
            <v>1.04</v>
          </cell>
          <cell r="AM7">
            <v>8.5914911193722115E-3</v>
          </cell>
          <cell r="AN7">
            <v>48</v>
          </cell>
          <cell r="AO7">
            <v>48</v>
          </cell>
          <cell r="AP7">
            <v>0</v>
          </cell>
          <cell r="AQ7">
            <v>2500</v>
          </cell>
          <cell r="AR7">
            <v>3500</v>
          </cell>
          <cell r="AS7">
            <v>4</v>
          </cell>
          <cell r="AT7">
            <v>5</v>
          </cell>
          <cell r="AX7" t="str">
            <v>Sword</v>
          </cell>
          <cell r="AY7">
            <v>5</v>
          </cell>
          <cell r="BF7">
            <v>5</v>
          </cell>
          <cell r="BG7">
            <v>0</v>
          </cell>
          <cell r="BH7">
            <v>8.2223833237884871E-4</v>
          </cell>
          <cell r="BI7">
            <v>19.255376596543943</v>
          </cell>
          <cell r="BJ7">
            <v>1.3032757490524214</v>
          </cell>
          <cell r="BK7">
            <v>7.4074</v>
          </cell>
          <cell r="BL7">
            <v>11.1111</v>
          </cell>
          <cell r="BM7">
            <v>142.6322766012396</v>
          </cell>
          <cell r="BN7">
            <v>213.94841490185942</v>
          </cell>
          <cell r="BO7">
            <v>1.5144154164237356</v>
          </cell>
          <cell r="BP7">
            <v>214.83555555555552</v>
          </cell>
        </row>
        <row r="8">
          <cell r="A8" t="str">
            <v>Equip0301</v>
          </cell>
          <cell r="B8" t="str">
            <v/>
          </cell>
          <cell r="C8" t="str">
            <v>Axe</v>
          </cell>
          <cell r="D8">
            <v>0</v>
          </cell>
          <cell r="E8">
            <v>3</v>
          </cell>
          <cell r="F8">
            <v>3</v>
          </cell>
          <cell r="G8">
            <v>1</v>
          </cell>
          <cell r="H8">
            <v>0</v>
          </cell>
          <cell r="I8">
            <v>2</v>
          </cell>
          <cell r="J8">
            <v>51.96</v>
          </cell>
          <cell r="K8">
            <v>72.8</v>
          </cell>
          <cell r="L8" t="str">
            <v>익스포넨셜</v>
          </cell>
          <cell r="M8">
            <v>2</v>
          </cell>
          <cell r="N8">
            <v>2.2999999999999998</v>
          </cell>
          <cell r="O8">
            <v>1</v>
          </cell>
          <cell r="P8" t="str">
            <v>NecroScythe</v>
          </cell>
          <cell r="Q8">
            <v>1</v>
          </cell>
          <cell r="R8" t="str">
            <v>Shot_NecroScythe</v>
          </cell>
          <cell r="S8" t="str">
            <v>EquipName_NecroScythe</v>
          </cell>
          <cell r="T8" t="str">
            <v>자작나무 도끼</v>
          </cell>
          <cell r="U8">
            <v>6.892459479535832</v>
          </cell>
          <cell r="V8">
            <v>7.6953904052511932</v>
          </cell>
          <cell r="W8">
            <v>10.992810028606383</v>
          </cell>
          <cell r="X8">
            <v>53.04</v>
          </cell>
          <cell r="Y8">
            <v>75.77</v>
          </cell>
          <cell r="Z8">
            <v>51.96</v>
          </cell>
          <cell r="AA8">
            <v>72.8</v>
          </cell>
          <cell r="AB8" t="str">
            <v/>
          </cell>
          <cell r="AC8">
            <v>1.401077752117013</v>
          </cell>
          <cell r="AD8">
            <v>62.379999999999995</v>
          </cell>
          <cell r="AE8">
            <v>204.20972950017102</v>
          </cell>
          <cell r="AF8">
            <v>245.79675593676848</v>
          </cell>
          <cell r="AG8">
            <v>225.00324271846975</v>
          </cell>
          <cell r="AH8">
            <v>226.74810773819456</v>
          </cell>
          <cell r="AI8">
            <v>1.1000000000000001</v>
          </cell>
          <cell r="AJ8">
            <v>5</v>
          </cell>
          <cell r="AK8">
            <v>5</v>
          </cell>
          <cell r="AL8">
            <v>1.1000000000000001</v>
          </cell>
          <cell r="AM8">
            <v>9.0871540685667634E-3</v>
          </cell>
          <cell r="AN8">
            <v>20</v>
          </cell>
          <cell r="AO8">
            <v>20</v>
          </cell>
          <cell r="AP8">
            <v>0</v>
          </cell>
          <cell r="AQ8">
            <v>7000</v>
          </cell>
          <cell r="AR8">
            <v>8000</v>
          </cell>
          <cell r="AS8">
            <v>10</v>
          </cell>
          <cell r="AT8">
            <v>12</v>
          </cell>
          <cell r="AX8" t="str">
            <v>Gun</v>
          </cell>
          <cell r="AY8">
            <v>6</v>
          </cell>
          <cell r="BF8">
            <v>6</v>
          </cell>
          <cell r="BG8">
            <v>0</v>
          </cell>
          <cell r="BH8">
            <v>3.6543925883504396E-4</v>
          </cell>
          <cell r="BI8">
            <v>25.095065357147273</v>
          </cell>
          <cell r="BJ8">
            <v>1.3032757490524214</v>
          </cell>
          <cell r="BK8">
            <v>7.4074</v>
          </cell>
          <cell r="BL8">
            <v>11.1111</v>
          </cell>
          <cell r="BM8">
            <v>185.8891871265327</v>
          </cell>
          <cell r="BN8">
            <v>278.83378068979908</v>
          </cell>
          <cell r="BO8">
            <v>1.3509054677506833</v>
          </cell>
          <cell r="BP8">
            <v>266.06555555555553</v>
          </cell>
        </row>
        <row r="9">
          <cell r="A9" t="str">
            <v>Equip0302</v>
          </cell>
          <cell r="B9" t="str">
            <v/>
          </cell>
          <cell r="C9" t="str">
            <v>Axe</v>
          </cell>
          <cell r="D9">
            <v>0</v>
          </cell>
          <cell r="E9">
            <v>3</v>
          </cell>
          <cell r="F9">
            <v>3</v>
          </cell>
          <cell r="G9">
            <v>2</v>
          </cell>
          <cell r="H9">
            <v>0</v>
          </cell>
          <cell r="I9">
            <v>2</v>
          </cell>
          <cell r="J9">
            <v>48.16</v>
          </cell>
          <cell r="K9">
            <v>77.7</v>
          </cell>
          <cell r="L9" t="str">
            <v>익스포넨셜</v>
          </cell>
          <cell r="M9">
            <v>2</v>
          </cell>
          <cell r="N9">
            <v>2.2999999999999998</v>
          </cell>
          <cell r="O9">
            <v>1</v>
          </cell>
          <cell r="P9" t="str">
            <v>PickAxe</v>
          </cell>
          <cell r="Q9">
            <v>1</v>
          </cell>
          <cell r="R9" t="str">
            <v>Shot_PickAxe</v>
          </cell>
          <cell r="S9" t="str">
            <v>EquipName_PickAxe</v>
          </cell>
          <cell r="T9" t="str">
            <v>오디세이 픽액스</v>
          </cell>
          <cell r="U9">
            <v>6.892459479535832</v>
          </cell>
          <cell r="V9">
            <v>7.0992004652324452</v>
          </cell>
          <cell r="W9">
            <v>11.220154268634484</v>
          </cell>
          <cell r="X9">
            <v>48.93</v>
          </cell>
          <cell r="Y9">
            <v>77.33</v>
          </cell>
          <cell r="Z9">
            <v>48.16</v>
          </cell>
          <cell r="AA9">
            <v>77.7</v>
          </cell>
          <cell r="AB9" t="str">
            <v/>
          </cell>
          <cell r="AC9">
            <v>1.613372093023256</v>
          </cell>
          <cell r="AD9">
            <v>62.93</v>
          </cell>
          <cell r="AE9">
            <v>194.84451048586641</v>
          </cell>
          <cell r="AF9">
            <v>253.8294202608198</v>
          </cell>
          <cell r="AG9">
            <v>224.33696537334311</v>
          </cell>
          <cell r="AH9">
            <v>227.83060364026414</v>
          </cell>
          <cell r="AI9">
            <v>0.88000000000000012</v>
          </cell>
          <cell r="AJ9">
            <v>6</v>
          </cell>
          <cell r="AK9">
            <v>5</v>
          </cell>
          <cell r="AL9">
            <v>0.88000000000000012</v>
          </cell>
          <cell r="AM9">
            <v>7.2697232548534114E-3</v>
          </cell>
          <cell r="AN9">
            <v>16</v>
          </cell>
          <cell r="AO9">
            <v>16</v>
          </cell>
          <cell r="AP9">
            <v>0</v>
          </cell>
          <cell r="AQ9">
            <v>7000</v>
          </cell>
          <cell r="AR9">
            <v>8000</v>
          </cell>
          <cell r="AS9">
            <v>10</v>
          </cell>
          <cell r="AT9">
            <v>12</v>
          </cell>
          <cell r="AX9" t="str">
            <v>Shield</v>
          </cell>
          <cell r="AY9">
            <v>7</v>
          </cell>
        </row>
        <row r="10">
          <cell r="A10" t="str">
            <v>Equip0401</v>
          </cell>
          <cell r="B10" t="str">
            <v/>
          </cell>
          <cell r="C10" t="str">
            <v>Axe</v>
          </cell>
          <cell r="D10">
            <v>0</v>
          </cell>
          <cell r="E10">
            <v>4</v>
          </cell>
          <cell r="F10">
            <v>4</v>
          </cell>
          <cell r="G10">
            <v>1</v>
          </cell>
          <cell r="H10">
            <v>0</v>
          </cell>
          <cell r="I10">
            <v>3</v>
          </cell>
          <cell r="J10">
            <v>109.47</v>
          </cell>
          <cell r="K10">
            <v>155.63</v>
          </cell>
          <cell r="L10" t="str">
            <v>익스포넨셜</v>
          </cell>
          <cell r="M10">
            <v>2</v>
          </cell>
          <cell r="N10">
            <v>2.5</v>
          </cell>
          <cell r="O10">
            <v>1</v>
          </cell>
          <cell r="P10" t="str">
            <v>ElvenAxe</v>
          </cell>
          <cell r="Q10">
            <v>1</v>
          </cell>
          <cell r="R10" t="str">
            <v>Shot_ElvenAxe</v>
          </cell>
          <cell r="S10" t="str">
            <v>EquipName_ElvenAxe</v>
          </cell>
          <cell r="T10" t="str">
            <v>악인의 최후</v>
          </cell>
          <cell r="U10">
            <v>14.774599013711439</v>
          </cell>
          <cell r="V10">
            <v>7.6243123416576797</v>
          </cell>
          <cell r="W10">
            <v>10.465885154476391</v>
          </cell>
          <cell r="X10">
            <v>112.65</v>
          </cell>
          <cell r="Y10">
            <v>154.63</v>
          </cell>
          <cell r="Z10">
            <v>109.47</v>
          </cell>
          <cell r="AA10">
            <v>155.63</v>
          </cell>
          <cell r="AB10" t="str">
            <v/>
          </cell>
          <cell r="AC10">
            <v>1.421668036905088</v>
          </cell>
          <cell r="AD10">
            <v>132.55000000000001</v>
          </cell>
          <cell r="AE10">
            <v>296.10127977325635</v>
          </cell>
          <cell r="AF10">
            <v>339.4873627018269</v>
          </cell>
          <cell r="AG10">
            <v>317.79432123754162</v>
          </cell>
          <cell r="AH10">
            <v>319.69263076658706</v>
          </cell>
          <cell r="AI10">
            <v>2.25</v>
          </cell>
          <cell r="AJ10">
            <v>6</v>
          </cell>
          <cell r="AK10">
            <v>15</v>
          </cell>
          <cell r="AL10">
            <v>2.25</v>
          </cell>
          <cell r="AM10">
            <v>1.8587360594795651E-2</v>
          </cell>
          <cell r="AN10">
            <v>1</v>
          </cell>
          <cell r="AO10">
            <v>0.62628865979381432</v>
          </cell>
          <cell r="AP10">
            <v>0</v>
          </cell>
          <cell r="AS10">
            <v>14</v>
          </cell>
          <cell r="AT10">
            <v>21</v>
          </cell>
          <cell r="AU10">
            <v>26</v>
          </cell>
          <cell r="AV10">
            <v>29</v>
          </cell>
          <cell r="AX10" t="str">
            <v>TwoHanded</v>
          </cell>
          <cell r="AY10">
            <v>8</v>
          </cell>
        </row>
        <row r="11">
          <cell r="A11" t="str">
            <v>Equip0402</v>
          </cell>
          <cell r="B11" t="str">
            <v/>
          </cell>
          <cell r="C11" t="str">
            <v>Axe</v>
          </cell>
          <cell r="D11">
            <v>0</v>
          </cell>
          <cell r="E11">
            <v>4</v>
          </cell>
          <cell r="F11">
            <v>4</v>
          </cell>
          <cell r="G11">
            <v>2</v>
          </cell>
          <cell r="H11">
            <v>0</v>
          </cell>
          <cell r="I11">
            <v>3</v>
          </cell>
          <cell r="J11">
            <v>98.99</v>
          </cell>
          <cell r="K11">
            <v>165.55</v>
          </cell>
          <cell r="L11" t="str">
            <v>익스포넨셜</v>
          </cell>
          <cell r="M11">
            <v>2</v>
          </cell>
          <cell r="N11">
            <v>2.5</v>
          </cell>
          <cell r="O11">
            <v>1</v>
          </cell>
          <cell r="P11" t="str">
            <v>StylizedAxe</v>
          </cell>
          <cell r="Q11">
            <v>1</v>
          </cell>
          <cell r="R11" t="str">
            <v>Shot_StylizedAxe</v>
          </cell>
          <cell r="S11" t="str">
            <v>EquipName_StylizedAxe</v>
          </cell>
          <cell r="T11" t="str">
            <v>유물 약탈자</v>
          </cell>
          <cell r="U11">
            <v>14.774599013711439</v>
          </cell>
          <cell r="V11">
            <v>6.7171263027216623</v>
          </cell>
          <cell r="W11">
            <v>11.199952268795943</v>
          </cell>
          <cell r="X11">
            <v>99.24</v>
          </cell>
          <cell r="Y11">
            <v>165.47</v>
          </cell>
          <cell r="Z11">
            <v>98.99</v>
          </cell>
          <cell r="AA11">
            <v>165.55</v>
          </cell>
          <cell r="AB11" t="str">
            <v/>
          </cell>
          <cell r="AC11">
            <v>1.672391150621275</v>
          </cell>
          <cell r="AD11">
            <v>132.27000000000001</v>
          </cell>
          <cell r="AE11">
            <v>283.69186375047195</v>
          </cell>
          <cell r="AF11">
            <v>347.10723769731646</v>
          </cell>
          <cell r="AG11">
            <v>315.39955072389421</v>
          </cell>
          <cell r="AH11">
            <v>319.43186298968192</v>
          </cell>
          <cell r="AI11">
            <v>1.8</v>
          </cell>
          <cell r="AJ11">
            <v>7</v>
          </cell>
          <cell r="AK11">
            <v>5</v>
          </cell>
          <cell r="AL11">
            <v>1.8</v>
          </cell>
          <cell r="AM11">
            <v>1.4869888475836521E-2</v>
          </cell>
          <cell r="AN11">
            <v>0.8</v>
          </cell>
          <cell r="AO11">
            <v>0.50103092783505143</v>
          </cell>
          <cell r="AP11">
            <v>0</v>
          </cell>
          <cell r="AS11">
            <v>14</v>
          </cell>
          <cell r="AT11">
            <v>21</v>
          </cell>
          <cell r="AU11">
            <v>26</v>
          </cell>
          <cell r="AV11">
            <v>29</v>
          </cell>
        </row>
        <row r="12">
          <cell r="A12" t="str">
            <v>Equip0403</v>
          </cell>
          <cell r="B12" t="str">
            <v/>
          </cell>
          <cell r="C12" t="str">
            <v>Axe</v>
          </cell>
          <cell r="D12">
            <v>0</v>
          </cell>
          <cell r="E12">
            <v>4</v>
          </cell>
          <cell r="F12">
            <v>5</v>
          </cell>
          <cell r="G12">
            <v>3</v>
          </cell>
          <cell r="H12">
            <v>0</v>
          </cell>
          <cell r="I12">
            <v>3</v>
          </cell>
          <cell r="J12">
            <v>145.09</v>
          </cell>
          <cell r="K12">
            <v>201.68</v>
          </cell>
          <cell r="L12" t="str">
            <v>익스포넨셜</v>
          </cell>
          <cell r="M12">
            <v>2</v>
          </cell>
          <cell r="N12">
            <v>3</v>
          </cell>
          <cell r="O12">
            <v>1</v>
          </cell>
          <cell r="P12" t="str">
            <v>SlicerAxe</v>
          </cell>
          <cell r="Q12">
            <v>1</v>
          </cell>
          <cell r="R12" t="str">
            <v>Shot_SlicerAxe</v>
          </cell>
          <cell r="S12" t="str">
            <v>EquipName_SlicerAxe</v>
          </cell>
          <cell r="T12" t="str">
            <v>망명자의 도끼</v>
          </cell>
          <cell r="U12">
            <v>19.255376596543943</v>
          </cell>
          <cell r="V12">
            <v>7.5357170369502962</v>
          </cell>
          <cell r="W12">
            <v>10.682513300710212</v>
          </cell>
          <cell r="X12">
            <v>145.1</v>
          </cell>
          <cell r="Y12">
            <v>205.7</v>
          </cell>
          <cell r="Z12">
            <v>145.09</v>
          </cell>
          <cell r="AA12">
            <v>201.68</v>
          </cell>
          <cell r="AB12" t="str">
            <v/>
          </cell>
          <cell r="AC12">
            <v>1.3900337721414295</v>
          </cell>
          <cell r="AD12">
            <v>173.38499999999999</v>
          </cell>
          <cell r="AE12">
            <v>330.83962035766729</v>
          </cell>
          <cell r="AF12">
            <v>371.45076503651069</v>
          </cell>
          <cell r="AG12">
            <v>351.14519269708899</v>
          </cell>
          <cell r="AH12">
            <v>352.80949055414544</v>
          </cell>
          <cell r="AI12">
            <v>1.0125</v>
          </cell>
          <cell r="AJ12">
            <v>13</v>
          </cell>
          <cell r="AK12">
            <v>5</v>
          </cell>
          <cell r="AL12">
            <v>0</v>
          </cell>
          <cell r="AM12">
            <v>0</v>
          </cell>
          <cell r="AN12">
            <v>0.8</v>
          </cell>
          <cell r="AO12">
            <v>0.50103092783505143</v>
          </cell>
          <cell r="AP12">
            <v>0.2</v>
          </cell>
          <cell r="AS12">
            <v>16</v>
          </cell>
          <cell r="AT12">
            <v>24</v>
          </cell>
          <cell r="AU12">
            <v>30</v>
          </cell>
          <cell r="AV12">
            <v>34</v>
          </cell>
        </row>
        <row r="13">
          <cell r="A13" t="str">
            <v>Equip0404</v>
          </cell>
          <cell r="B13" t="str">
            <v/>
          </cell>
          <cell r="C13" t="str">
            <v>Axe</v>
          </cell>
          <cell r="D13">
            <v>0</v>
          </cell>
          <cell r="E13">
            <v>4</v>
          </cell>
          <cell r="F13">
            <v>5</v>
          </cell>
          <cell r="G13">
            <v>4</v>
          </cell>
          <cell r="H13">
            <v>0</v>
          </cell>
          <cell r="I13">
            <v>3</v>
          </cell>
          <cell r="J13">
            <v>127.59</v>
          </cell>
          <cell r="K13">
            <v>219.38</v>
          </cell>
          <cell r="L13" t="str">
            <v>익스포넨셜</v>
          </cell>
          <cell r="M13">
            <v>2</v>
          </cell>
          <cell r="N13">
            <v>3</v>
          </cell>
          <cell r="O13">
            <v>1</v>
          </cell>
          <cell r="P13" t="str">
            <v>RunicAxe</v>
          </cell>
          <cell r="Q13">
            <v>1</v>
          </cell>
          <cell r="R13" t="str">
            <v>Shot_RunicAxe</v>
          </cell>
          <cell r="S13" t="str">
            <v>EquipName_RunicAxe</v>
          </cell>
          <cell r="T13" t="str">
            <v>달빛 문양 도끼</v>
          </cell>
          <cell r="U13">
            <v>19.255376596543943</v>
          </cell>
          <cell r="V13">
            <v>7.2155297901711091</v>
          </cell>
          <cell r="W13">
            <v>11.486762311734427</v>
          </cell>
          <cell r="X13">
            <v>138.94</v>
          </cell>
          <cell r="Y13">
            <v>221.18</v>
          </cell>
          <cell r="Z13">
            <v>127.59</v>
          </cell>
          <cell r="AA13">
            <v>219.38</v>
          </cell>
          <cell r="AB13" t="str">
            <v/>
          </cell>
          <cell r="AC13">
            <v>1.7194137471588682</v>
          </cell>
          <cell r="AD13">
            <v>173.48500000000001</v>
          </cell>
          <cell r="AE13">
            <v>314.98964473416015</v>
          </cell>
          <cell r="AF13">
            <v>381.82442005901419</v>
          </cell>
          <cell r="AG13">
            <v>348.40703239658717</v>
          </cell>
          <cell r="AH13">
            <v>352.88059222136087</v>
          </cell>
          <cell r="AI13">
            <v>0.80999999999999994</v>
          </cell>
          <cell r="AJ13">
            <v>14</v>
          </cell>
          <cell r="AK13">
            <v>5</v>
          </cell>
          <cell r="AL13">
            <v>0</v>
          </cell>
          <cell r="AM13">
            <v>0</v>
          </cell>
          <cell r="AN13">
            <v>0.64</v>
          </cell>
          <cell r="AO13">
            <v>0.40082474226804116</v>
          </cell>
          <cell r="AP13">
            <v>0.6</v>
          </cell>
          <cell r="AS13">
            <v>16</v>
          </cell>
          <cell r="AT13">
            <v>24</v>
          </cell>
          <cell r="AU13">
            <v>30</v>
          </cell>
          <cell r="AV13">
            <v>34</v>
          </cell>
        </row>
        <row r="14">
          <cell r="A14" t="str">
            <v>Equip0405</v>
          </cell>
          <cell r="B14" t="str">
            <v/>
          </cell>
          <cell r="C14" t="str">
            <v>Axe</v>
          </cell>
          <cell r="D14">
            <v>0</v>
          </cell>
          <cell r="E14">
            <v>4</v>
          </cell>
          <cell r="F14">
            <v>6</v>
          </cell>
          <cell r="G14">
            <v>5</v>
          </cell>
          <cell r="H14">
            <v>0</v>
          </cell>
          <cell r="I14">
            <v>3</v>
          </cell>
          <cell r="J14">
            <v>195.32</v>
          </cell>
          <cell r="K14">
            <v>259.95</v>
          </cell>
          <cell r="L14" t="str">
            <v>익스포넨셜</v>
          </cell>
          <cell r="M14">
            <v>2</v>
          </cell>
          <cell r="N14">
            <v>3.5</v>
          </cell>
          <cell r="O14">
            <v>1</v>
          </cell>
          <cell r="P14" t="str">
            <v>ArsenalAxe</v>
          </cell>
          <cell r="Q14">
            <v>1</v>
          </cell>
          <cell r="R14" t="str">
            <v>Shot_ArsenalAxe</v>
          </cell>
          <cell r="S14" t="str">
            <v>EquipName_ArsenalAxe</v>
          </cell>
          <cell r="T14" t="str">
            <v>주시자의 도끼</v>
          </cell>
          <cell r="U14">
            <v>25.095065357147273</v>
          </cell>
          <cell r="V14">
            <v>7.5268406700641508</v>
          </cell>
          <cell r="W14">
            <v>10.953743274719496</v>
          </cell>
          <cell r="X14">
            <v>188.89</v>
          </cell>
          <cell r="Y14">
            <v>274.88</v>
          </cell>
          <cell r="Z14">
            <v>195.32</v>
          </cell>
          <cell r="AA14">
            <v>259.95</v>
          </cell>
          <cell r="AB14" t="str">
            <v/>
          </cell>
          <cell r="AC14">
            <v>1.3308928937128814</v>
          </cell>
          <cell r="AD14">
            <v>227.63499999999999</v>
          </cell>
          <cell r="AE14">
            <v>367.49937155709233</v>
          </cell>
          <cell r="AF14">
            <v>402.74902188705494</v>
          </cell>
          <cell r="AG14">
            <v>385.12419672207363</v>
          </cell>
          <cell r="AH14">
            <v>386.37944615947197</v>
          </cell>
          <cell r="AI14">
            <v>0.45562500000000006</v>
          </cell>
          <cell r="AJ14">
            <v>20</v>
          </cell>
          <cell r="AK14">
            <v>5</v>
          </cell>
          <cell r="AL14">
            <v>0</v>
          </cell>
          <cell r="AM14">
            <v>0</v>
          </cell>
          <cell r="AN14">
            <v>0.64</v>
          </cell>
          <cell r="AO14">
            <v>0.40082474226804116</v>
          </cell>
          <cell r="AP14">
            <v>7.8</v>
          </cell>
          <cell r="AS14">
            <v>19</v>
          </cell>
          <cell r="AT14">
            <v>30</v>
          </cell>
          <cell r="AU14">
            <v>37</v>
          </cell>
          <cell r="AV14">
            <v>43</v>
          </cell>
        </row>
        <row r="15">
          <cell r="A15" t="str">
            <v>Equip1001</v>
          </cell>
          <cell r="B15" t="str">
            <v/>
          </cell>
          <cell r="C15" t="str">
            <v>Dagger</v>
          </cell>
          <cell r="D15">
            <v>1</v>
          </cell>
          <cell r="E15">
            <v>0</v>
          </cell>
          <cell r="F15">
            <v>0</v>
          </cell>
          <cell r="G15">
            <v>1</v>
          </cell>
          <cell r="H15">
            <v>1</v>
          </cell>
          <cell r="I15">
            <v>1</v>
          </cell>
          <cell r="J15">
            <v>11.22</v>
          </cell>
          <cell r="K15">
            <v>15.66</v>
          </cell>
          <cell r="L15" t="str">
            <v>익스포넨셜</v>
          </cell>
          <cell r="M15">
            <v>2</v>
          </cell>
          <cell r="N15">
            <v>2</v>
          </cell>
          <cell r="O15">
            <v>1</v>
          </cell>
          <cell r="P15" t="str">
            <v>VillagerDagger</v>
          </cell>
          <cell r="Q15">
            <v>1</v>
          </cell>
          <cell r="R15" t="str">
            <v>Shot_VillagerDagger</v>
          </cell>
          <cell r="S15" t="str">
            <v>EquipName_VillagerDagger</v>
          </cell>
          <cell r="T15" t="str">
            <v>용사의 단검</v>
          </cell>
          <cell r="U15">
            <v>1.5</v>
          </cell>
          <cell r="V15">
            <v>7.472862810297034</v>
          </cell>
          <cell r="W15">
            <v>10.39021961820308</v>
          </cell>
          <cell r="X15">
            <v>11.21</v>
          </cell>
          <cell r="Y15">
            <v>15.59</v>
          </cell>
          <cell r="Z15">
            <v>11.22</v>
          </cell>
          <cell r="AA15">
            <v>15.66</v>
          </cell>
          <cell r="AB15" t="str">
            <v/>
          </cell>
          <cell r="AC15">
            <v>1.3957219251336899</v>
          </cell>
          <cell r="AD15">
            <v>13.440000000000001</v>
          </cell>
          <cell r="AE15">
            <v>15.195155735792241</v>
          </cell>
          <cell r="AF15">
            <v>56.309888397223062</v>
          </cell>
          <cell r="AG15">
            <v>35.752522066507652</v>
          </cell>
          <cell r="AH15">
            <v>37.458160787301154</v>
          </cell>
          <cell r="AI15">
            <v>4.2</v>
          </cell>
          <cell r="AJ15">
            <v>2</v>
          </cell>
          <cell r="AK15">
            <v>5</v>
          </cell>
          <cell r="AL15">
            <v>4.2</v>
          </cell>
          <cell r="AM15">
            <v>3.4696406443618551E-2</v>
          </cell>
          <cell r="AN15">
            <v>240</v>
          </cell>
          <cell r="AO15">
            <v>240</v>
          </cell>
          <cell r="AP15">
            <v>0</v>
          </cell>
          <cell r="AQ15">
            <v>600</v>
          </cell>
          <cell r="AR15">
            <v>900</v>
          </cell>
        </row>
        <row r="16">
          <cell r="A16" t="str">
            <v>Equip1002</v>
          </cell>
          <cell r="B16" t="str">
            <v/>
          </cell>
          <cell r="C16" t="str">
            <v>Dagger</v>
          </cell>
          <cell r="D16">
            <v>1</v>
          </cell>
          <cell r="E16">
            <v>0</v>
          </cell>
          <cell r="F16">
            <v>0</v>
          </cell>
          <cell r="G16">
            <v>2</v>
          </cell>
          <cell r="H16">
            <v>1</v>
          </cell>
          <cell r="I16">
            <v>1</v>
          </cell>
          <cell r="J16">
            <v>10.95</v>
          </cell>
          <cell r="K16">
            <v>16.89</v>
          </cell>
          <cell r="L16" t="str">
            <v>익스포넨셜</v>
          </cell>
          <cell r="M16">
            <v>2</v>
          </cell>
          <cell r="N16">
            <v>2</v>
          </cell>
          <cell r="O16">
            <v>1</v>
          </cell>
          <cell r="P16" t="str">
            <v>StealthDagger</v>
          </cell>
          <cell r="Q16">
            <v>1</v>
          </cell>
          <cell r="R16" t="str">
            <v>Shot_StealthDagger</v>
          </cell>
          <cell r="S16" t="str">
            <v>EquipName_StealthDagger</v>
          </cell>
          <cell r="T16" t="str">
            <v>숨겨온 원한</v>
          </cell>
          <cell r="U16">
            <v>1.5</v>
          </cell>
          <cell r="V16">
            <v>6.6430684803022952</v>
          </cell>
          <cell r="W16">
            <v>11.112324449431014</v>
          </cell>
          <cell r="X16">
            <v>9.9600000000000009</v>
          </cell>
          <cell r="Y16">
            <v>16.670000000000002</v>
          </cell>
          <cell r="Z16">
            <v>10.95</v>
          </cell>
          <cell r="AA16">
            <v>16.89</v>
          </cell>
          <cell r="AB16" t="str">
            <v/>
          </cell>
          <cell r="AC16">
            <v>1.5424657534246577</v>
          </cell>
          <cell r="AD16">
            <v>13.92</v>
          </cell>
          <cell r="AE16">
            <v>12.191390017739025</v>
          </cell>
          <cell r="AF16">
            <v>65.634000231388768</v>
          </cell>
          <cell r="AG16">
            <v>38.912695124563896</v>
          </cell>
          <cell r="AH16">
            <v>41.785452964795809</v>
          </cell>
          <cell r="AI16">
            <v>3.3600000000000003</v>
          </cell>
          <cell r="AJ16">
            <v>2</v>
          </cell>
          <cell r="AK16">
            <v>10</v>
          </cell>
          <cell r="AL16">
            <v>3.3600000000000003</v>
          </cell>
          <cell r="AM16">
            <v>2.7757125154894841E-2</v>
          </cell>
          <cell r="AN16">
            <v>192</v>
          </cell>
          <cell r="AO16">
            <v>192</v>
          </cell>
          <cell r="AP16">
            <v>0</v>
          </cell>
          <cell r="AQ16">
            <v>600</v>
          </cell>
          <cell r="AR16">
            <v>900</v>
          </cell>
        </row>
        <row r="17">
          <cell r="A17" t="str">
            <v>Equip1101</v>
          </cell>
          <cell r="B17" t="str">
            <v/>
          </cell>
          <cell r="C17" t="str">
            <v>Dagger</v>
          </cell>
          <cell r="D17">
            <v>1</v>
          </cell>
          <cell r="E17">
            <v>1</v>
          </cell>
          <cell r="F17">
            <v>1</v>
          </cell>
          <cell r="G17">
            <v>1</v>
          </cell>
          <cell r="H17">
            <v>1</v>
          </cell>
          <cell r="I17">
            <v>1</v>
          </cell>
          <cell r="J17">
            <v>16.41</v>
          </cell>
          <cell r="K17">
            <v>23.96</v>
          </cell>
          <cell r="L17" t="str">
            <v>익스포넨셜</v>
          </cell>
          <cell r="M17">
            <v>2</v>
          </cell>
          <cell r="N17">
            <v>2.1</v>
          </cell>
          <cell r="O17">
            <v>1</v>
          </cell>
          <cell r="P17" t="str">
            <v>StylizedKnife</v>
          </cell>
          <cell r="Q17">
            <v>1</v>
          </cell>
          <cell r="R17" t="str">
            <v>Shot_StylizedKnife</v>
          </cell>
          <cell r="S17" t="str">
            <v>EquipName_StylizedKnife</v>
          </cell>
          <cell r="T17" t="str">
            <v>칼날 손잡이</v>
          </cell>
          <cell r="U17">
            <v>2.1961500000000007</v>
          </cell>
          <cell r="V17">
            <v>8.1509337931302408</v>
          </cell>
          <cell r="W17">
            <v>10.800186149979433</v>
          </cell>
          <cell r="X17">
            <v>17.899999999999999</v>
          </cell>
          <cell r="Y17">
            <v>23.72</v>
          </cell>
          <cell r="Z17">
            <v>16.41</v>
          </cell>
          <cell r="AA17">
            <v>23.96</v>
          </cell>
          <cell r="AB17" t="str">
            <v/>
          </cell>
          <cell r="AC17">
            <v>1.4600853138330288</v>
          </cell>
          <cell r="AD17">
            <v>20.185000000000002</v>
          </cell>
          <cell r="AE17">
            <v>62.078721966850821</v>
          </cell>
          <cell r="AF17">
            <v>108.75288215676784</v>
          </cell>
          <cell r="AG17">
            <v>85.41580206180933</v>
          </cell>
          <cell r="AH17">
            <v>87.610986650359848</v>
          </cell>
          <cell r="AI17">
            <v>2.9</v>
          </cell>
          <cell r="AJ17">
            <v>2</v>
          </cell>
          <cell r="AK17">
            <v>15</v>
          </cell>
          <cell r="AL17">
            <v>2.9</v>
          </cell>
          <cell r="AM17">
            <v>2.3957042544403284E-2</v>
          </cell>
          <cell r="AN17">
            <v>288</v>
          </cell>
          <cell r="AO17">
            <v>288</v>
          </cell>
          <cell r="AP17">
            <v>0</v>
          </cell>
          <cell r="AQ17">
            <v>1000</v>
          </cell>
          <cell r="AR17">
            <v>1500</v>
          </cell>
        </row>
        <row r="18">
          <cell r="A18" t="str">
            <v>Equip1102</v>
          </cell>
          <cell r="B18" t="str">
            <v/>
          </cell>
          <cell r="C18" t="str">
            <v>Dagger</v>
          </cell>
          <cell r="D18">
            <v>1</v>
          </cell>
          <cell r="E18">
            <v>1</v>
          </cell>
          <cell r="F18">
            <v>1</v>
          </cell>
          <cell r="G18">
            <v>2</v>
          </cell>
          <cell r="H18">
            <v>1</v>
          </cell>
          <cell r="I18">
            <v>1</v>
          </cell>
          <cell r="J18">
            <v>14.68</v>
          </cell>
          <cell r="K18">
            <v>24.62</v>
          </cell>
          <cell r="L18" t="str">
            <v>익스포넨셜</v>
          </cell>
          <cell r="M18">
            <v>2</v>
          </cell>
          <cell r="N18">
            <v>2.1</v>
          </cell>
          <cell r="O18">
            <v>1</v>
          </cell>
          <cell r="P18" t="str">
            <v>FourMaker59</v>
          </cell>
          <cell r="Q18">
            <v>1</v>
          </cell>
          <cell r="R18" t="str">
            <v>Shot_FourMaker59</v>
          </cell>
          <cell r="S18" t="str">
            <v>EquipName_FourMaker59</v>
          </cell>
          <cell r="T18" t="str">
            <v>그림자 단검</v>
          </cell>
          <cell r="U18">
            <v>2.1961500000000007</v>
          </cell>
          <cell r="V18">
            <v>7.2799428181347681</v>
          </cell>
          <cell r="W18">
            <v>11.735614952176377</v>
          </cell>
          <cell r="X18">
            <v>15.99</v>
          </cell>
          <cell r="Y18">
            <v>25.77</v>
          </cell>
          <cell r="Z18">
            <v>14.68</v>
          </cell>
          <cell r="AA18">
            <v>24.62</v>
          </cell>
          <cell r="AB18" t="str">
            <v/>
          </cell>
          <cell r="AC18">
            <v>1.6771117166212535</v>
          </cell>
          <cell r="AD18">
            <v>19.649999999999999</v>
          </cell>
          <cell r="AE18">
            <v>48.340809667143049</v>
          </cell>
          <cell r="AF18">
            <v>112.10376820906532</v>
          </cell>
          <cell r="AG18">
            <v>80.222288938104185</v>
          </cell>
          <cell r="AH18">
            <v>84.298443172208351</v>
          </cell>
          <cell r="AI18">
            <v>2.3199999999999998</v>
          </cell>
          <cell r="AJ18">
            <v>2</v>
          </cell>
          <cell r="AK18">
            <v>20</v>
          </cell>
          <cell r="AL18">
            <v>2.3199999999999998</v>
          </cell>
          <cell r="AM18">
            <v>1.9165634035522624E-2</v>
          </cell>
          <cell r="AN18">
            <v>230.4</v>
          </cell>
          <cell r="AO18">
            <v>230.4</v>
          </cell>
          <cell r="AP18">
            <v>0</v>
          </cell>
          <cell r="AQ18">
            <v>1000</v>
          </cell>
          <cell r="AR18">
            <v>1500</v>
          </cell>
        </row>
        <row r="19">
          <cell r="A19" t="str">
            <v>Equip1201</v>
          </cell>
          <cell r="B19" t="str">
            <v/>
          </cell>
          <cell r="C19" t="str">
            <v>Dagger</v>
          </cell>
          <cell r="D19">
            <v>1</v>
          </cell>
          <cell r="E19">
            <v>2</v>
          </cell>
          <cell r="F19">
            <v>2</v>
          </cell>
          <cell r="G19">
            <v>1</v>
          </cell>
          <cell r="H19">
            <v>1</v>
          </cell>
          <cell r="I19">
            <v>2</v>
          </cell>
          <cell r="J19">
            <v>26.94</v>
          </cell>
          <cell r="K19">
            <v>36.880000000000003</v>
          </cell>
          <cell r="L19" t="str">
            <v>익스포넨셜</v>
          </cell>
          <cell r="M19">
            <v>2</v>
          </cell>
          <cell r="N19">
            <v>2.2000000000000002</v>
          </cell>
          <cell r="O19">
            <v>1</v>
          </cell>
          <cell r="P19" t="str">
            <v>LowWeaponsDagger</v>
          </cell>
          <cell r="Q19">
            <v>1</v>
          </cell>
          <cell r="R19" t="str">
            <v>Shot_LowWeaponsDagger</v>
          </cell>
          <cell r="S19" t="str">
            <v>EquipName_LowWeaponsDagger</v>
          </cell>
          <cell r="T19" t="str">
            <v>사파이어 대거</v>
          </cell>
          <cell r="U19">
            <v>3.5369215365000022</v>
          </cell>
          <cell r="V19">
            <v>7.7541672140223774</v>
          </cell>
          <cell r="W19">
            <v>10.489141433285917</v>
          </cell>
          <cell r="X19">
            <v>27.43</v>
          </cell>
          <cell r="Y19">
            <v>37.1</v>
          </cell>
          <cell r="Z19">
            <v>26.94</v>
          </cell>
          <cell r="AA19">
            <v>36.880000000000003</v>
          </cell>
          <cell r="AB19" t="str">
            <v/>
          </cell>
          <cell r="AC19">
            <v>1.3689680772086117</v>
          </cell>
          <cell r="AD19">
            <v>31.910000000000004</v>
          </cell>
          <cell r="AE19">
            <v>123.20867568755142</v>
          </cell>
          <cell r="AF19">
            <v>161.93669709135554</v>
          </cell>
          <cell r="AG19">
            <v>142.57268638945348</v>
          </cell>
          <cell r="AH19">
            <v>144.08683091253425</v>
          </cell>
          <cell r="AI19">
            <v>1.3</v>
          </cell>
          <cell r="AJ19">
            <v>3</v>
          </cell>
          <cell r="AK19">
            <v>15</v>
          </cell>
          <cell r="AL19">
            <v>1.3</v>
          </cell>
          <cell r="AM19">
            <v>1.0739363899215265E-2</v>
          </cell>
          <cell r="AN19">
            <v>60</v>
          </cell>
          <cell r="AO19">
            <v>60</v>
          </cell>
          <cell r="AP19">
            <v>0</v>
          </cell>
          <cell r="AQ19">
            <v>2500</v>
          </cell>
          <cell r="AR19">
            <v>3500</v>
          </cell>
          <cell r="AS19">
            <v>4</v>
          </cell>
          <cell r="AT19">
            <v>5</v>
          </cell>
        </row>
        <row r="20">
          <cell r="A20" t="str">
            <v>Equip1202</v>
          </cell>
          <cell r="B20" t="str">
            <v/>
          </cell>
          <cell r="C20" t="str">
            <v>Dagger</v>
          </cell>
          <cell r="D20">
            <v>1</v>
          </cell>
          <cell r="E20">
            <v>2</v>
          </cell>
          <cell r="F20">
            <v>2</v>
          </cell>
          <cell r="G20">
            <v>2</v>
          </cell>
          <cell r="H20">
            <v>1</v>
          </cell>
          <cell r="I20">
            <v>2</v>
          </cell>
          <cell r="J20">
            <v>24.12</v>
          </cell>
          <cell r="K20">
            <v>40.18</v>
          </cell>
          <cell r="L20" t="str">
            <v>익스포넨셜</v>
          </cell>
          <cell r="M20">
            <v>2</v>
          </cell>
          <cell r="N20">
            <v>2.2000000000000002</v>
          </cell>
          <cell r="O20">
            <v>1</v>
          </cell>
          <cell r="P20" t="str">
            <v>FourMaker31</v>
          </cell>
          <cell r="Q20">
            <v>1</v>
          </cell>
          <cell r="R20" t="str">
            <v>Shot_FourMaker31</v>
          </cell>
          <cell r="S20" t="str">
            <v>EquipName_FourMaker31</v>
          </cell>
          <cell r="T20" t="str">
            <v>아주르 스트라이프</v>
          </cell>
          <cell r="U20">
            <v>3.5369215365000022</v>
          </cell>
          <cell r="V20">
            <v>6.6218569991820697</v>
          </cell>
          <cell r="W20">
            <v>11.828170082289377</v>
          </cell>
          <cell r="X20">
            <v>23.42</v>
          </cell>
          <cell r="Y20">
            <v>41.84</v>
          </cell>
          <cell r="Z20">
            <v>24.12</v>
          </cell>
          <cell r="AA20">
            <v>40.18</v>
          </cell>
          <cell r="AB20" t="str">
            <v/>
          </cell>
          <cell r="AC20">
            <v>1.665837479270315</v>
          </cell>
          <cell r="AD20">
            <v>32.15</v>
          </cell>
          <cell r="AE20">
            <v>109.57361845178343</v>
          </cell>
          <cell r="AF20">
            <v>172.50480258115442</v>
          </cell>
          <cell r="AG20">
            <v>141.03921051646893</v>
          </cell>
          <cell r="AH20">
            <v>145.01083278638691</v>
          </cell>
          <cell r="AI20">
            <v>1.04</v>
          </cell>
          <cell r="AJ20">
            <v>3</v>
          </cell>
          <cell r="AK20">
            <v>20</v>
          </cell>
          <cell r="AL20">
            <v>1.04</v>
          </cell>
          <cell r="AM20">
            <v>8.5914911193722115E-3</v>
          </cell>
          <cell r="AN20">
            <v>48</v>
          </cell>
          <cell r="AO20">
            <v>48</v>
          </cell>
          <cell r="AP20">
            <v>0</v>
          </cell>
          <cell r="AQ20">
            <v>2500</v>
          </cell>
          <cell r="AR20">
            <v>3500</v>
          </cell>
          <cell r="AS20">
            <v>4</v>
          </cell>
          <cell r="AT20">
            <v>5</v>
          </cell>
        </row>
        <row r="21">
          <cell r="A21" t="str">
            <v>Equip1301</v>
          </cell>
          <cell r="B21" t="str">
            <v/>
          </cell>
          <cell r="C21" t="str">
            <v>Dagger</v>
          </cell>
          <cell r="D21">
            <v>1</v>
          </cell>
          <cell r="E21">
            <v>3</v>
          </cell>
          <cell r="F21">
            <v>3</v>
          </cell>
          <cell r="G21">
            <v>1</v>
          </cell>
          <cell r="H21">
            <v>1</v>
          </cell>
          <cell r="I21">
            <v>2</v>
          </cell>
          <cell r="J21">
            <v>54.83</v>
          </cell>
          <cell r="K21">
            <v>71.3</v>
          </cell>
          <cell r="L21" t="str">
            <v>익스포넨셜</v>
          </cell>
          <cell r="M21">
            <v>2</v>
          </cell>
          <cell r="N21">
            <v>2.2999999999999998</v>
          </cell>
          <cell r="O21">
            <v>1</v>
          </cell>
          <cell r="P21" t="str">
            <v>FourMaker84</v>
          </cell>
          <cell r="Q21">
            <v>1</v>
          </cell>
          <cell r="R21" t="str">
            <v>Shot_FourMaker84</v>
          </cell>
          <cell r="S21" t="str">
            <v>EquipName_FourMaker84</v>
          </cell>
          <cell r="T21" t="str">
            <v>위장용 세검</v>
          </cell>
          <cell r="U21">
            <v>6.892459479535832</v>
          </cell>
          <cell r="V21">
            <v>8.1778198376412874</v>
          </cell>
          <cell r="W21">
            <v>10.552578359482458</v>
          </cell>
          <cell r="X21">
            <v>56.37</v>
          </cell>
          <cell r="Y21">
            <v>72.73</v>
          </cell>
          <cell r="Z21">
            <v>54.83</v>
          </cell>
          <cell r="AA21">
            <v>71.3</v>
          </cell>
          <cell r="AB21" t="str">
            <v/>
          </cell>
          <cell r="AC21">
            <v>1.300383002006201</v>
          </cell>
          <cell r="AD21">
            <v>63.064999999999998</v>
          </cell>
          <cell r="AE21">
            <v>210.83955985282574</v>
          </cell>
          <cell r="AF21">
            <v>243.22937993251367</v>
          </cell>
          <cell r="AG21">
            <v>227.0344698926697</v>
          </cell>
          <cell r="AH21">
            <v>228.09486102733166</v>
          </cell>
          <cell r="AI21">
            <v>1.1000000000000001</v>
          </cell>
          <cell r="AJ21">
            <v>5</v>
          </cell>
          <cell r="AK21">
            <v>5</v>
          </cell>
          <cell r="AL21">
            <v>1.1000000000000001</v>
          </cell>
          <cell r="AM21">
            <v>9.0871540685667634E-3</v>
          </cell>
          <cell r="AN21">
            <v>20</v>
          </cell>
          <cell r="AO21">
            <v>20</v>
          </cell>
          <cell r="AP21">
            <v>0</v>
          </cell>
          <cell r="AQ21">
            <v>7000</v>
          </cell>
          <cell r="AR21">
            <v>8000</v>
          </cell>
          <cell r="AS21">
            <v>10</v>
          </cell>
          <cell r="AT21">
            <v>12</v>
          </cell>
        </row>
        <row r="22">
          <cell r="A22" t="str">
            <v>Equip1302</v>
          </cell>
          <cell r="B22" t="str">
            <v/>
          </cell>
          <cell r="C22" t="str">
            <v>Dagger</v>
          </cell>
          <cell r="D22">
            <v>1</v>
          </cell>
          <cell r="E22">
            <v>3</v>
          </cell>
          <cell r="F22">
            <v>3</v>
          </cell>
          <cell r="G22">
            <v>2</v>
          </cell>
          <cell r="H22">
            <v>1</v>
          </cell>
          <cell r="I22">
            <v>2</v>
          </cell>
          <cell r="J22">
            <v>46.57</v>
          </cell>
          <cell r="K22">
            <v>78.11</v>
          </cell>
          <cell r="L22" t="str">
            <v>익스포넨셜</v>
          </cell>
          <cell r="M22">
            <v>2</v>
          </cell>
          <cell r="N22">
            <v>2.2999999999999998</v>
          </cell>
          <cell r="O22">
            <v>1</v>
          </cell>
          <cell r="P22" t="str">
            <v>FourMaker83</v>
          </cell>
          <cell r="Q22">
            <v>1</v>
          </cell>
          <cell r="R22" t="str">
            <v>Shot_FourMaker83</v>
          </cell>
          <cell r="S22" t="str">
            <v>EquipName_FourMaker83</v>
          </cell>
          <cell r="T22" t="str">
            <v>흑진주 칼날</v>
          </cell>
          <cell r="U22">
            <v>6.892459479535832</v>
          </cell>
          <cell r="V22">
            <v>7.2870286535506343</v>
          </cell>
          <cell r="W22">
            <v>11.155378563839731</v>
          </cell>
          <cell r="X22">
            <v>50.23</v>
          </cell>
          <cell r="Y22">
            <v>76.89</v>
          </cell>
          <cell r="Z22">
            <v>46.57</v>
          </cell>
          <cell r="AA22">
            <v>78.11</v>
          </cell>
          <cell r="AB22" t="str">
            <v/>
          </cell>
          <cell r="AC22">
            <v>1.6772600386514924</v>
          </cell>
          <cell r="AD22">
            <v>62.34</v>
          </cell>
          <cell r="AE22">
            <v>190.7045434042447</v>
          </cell>
          <cell r="AF22">
            <v>254.47840733065175</v>
          </cell>
          <cell r="AG22">
            <v>222.59147536744823</v>
          </cell>
          <cell r="AH22">
            <v>226.66900884316772</v>
          </cell>
          <cell r="AI22">
            <v>0.88000000000000012</v>
          </cell>
          <cell r="AJ22">
            <v>6</v>
          </cell>
          <cell r="AK22">
            <v>5</v>
          </cell>
          <cell r="AL22">
            <v>0.88000000000000012</v>
          </cell>
          <cell r="AM22">
            <v>7.2697232548534114E-3</v>
          </cell>
          <cell r="AN22">
            <v>16</v>
          </cell>
          <cell r="AO22">
            <v>16</v>
          </cell>
          <cell r="AP22">
            <v>0</v>
          </cell>
          <cell r="AQ22">
            <v>7000</v>
          </cell>
          <cell r="AR22">
            <v>8000</v>
          </cell>
          <cell r="AS22">
            <v>10</v>
          </cell>
          <cell r="AT22">
            <v>12</v>
          </cell>
        </row>
        <row r="23">
          <cell r="A23" t="str">
            <v>Equip1401</v>
          </cell>
          <cell r="B23" t="str">
            <v/>
          </cell>
          <cell r="C23" t="str">
            <v>Dagger</v>
          </cell>
          <cell r="D23">
            <v>1</v>
          </cell>
          <cell r="E23">
            <v>4</v>
          </cell>
          <cell r="F23">
            <v>4</v>
          </cell>
          <cell r="G23">
            <v>1</v>
          </cell>
          <cell r="H23">
            <v>1</v>
          </cell>
          <cell r="I23">
            <v>3</v>
          </cell>
          <cell r="J23">
            <v>114.72</v>
          </cell>
          <cell r="K23">
            <v>159.79</v>
          </cell>
          <cell r="L23" t="str">
            <v>익스포넨셜</v>
          </cell>
          <cell r="M23">
            <v>2</v>
          </cell>
          <cell r="N23">
            <v>2.5</v>
          </cell>
          <cell r="O23">
            <v>1</v>
          </cell>
          <cell r="P23" t="str">
            <v>FourMaker97</v>
          </cell>
          <cell r="Q23">
            <v>1</v>
          </cell>
          <cell r="R23" t="str">
            <v>Shot_FourMaker97</v>
          </cell>
          <cell r="S23" t="str">
            <v>EquipName_FourMaker97</v>
          </cell>
          <cell r="T23" t="str">
            <v>왕실의 품격</v>
          </cell>
          <cell r="U23">
            <v>14.774599013711439</v>
          </cell>
          <cell r="V23">
            <v>7.5950264954536353</v>
          </cell>
          <cell r="W23">
            <v>11.038291669964574</v>
          </cell>
          <cell r="X23">
            <v>112.21</v>
          </cell>
          <cell r="Y23">
            <v>163.09</v>
          </cell>
          <cell r="Z23">
            <v>114.72</v>
          </cell>
          <cell r="AA23">
            <v>159.79</v>
          </cell>
          <cell r="AB23" t="str">
            <v/>
          </cell>
          <cell r="AC23">
            <v>1.3928695955369594</v>
          </cell>
          <cell r="AD23">
            <v>137.255</v>
          </cell>
          <cell r="AE23">
            <v>301.87783573307865</v>
          </cell>
          <cell r="AF23">
            <v>342.74030079771626</v>
          </cell>
          <cell r="AG23">
            <v>322.30906826539746</v>
          </cell>
          <cell r="AH23">
            <v>323.99393514099984</v>
          </cell>
          <cell r="AI23">
            <v>2.25</v>
          </cell>
          <cell r="AJ23">
            <v>6</v>
          </cell>
          <cell r="AK23">
            <v>15</v>
          </cell>
          <cell r="AL23">
            <v>2.25</v>
          </cell>
          <cell r="AM23">
            <v>1.8587360594795651E-2</v>
          </cell>
          <cell r="AN23">
            <v>1</v>
          </cell>
          <cell r="AO23">
            <v>0.62628865979381432</v>
          </cell>
          <cell r="AP23">
            <v>0</v>
          </cell>
          <cell r="AS23">
            <v>14</v>
          </cell>
          <cell r="AT23">
            <v>21</v>
          </cell>
          <cell r="AU23">
            <v>26</v>
          </cell>
          <cell r="AV23">
            <v>29</v>
          </cell>
        </row>
        <row r="24">
          <cell r="A24" t="str">
            <v>Equip1402</v>
          </cell>
          <cell r="B24" t="str">
            <v/>
          </cell>
          <cell r="C24" t="str">
            <v>Dagger</v>
          </cell>
          <cell r="D24">
            <v>1</v>
          </cell>
          <cell r="E24">
            <v>4</v>
          </cell>
          <cell r="F24">
            <v>4</v>
          </cell>
          <cell r="G24">
            <v>2</v>
          </cell>
          <cell r="H24">
            <v>1</v>
          </cell>
          <cell r="I24">
            <v>3</v>
          </cell>
          <cell r="J24">
            <v>102.6</v>
          </cell>
          <cell r="K24">
            <v>171.54</v>
          </cell>
          <cell r="L24" t="str">
            <v>익스포넨셜</v>
          </cell>
          <cell r="M24">
            <v>2</v>
          </cell>
          <cell r="N24">
            <v>2.5</v>
          </cell>
          <cell r="O24">
            <v>1</v>
          </cell>
          <cell r="P24" t="str">
            <v>FourMaker94</v>
          </cell>
          <cell r="Q24">
            <v>1</v>
          </cell>
          <cell r="R24" t="str">
            <v>Shot_FourMaker94</v>
          </cell>
          <cell r="S24" t="str">
            <v>EquipName_FourMaker94</v>
          </cell>
          <cell r="T24" t="str">
            <v>나선형 단검</v>
          </cell>
          <cell r="U24">
            <v>14.774599013711439</v>
          </cell>
          <cell r="V24">
            <v>6.8256020886690116</v>
          </cell>
          <cell r="W24">
            <v>11.485921601178434</v>
          </cell>
          <cell r="X24">
            <v>100.85</v>
          </cell>
          <cell r="Y24">
            <v>169.7</v>
          </cell>
          <cell r="Z24">
            <v>102.6</v>
          </cell>
          <cell r="AA24">
            <v>171.54</v>
          </cell>
          <cell r="AB24" t="str">
            <v/>
          </cell>
          <cell r="AC24">
            <v>1.6719298245614036</v>
          </cell>
          <cell r="AD24">
            <v>137.07</v>
          </cell>
          <cell r="AE24">
            <v>288.10890199724963</v>
          </cell>
          <cell r="AF24">
            <v>351.49025498514902</v>
          </cell>
          <cell r="AG24">
            <v>319.79957849119933</v>
          </cell>
          <cell r="AH24">
            <v>323.8276119077151</v>
          </cell>
          <cell r="AI24">
            <v>1.8</v>
          </cell>
          <cell r="AJ24">
            <v>7</v>
          </cell>
          <cell r="AK24">
            <v>5</v>
          </cell>
          <cell r="AL24">
            <v>1.8</v>
          </cell>
          <cell r="AM24">
            <v>1.4869888475836521E-2</v>
          </cell>
          <cell r="AN24">
            <v>0.8</v>
          </cell>
          <cell r="AO24">
            <v>0.50103092783505143</v>
          </cell>
          <cell r="AP24">
            <v>0</v>
          </cell>
          <cell r="AS24">
            <v>14</v>
          </cell>
          <cell r="AT24">
            <v>21</v>
          </cell>
          <cell r="AU24">
            <v>26</v>
          </cell>
          <cell r="AV24">
            <v>29</v>
          </cell>
        </row>
        <row r="25">
          <cell r="A25" t="str">
            <v>Equip1403</v>
          </cell>
          <cell r="B25" t="str">
            <v/>
          </cell>
          <cell r="C25" t="str">
            <v>Dagger</v>
          </cell>
          <cell r="D25">
            <v>1</v>
          </cell>
          <cell r="E25">
            <v>4</v>
          </cell>
          <cell r="F25">
            <v>5</v>
          </cell>
          <cell r="G25">
            <v>3</v>
          </cell>
          <cell r="H25">
            <v>1</v>
          </cell>
          <cell r="I25">
            <v>3</v>
          </cell>
          <cell r="J25">
            <v>151.37</v>
          </cell>
          <cell r="K25">
            <v>199.88</v>
          </cell>
          <cell r="L25" t="str">
            <v>익스포넨셜</v>
          </cell>
          <cell r="M25">
            <v>2</v>
          </cell>
          <cell r="N25">
            <v>3</v>
          </cell>
          <cell r="O25">
            <v>1</v>
          </cell>
          <cell r="P25" t="str">
            <v>FourMaker129</v>
          </cell>
          <cell r="Q25">
            <v>1</v>
          </cell>
          <cell r="R25" t="str">
            <v>Shot_FourMaker129</v>
          </cell>
          <cell r="S25" t="str">
            <v>EquipName_FourMaker129</v>
          </cell>
          <cell r="T25" t="str">
            <v>붉은 꼬리 단검</v>
          </cell>
          <cell r="U25">
            <v>19.255376596543943</v>
          </cell>
          <cell r="V25">
            <v>8.1202951798709648</v>
          </cell>
          <cell r="W25">
            <v>10.944294510060827</v>
          </cell>
          <cell r="X25">
            <v>156.36000000000001</v>
          </cell>
          <cell r="Y25">
            <v>210.74</v>
          </cell>
          <cell r="Z25">
            <v>151.37</v>
          </cell>
          <cell r="AA25">
            <v>199.88</v>
          </cell>
          <cell r="AB25" t="str">
            <v/>
          </cell>
          <cell r="AC25">
            <v>1.3204730131465943</v>
          </cell>
          <cell r="AD25">
            <v>175.625</v>
          </cell>
          <cell r="AE25">
            <v>336.06484570992825</v>
          </cell>
          <cell r="AF25">
            <v>370.34523262146638</v>
          </cell>
          <cell r="AG25">
            <v>353.20503916569731</v>
          </cell>
          <cell r="AH25">
            <v>354.39242388391619</v>
          </cell>
          <cell r="AI25">
            <v>1.0125</v>
          </cell>
          <cell r="AJ25">
            <v>14</v>
          </cell>
          <cell r="AK25">
            <v>5</v>
          </cell>
          <cell r="AL25">
            <v>0</v>
          </cell>
          <cell r="AM25">
            <v>0</v>
          </cell>
          <cell r="AN25">
            <v>0.8</v>
          </cell>
          <cell r="AO25">
            <v>0.50103092783505143</v>
          </cell>
          <cell r="AP25">
            <v>0.4</v>
          </cell>
          <cell r="AS25">
            <v>16</v>
          </cell>
          <cell r="AT25">
            <v>24</v>
          </cell>
          <cell r="AU25">
            <v>30</v>
          </cell>
          <cell r="AV25">
            <v>34</v>
          </cell>
        </row>
        <row r="26">
          <cell r="A26" t="str">
            <v>Equip1404</v>
          </cell>
          <cell r="B26" t="str">
            <v/>
          </cell>
          <cell r="C26" t="str">
            <v>Dagger</v>
          </cell>
          <cell r="D26">
            <v>1</v>
          </cell>
          <cell r="E26">
            <v>4</v>
          </cell>
          <cell r="F26">
            <v>5</v>
          </cell>
          <cell r="G26">
            <v>4</v>
          </cell>
          <cell r="H26">
            <v>1</v>
          </cell>
          <cell r="I26">
            <v>3</v>
          </cell>
          <cell r="J26">
            <v>131.55000000000001</v>
          </cell>
          <cell r="K26">
            <v>220.76</v>
          </cell>
          <cell r="L26" t="str">
            <v>익스포넨셜</v>
          </cell>
          <cell r="M26">
            <v>2</v>
          </cell>
          <cell r="N26">
            <v>3</v>
          </cell>
          <cell r="O26">
            <v>1</v>
          </cell>
          <cell r="P26" t="str">
            <v>FourMaker75</v>
          </cell>
          <cell r="Q26">
            <v>1</v>
          </cell>
          <cell r="R26" t="str">
            <v>Shot_FourMaker75</v>
          </cell>
          <cell r="S26" t="str">
            <v>EquipName_FourMaker75</v>
          </cell>
          <cell r="T26" t="str">
            <v>박제된 마물</v>
          </cell>
          <cell r="U26">
            <v>19.255376596543943</v>
          </cell>
          <cell r="V26">
            <v>6.9472777353830057</v>
          </cell>
          <cell r="W26">
            <v>11.783579994008178</v>
          </cell>
          <cell r="X26">
            <v>133.77000000000001</v>
          </cell>
          <cell r="Y26">
            <v>226.9</v>
          </cell>
          <cell r="Z26">
            <v>131.55000000000001</v>
          </cell>
          <cell r="AA26">
            <v>220.76</v>
          </cell>
          <cell r="AB26" t="str">
            <v/>
          </cell>
          <cell r="AC26">
            <v>1.678145191942227</v>
          </cell>
          <cell r="AD26">
            <v>176.155</v>
          </cell>
          <cell r="AE26">
            <v>318.75877417852359</v>
          </cell>
          <cell r="AF26">
            <v>382.59769900000254</v>
          </cell>
          <cell r="AG26">
            <v>350.67823658926307</v>
          </cell>
          <cell r="AH26">
            <v>354.7640032301249</v>
          </cell>
          <cell r="AI26">
            <v>0.80999999999999994</v>
          </cell>
          <cell r="AJ26">
            <v>15</v>
          </cell>
          <cell r="AK26">
            <v>5</v>
          </cell>
          <cell r="AL26">
            <v>0</v>
          </cell>
          <cell r="AM26">
            <v>0</v>
          </cell>
          <cell r="AN26">
            <v>0.64</v>
          </cell>
          <cell r="AO26">
            <v>0.40082474226804116</v>
          </cell>
          <cell r="AP26">
            <v>1.4</v>
          </cell>
          <cell r="AS26">
            <v>16</v>
          </cell>
          <cell r="AT26">
            <v>24</v>
          </cell>
          <cell r="AU26">
            <v>30</v>
          </cell>
          <cell r="AV26">
            <v>34</v>
          </cell>
        </row>
        <row r="27">
          <cell r="A27" t="str">
            <v>Equip1405</v>
          </cell>
          <cell r="B27" t="str">
            <v/>
          </cell>
          <cell r="C27" t="str">
            <v>Dagger</v>
          </cell>
          <cell r="D27">
            <v>1</v>
          </cell>
          <cell r="E27">
            <v>4</v>
          </cell>
          <cell r="F27">
            <v>6</v>
          </cell>
          <cell r="G27">
            <v>5</v>
          </cell>
          <cell r="H27">
            <v>1</v>
          </cell>
          <cell r="I27">
            <v>3</v>
          </cell>
          <cell r="J27">
            <v>188.25</v>
          </cell>
          <cell r="K27">
            <v>260.83</v>
          </cell>
          <cell r="L27" t="str">
            <v>익스포넨셜</v>
          </cell>
          <cell r="M27">
            <v>2</v>
          </cell>
          <cell r="N27">
            <v>3.5</v>
          </cell>
          <cell r="O27">
            <v>1</v>
          </cell>
          <cell r="P27" t="str">
            <v>FourMaker22</v>
          </cell>
          <cell r="Q27">
            <v>1</v>
          </cell>
          <cell r="R27" t="str">
            <v>Shot_FourMaker22</v>
          </cell>
          <cell r="S27" t="str">
            <v>EquipName_FourMaker22</v>
          </cell>
          <cell r="T27" t="str">
            <v>시초의 늑대</v>
          </cell>
          <cell r="U27">
            <v>25.095065357147273</v>
          </cell>
          <cell r="V27">
            <v>7.8941736264914386</v>
          </cell>
          <cell r="W27">
            <v>10.985789520642868</v>
          </cell>
          <cell r="X27">
            <v>198.1</v>
          </cell>
          <cell r="Y27">
            <v>275.69</v>
          </cell>
          <cell r="Z27">
            <v>188.25</v>
          </cell>
          <cell r="AA27">
            <v>260.83</v>
          </cell>
          <cell r="AB27" t="str">
            <v/>
          </cell>
          <cell r="AC27">
            <v>1.3855511288180611</v>
          </cell>
          <cell r="AD27">
            <v>224.54</v>
          </cell>
          <cell r="AE27">
            <v>362.95294181798624</v>
          </cell>
          <cell r="AF27">
            <v>403.16577159184055</v>
          </cell>
          <cell r="AG27">
            <v>383.0593567049134</v>
          </cell>
          <cell r="AH27">
            <v>384.69131027749927</v>
          </cell>
          <cell r="AI27">
            <v>0.45562500000000006</v>
          </cell>
          <cell r="AJ27">
            <v>21</v>
          </cell>
          <cell r="AK27">
            <v>5</v>
          </cell>
          <cell r="AL27">
            <v>0</v>
          </cell>
          <cell r="AM27">
            <v>0</v>
          </cell>
          <cell r="AN27">
            <v>0.64</v>
          </cell>
          <cell r="AO27">
            <v>0.40082474226804116</v>
          </cell>
          <cell r="AP27">
            <v>7.9</v>
          </cell>
          <cell r="AS27">
            <v>19</v>
          </cell>
          <cell r="AT27">
            <v>30</v>
          </cell>
          <cell r="AU27">
            <v>37</v>
          </cell>
          <cell r="AV27">
            <v>43</v>
          </cell>
        </row>
        <row r="28">
          <cell r="A28" t="str">
            <v>Equip2001</v>
          </cell>
          <cell r="B28" t="str">
            <v/>
          </cell>
          <cell r="C28" t="str">
            <v>Bow</v>
          </cell>
          <cell r="D28">
            <v>2</v>
          </cell>
          <cell r="E28">
            <v>0</v>
          </cell>
          <cell r="F28">
            <v>0</v>
          </cell>
          <cell r="G28">
            <v>1</v>
          </cell>
          <cell r="H28">
            <v>0</v>
          </cell>
          <cell r="I28">
            <v>1</v>
          </cell>
          <cell r="J28">
            <v>11.32</v>
          </cell>
          <cell r="K28">
            <v>16.649999999999999</v>
          </cell>
          <cell r="L28" t="str">
            <v>익스포넨셜</v>
          </cell>
          <cell r="M28">
            <v>2</v>
          </cell>
          <cell r="N28">
            <v>2</v>
          </cell>
          <cell r="O28">
            <v>1</v>
          </cell>
          <cell r="P28" t="str">
            <v>JimHdBow7</v>
          </cell>
          <cell r="Q28">
            <v>1</v>
          </cell>
          <cell r="R28" t="str">
            <v>Shot_JimHdBow7</v>
          </cell>
          <cell r="S28" t="str">
            <v>EquipName_JimHdBow7</v>
          </cell>
          <cell r="T28" t="str">
            <v>유목민의 가보</v>
          </cell>
          <cell r="U28">
            <v>1.5</v>
          </cell>
          <cell r="V28">
            <v>8.1443484930756487</v>
          </cell>
          <cell r="W28">
            <v>11.025325208791575</v>
          </cell>
          <cell r="X28">
            <v>12.22</v>
          </cell>
          <cell r="Y28">
            <v>16.54</v>
          </cell>
          <cell r="Z28">
            <v>11.32</v>
          </cell>
          <cell r="AA28">
            <v>16.649999999999999</v>
          </cell>
          <cell r="AB28" t="str">
            <v/>
          </cell>
          <cell r="AC28">
            <v>1.4708480565371023</v>
          </cell>
          <cell r="AD28">
            <v>13.984999999999999</v>
          </cell>
          <cell r="AE28">
            <v>16.289352560999589</v>
          </cell>
          <cell r="AF28">
            <v>63.869173356391855</v>
          </cell>
          <cell r="AG28">
            <v>40.079262958695722</v>
          </cell>
          <cell r="AH28">
            <v>42.359937877861</v>
          </cell>
          <cell r="AI28">
            <v>4.2</v>
          </cell>
          <cell r="AJ28">
            <v>2</v>
          </cell>
          <cell r="AK28">
            <v>5</v>
          </cell>
          <cell r="AL28">
            <v>4.2</v>
          </cell>
          <cell r="AM28">
            <v>3.4696406443618551E-2</v>
          </cell>
          <cell r="AN28">
            <v>240</v>
          </cell>
          <cell r="AO28">
            <v>240</v>
          </cell>
          <cell r="AP28">
            <v>0</v>
          </cell>
          <cell r="AQ28">
            <v>600</v>
          </cell>
          <cell r="AR28">
            <v>900</v>
          </cell>
        </row>
        <row r="29">
          <cell r="A29" t="str">
            <v>Equip2002</v>
          </cell>
          <cell r="B29" t="str">
            <v/>
          </cell>
          <cell r="C29" t="str">
            <v>Bow</v>
          </cell>
          <cell r="D29">
            <v>2</v>
          </cell>
          <cell r="E29">
            <v>0</v>
          </cell>
          <cell r="F29">
            <v>0</v>
          </cell>
          <cell r="G29">
            <v>2</v>
          </cell>
          <cell r="H29">
            <v>0</v>
          </cell>
          <cell r="I29">
            <v>1</v>
          </cell>
          <cell r="J29">
            <v>10.85</v>
          </cell>
          <cell r="K29">
            <v>17.309999999999999</v>
          </cell>
          <cell r="L29" t="str">
            <v>익스포넨셜</v>
          </cell>
          <cell r="M29">
            <v>2</v>
          </cell>
          <cell r="N29">
            <v>2</v>
          </cell>
          <cell r="O29">
            <v>1</v>
          </cell>
          <cell r="P29" t="str">
            <v>MyfgBowTen</v>
          </cell>
          <cell r="Q29">
            <v>1</v>
          </cell>
          <cell r="R29" t="str">
            <v>Shot_MyfgBowTen</v>
          </cell>
          <cell r="S29" t="str">
            <v>EquipName_MyfgBowTen</v>
          </cell>
          <cell r="T29" t="str">
            <v>블레이드 보우</v>
          </cell>
          <cell r="U29">
            <v>1.5</v>
          </cell>
          <cell r="V29">
            <v>6.8130453561589919</v>
          </cell>
          <cell r="W29">
            <v>11.399319399795273</v>
          </cell>
          <cell r="X29">
            <v>10.220000000000001</v>
          </cell>
          <cell r="Y29">
            <v>17.100000000000001</v>
          </cell>
          <cell r="Z29">
            <v>10.85</v>
          </cell>
          <cell r="AA29">
            <v>17.309999999999999</v>
          </cell>
          <cell r="AB29" t="str">
            <v/>
          </cell>
          <cell r="AC29">
            <v>1.5953917050691244</v>
          </cell>
          <cell r="AD29">
            <v>14.079999999999998</v>
          </cell>
          <cell r="AE29">
            <v>11.060050219001823</v>
          </cell>
          <cell r="AF29">
            <v>68.662946234044114</v>
          </cell>
          <cell r="AG29">
            <v>39.861498226522968</v>
          </cell>
          <cell r="AH29">
            <v>43.194784568808188</v>
          </cell>
          <cell r="AI29">
            <v>3.3600000000000003</v>
          </cell>
          <cell r="AJ29">
            <v>2</v>
          </cell>
          <cell r="AK29">
            <v>10</v>
          </cell>
          <cell r="AL29">
            <v>3.3600000000000003</v>
          </cell>
          <cell r="AM29">
            <v>2.7757125154894841E-2</v>
          </cell>
          <cell r="AN29">
            <v>192</v>
          </cell>
          <cell r="AO29">
            <v>192</v>
          </cell>
          <cell r="AP29">
            <v>0</v>
          </cell>
          <cell r="AQ29">
            <v>600</v>
          </cell>
          <cell r="AR29">
            <v>900</v>
          </cell>
        </row>
        <row r="30">
          <cell r="A30" t="str">
            <v>Equip2101</v>
          </cell>
          <cell r="B30" t="str">
            <v/>
          </cell>
          <cell r="C30" t="str">
            <v>Bow</v>
          </cell>
          <cell r="D30">
            <v>2</v>
          </cell>
          <cell r="E30">
            <v>1</v>
          </cell>
          <cell r="F30">
            <v>1</v>
          </cell>
          <cell r="G30">
            <v>1</v>
          </cell>
          <cell r="H30">
            <v>0</v>
          </cell>
          <cell r="I30">
            <v>1</v>
          </cell>
          <cell r="J30">
            <v>16.309999999999999</v>
          </cell>
          <cell r="K30">
            <v>23.32</v>
          </cell>
          <cell r="L30" t="str">
            <v>익스포넨셜</v>
          </cell>
          <cell r="M30">
            <v>2</v>
          </cell>
          <cell r="N30">
            <v>2.1</v>
          </cell>
          <cell r="O30">
            <v>1</v>
          </cell>
          <cell r="P30" t="str">
            <v>GoldenBow5</v>
          </cell>
          <cell r="Q30">
            <v>1</v>
          </cell>
          <cell r="R30" t="str">
            <v>Shot_GoldenBow5</v>
          </cell>
          <cell r="S30" t="str">
            <v>EquipName_GoldenBow5</v>
          </cell>
          <cell r="T30" t="str">
            <v>결사대의 활</v>
          </cell>
          <cell r="U30">
            <v>2.1961500000000007</v>
          </cell>
          <cell r="V30">
            <v>7.7082417804158778</v>
          </cell>
          <cell r="W30">
            <v>10.61922301758805</v>
          </cell>
          <cell r="X30">
            <v>16.93</v>
          </cell>
          <cell r="Y30">
            <v>23.32</v>
          </cell>
          <cell r="Z30">
            <v>16.309999999999999</v>
          </cell>
          <cell r="AA30">
            <v>23.32</v>
          </cell>
          <cell r="AB30" t="str">
            <v/>
          </cell>
          <cell r="AC30">
            <v>1.429797670141018</v>
          </cell>
          <cell r="AD30">
            <v>19.814999999999998</v>
          </cell>
          <cell r="AE30">
            <v>61.324959393099789</v>
          </cell>
          <cell r="AF30">
            <v>105.41419638288187</v>
          </cell>
          <cell r="AG30">
            <v>83.369577887990829</v>
          </cell>
          <cell r="AH30">
            <v>85.329590878868316</v>
          </cell>
          <cell r="AI30">
            <v>2.9</v>
          </cell>
          <cell r="AJ30">
            <v>3</v>
          </cell>
          <cell r="AK30">
            <v>5</v>
          </cell>
          <cell r="AL30">
            <v>2.9</v>
          </cell>
          <cell r="AM30">
            <v>2.3957042544403284E-2</v>
          </cell>
          <cell r="AN30">
            <v>288</v>
          </cell>
          <cell r="AO30">
            <v>288</v>
          </cell>
          <cell r="AP30">
            <v>0</v>
          </cell>
          <cell r="AQ30">
            <v>1000</v>
          </cell>
          <cell r="AR30">
            <v>1500</v>
          </cell>
        </row>
        <row r="31">
          <cell r="A31" t="str">
            <v>Equip2102</v>
          </cell>
          <cell r="B31" t="str">
            <v/>
          </cell>
          <cell r="C31" t="str">
            <v>Bow</v>
          </cell>
          <cell r="D31">
            <v>2</v>
          </cell>
          <cell r="E31">
            <v>1</v>
          </cell>
          <cell r="F31">
            <v>1</v>
          </cell>
          <cell r="G31">
            <v>2</v>
          </cell>
          <cell r="H31">
            <v>0</v>
          </cell>
          <cell r="I31">
            <v>1</v>
          </cell>
          <cell r="J31">
            <v>15.57</v>
          </cell>
          <cell r="K31">
            <v>25.41</v>
          </cell>
          <cell r="L31" t="str">
            <v>익스포넨셜</v>
          </cell>
          <cell r="M31">
            <v>2</v>
          </cell>
          <cell r="N31">
            <v>2.1</v>
          </cell>
          <cell r="O31">
            <v>1</v>
          </cell>
          <cell r="P31" t="str">
            <v>JimHdBow11</v>
          </cell>
          <cell r="Q31">
            <v>1</v>
          </cell>
          <cell r="R31" t="str">
            <v>Shot_JimHdBow11</v>
          </cell>
          <cell r="S31" t="str">
            <v>EquipName_JimHdBow11</v>
          </cell>
          <cell r="T31" t="str">
            <v>몬스터 세포</v>
          </cell>
          <cell r="U31">
            <v>2.1961500000000007</v>
          </cell>
          <cell r="V31">
            <v>7.0640982650639943</v>
          </cell>
          <cell r="W31">
            <v>11.180538295588558</v>
          </cell>
          <cell r="X31">
            <v>15.51</v>
          </cell>
          <cell r="Y31">
            <v>24.55</v>
          </cell>
          <cell r="Z31">
            <v>15.57</v>
          </cell>
          <cell r="AA31">
            <v>25.41</v>
          </cell>
          <cell r="AB31" t="str">
            <v/>
          </cell>
          <cell r="AC31">
            <v>1.6319845857418112</v>
          </cell>
          <cell r="AD31">
            <v>20.490000000000002</v>
          </cell>
          <cell r="AE31">
            <v>55.599136152271285</v>
          </cell>
          <cell r="AF31">
            <v>115.99851475373464</v>
          </cell>
          <cell r="AG31">
            <v>85.798825453002962</v>
          </cell>
          <cell r="AH31">
            <v>89.460369944507988</v>
          </cell>
          <cell r="AI31">
            <v>2.3199999999999998</v>
          </cell>
          <cell r="AJ31">
            <v>3</v>
          </cell>
          <cell r="AK31">
            <v>10</v>
          </cell>
          <cell r="AL31">
            <v>2.3199999999999998</v>
          </cell>
          <cell r="AM31">
            <v>1.9165634035522624E-2</v>
          </cell>
          <cell r="AN31">
            <v>230.4</v>
          </cell>
          <cell r="AO31">
            <v>230.4</v>
          </cell>
          <cell r="AP31">
            <v>0</v>
          </cell>
          <cell r="AQ31">
            <v>1000</v>
          </cell>
          <cell r="AR31">
            <v>1500</v>
          </cell>
        </row>
        <row r="32">
          <cell r="A32" t="str">
            <v>Equip2201</v>
          </cell>
          <cell r="B32" t="str">
            <v/>
          </cell>
          <cell r="C32" t="str">
            <v>Bow</v>
          </cell>
          <cell r="D32">
            <v>2</v>
          </cell>
          <cell r="E32">
            <v>2</v>
          </cell>
          <cell r="F32">
            <v>2</v>
          </cell>
          <cell r="G32">
            <v>1</v>
          </cell>
          <cell r="H32">
            <v>0</v>
          </cell>
          <cell r="I32">
            <v>2</v>
          </cell>
          <cell r="J32">
            <v>27.65</v>
          </cell>
          <cell r="K32">
            <v>37</v>
          </cell>
          <cell r="L32" t="str">
            <v>익스포넨셜</v>
          </cell>
          <cell r="M32">
            <v>2</v>
          </cell>
          <cell r="N32">
            <v>2.2000000000000002</v>
          </cell>
          <cell r="O32">
            <v>1</v>
          </cell>
          <cell r="P32" t="str">
            <v>ArmorySet43</v>
          </cell>
          <cell r="Q32">
            <v>1</v>
          </cell>
          <cell r="R32" t="str">
            <v>Shot_ArmorySet43</v>
          </cell>
          <cell r="S32" t="str">
            <v>EquipName_ArmorySet43</v>
          </cell>
          <cell r="T32" t="str">
            <v>이중 날개 활</v>
          </cell>
          <cell r="U32">
            <v>3.5369215365000022</v>
          </cell>
          <cell r="V32">
            <v>7.6808662397034189</v>
          </cell>
          <cell r="W32">
            <v>10.341988823214054</v>
          </cell>
          <cell r="X32">
            <v>27.17</v>
          </cell>
          <cell r="Y32">
            <v>36.58</v>
          </cell>
          <cell r="Z32">
            <v>27.65</v>
          </cell>
          <cell r="AA32">
            <v>37</v>
          </cell>
          <cell r="AB32" t="str">
            <v/>
          </cell>
          <cell r="AC32">
            <v>1.3381555153707052</v>
          </cell>
          <cell r="AD32">
            <v>32.325000000000003</v>
          </cell>
          <cell r="AE32">
            <v>126.41654197073183</v>
          </cell>
          <cell r="AF32">
            <v>162.3372881521978</v>
          </cell>
          <cell r="AG32">
            <v>144.37691506146481</v>
          </cell>
          <cell r="AH32">
            <v>145.68024599429788</v>
          </cell>
          <cell r="AI32">
            <v>1.3</v>
          </cell>
          <cell r="AJ32">
            <v>4</v>
          </cell>
          <cell r="AK32">
            <v>5</v>
          </cell>
          <cell r="AL32">
            <v>1.3</v>
          </cell>
          <cell r="AM32">
            <v>1.0739363899215265E-2</v>
          </cell>
          <cell r="AN32">
            <v>60</v>
          </cell>
          <cell r="AO32">
            <v>60</v>
          </cell>
          <cell r="AP32">
            <v>0</v>
          </cell>
          <cell r="AQ32">
            <v>2500</v>
          </cell>
          <cell r="AR32">
            <v>3500</v>
          </cell>
          <cell r="AS32">
            <v>4</v>
          </cell>
          <cell r="AT32">
            <v>5</v>
          </cell>
        </row>
        <row r="33">
          <cell r="A33" t="str">
            <v>Equip2202</v>
          </cell>
          <cell r="B33" t="str">
            <v/>
          </cell>
          <cell r="C33" t="str">
            <v>Bow</v>
          </cell>
          <cell r="D33">
            <v>2</v>
          </cell>
          <cell r="E33">
            <v>2</v>
          </cell>
          <cell r="F33">
            <v>2</v>
          </cell>
          <cell r="G33">
            <v>2</v>
          </cell>
          <cell r="H33">
            <v>0</v>
          </cell>
          <cell r="I33">
            <v>2</v>
          </cell>
          <cell r="J33">
            <v>23.88</v>
          </cell>
          <cell r="K33">
            <v>41.42</v>
          </cell>
          <cell r="L33" t="str">
            <v>익스포넨셜</v>
          </cell>
          <cell r="M33">
            <v>2</v>
          </cell>
          <cell r="N33">
            <v>2.2000000000000002</v>
          </cell>
          <cell r="O33">
            <v>1</v>
          </cell>
          <cell r="P33" t="str">
            <v>GoldenBow2</v>
          </cell>
          <cell r="Q33">
            <v>1</v>
          </cell>
          <cell r="R33" t="str">
            <v>Shot_GoldenBow2</v>
          </cell>
          <cell r="S33" t="str">
            <v>EquipName_GoldenBow2</v>
          </cell>
          <cell r="T33" t="str">
            <v>파수꾼의 숏보우</v>
          </cell>
          <cell r="U33">
            <v>3.5369215365000022</v>
          </cell>
          <cell r="V33">
            <v>7.2496147998896721</v>
          </cell>
          <cell r="W33">
            <v>11.680876632889131</v>
          </cell>
          <cell r="X33">
            <v>25.64</v>
          </cell>
          <cell r="Y33">
            <v>41.31</v>
          </cell>
          <cell r="Z33">
            <v>23.88</v>
          </cell>
          <cell r="AA33">
            <v>41.42</v>
          </cell>
          <cell r="AB33" t="str">
            <v/>
          </cell>
          <cell r="AC33">
            <v>1.7345058626465664</v>
          </cell>
          <cell r="AD33">
            <v>32.65</v>
          </cell>
          <cell r="AE33">
            <v>108.34045644417665</v>
          </cell>
          <cell r="AF33">
            <v>176.25290518885669</v>
          </cell>
          <cell r="AG33">
            <v>142.29668081651667</v>
          </cell>
          <cell r="AH33">
            <v>146.91388248538777</v>
          </cell>
          <cell r="AI33">
            <v>1.04</v>
          </cell>
          <cell r="AJ33">
            <v>4</v>
          </cell>
          <cell r="AK33">
            <v>15</v>
          </cell>
          <cell r="AL33">
            <v>1.04</v>
          </cell>
          <cell r="AM33">
            <v>8.5914911193722115E-3</v>
          </cell>
          <cell r="AN33">
            <v>48</v>
          </cell>
          <cell r="AO33">
            <v>48</v>
          </cell>
          <cell r="AP33">
            <v>0</v>
          </cell>
          <cell r="AQ33">
            <v>2500</v>
          </cell>
          <cell r="AR33">
            <v>3500</v>
          </cell>
          <cell r="AS33">
            <v>4</v>
          </cell>
          <cell r="AT33">
            <v>5</v>
          </cell>
        </row>
        <row r="34">
          <cell r="A34" t="str">
            <v>Equip2301</v>
          </cell>
          <cell r="B34" t="str">
            <v/>
          </cell>
          <cell r="C34" t="str">
            <v>Bow</v>
          </cell>
          <cell r="D34">
            <v>2</v>
          </cell>
          <cell r="E34">
            <v>3</v>
          </cell>
          <cell r="F34">
            <v>3</v>
          </cell>
          <cell r="G34">
            <v>1</v>
          </cell>
          <cell r="H34">
            <v>0</v>
          </cell>
          <cell r="I34">
            <v>2</v>
          </cell>
          <cell r="J34">
            <v>52.95</v>
          </cell>
          <cell r="K34">
            <v>74.290000000000006</v>
          </cell>
          <cell r="L34" t="str">
            <v>익스포넨셜</v>
          </cell>
          <cell r="M34">
            <v>2</v>
          </cell>
          <cell r="N34">
            <v>2.2999999999999998</v>
          </cell>
          <cell r="O34">
            <v>1</v>
          </cell>
          <cell r="P34" t="str">
            <v>JimHdBow6</v>
          </cell>
          <cell r="Q34">
            <v>1</v>
          </cell>
          <cell r="R34" t="str">
            <v>Shot_JimHdBow6</v>
          </cell>
          <cell r="S34" t="str">
            <v>EquipName_JimHdBow6</v>
          </cell>
          <cell r="T34" t="str">
            <v>뿔과 뼈</v>
          </cell>
          <cell r="U34">
            <v>6.892459479535832</v>
          </cell>
          <cell r="V34">
            <v>7.8700476106924153</v>
          </cell>
          <cell r="W34">
            <v>10.821500897483519</v>
          </cell>
          <cell r="X34">
            <v>54.24</v>
          </cell>
          <cell r="Y34">
            <v>74.59</v>
          </cell>
          <cell r="Z34">
            <v>52.95</v>
          </cell>
          <cell r="AA34">
            <v>74.290000000000006</v>
          </cell>
          <cell r="AB34" t="str">
            <v/>
          </cell>
          <cell r="AC34">
            <v>1.4030217186024552</v>
          </cell>
          <cell r="AD34">
            <v>63.620000000000005</v>
          </cell>
          <cell r="AE34">
            <v>206.53716531000919</v>
          </cell>
          <cell r="AF34">
            <v>248.29517041879467</v>
          </cell>
          <cell r="AG34">
            <v>227.41616786440193</v>
          </cell>
          <cell r="AH34">
            <v>229.1753418882771</v>
          </cell>
          <cell r="AI34">
            <v>1.1000000000000001</v>
          </cell>
          <cell r="AJ34">
            <v>6</v>
          </cell>
          <cell r="AK34">
            <v>5</v>
          </cell>
          <cell r="AL34">
            <v>1.1000000000000001</v>
          </cell>
          <cell r="AM34">
            <v>9.0871540685667634E-3</v>
          </cell>
          <cell r="AN34">
            <v>20</v>
          </cell>
          <cell r="AO34">
            <v>20</v>
          </cell>
          <cell r="AP34">
            <v>0</v>
          </cell>
          <cell r="AQ34">
            <v>7000</v>
          </cell>
          <cell r="AR34">
            <v>8000</v>
          </cell>
          <cell r="AS34">
            <v>10</v>
          </cell>
          <cell r="AT34">
            <v>12</v>
          </cell>
        </row>
        <row r="35">
          <cell r="A35" t="str">
            <v>Equip2302</v>
          </cell>
          <cell r="B35" t="str">
            <v/>
          </cell>
          <cell r="C35" t="str">
            <v>Bow</v>
          </cell>
          <cell r="D35">
            <v>2</v>
          </cell>
          <cell r="E35">
            <v>3</v>
          </cell>
          <cell r="F35">
            <v>3</v>
          </cell>
          <cell r="G35">
            <v>2</v>
          </cell>
          <cell r="H35">
            <v>0</v>
          </cell>
          <cell r="I35">
            <v>2</v>
          </cell>
          <cell r="J35">
            <v>47.5</v>
          </cell>
          <cell r="K35">
            <v>77.48</v>
          </cell>
          <cell r="L35" t="str">
            <v>익스포넨셜</v>
          </cell>
          <cell r="M35">
            <v>2</v>
          </cell>
          <cell r="N35">
            <v>2.2999999999999998</v>
          </cell>
          <cell r="O35">
            <v>1</v>
          </cell>
          <cell r="P35" t="str">
            <v>FantasySetBow1</v>
          </cell>
          <cell r="Q35">
            <v>1</v>
          </cell>
          <cell r="R35" t="str">
            <v>Shot_FantasySetBow1</v>
          </cell>
          <cell r="S35" t="str">
            <v>EquipName_FantasySetBow1</v>
          </cell>
          <cell r="T35" t="str">
            <v>울려퍼지는 여명</v>
          </cell>
          <cell r="U35">
            <v>6.892459479535832</v>
          </cell>
          <cell r="V35">
            <v>7.0141044723389392</v>
          </cell>
          <cell r="W35">
            <v>11.501704122213145</v>
          </cell>
          <cell r="X35">
            <v>48.34</v>
          </cell>
          <cell r="Y35">
            <v>79.28</v>
          </cell>
          <cell r="Z35">
            <v>47.5</v>
          </cell>
          <cell r="AA35">
            <v>77.48</v>
          </cell>
          <cell r="AB35" t="str">
            <v/>
          </cell>
          <cell r="AC35">
            <v>1.6311578947368421</v>
          </cell>
          <cell r="AD35">
            <v>62.49</v>
          </cell>
          <cell r="AE35">
            <v>193.14287331857048</v>
          </cell>
          <cell r="AF35">
            <v>253.47977009634133</v>
          </cell>
          <cell r="AG35">
            <v>223.3113217074559</v>
          </cell>
          <cell r="AH35">
            <v>226.96536845016487</v>
          </cell>
          <cell r="AI35">
            <v>0.88000000000000012</v>
          </cell>
          <cell r="AJ35">
            <v>7</v>
          </cell>
          <cell r="AK35">
            <v>5</v>
          </cell>
          <cell r="AL35">
            <v>0.88000000000000012</v>
          </cell>
          <cell r="AM35">
            <v>7.2697232548534114E-3</v>
          </cell>
          <cell r="AN35">
            <v>16</v>
          </cell>
          <cell r="AO35">
            <v>16</v>
          </cell>
          <cell r="AP35">
            <v>0</v>
          </cell>
          <cell r="AQ35">
            <v>7000</v>
          </cell>
          <cell r="AR35">
            <v>8000</v>
          </cell>
          <cell r="AS35">
            <v>10</v>
          </cell>
          <cell r="AT35">
            <v>12</v>
          </cell>
        </row>
        <row r="36">
          <cell r="A36" t="str">
            <v>Equip2401</v>
          </cell>
          <cell r="B36" t="str">
            <v/>
          </cell>
          <cell r="C36" t="str">
            <v>Bow</v>
          </cell>
          <cell r="D36">
            <v>2</v>
          </cell>
          <cell r="E36">
            <v>4</v>
          </cell>
          <cell r="F36">
            <v>4</v>
          </cell>
          <cell r="G36">
            <v>1</v>
          </cell>
          <cell r="H36">
            <v>0</v>
          </cell>
          <cell r="I36">
            <v>3</v>
          </cell>
          <cell r="J36">
            <v>112.11</v>
          </cell>
          <cell r="K36">
            <v>160.6</v>
          </cell>
          <cell r="L36" t="str">
            <v>익스포넨셜</v>
          </cell>
          <cell r="M36">
            <v>2</v>
          </cell>
          <cell r="N36">
            <v>2.5</v>
          </cell>
          <cell r="O36">
            <v>1</v>
          </cell>
          <cell r="P36" t="str">
            <v>GoldenBow3</v>
          </cell>
          <cell r="Q36">
            <v>1</v>
          </cell>
          <cell r="R36" t="str">
            <v>Shot_GoldenBow3</v>
          </cell>
          <cell r="S36" t="str">
            <v>EquipName_GoldenBow3</v>
          </cell>
          <cell r="T36" t="str">
            <v>고대인의 의식</v>
          </cell>
          <cell r="U36">
            <v>14.774599013711439</v>
          </cell>
          <cell r="V36">
            <v>8.0364666982583834</v>
          </cell>
          <cell r="W36">
            <v>10.666113645698324</v>
          </cell>
          <cell r="X36">
            <v>118.74</v>
          </cell>
          <cell r="Y36">
            <v>157.59</v>
          </cell>
          <cell r="Z36">
            <v>112.11</v>
          </cell>
          <cell r="AA36">
            <v>160.6</v>
          </cell>
          <cell r="AB36" t="str">
            <v/>
          </cell>
          <cell r="AC36">
            <v>1.4325216305414326</v>
          </cell>
          <cell r="AD36">
            <v>136.35499999999999</v>
          </cell>
          <cell r="AE36">
            <v>299.0398794915186</v>
          </cell>
          <cell r="AF36">
            <v>343.36382527124692</v>
          </cell>
          <cell r="AG36">
            <v>321.20185238138276</v>
          </cell>
          <cell r="AH36">
            <v>323.18267783253236</v>
          </cell>
          <cell r="AI36">
            <v>2.25</v>
          </cell>
          <cell r="AJ36">
            <v>7</v>
          </cell>
          <cell r="AK36">
            <v>10</v>
          </cell>
          <cell r="AL36">
            <v>2.25</v>
          </cell>
          <cell r="AM36">
            <v>1.8587360594795651E-2</v>
          </cell>
          <cell r="AN36">
            <v>1</v>
          </cell>
          <cell r="AO36">
            <v>0.62628865979381432</v>
          </cell>
          <cell r="AP36">
            <v>0</v>
          </cell>
          <cell r="AS36">
            <v>14</v>
          </cell>
          <cell r="AT36">
            <v>21</v>
          </cell>
          <cell r="AU36">
            <v>26</v>
          </cell>
          <cell r="AV36">
            <v>29</v>
          </cell>
        </row>
        <row r="37">
          <cell r="A37" t="str">
            <v>Equip2402</v>
          </cell>
          <cell r="B37" t="str">
            <v/>
          </cell>
          <cell r="C37" t="str">
            <v>Bow</v>
          </cell>
          <cell r="D37">
            <v>2</v>
          </cell>
          <cell r="E37">
            <v>4</v>
          </cell>
          <cell r="F37">
            <v>4</v>
          </cell>
          <cell r="G37">
            <v>2</v>
          </cell>
          <cell r="H37">
            <v>0</v>
          </cell>
          <cell r="I37">
            <v>3</v>
          </cell>
          <cell r="J37">
            <v>97.64</v>
          </cell>
          <cell r="K37">
            <v>168.57</v>
          </cell>
          <cell r="L37" t="str">
            <v>익스포넨셜</v>
          </cell>
          <cell r="M37">
            <v>2</v>
          </cell>
          <cell r="N37">
            <v>2.5</v>
          </cell>
          <cell r="O37">
            <v>1</v>
          </cell>
          <cell r="P37" t="str">
            <v>JimHdBow9</v>
          </cell>
          <cell r="Q37">
            <v>1</v>
          </cell>
          <cell r="R37" t="str">
            <v>Shot_JimHdBow9</v>
          </cell>
          <cell r="S37" t="str">
            <v>EquipName_JimHdBow9</v>
          </cell>
          <cell r="T37" t="str">
            <v>요정왕의 활</v>
          </cell>
          <cell r="U37">
            <v>14.774599013711439</v>
          </cell>
          <cell r="V37">
            <v>6.9974416799561787</v>
          </cell>
          <cell r="W37">
            <v>11.441988973369179</v>
          </cell>
          <cell r="X37">
            <v>103.38</v>
          </cell>
          <cell r="Y37">
            <v>169.05</v>
          </cell>
          <cell r="Z37">
            <v>97.64</v>
          </cell>
          <cell r="AA37">
            <v>168.57</v>
          </cell>
          <cell r="AB37" t="str">
            <v/>
          </cell>
          <cell r="AC37">
            <v>1.726444080294961</v>
          </cell>
          <cell r="AD37">
            <v>133.10499999999999</v>
          </cell>
          <cell r="AE37">
            <v>281.99855042555646</v>
          </cell>
          <cell r="AF37">
            <v>349.33650840858797</v>
          </cell>
          <cell r="AG37">
            <v>315.66752941707222</v>
          </cell>
          <cell r="AH37">
            <v>320.2078856697766</v>
          </cell>
          <cell r="AI37">
            <v>1.8</v>
          </cell>
          <cell r="AJ37">
            <v>8</v>
          </cell>
          <cell r="AK37">
            <v>5</v>
          </cell>
          <cell r="AL37">
            <v>1.8</v>
          </cell>
          <cell r="AM37">
            <v>1.4869888475836521E-2</v>
          </cell>
          <cell r="AN37">
            <v>0.8</v>
          </cell>
          <cell r="AO37">
            <v>0.50103092783505143</v>
          </cell>
          <cell r="AP37">
            <v>0</v>
          </cell>
          <cell r="AS37">
            <v>14</v>
          </cell>
          <cell r="AT37">
            <v>21</v>
          </cell>
          <cell r="AU37">
            <v>26</v>
          </cell>
          <cell r="AV37">
            <v>29</v>
          </cell>
        </row>
        <row r="38">
          <cell r="A38" t="str">
            <v>Equip2403</v>
          </cell>
          <cell r="B38" t="str">
            <v/>
          </cell>
          <cell r="C38" t="str">
            <v>Bow</v>
          </cell>
          <cell r="D38">
            <v>2</v>
          </cell>
          <cell r="E38">
            <v>4</v>
          </cell>
          <cell r="F38">
            <v>5</v>
          </cell>
          <cell r="G38">
            <v>3</v>
          </cell>
          <cell r="H38">
            <v>0</v>
          </cell>
          <cell r="I38">
            <v>3</v>
          </cell>
          <cell r="J38">
            <v>149.75</v>
          </cell>
          <cell r="K38">
            <v>207.33</v>
          </cell>
          <cell r="L38" t="str">
            <v>익스포넨셜</v>
          </cell>
          <cell r="M38">
            <v>2</v>
          </cell>
          <cell r="N38">
            <v>3</v>
          </cell>
          <cell r="O38">
            <v>1</v>
          </cell>
          <cell r="P38" t="str">
            <v>JimHdBow10</v>
          </cell>
          <cell r="Q38">
            <v>1</v>
          </cell>
          <cell r="R38" t="str">
            <v>Shot_JimHdBow10</v>
          </cell>
          <cell r="S38" t="str">
            <v>EquipName_JimHdBow10</v>
          </cell>
          <cell r="T38" t="str">
            <v>수수께끼 나무</v>
          </cell>
          <cell r="U38">
            <v>19.255376596543943</v>
          </cell>
          <cell r="V38">
            <v>7.5491057406365529</v>
          </cell>
          <cell r="W38">
            <v>10.953538107559002</v>
          </cell>
          <cell r="X38">
            <v>145.36000000000001</v>
          </cell>
          <cell r="Y38">
            <v>210.91</v>
          </cell>
          <cell r="Z38">
            <v>149.75</v>
          </cell>
          <cell r="AA38">
            <v>207.33</v>
          </cell>
          <cell r="AB38" t="str">
            <v/>
          </cell>
          <cell r="AC38">
            <v>1.3845075125208681</v>
          </cell>
          <cell r="AD38">
            <v>178.54000000000002</v>
          </cell>
          <cell r="AE38">
            <v>334.73798261323418</v>
          </cell>
          <cell r="AF38">
            <v>374.85789469319832</v>
          </cell>
          <cell r="AG38">
            <v>354.79793865321625</v>
          </cell>
          <cell r="AH38">
            <v>356.42239210239154</v>
          </cell>
          <cell r="AI38">
            <v>1.0125</v>
          </cell>
          <cell r="AJ38">
            <v>15</v>
          </cell>
          <cell r="AK38">
            <v>5</v>
          </cell>
          <cell r="AL38">
            <v>0</v>
          </cell>
          <cell r="AM38">
            <v>0</v>
          </cell>
          <cell r="AN38">
            <v>0.8</v>
          </cell>
          <cell r="AO38">
            <v>0.50103092783505143</v>
          </cell>
          <cell r="AP38">
            <v>1.2</v>
          </cell>
          <cell r="AS38">
            <v>16</v>
          </cell>
          <cell r="AT38">
            <v>24</v>
          </cell>
          <cell r="AU38">
            <v>30</v>
          </cell>
          <cell r="AV38">
            <v>34</v>
          </cell>
        </row>
        <row r="39">
          <cell r="A39" t="str">
            <v>Equip2404</v>
          </cell>
          <cell r="B39" t="str">
            <v/>
          </cell>
          <cell r="C39" t="str">
            <v>Bow</v>
          </cell>
          <cell r="D39">
            <v>2</v>
          </cell>
          <cell r="E39">
            <v>4</v>
          </cell>
          <cell r="F39">
            <v>5</v>
          </cell>
          <cell r="G39">
            <v>4</v>
          </cell>
          <cell r="H39">
            <v>0</v>
          </cell>
          <cell r="I39">
            <v>3</v>
          </cell>
          <cell r="J39">
            <v>133.01</v>
          </cell>
          <cell r="K39">
            <v>223.44</v>
          </cell>
          <cell r="L39" t="str">
            <v>익스포넨셜</v>
          </cell>
          <cell r="M39">
            <v>2</v>
          </cell>
          <cell r="N39">
            <v>3</v>
          </cell>
          <cell r="O39">
            <v>1</v>
          </cell>
          <cell r="P39" t="str">
            <v>ElvenBow</v>
          </cell>
          <cell r="Q39">
            <v>1</v>
          </cell>
          <cell r="R39" t="str">
            <v>Shot_ElvenBow</v>
          </cell>
          <cell r="S39" t="str">
            <v>EquipName_ElvenBow</v>
          </cell>
          <cell r="T39" t="str">
            <v>수평선을 가르는 활</v>
          </cell>
          <cell r="U39">
            <v>19.255376596543943</v>
          </cell>
          <cell r="V39">
            <v>7.3789521424494016</v>
          </cell>
          <cell r="W39">
            <v>11.625412447962459</v>
          </cell>
          <cell r="X39">
            <v>142.08000000000001</v>
          </cell>
          <cell r="Y39">
            <v>223.85</v>
          </cell>
          <cell r="Z39">
            <v>133.01</v>
          </cell>
          <cell r="AA39">
            <v>223.44</v>
          </cell>
          <cell r="AB39" t="str">
            <v/>
          </cell>
          <cell r="AC39">
            <v>1.67987369370724</v>
          </cell>
          <cell r="AD39">
            <v>178.22499999999999</v>
          </cell>
          <cell r="AE39">
            <v>320.11984146374584</v>
          </cell>
          <cell r="AF39">
            <v>384.08571644272695</v>
          </cell>
          <cell r="AG39">
            <v>352.1027789532364</v>
          </cell>
          <cell r="AH39">
            <v>356.20463369208562</v>
          </cell>
          <cell r="AI39">
            <v>0.80999999999999994</v>
          </cell>
          <cell r="AJ39">
            <v>16</v>
          </cell>
          <cell r="AK39">
            <v>5</v>
          </cell>
          <cell r="AL39">
            <v>0</v>
          </cell>
          <cell r="AM39">
            <v>0</v>
          </cell>
          <cell r="AN39">
            <v>0.64</v>
          </cell>
          <cell r="AO39">
            <v>0.40082474226804116</v>
          </cell>
          <cell r="AP39">
            <v>2.4</v>
          </cell>
          <cell r="AS39">
            <v>16</v>
          </cell>
          <cell r="AT39">
            <v>24</v>
          </cell>
          <cell r="AU39">
            <v>30</v>
          </cell>
          <cell r="AV39">
            <v>34</v>
          </cell>
        </row>
        <row r="40">
          <cell r="A40" t="str">
            <v>Equip2405</v>
          </cell>
          <cell r="B40" t="str">
            <v/>
          </cell>
          <cell r="C40" t="str">
            <v>Bow</v>
          </cell>
          <cell r="D40">
            <v>2</v>
          </cell>
          <cell r="E40">
            <v>4</v>
          </cell>
          <cell r="F40">
            <v>6</v>
          </cell>
          <cell r="G40">
            <v>5</v>
          </cell>
          <cell r="H40">
            <v>0</v>
          </cell>
          <cell r="I40">
            <v>3</v>
          </cell>
          <cell r="J40">
            <v>202.56</v>
          </cell>
          <cell r="K40">
            <v>266.29000000000002</v>
          </cell>
          <cell r="L40" t="str">
            <v>익스포넨셜</v>
          </cell>
          <cell r="M40">
            <v>2</v>
          </cell>
          <cell r="N40">
            <v>3.5</v>
          </cell>
          <cell r="O40">
            <v>1</v>
          </cell>
          <cell r="P40" t="str">
            <v>IchkaBow</v>
          </cell>
          <cell r="Q40">
            <v>1</v>
          </cell>
          <cell r="R40" t="str">
            <v>Shot_IchkaBow</v>
          </cell>
          <cell r="S40" t="str">
            <v>EquipName_IchkaBow</v>
          </cell>
          <cell r="T40" t="str">
            <v>잊혀진 전쟁</v>
          </cell>
          <cell r="U40">
            <v>25.095065357147273</v>
          </cell>
          <cell r="V40">
            <v>7.7060532046409955</v>
          </cell>
          <cell r="W40">
            <v>10.990705779755817</v>
          </cell>
          <cell r="X40">
            <v>193.38</v>
          </cell>
          <cell r="Y40">
            <v>275.81</v>
          </cell>
          <cell r="Z40">
            <v>202.56</v>
          </cell>
          <cell r="AA40">
            <v>266.29000000000002</v>
          </cell>
          <cell r="AB40" t="str">
            <v/>
          </cell>
          <cell r="AC40">
            <v>1.3146228278041074</v>
          </cell>
          <cell r="AD40">
            <v>234.42500000000001</v>
          </cell>
          <cell r="AE40">
            <v>371.98766155227509</v>
          </cell>
          <cell r="AF40">
            <v>405.72050268401142</v>
          </cell>
          <cell r="AG40">
            <v>388.85408211814325</v>
          </cell>
          <cell r="AH40">
            <v>390.00395511592546</v>
          </cell>
          <cell r="AI40">
            <v>0.45562500000000006</v>
          </cell>
          <cell r="AJ40">
            <v>23</v>
          </cell>
          <cell r="AK40">
            <v>5</v>
          </cell>
          <cell r="AL40">
            <v>0</v>
          </cell>
          <cell r="AM40">
            <v>0</v>
          </cell>
          <cell r="AN40">
            <v>0.64</v>
          </cell>
          <cell r="AO40">
            <v>0.40082474226804116</v>
          </cell>
          <cell r="AP40">
            <v>9.1999999999999993</v>
          </cell>
          <cell r="AS40">
            <v>19</v>
          </cell>
          <cell r="AT40">
            <v>30</v>
          </cell>
          <cell r="AU40">
            <v>37</v>
          </cell>
          <cell r="AV40">
            <v>43</v>
          </cell>
        </row>
        <row r="41">
          <cell r="A41" t="str">
            <v>Equip3001</v>
          </cell>
          <cell r="B41" t="str">
            <v/>
          </cell>
          <cell r="C41" t="str">
            <v>Staff</v>
          </cell>
          <cell r="D41">
            <v>3</v>
          </cell>
          <cell r="E41">
            <v>0</v>
          </cell>
          <cell r="F41">
            <v>0</v>
          </cell>
          <cell r="G41">
            <v>1</v>
          </cell>
          <cell r="H41">
            <v>1</v>
          </cell>
          <cell r="I41">
            <v>1</v>
          </cell>
          <cell r="J41">
            <v>11.65</v>
          </cell>
          <cell r="K41">
            <v>16.53</v>
          </cell>
          <cell r="L41" t="str">
            <v>익스포넨셜</v>
          </cell>
          <cell r="M41">
            <v>2</v>
          </cell>
          <cell r="N41">
            <v>2</v>
          </cell>
          <cell r="O41">
            <v>1</v>
          </cell>
          <cell r="P41" t="str">
            <v>FreeBlueStaff</v>
          </cell>
          <cell r="Q41">
            <v>1</v>
          </cell>
          <cell r="R41" t="str">
            <v>Shot_FreeBlueStaff</v>
          </cell>
          <cell r="S41" t="str">
            <v>EquipName_FreeBlueStaff</v>
          </cell>
          <cell r="T41" t="str">
            <v>푸른 보석 지팡이</v>
          </cell>
          <cell r="U41">
            <v>1.5</v>
          </cell>
          <cell r="V41">
            <v>7.5606351562972138</v>
          </cell>
          <cell r="W41">
            <v>10.550731885791997</v>
          </cell>
          <cell r="X41">
            <v>11.34</v>
          </cell>
          <cell r="Y41">
            <v>15.83</v>
          </cell>
          <cell r="Z41">
            <v>11.65</v>
          </cell>
          <cell r="AA41">
            <v>16.53</v>
          </cell>
          <cell r="AB41" t="str">
            <v/>
          </cell>
          <cell r="AC41">
            <v>1.418884120171674</v>
          </cell>
          <cell r="AD41">
            <v>14.09</v>
          </cell>
          <cell r="AE41">
            <v>19.832827284477844</v>
          </cell>
          <cell r="AF41">
            <v>62.977197148220796</v>
          </cell>
          <cell r="AG41">
            <v>41.40501221634932</v>
          </cell>
          <cell r="AH41">
            <v>43.28233528112537</v>
          </cell>
          <cell r="AI41">
            <v>4.2</v>
          </cell>
          <cell r="AJ41">
            <v>2</v>
          </cell>
          <cell r="AK41">
            <v>5</v>
          </cell>
          <cell r="AL41">
            <v>4.2</v>
          </cell>
          <cell r="AM41">
            <v>3.4696406443618551E-2</v>
          </cell>
          <cell r="AN41">
            <v>240</v>
          </cell>
          <cell r="AO41">
            <v>240</v>
          </cell>
          <cell r="AP41">
            <v>0</v>
          </cell>
          <cell r="AQ41">
            <v>600</v>
          </cell>
          <cell r="AR41">
            <v>900</v>
          </cell>
        </row>
        <row r="42">
          <cell r="A42" t="str">
            <v>Equip3002</v>
          </cell>
          <cell r="B42" t="str">
            <v/>
          </cell>
          <cell r="C42" t="str">
            <v>Staff</v>
          </cell>
          <cell r="D42">
            <v>3</v>
          </cell>
          <cell r="E42">
            <v>0</v>
          </cell>
          <cell r="F42">
            <v>0</v>
          </cell>
          <cell r="G42">
            <v>2</v>
          </cell>
          <cell r="H42">
            <v>1</v>
          </cell>
          <cell r="I42">
            <v>1</v>
          </cell>
          <cell r="J42">
            <v>10.8</v>
          </cell>
          <cell r="K42">
            <v>17.05</v>
          </cell>
          <cell r="L42" t="str">
            <v>익스포넨셜</v>
          </cell>
          <cell r="M42">
            <v>2</v>
          </cell>
          <cell r="N42">
            <v>2</v>
          </cell>
          <cell r="O42">
            <v>1</v>
          </cell>
          <cell r="P42" t="str">
            <v>ArmoryAngSpear</v>
          </cell>
          <cell r="Q42">
            <v>1</v>
          </cell>
          <cell r="R42" t="str">
            <v>Shot_ArmoryAngSpear</v>
          </cell>
          <cell r="S42" t="str">
            <v>EquipName_ArmoryAngSpear</v>
          </cell>
          <cell r="T42" t="str">
            <v>떠오르는 태양</v>
          </cell>
          <cell r="U42">
            <v>1.5</v>
          </cell>
          <cell r="V42">
            <v>7.224821882790077</v>
          </cell>
          <cell r="W42">
            <v>11.734306139299441</v>
          </cell>
          <cell r="X42">
            <v>10.84</v>
          </cell>
          <cell r="Y42">
            <v>17.600000000000001</v>
          </cell>
          <cell r="Z42">
            <v>10.8</v>
          </cell>
          <cell r="AA42">
            <v>17.05</v>
          </cell>
          <cell r="AB42" t="str">
            <v/>
          </cell>
          <cell r="AC42">
            <v>1.5787037037037037</v>
          </cell>
          <cell r="AD42">
            <v>13.925000000000001</v>
          </cell>
          <cell r="AE42">
            <v>10.490464111106405</v>
          </cell>
          <cell r="AF42">
            <v>66.796674000508915</v>
          </cell>
          <cell r="AG42">
            <v>38.64356905580766</v>
          </cell>
          <cell r="AH42">
            <v>41.829739254773983</v>
          </cell>
          <cell r="AI42">
            <v>3.3600000000000003</v>
          </cell>
          <cell r="AJ42">
            <v>2</v>
          </cell>
          <cell r="AK42">
            <v>10</v>
          </cell>
          <cell r="AL42">
            <v>3.3600000000000003</v>
          </cell>
          <cell r="AM42">
            <v>2.7757125154894841E-2</v>
          </cell>
          <cell r="AN42">
            <v>192</v>
          </cell>
          <cell r="AO42">
            <v>192</v>
          </cell>
          <cell r="AP42">
            <v>0</v>
          </cell>
          <cell r="AQ42">
            <v>600</v>
          </cell>
          <cell r="AR42">
            <v>900</v>
          </cell>
        </row>
        <row r="43">
          <cell r="A43" t="str">
            <v>Equip3101</v>
          </cell>
          <cell r="B43" t="str">
            <v/>
          </cell>
          <cell r="C43" t="str">
            <v>Staff</v>
          </cell>
          <cell r="D43">
            <v>3</v>
          </cell>
          <cell r="E43">
            <v>1</v>
          </cell>
          <cell r="F43">
            <v>1</v>
          </cell>
          <cell r="G43">
            <v>1</v>
          </cell>
          <cell r="H43">
            <v>1</v>
          </cell>
          <cell r="I43">
            <v>1</v>
          </cell>
          <cell r="J43">
            <v>16.989999999999998</v>
          </cell>
          <cell r="K43">
            <v>23.23</v>
          </cell>
          <cell r="L43" t="str">
            <v>익스포넨셜</v>
          </cell>
          <cell r="M43">
            <v>2</v>
          </cell>
          <cell r="N43">
            <v>2.1</v>
          </cell>
          <cell r="O43">
            <v>1</v>
          </cell>
          <cell r="P43" t="str">
            <v>FantasySetStaff4</v>
          </cell>
          <cell r="Q43">
            <v>1</v>
          </cell>
          <cell r="R43" t="str">
            <v>Shot_FantasySetStaff4</v>
          </cell>
          <cell r="S43" t="str">
            <v>EquipName_FantasySetStaff4</v>
          </cell>
          <cell r="T43" t="str">
            <v>원시 부족 지팡이</v>
          </cell>
          <cell r="U43">
            <v>2.1961500000000007</v>
          </cell>
          <cell r="V43">
            <v>7.858630176191097</v>
          </cell>
          <cell r="W43">
            <v>10.458721083915105</v>
          </cell>
          <cell r="X43">
            <v>17.260000000000002</v>
          </cell>
          <cell r="Y43">
            <v>22.97</v>
          </cell>
          <cell r="Z43">
            <v>16.989999999999998</v>
          </cell>
          <cell r="AA43">
            <v>23.23</v>
          </cell>
          <cell r="AB43" t="str">
            <v/>
          </cell>
          <cell r="AC43">
            <v>1.3672748675691584</v>
          </cell>
          <cell r="AD43">
            <v>20.11</v>
          </cell>
          <cell r="AE43">
            <v>66.361954961165054</v>
          </cell>
          <cell r="AF43">
            <v>104.93735945873624</v>
          </cell>
          <cell r="AG43">
            <v>85.649657209950647</v>
          </cell>
          <cell r="AH43">
            <v>87.151939688500136</v>
          </cell>
          <cell r="AI43">
            <v>2.9</v>
          </cell>
          <cell r="AJ43">
            <v>3</v>
          </cell>
          <cell r="AK43">
            <v>5</v>
          </cell>
          <cell r="AL43">
            <v>2.9</v>
          </cell>
          <cell r="AM43">
            <v>2.3957042544403284E-2</v>
          </cell>
          <cell r="AN43">
            <v>288</v>
          </cell>
          <cell r="AO43">
            <v>288</v>
          </cell>
          <cell r="AP43">
            <v>0</v>
          </cell>
          <cell r="AQ43">
            <v>1000</v>
          </cell>
          <cell r="AR43">
            <v>1500</v>
          </cell>
        </row>
        <row r="44">
          <cell r="A44" t="str">
            <v>Equip3102</v>
          </cell>
          <cell r="B44" t="str">
            <v/>
          </cell>
          <cell r="C44" t="str">
            <v>Staff</v>
          </cell>
          <cell r="D44">
            <v>3</v>
          </cell>
          <cell r="E44">
            <v>1</v>
          </cell>
          <cell r="F44">
            <v>1</v>
          </cell>
          <cell r="G44">
            <v>2</v>
          </cell>
          <cell r="H44">
            <v>1</v>
          </cell>
          <cell r="I44">
            <v>1</v>
          </cell>
          <cell r="J44">
            <v>15.27</v>
          </cell>
          <cell r="K44">
            <v>24.99</v>
          </cell>
          <cell r="L44" t="str">
            <v>익스포넨셜</v>
          </cell>
          <cell r="M44">
            <v>2</v>
          </cell>
          <cell r="N44">
            <v>2.1</v>
          </cell>
          <cell r="O44">
            <v>1</v>
          </cell>
          <cell r="P44" t="str">
            <v>ArmoryWand2</v>
          </cell>
          <cell r="Q44">
            <v>1</v>
          </cell>
          <cell r="R44" t="str">
            <v>Shot_ArmoryWand2</v>
          </cell>
          <cell r="S44" t="str">
            <v>EquipName_ArmoryWand2</v>
          </cell>
          <cell r="T44" t="str">
            <v>흑마법의 지팡이</v>
          </cell>
          <cell r="U44">
            <v>2.1961500000000007</v>
          </cell>
          <cell r="V44">
            <v>6.8550758657496296</v>
          </cell>
          <cell r="W44">
            <v>11.751580803006302</v>
          </cell>
          <cell r="X44">
            <v>15.05</v>
          </cell>
          <cell r="Y44">
            <v>25.81</v>
          </cell>
          <cell r="Z44">
            <v>15.27</v>
          </cell>
          <cell r="AA44">
            <v>24.99</v>
          </cell>
          <cell r="AB44" t="str">
            <v/>
          </cell>
          <cell r="AC44">
            <v>1.6365422396856582</v>
          </cell>
          <cell r="AD44">
            <v>20.13</v>
          </cell>
          <cell r="AE44">
            <v>53.199932592420737</v>
          </cell>
          <cell r="AF44">
            <v>113.94321429114029</v>
          </cell>
          <cell r="AG44">
            <v>83.571573441780515</v>
          </cell>
          <cell r="AH44">
            <v>87.274519393542732</v>
          </cell>
          <cell r="AI44">
            <v>2.3199999999999998</v>
          </cell>
          <cell r="AJ44">
            <v>4</v>
          </cell>
          <cell r="AK44">
            <v>5</v>
          </cell>
          <cell r="AL44">
            <v>2.3199999999999998</v>
          </cell>
          <cell r="AM44">
            <v>1.9165634035522624E-2</v>
          </cell>
          <cell r="AN44">
            <v>230.4</v>
          </cell>
          <cell r="AO44">
            <v>230.4</v>
          </cell>
          <cell r="AP44">
            <v>0</v>
          </cell>
          <cell r="AQ44">
            <v>1000</v>
          </cell>
          <cell r="AR44">
            <v>1500</v>
          </cell>
        </row>
        <row r="45">
          <cell r="A45" t="str">
            <v>Equip3201</v>
          </cell>
          <cell r="B45" t="str">
            <v/>
          </cell>
          <cell r="C45" t="str">
            <v>Staff</v>
          </cell>
          <cell r="D45">
            <v>3</v>
          </cell>
          <cell r="E45">
            <v>2</v>
          </cell>
          <cell r="F45">
            <v>2</v>
          </cell>
          <cell r="G45">
            <v>1</v>
          </cell>
          <cell r="H45">
            <v>1</v>
          </cell>
          <cell r="I45">
            <v>2</v>
          </cell>
          <cell r="J45">
            <v>27.36</v>
          </cell>
          <cell r="K45">
            <v>37.17</v>
          </cell>
          <cell r="L45" t="str">
            <v>익스포넨셜</v>
          </cell>
          <cell r="M45">
            <v>2</v>
          </cell>
          <cell r="N45">
            <v>2.2000000000000002</v>
          </cell>
          <cell r="O45">
            <v>1</v>
          </cell>
          <cell r="P45" t="str">
            <v>FantasySetStaff3</v>
          </cell>
          <cell r="Q45">
            <v>1</v>
          </cell>
          <cell r="R45" t="str">
            <v>Shot_FantasySetStaff3</v>
          </cell>
          <cell r="S45" t="str">
            <v>EquipName_FantasySetStaff3</v>
          </cell>
          <cell r="T45" t="str">
            <v>빛의 트랩</v>
          </cell>
          <cell r="U45">
            <v>3.5369215365000022</v>
          </cell>
          <cell r="V45">
            <v>7.5332046258579943</v>
          </cell>
          <cell r="W45">
            <v>10.341455884737222</v>
          </cell>
          <cell r="X45">
            <v>26.64</v>
          </cell>
          <cell r="Y45">
            <v>36.58</v>
          </cell>
          <cell r="Z45">
            <v>27.36</v>
          </cell>
          <cell r="AA45">
            <v>37.17</v>
          </cell>
          <cell r="AB45" t="str">
            <v/>
          </cell>
          <cell r="AC45">
            <v>1.3585526315789476</v>
          </cell>
          <cell r="AD45">
            <v>32.265000000000001</v>
          </cell>
          <cell r="AE45">
            <v>125.11635176901643</v>
          </cell>
          <cell r="AF45">
            <v>162.90257374314854</v>
          </cell>
          <cell r="AG45">
            <v>144.00946275608248</v>
          </cell>
          <cell r="AH45">
            <v>145.45114203036042</v>
          </cell>
          <cell r="AI45">
            <v>1.3</v>
          </cell>
          <cell r="AJ45">
            <v>5</v>
          </cell>
          <cell r="AK45">
            <v>5</v>
          </cell>
          <cell r="AL45">
            <v>1.3</v>
          </cell>
          <cell r="AM45">
            <v>1.0739363899215265E-2</v>
          </cell>
          <cell r="AN45">
            <v>60</v>
          </cell>
          <cell r="AO45">
            <v>60</v>
          </cell>
          <cell r="AP45">
            <v>0</v>
          </cell>
          <cell r="AQ45">
            <v>2500</v>
          </cell>
          <cell r="AR45">
            <v>3500</v>
          </cell>
          <cell r="AS45">
            <v>4</v>
          </cell>
          <cell r="AT45">
            <v>5</v>
          </cell>
        </row>
        <row r="46">
          <cell r="A46" t="str">
            <v>Equip3202</v>
          </cell>
          <cell r="B46" t="str">
            <v/>
          </cell>
          <cell r="C46" t="str">
            <v>Staff</v>
          </cell>
          <cell r="D46">
            <v>3</v>
          </cell>
          <cell r="E46">
            <v>2</v>
          </cell>
          <cell r="F46">
            <v>2</v>
          </cell>
          <cell r="G46">
            <v>2</v>
          </cell>
          <cell r="H46">
            <v>1</v>
          </cell>
          <cell r="I46">
            <v>2</v>
          </cell>
          <cell r="J46">
            <v>23.49</v>
          </cell>
          <cell r="K46">
            <v>39.5</v>
          </cell>
          <cell r="L46" t="str">
            <v>익스포넨셜</v>
          </cell>
          <cell r="M46">
            <v>2</v>
          </cell>
          <cell r="N46">
            <v>2.2000000000000002</v>
          </cell>
          <cell r="O46">
            <v>1</v>
          </cell>
          <cell r="P46" t="str">
            <v>ArmoryWand1</v>
          </cell>
          <cell r="Q46">
            <v>1</v>
          </cell>
          <cell r="R46" t="str">
            <v>Shot_ArmoryWand1</v>
          </cell>
          <cell r="S46" t="str">
            <v>EquipName_ArmoryWand1</v>
          </cell>
          <cell r="T46" t="str">
            <v>작은 별 완드</v>
          </cell>
          <cell r="U46">
            <v>3.5369215365000022</v>
          </cell>
          <cell r="V46">
            <v>6.8057113268278595</v>
          </cell>
          <cell r="W46">
            <v>11.136440944436899</v>
          </cell>
          <cell r="X46">
            <v>24.07</v>
          </cell>
          <cell r="Y46">
            <v>39.39</v>
          </cell>
          <cell r="Z46">
            <v>23.49</v>
          </cell>
          <cell r="AA46">
            <v>39.5</v>
          </cell>
          <cell r="AB46" t="str">
            <v/>
          </cell>
          <cell r="AC46">
            <v>1.6815666240953597</v>
          </cell>
          <cell r="AD46">
            <v>31.494999999999997</v>
          </cell>
          <cell r="AE46">
            <v>106.30988839722312</v>
          </cell>
          <cell r="AF46">
            <v>170.39997442968263</v>
          </cell>
          <cell r="AG46">
            <v>138.35493141345287</v>
          </cell>
          <cell r="AH46">
            <v>142.47255671797552</v>
          </cell>
          <cell r="AI46">
            <v>1.04</v>
          </cell>
          <cell r="AJ46">
            <v>5</v>
          </cell>
          <cell r="AK46">
            <v>10</v>
          </cell>
          <cell r="AL46">
            <v>1.04</v>
          </cell>
          <cell r="AM46">
            <v>8.5914911193722115E-3</v>
          </cell>
          <cell r="AN46">
            <v>48</v>
          </cell>
          <cell r="AO46">
            <v>48</v>
          </cell>
          <cell r="AP46">
            <v>0</v>
          </cell>
          <cell r="AQ46">
            <v>2500</v>
          </cell>
          <cell r="AR46">
            <v>3500</v>
          </cell>
          <cell r="AS46">
            <v>4</v>
          </cell>
          <cell r="AT46">
            <v>5</v>
          </cell>
        </row>
        <row r="47">
          <cell r="A47" t="str">
            <v>Equip3301</v>
          </cell>
          <cell r="B47" t="str">
            <v/>
          </cell>
          <cell r="C47" t="str">
            <v>Staff</v>
          </cell>
          <cell r="D47">
            <v>3</v>
          </cell>
          <cell r="E47">
            <v>3</v>
          </cell>
          <cell r="F47">
            <v>3</v>
          </cell>
          <cell r="G47">
            <v>1</v>
          </cell>
          <cell r="H47">
            <v>1</v>
          </cell>
          <cell r="I47">
            <v>2</v>
          </cell>
          <cell r="J47">
            <v>54.11</v>
          </cell>
          <cell r="K47">
            <v>71.95</v>
          </cell>
          <cell r="L47" t="str">
            <v>익스포넨셜</v>
          </cell>
          <cell r="M47">
            <v>2</v>
          </cell>
          <cell r="N47">
            <v>2.2999999999999998</v>
          </cell>
          <cell r="O47">
            <v>1</v>
          </cell>
          <cell r="P47" t="str">
            <v>JimHdStaff5</v>
          </cell>
          <cell r="Q47">
            <v>1</v>
          </cell>
          <cell r="R47" t="str">
            <v>Shot_JimHdStaff5</v>
          </cell>
          <cell r="S47" t="str">
            <v>EquipName_JimHdStaff5</v>
          </cell>
          <cell r="T47" t="str">
            <v>전투마법사의 지팡이</v>
          </cell>
          <cell r="U47">
            <v>6.892459479535832</v>
          </cell>
          <cell r="V47">
            <v>7.410979102528108</v>
          </cell>
          <cell r="W47">
            <v>10.8521247342275</v>
          </cell>
          <cell r="X47">
            <v>51.08</v>
          </cell>
          <cell r="Y47">
            <v>74.8</v>
          </cell>
          <cell r="Z47">
            <v>54.11</v>
          </cell>
          <cell r="AA47">
            <v>71.95</v>
          </cell>
          <cell r="AB47" t="str">
            <v/>
          </cell>
          <cell r="AC47">
            <v>1.3296987617815561</v>
          </cell>
          <cell r="AD47">
            <v>63.03</v>
          </cell>
          <cell r="AE47">
            <v>209.20952097932206</v>
          </cell>
          <cell r="AF47">
            <v>244.34847818926244</v>
          </cell>
          <cell r="AG47">
            <v>226.77899958429225</v>
          </cell>
          <cell r="AH47">
            <v>228.02640421032856</v>
          </cell>
          <cell r="AI47">
            <v>1.1000000000000001</v>
          </cell>
          <cell r="AJ47">
            <v>7</v>
          </cell>
          <cell r="AK47">
            <v>5</v>
          </cell>
          <cell r="AL47">
            <v>1.1000000000000001</v>
          </cell>
          <cell r="AM47">
            <v>9.0871540685667634E-3</v>
          </cell>
          <cell r="AN47">
            <v>20</v>
          </cell>
          <cell r="AO47">
            <v>20</v>
          </cell>
          <cell r="AP47">
            <v>0</v>
          </cell>
          <cell r="AQ47">
            <v>7000</v>
          </cell>
          <cell r="AR47">
            <v>8000</v>
          </cell>
          <cell r="AS47">
            <v>10</v>
          </cell>
          <cell r="AT47">
            <v>12</v>
          </cell>
        </row>
        <row r="48">
          <cell r="A48" t="str">
            <v>Equip3302</v>
          </cell>
          <cell r="B48" t="str">
            <v/>
          </cell>
          <cell r="C48" t="str">
            <v>Staff</v>
          </cell>
          <cell r="D48">
            <v>3</v>
          </cell>
          <cell r="E48">
            <v>3</v>
          </cell>
          <cell r="F48">
            <v>3</v>
          </cell>
          <cell r="G48">
            <v>2</v>
          </cell>
          <cell r="H48">
            <v>1</v>
          </cell>
          <cell r="I48">
            <v>2</v>
          </cell>
          <cell r="J48">
            <v>48.45</v>
          </cell>
          <cell r="K48">
            <v>76.900000000000006</v>
          </cell>
          <cell r="L48" t="str">
            <v>익스포넨셜</v>
          </cell>
          <cell r="M48">
            <v>2</v>
          </cell>
          <cell r="N48">
            <v>2.2999999999999998</v>
          </cell>
          <cell r="O48">
            <v>1</v>
          </cell>
          <cell r="P48" t="str">
            <v>GirlMageStaff</v>
          </cell>
          <cell r="Q48">
            <v>1</v>
          </cell>
          <cell r="R48" t="str">
            <v>Shot_GirlMageStaff</v>
          </cell>
          <cell r="S48" t="str">
            <v>EquipName_GirlMageStaff</v>
          </cell>
          <cell r="T48" t="str">
            <v>태양과 달과 별</v>
          </cell>
          <cell r="U48">
            <v>6.892459479535832</v>
          </cell>
          <cell r="V48">
            <v>7.3167926879975438</v>
          </cell>
          <cell r="W48">
            <v>11.200600023655088</v>
          </cell>
          <cell r="X48">
            <v>50.43</v>
          </cell>
          <cell r="Y48">
            <v>77.2</v>
          </cell>
          <cell r="Z48">
            <v>48.45</v>
          </cell>
          <cell r="AA48">
            <v>76.900000000000006</v>
          </cell>
          <cell r="AB48" t="str">
            <v/>
          </cell>
          <cell r="AC48">
            <v>1.587203302373581</v>
          </cell>
          <cell r="AD48">
            <v>62.675000000000004</v>
          </cell>
          <cell r="AE48">
            <v>195.58483773180637</v>
          </cell>
          <cell r="AF48">
            <v>252.55318456814928</v>
          </cell>
          <cell r="AG48">
            <v>224.06901114997783</v>
          </cell>
          <cell r="AH48">
            <v>227.3299004461681</v>
          </cell>
          <cell r="AI48">
            <v>0.88000000000000012</v>
          </cell>
          <cell r="AJ48">
            <v>8</v>
          </cell>
          <cell r="AK48">
            <v>5</v>
          </cell>
          <cell r="AL48">
            <v>0.88000000000000012</v>
          </cell>
          <cell r="AM48">
            <v>7.2697232548534114E-3</v>
          </cell>
          <cell r="AN48">
            <v>16</v>
          </cell>
          <cell r="AO48">
            <v>16</v>
          </cell>
          <cell r="AP48">
            <v>0</v>
          </cell>
          <cell r="AQ48">
            <v>7000</v>
          </cell>
          <cell r="AR48">
            <v>8000</v>
          </cell>
          <cell r="AS48">
            <v>10</v>
          </cell>
          <cell r="AT48">
            <v>12</v>
          </cell>
        </row>
        <row r="49">
          <cell r="A49" t="str">
            <v>Equip3401</v>
          </cell>
          <cell r="B49" t="str">
            <v/>
          </cell>
          <cell r="C49" t="str">
            <v>Staff</v>
          </cell>
          <cell r="D49">
            <v>3</v>
          </cell>
          <cell r="E49">
            <v>4</v>
          </cell>
          <cell r="F49">
            <v>4</v>
          </cell>
          <cell r="G49">
            <v>1</v>
          </cell>
          <cell r="H49">
            <v>1</v>
          </cell>
          <cell r="I49">
            <v>3</v>
          </cell>
          <cell r="J49">
            <v>113.42</v>
          </cell>
          <cell r="K49">
            <v>156.29</v>
          </cell>
          <cell r="L49" t="str">
            <v>익스포넨셜</v>
          </cell>
          <cell r="M49">
            <v>2</v>
          </cell>
          <cell r="N49">
            <v>2.5</v>
          </cell>
          <cell r="O49">
            <v>1</v>
          </cell>
          <cell r="P49" t="str">
            <v>MetalStaff</v>
          </cell>
          <cell r="Q49">
            <v>1</v>
          </cell>
          <cell r="R49" t="str">
            <v>Shot_MetalStaff</v>
          </cell>
          <cell r="S49" t="str">
            <v>EquipName_MetalStaff</v>
          </cell>
          <cell r="T49" t="str">
            <v>반중력 스태프</v>
          </cell>
          <cell r="U49">
            <v>14.774599013711439</v>
          </cell>
          <cell r="V49">
            <v>7.9526173484982809</v>
          </cell>
          <cell r="W49">
            <v>10.479156424013938</v>
          </cell>
          <cell r="X49">
            <v>117.5</v>
          </cell>
          <cell r="Y49">
            <v>154.83000000000001</v>
          </cell>
          <cell r="Z49">
            <v>113.42</v>
          </cell>
          <cell r="AA49">
            <v>156.29</v>
          </cell>
          <cell r="AB49" t="str">
            <v/>
          </cell>
          <cell r="AC49">
            <v>1.3779756656674307</v>
          </cell>
          <cell r="AD49">
            <v>134.85499999999999</v>
          </cell>
          <cell r="AE49">
            <v>300.4724578056655</v>
          </cell>
          <cell r="AF49">
            <v>340.00921532891596</v>
          </cell>
          <cell r="AG49">
            <v>320.24083656729073</v>
          </cell>
          <cell r="AH49">
            <v>321.81860832342772</v>
          </cell>
          <cell r="AI49">
            <v>2.25</v>
          </cell>
          <cell r="AJ49">
            <v>9</v>
          </cell>
          <cell r="AK49">
            <v>5</v>
          </cell>
          <cell r="AL49">
            <v>2.25</v>
          </cell>
          <cell r="AM49">
            <v>1.8587360594795651E-2</v>
          </cell>
          <cell r="AN49">
            <v>1</v>
          </cell>
          <cell r="AO49">
            <v>0.62628865979381432</v>
          </cell>
          <cell r="AP49">
            <v>0</v>
          </cell>
          <cell r="AS49">
            <v>14</v>
          </cell>
          <cell r="AT49">
            <v>21</v>
          </cell>
          <cell r="AU49">
            <v>26</v>
          </cell>
          <cell r="AV49">
            <v>29</v>
          </cell>
        </row>
        <row r="50">
          <cell r="A50" t="str">
            <v>Equip3402</v>
          </cell>
          <cell r="B50" t="str">
            <v/>
          </cell>
          <cell r="C50" t="str">
            <v>Staff</v>
          </cell>
          <cell r="D50">
            <v>3</v>
          </cell>
          <cell r="E50">
            <v>4</v>
          </cell>
          <cell r="F50">
            <v>4</v>
          </cell>
          <cell r="G50">
            <v>2</v>
          </cell>
          <cell r="H50">
            <v>1</v>
          </cell>
          <cell r="I50">
            <v>3</v>
          </cell>
          <cell r="J50">
            <v>100.42</v>
          </cell>
          <cell r="K50">
            <v>168</v>
          </cell>
          <cell r="L50" t="str">
            <v>익스포넨셜</v>
          </cell>
          <cell r="M50">
            <v>2</v>
          </cell>
          <cell r="N50">
            <v>2.5</v>
          </cell>
          <cell r="O50">
            <v>1</v>
          </cell>
          <cell r="P50" t="str">
            <v>HqStaff</v>
          </cell>
          <cell r="Q50">
            <v>1</v>
          </cell>
          <cell r="R50" t="str">
            <v>Shot_HqStaff</v>
          </cell>
          <cell r="S50" t="str">
            <v>EquipName_HqStaff</v>
          </cell>
          <cell r="T50" t="str">
            <v>실체화된 마나</v>
          </cell>
          <cell r="U50">
            <v>14.774599013711439</v>
          </cell>
          <cell r="V50">
            <v>6.6927565538536591</v>
          </cell>
          <cell r="W50">
            <v>11.278202922028733</v>
          </cell>
          <cell r="X50">
            <v>98.88</v>
          </cell>
          <cell r="Y50">
            <v>166.63</v>
          </cell>
          <cell r="Z50">
            <v>100.42</v>
          </cell>
          <cell r="AA50">
            <v>168</v>
          </cell>
          <cell r="AB50" t="str">
            <v/>
          </cell>
          <cell r="AC50">
            <v>1.6729735112527384</v>
          </cell>
          <cell r="AD50">
            <v>134.21</v>
          </cell>
          <cell r="AE50">
            <v>285.46051848648153</v>
          </cell>
          <cell r="AF50">
            <v>348.9188258113403</v>
          </cell>
          <cell r="AG50">
            <v>317.18967214891092</v>
          </cell>
          <cell r="AH50">
            <v>321.22738732464813</v>
          </cell>
          <cell r="AI50">
            <v>1.8</v>
          </cell>
          <cell r="AJ50">
            <v>10</v>
          </cell>
          <cell r="AK50">
            <v>5</v>
          </cell>
          <cell r="AL50">
            <v>1.8</v>
          </cell>
          <cell r="AM50">
            <v>1.4869888475836521E-2</v>
          </cell>
          <cell r="AN50">
            <v>0.8</v>
          </cell>
          <cell r="AO50">
            <v>0.50103092783505143</v>
          </cell>
          <cell r="AP50">
            <v>0</v>
          </cell>
          <cell r="AS50">
            <v>14</v>
          </cell>
          <cell r="AT50">
            <v>21</v>
          </cell>
          <cell r="AU50">
            <v>26</v>
          </cell>
          <cell r="AV50">
            <v>29</v>
          </cell>
        </row>
        <row r="51">
          <cell r="A51" t="str">
            <v>Equip3403</v>
          </cell>
          <cell r="B51" t="str">
            <v/>
          </cell>
          <cell r="C51" t="str">
            <v>Staff</v>
          </cell>
          <cell r="D51">
            <v>3</v>
          </cell>
          <cell r="E51">
            <v>4</v>
          </cell>
          <cell r="F51">
            <v>5</v>
          </cell>
          <cell r="G51">
            <v>3</v>
          </cell>
          <cell r="H51">
            <v>1</v>
          </cell>
          <cell r="I51">
            <v>3</v>
          </cell>
          <cell r="J51">
            <v>143.30000000000001</v>
          </cell>
          <cell r="K51">
            <v>204.91</v>
          </cell>
          <cell r="L51" t="str">
            <v>익스포넨셜</v>
          </cell>
          <cell r="M51">
            <v>2</v>
          </cell>
          <cell r="N51">
            <v>3</v>
          </cell>
          <cell r="O51">
            <v>1</v>
          </cell>
          <cell r="P51" t="str">
            <v>FantasySetStaff1</v>
          </cell>
          <cell r="Q51">
            <v>1</v>
          </cell>
          <cell r="R51" t="str">
            <v>Shot_FantasySetStaff1</v>
          </cell>
          <cell r="S51" t="str">
            <v>EquipName_FantasySetStaff1</v>
          </cell>
          <cell r="T51" t="str">
            <v>앰버 지팡이</v>
          </cell>
          <cell r="U51">
            <v>19.255376596543943</v>
          </cell>
          <cell r="V51">
            <v>7.9100081897872112</v>
          </cell>
          <cell r="W51">
            <v>10.837547954252278</v>
          </cell>
          <cell r="X51">
            <v>152.31</v>
          </cell>
          <cell r="Y51">
            <v>208.68</v>
          </cell>
          <cell r="Z51">
            <v>143.30000000000001</v>
          </cell>
          <cell r="AA51">
            <v>204.91</v>
          </cell>
          <cell r="AB51" t="str">
            <v/>
          </cell>
          <cell r="AC51">
            <v>1.429937194696441</v>
          </cell>
          <cell r="AD51">
            <v>174.10500000000002</v>
          </cell>
          <cell r="AE51">
            <v>329.30879755131173</v>
          </cell>
          <cell r="AF51">
            <v>373.41006747109134</v>
          </cell>
          <cell r="AG51">
            <v>351.35943251120153</v>
          </cell>
          <cell r="AH51">
            <v>353.32050987387072</v>
          </cell>
          <cell r="AI51">
            <v>1.0125</v>
          </cell>
          <cell r="AJ51">
            <v>16</v>
          </cell>
          <cell r="AK51">
            <v>5</v>
          </cell>
          <cell r="AL51">
            <v>0</v>
          </cell>
          <cell r="AM51">
            <v>0</v>
          </cell>
          <cell r="AN51">
            <v>0.8</v>
          </cell>
          <cell r="AO51">
            <v>0.50103092783505143</v>
          </cell>
          <cell r="AP51">
            <v>2.2000000000000002</v>
          </cell>
          <cell r="AS51">
            <v>16</v>
          </cell>
          <cell r="AT51">
            <v>24</v>
          </cell>
          <cell r="AU51">
            <v>30</v>
          </cell>
          <cell r="AV51">
            <v>34</v>
          </cell>
        </row>
        <row r="52">
          <cell r="A52" t="str">
            <v>Equip3404</v>
          </cell>
          <cell r="B52" t="str">
            <v/>
          </cell>
          <cell r="C52" t="str">
            <v>Staff</v>
          </cell>
          <cell r="D52">
            <v>3</v>
          </cell>
          <cell r="E52">
            <v>4</v>
          </cell>
          <cell r="F52">
            <v>5</v>
          </cell>
          <cell r="G52">
            <v>4</v>
          </cell>
          <cell r="H52">
            <v>1</v>
          </cell>
          <cell r="I52">
            <v>3</v>
          </cell>
          <cell r="J52">
            <v>129.1</v>
          </cell>
          <cell r="K52">
            <v>225.62</v>
          </cell>
          <cell r="L52" t="str">
            <v>익스포넨셜</v>
          </cell>
          <cell r="M52">
            <v>2</v>
          </cell>
          <cell r="N52">
            <v>3</v>
          </cell>
          <cell r="O52">
            <v>1</v>
          </cell>
          <cell r="P52" t="str">
            <v>IchkaStaff</v>
          </cell>
          <cell r="Q52">
            <v>1</v>
          </cell>
          <cell r="R52" t="str">
            <v>Shot_IchkaStaff</v>
          </cell>
          <cell r="S52" t="str">
            <v>EquipName_IchkaStaff</v>
          </cell>
          <cell r="T52" t="str">
            <v>길을 안내하는 자</v>
          </cell>
          <cell r="U52">
            <v>19.255376596543943</v>
          </cell>
          <cell r="V52">
            <v>7.1152482315729584</v>
          </cell>
          <cell r="W52">
            <v>11.60609283135687</v>
          </cell>
          <cell r="X52">
            <v>137.01</v>
          </cell>
          <cell r="Y52">
            <v>223.48</v>
          </cell>
          <cell r="Z52">
            <v>129.1</v>
          </cell>
          <cell r="AA52">
            <v>225.62</v>
          </cell>
          <cell r="AB52" t="str">
            <v/>
          </cell>
          <cell r="AC52">
            <v>1.7476374903175833</v>
          </cell>
          <cell r="AD52">
            <v>177.36</v>
          </cell>
          <cell r="AE52">
            <v>316.44048473045962</v>
          </cell>
          <cell r="AF52">
            <v>385.28301386064209</v>
          </cell>
          <cell r="AG52">
            <v>350.86174929555085</v>
          </cell>
          <cell r="AH52">
            <v>355.60467680327497</v>
          </cell>
          <cell r="AI52">
            <v>0.80999999999999994</v>
          </cell>
          <cell r="AJ52">
            <v>17</v>
          </cell>
          <cell r="AK52">
            <v>5</v>
          </cell>
          <cell r="AL52">
            <v>0</v>
          </cell>
          <cell r="AM52">
            <v>0</v>
          </cell>
          <cell r="AN52">
            <v>0.64</v>
          </cell>
          <cell r="AO52">
            <v>0.40082474226804116</v>
          </cell>
          <cell r="AP52">
            <v>3.2</v>
          </cell>
          <cell r="AS52">
            <v>16</v>
          </cell>
          <cell r="AT52">
            <v>24</v>
          </cell>
          <cell r="AU52">
            <v>30</v>
          </cell>
          <cell r="AV52">
            <v>34</v>
          </cell>
        </row>
        <row r="53">
          <cell r="A53" t="str">
            <v>Equip3405</v>
          </cell>
          <cell r="B53" t="str">
            <v/>
          </cell>
          <cell r="C53" t="str">
            <v>Staff</v>
          </cell>
          <cell r="D53">
            <v>3</v>
          </cell>
          <cell r="E53">
            <v>4</v>
          </cell>
          <cell r="F53">
            <v>6</v>
          </cell>
          <cell r="G53">
            <v>5</v>
          </cell>
          <cell r="H53">
            <v>1</v>
          </cell>
          <cell r="I53">
            <v>3</v>
          </cell>
          <cell r="J53">
            <v>191.14</v>
          </cell>
          <cell r="K53">
            <v>260.33</v>
          </cell>
          <cell r="L53" t="str">
            <v>익스포넨셜</v>
          </cell>
          <cell r="M53">
            <v>2</v>
          </cell>
          <cell r="N53">
            <v>3.5</v>
          </cell>
          <cell r="O53">
            <v>1</v>
          </cell>
          <cell r="P53" t="str">
            <v>ArsenalStaff</v>
          </cell>
          <cell r="Q53">
            <v>1</v>
          </cell>
          <cell r="R53" t="str">
            <v>Shot_ArsenalStaff</v>
          </cell>
          <cell r="S53" t="str">
            <v>EquipName_ArsenalStaff</v>
          </cell>
          <cell r="T53" t="str">
            <v>융합마법의 증명</v>
          </cell>
          <cell r="U53">
            <v>25.095065357147273</v>
          </cell>
          <cell r="V53">
            <v>7.7455110690191917</v>
          </cell>
          <cell r="W53">
            <v>10.814748441677619</v>
          </cell>
          <cell r="X53">
            <v>194.37</v>
          </cell>
          <cell r="Y53">
            <v>271.39999999999998</v>
          </cell>
          <cell r="Z53">
            <v>191.14</v>
          </cell>
          <cell r="AA53">
            <v>260.33</v>
          </cell>
          <cell r="AB53" t="str">
            <v/>
          </cell>
          <cell r="AC53">
            <v>1.3619859788636601</v>
          </cell>
          <cell r="AD53">
            <v>225.73499999999999</v>
          </cell>
          <cell r="AE53">
            <v>364.83168265824202</v>
          </cell>
          <cell r="AF53">
            <v>402.92915479286557</v>
          </cell>
          <cell r="AG53">
            <v>383.8804187255538</v>
          </cell>
          <cell r="AH53">
            <v>385.3458524033216</v>
          </cell>
          <cell r="AI53">
            <v>0.45562500000000006</v>
          </cell>
          <cell r="AJ53">
            <v>24</v>
          </cell>
          <cell r="AK53">
            <v>5</v>
          </cell>
          <cell r="AL53">
            <v>0</v>
          </cell>
          <cell r="AM53">
            <v>0</v>
          </cell>
          <cell r="AN53">
            <v>0.64</v>
          </cell>
          <cell r="AO53">
            <v>0.40082474226804116</v>
          </cell>
          <cell r="AP53">
            <v>10.199999999999999</v>
          </cell>
          <cell r="AS53">
            <v>19</v>
          </cell>
          <cell r="AT53">
            <v>30</v>
          </cell>
          <cell r="AU53">
            <v>37</v>
          </cell>
          <cell r="AV53">
            <v>43</v>
          </cell>
        </row>
        <row r="54">
          <cell r="A54" t="str">
            <v>Equip4001</v>
          </cell>
          <cell r="B54" t="str">
            <v/>
          </cell>
          <cell r="C54" t="str">
            <v>Hammer</v>
          </cell>
          <cell r="D54">
            <v>4</v>
          </cell>
          <cell r="E54">
            <v>0</v>
          </cell>
          <cell r="F54">
            <v>0</v>
          </cell>
          <cell r="G54">
            <v>1</v>
          </cell>
          <cell r="H54">
            <v>0</v>
          </cell>
          <cell r="I54">
            <v>1</v>
          </cell>
          <cell r="J54">
            <v>11.47</v>
          </cell>
          <cell r="K54">
            <v>16.37</v>
          </cell>
          <cell r="L54" t="str">
            <v>익스포넨셜</v>
          </cell>
          <cell r="M54">
            <v>2</v>
          </cell>
          <cell r="N54">
            <v>2</v>
          </cell>
          <cell r="O54">
            <v>1</v>
          </cell>
          <cell r="P54" t="str">
            <v>DwarfHammer</v>
          </cell>
          <cell r="Q54">
            <v>1</v>
          </cell>
          <cell r="R54" t="str">
            <v>Shot_DwarfHammer</v>
          </cell>
          <cell r="S54" t="str">
            <v>EquipName_DwarfHammer</v>
          </cell>
          <cell r="T54" t="str">
            <v>석공의 망치</v>
          </cell>
          <cell r="U54">
            <v>1.5</v>
          </cell>
          <cell r="V54">
            <v>7.7906622452103118</v>
          </cell>
          <cell r="W54">
            <v>10.757177381757042</v>
          </cell>
          <cell r="X54">
            <v>11.69</v>
          </cell>
          <cell r="Y54">
            <v>16.14</v>
          </cell>
          <cell r="Z54">
            <v>11.47</v>
          </cell>
          <cell r="AA54">
            <v>16.37</v>
          </cell>
          <cell r="AB54" t="str">
            <v/>
          </cell>
          <cell r="AC54">
            <v>1.4272013949433304</v>
          </cell>
          <cell r="AD54">
            <v>13.920000000000002</v>
          </cell>
          <cell r="AE54">
            <v>17.912656034344479</v>
          </cell>
          <cell r="AF54">
            <v>61.77776959509896</v>
          </cell>
          <cell r="AG54">
            <v>39.845212814721719</v>
          </cell>
          <cell r="AH54">
            <v>41.785452964795809</v>
          </cell>
          <cell r="AI54">
            <v>4.2</v>
          </cell>
          <cell r="AJ54">
            <v>3</v>
          </cell>
          <cell r="AK54">
            <v>5</v>
          </cell>
          <cell r="AL54">
            <v>4.2</v>
          </cell>
          <cell r="AM54">
            <v>3.4696406443618551E-2</v>
          </cell>
          <cell r="AN54">
            <v>240</v>
          </cell>
          <cell r="AO54">
            <v>240</v>
          </cell>
          <cell r="AP54">
            <v>0</v>
          </cell>
          <cell r="AQ54">
            <v>600</v>
          </cell>
          <cell r="AR54">
            <v>900</v>
          </cell>
        </row>
        <row r="55">
          <cell r="A55" t="str">
            <v>Equip4002</v>
          </cell>
          <cell r="B55" t="str">
            <v/>
          </cell>
          <cell r="C55" t="str">
            <v>Hammer</v>
          </cell>
          <cell r="D55">
            <v>4</v>
          </cell>
          <cell r="E55">
            <v>0</v>
          </cell>
          <cell r="F55">
            <v>0</v>
          </cell>
          <cell r="G55">
            <v>2</v>
          </cell>
          <cell r="H55">
            <v>0</v>
          </cell>
          <cell r="I55">
            <v>1</v>
          </cell>
          <cell r="J55">
            <v>10.9</v>
          </cell>
          <cell r="K55">
            <v>16.739999999999998</v>
          </cell>
          <cell r="L55" t="str">
            <v>익스포넨셜</v>
          </cell>
          <cell r="M55">
            <v>2</v>
          </cell>
          <cell r="N55">
            <v>2</v>
          </cell>
          <cell r="O55">
            <v>1</v>
          </cell>
          <cell r="P55" t="str">
            <v>HeavyMace</v>
          </cell>
          <cell r="Q55">
            <v>1</v>
          </cell>
          <cell r="R55" t="str">
            <v>Shot_HeavyMace</v>
          </cell>
          <cell r="S55" t="str">
            <v>EquipName_HeavyMace</v>
          </cell>
          <cell r="T55" t="str">
            <v>피의 착즙기</v>
          </cell>
          <cell r="U55">
            <v>1.5</v>
          </cell>
          <cell r="V55">
            <v>7.2454358594544548</v>
          </cell>
          <cell r="W55">
            <v>11.622846541491596</v>
          </cell>
          <cell r="X55">
            <v>10.87</v>
          </cell>
          <cell r="Y55">
            <v>17.43</v>
          </cell>
          <cell r="Z55">
            <v>10.9</v>
          </cell>
          <cell r="AA55">
            <v>16.739999999999998</v>
          </cell>
          <cell r="AB55" t="str">
            <v/>
          </cell>
          <cell r="AC55">
            <v>1.5357798165137613</v>
          </cell>
          <cell r="AD55">
            <v>13.82</v>
          </cell>
          <cell r="AE55">
            <v>11.627017530946546</v>
          </cell>
          <cell r="AF55">
            <v>64.533946789058973</v>
          </cell>
          <cell r="AG55">
            <v>38.080482160002759</v>
          </cell>
          <cell r="AH55">
            <v>40.896370720408697</v>
          </cell>
          <cell r="AI55">
            <v>3.3600000000000003</v>
          </cell>
          <cell r="AJ55">
            <v>3</v>
          </cell>
          <cell r="AK55">
            <v>10</v>
          </cell>
          <cell r="AL55">
            <v>3.3600000000000003</v>
          </cell>
          <cell r="AM55">
            <v>2.7757125154894841E-2</v>
          </cell>
          <cell r="AN55">
            <v>192</v>
          </cell>
          <cell r="AO55">
            <v>192</v>
          </cell>
          <cell r="AP55">
            <v>0</v>
          </cell>
          <cell r="AQ55">
            <v>600</v>
          </cell>
          <cell r="AR55">
            <v>900</v>
          </cell>
        </row>
        <row r="56">
          <cell r="A56" t="str">
            <v>Equip4101</v>
          </cell>
          <cell r="B56" t="str">
            <v/>
          </cell>
          <cell r="C56" t="str">
            <v>Hammer</v>
          </cell>
          <cell r="D56">
            <v>4</v>
          </cell>
          <cell r="E56">
            <v>1</v>
          </cell>
          <cell r="F56">
            <v>1</v>
          </cell>
          <cell r="G56">
            <v>1</v>
          </cell>
          <cell r="H56">
            <v>0</v>
          </cell>
          <cell r="I56">
            <v>1</v>
          </cell>
          <cell r="J56">
            <v>16.75</v>
          </cell>
          <cell r="K56">
            <v>23.75</v>
          </cell>
          <cell r="L56" t="str">
            <v>익스포넨셜</v>
          </cell>
          <cell r="M56">
            <v>2</v>
          </cell>
          <cell r="N56">
            <v>2.1</v>
          </cell>
          <cell r="O56">
            <v>1</v>
          </cell>
          <cell r="P56" t="str">
            <v>LowPolyHammer</v>
          </cell>
          <cell r="Q56">
            <v>1</v>
          </cell>
          <cell r="R56" t="str">
            <v>Shot_LowPolyHammer</v>
          </cell>
          <cell r="S56" t="str">
            <v>EquipName_LowPolyHammer</v>
          </cell>
          <cell r="T56" t="str">
            <v>별의 계시</v>
          </cell>
          <cell r="U56">
            <v>2.1961500000000007</v>
          </cell>
          <cell r="V56">
            <v>7.7680171950633019</v>
          </cell>
          <cell r="W56">
            <v>10.528321963245981</v>
          </cell>
          <cell r="X56">
            <v>17.059999999999999</v>
          </cell>
          <cell r="Y56">
            <v>23.12</v>
          </cell>
          <cell r="Z56">
            <v>16.75</v>
          </cell>
          <cell r="AA56">
            <v>23.75</v>
          </cell>
          <cell r="AB56" t="str">
            <v/>
          </cell>
          <cell r="AC56">
            <v>1.4179104477611941</v>
          </cell>
          <cell r="AD56">
            <v>20.25</v>
          </cell>
          <cell r="AE56">
            <v>64.60758977310428</v>
          </cell>
          <cell r="AF56">
            <v>107.66730875099773</v>
          </cell>
          <cell r="AG56">
            <v>86.137449262051007</v>
          </cell>
          <cell r="AH56">
            <v>88.007449771766858</v>
          </cell>
          <cell r="AI56">
            <v>2.9</v>
          </cell>
          <cell r="AJ56">
            <v>4</v>
          </cell>
          <cell r="AK56">
            <v>5</v>
          </cell>
          <cell r="AL56">
            <v>2.9</v>
          </cell>
          <cell r="AM56">
            <v>2.3957042544403284E-2</v>
          </cell>
          <cell r="AN56">
            <v>288</v>
          </cell>
          <cell r="AO56">
            <v>288</v>
          </cell>
          <cell r="AP56">
            <v>0</v>
          </cell>
          <cell r="AQ56">
            <v>1000</v>
          </cell>
          <cell r="AR56">
            <v>1500</v>
          </cell>
        </row>
        <row r="57">
          <cell r="A57" t="str">
            <v>Equip4102</v>
          </cell>
          <cell r="B57" t="str">
            <v/>
          </cell>
          <cell r="C57" t="str">
            <v>Hammer</v>
          </cell>
          <cell r="D57">
            <v>4</v>
          </cell>
          <cell r="E57">
            <v>1</v>
          </cell>
          <cell r="F57">
            <v>1</v>
          </cell>
          <cell r="G57">
            <v>2</v>
          </cell>
          <cell r="H57">
            <v>0</v>
          </cell>
          <cell r="I57">
            <v>1</v>
          </cell>
          <cell r="J57">
            <v>15.38</v>
          </cell>
          <cell r="K57">
            <v>25.25</v>
          </cell>
          <cell r="L57" t="str">
            <v>익스포넨셜</v>
          </cell>
          <cell r="M57">
            <v>2</v>
          </cell>
          <cell r="N57">
            <v>2.1</v>
          </cell>
          <cell r="O57">
            <v>1</v>
          </cell>
          <cell r="P57" t="str">
            <v>StrongMaul</v>
          </cell>
          <cell r="Q57">
            <v>1</v>
          </cell>
          <cell r="R57" t="str">
            <v>Shot_StrongMaul</v>
          </cell>
          <cell r="S57" t="str">
            <v>EquipName_StrongMaul</v>
          </cell>
          <cell r="T57" t="str">
            <v>강철 마울</v>
          </cell>
          <cell r="U57">
            <v>2.1961500000000007</v>
          </cell>
          <cell r="V57">
            <v>6.6728241966327388</v>
          </cell>
          <cell r="W57">
            <v>11.264234025252165</v>
          </cell>
          <cell r="X57">
            <v>14.65</v>
          </cell>
          <cell r="Y57">
            <v>24.74</v>
          </cell>
          <cell r="Z57">
            <v>15.38</v>
          </cell>
          <cell r="AA57">
            <v>25.25</v>
          </cell>
          <cell r="AB57" t="str">
            <v/>
          </cell>
          <cell r="AC57">
            <v>1.641742522756827</v>
          </cell>
          <cell r="AD57">
            <v>20.315000000000001</v>
          </cell>
          <cell r="AE57">
            <v>54.085069772343275</v>
          </cell>
          <cell r="AF57">
            <v>115.2195769999812</v>
          </cell>
          <cell r="AG57">
            <v>84.652323386162237</v>
          </cell>
          <cell r="AH57">
            <v>88.402642332489847</v>
          </cell>
          <cell r="AI57">
            <v>2.3199999999999998</v>
          </cell>
          <cell r="AJ57">
            <v>5</v>
          </cell>
          <cell r="AK57">
            <v>5</v>
          </cell>
          <cell r="AL57">
            <v>2.3199999999999998</v>
          </cell>
          <cell r="AM57">
            <v>1.9165634035522624E-2</v>
          </cell>
          <cell r="AN57">
            <v>230.4</v>
          </cell>
          <cell r="AO57">
            <v>230.4</v>
          </cell>
          <cell r="AP57">
            <v>0</v>
          </cell>
          <cell r="AQ57">
            <v>1000</v>
          </cell>
          <cell r="AR57">
            <v>1500</v>
          </cell>
        </row>
        <row r="58">
          <cell r="A58" t="str">
            <v>Equip4201</v>
          </cell>
          <cell r="B58" t="str">
            <v/>
          </cell>
          <cell r="C58" t="str">
            <v>Hammer</v>
          </cell>
          <cell r="D58">
            <v>4</v>
          </cell>
          <cell r="E58">
            <v>2</v>
          </cell>
          <cell r="F58">
            <v>2</v>
          </cell>
          <cell r="G58">
            <v>1</v>
          </cell>
          <cell r="H58">
            <v>0</v>
          </cell>
          <cell r="I58">
            <v>2</v>
          </cell>
          <cell r="J58">
            <v>27.46</v>
          </cell>
          <cell r="K58">
            <v>36.619999999999997</v>
          </cell>
          <cell r="L58" t="str">
            <v>익스포넨셜</v>
          </cell>
          <cell r="M58">
            <v>2</v>
          </cell>
          <cell r="N58">
            <v>2.2000000000000002</v>
          </cell>
          <cell r="O58">
            <v>1</v>
          </cell>
          <cell r="P58" t="str">
            <v>ArmoryHammer14</v>
          </cell>
          <cell r="Q58">
            <v>1</v>
          </cell>
          <cell r="R58" t="str">
            <v>Shot_ArmoryHammer14</v>
          </cell>
          <cell r="S58" t="str">
            <v>EquipName_ArmoryHammer14</v>
          </cell>
          <cell r="T58" t="str">
            <v>잔혹한 지배자</v>
          </cell>
          <cell r="U58">
            <v>3.5369215365000022</v>
          </cell>
          <cell r="V58">
            <v>7.7477792927418641</v>
          </cell>
          <cell r="W58">
            <v>10.67194463475569</v>
          </cell>
          <cell r="X58">
            <v>27.4</v>
          </cell>
          <cell r="Y58">
            <v>37.75</v>
          </cell>
          <cell r="Z58">
            <v>27.46</v>
          </cell>
          <cell r="AA58">
            <v>36.619999999999997</v>
          </cell>
          <cell r="AB58" t="str">
            <v/>
          </cell>
          <cell r="AC58">
            <v>1.3335761107064821</v>
          </cell>
          <cell r="AD58">
            <v>32.04</v>
          </cell>
          <cell r="AE58">
            <v>125.56624345051006</v>
          </cell>
          <cell r="AF58">
            <v>161.0642595744705</v>
          </cell>
          <cell r="AG58">
            <v>143.31525151249028</v>
          </cell>
          <cell r="AH58">
            <v>144.58819118111279</v>
          </cell>
          <cell r="AI58">
            <v>1.3</v>
          </cell>
          <cell r="AJ58">
            <v>6</v>
          </cell>
          <cell r="AK58">
            <v>5</v>
          </cell>
          <cell r="AL58">
            <v>1.3</v>
          </cell>
          <cell r="AM58">
            <v>1.0739363899215265E-2</v>
          </cell>
          <cell r="AN58">
            <v>60</v>
          </cell>
          <cell r="AO58">
            <v>60</v>
          </cell>
          <cell r="AP58">
            <v>0</v>
          </cell>
          <cell r="AQ58">
            <v>2500</v>
          </cell>
          <cell r="AR58">
            <v>3500</v>
          </cell>
          <cell r="AS58">
            <v>4</v>
          </cell>
          <cell r="AT58">
            <v>5</v>
          </cell>
        </row>
        <row r="59">
          <cell r="A59" t="str">
            <v>Equip4202</v>
          </cell>
          <cell r="B59" t="str">
            <v/>
          </cell>
          <cell r="C59" t="str">
            <v>Hammer</v>
          </cell>
          <cell r="D59">
            <v>4</v>
          </cell>
          <cell r="E59">
            <v>2</v>
          </cell>
          <cell r="F59">
            <v>2</v>
          </cell>
          <cell r="G59">
            <v>2</v>
          </cell>
          <cell r="H59">
            <v>0</v>
          </cell>
          <cell r="I59">
            <v>2</v>
          </cell>
          <cell r="J59">
            <v>25.49</v>
          </cell>
          <cell r="K59">
            <v>40.5</v>
          </cell>
          <cell r="L59" t="str">
            <v>익스포넨셜</v>
          </cell>
          <cell r="M59">
            <v>2</v>
          </cell>
          <cell r="N59">
            <v>2.2000000000000002</v>
          </cell>
          <cell r="O59">
            <v>1</v>
          </cell>
          <cell r="P59" t="str">
            <v>MysticHammer</v>
          </cell>
          <cell r="Q59">
            <v>1</v>
          </cell>
          <cell r="R59" t="str">
            <v>Shot_MysticHammer</v>
          </cell>
          <cell r="S59" t="str">
            <v>EquipName_MysticHammer</v>
          </cell>
          <cell r="T59" t="str">
            <v>미스틱 해머</v>
          </cell>
          <cell r="U59">
            <v>3.5369215365000022</v>
          </cell>
          <cell r="V59">
            <v>6.9166912449140945</v>
          </cell>
          <cell r="W59">
            <v>11.536995136394706</v>
          </cell>
          <cell r="X59">
            <v>24.46</v>
          </cell>
          <cell r="Y59">
            <v>40.81</v>
          </cell>
          <cell r="Z59">
            <v>25.49</v>
          </cell>
          <cell r="AA59">
            <v>40.5</v>
          </cell>
          <cell r="AB59" t="str">
            <v/>
          </cell>
          <cell r="AC59">
            <v>1.5888583758336603</v>
          </cell>
          <cell r="AD59">
            <v>32.994999999999997</v>
          </cell>
          <cell r="AE59">
            <v>116.38614626543466</v>
          </cell>
          <cell r="AF59">
            <v>173.4830143393396</v>
          </cell>
          <cell r="AG59">
            <v>144.93458030238713</v>
          </cell>
          <cell r="AH59">
            <v>148.21007035738347</v>
          </cell>
          <cell r="AI59">
            <v>1.04</v>
          </cell>
          <cell r="AJ59">
            <v>6</v>
          </cell>
          <cell r="AK59">
            <v>10</v>
          </cell>
          <cell r="AL59">
            <v>1.04</v>
          </cell>
          <cell r="AM59">
            <v>8.5914911193722115E-3</v>
          </cell>
          <cell r="AN59">
            <v>48</v>
          </cell>
          <cell r="AO59">
            <v>48</v>
          </cell>
          <cell r="AP59">
            <v>0</v>
          </cell>
          <cell r="AQ59">
            <v>2500</v>
          </cell>
          <cell r="AR59">
            <v>3500</v>
          </cell>
          <cell r="AS59">
            <v>4</v>
          </cell>
          <cell r="AT59">
            <v>5</v>
          </cell>
        </row>
        <row r="60">
          <cell r="A60" t="str">
            <v>Equip4301</v>
          </cell>
          <cell r="B60" t="str">
            <v/>
          </cell>
          <cell r="C60" t="str">
            <v>Hammer</v>
          </cell>
          <cell r="D60">
            <v>4</v>
          </cell>
          <cell r="E60">
            <v>3</v>
          </cell>
          <cell r="F60">
            <v>3</v>
          </cell>
          <cell r="G60">
            <v>1</v>
          </cell>
          <cell r="H60">
            <v>0</v>
          </cell>
          <cell r="I60">
            <v>2</v>
          </cell>
          <cell r="J60">
            <v>53.83</v>
          </cell>
          <cell r="K60">
            <v>73.459999999999994</v>
          </cell>
          <cell r="L60" t="str">
            <v>익스포넨셜</v>
          </cell>
          <cell r="M60">
            <v>2</v>
          </cell>
          <cell r="N60">
            <v>2.2999999999999998</v>
          </cell>
          <cell r="O60">
            <v>1</v>
          </cell>
          <cell r="P60" t="str">
            <v>ElvenHammer</v>
          </cell>
          <cell r="Q60">
            <v>1</v>
          </cell>
          <cell r="R60" t="str">
            <v>Shot_ElvenHammer</v>
          </cell>
          <cell r="S60" t="str">
            <v>EquipName_ElvenHammer</v>
          </cell>
          <cell r="T60" t="str">
            <v>홍연의 해머</v>
          </cell>
          <cell r="U60">
            <v>6.892459479535832</v>
          </cell>
          <cell r="V60">
            <v>7.6698479754025293</v>
          </cell>
          <cell r="W60">
            <v>10.874190639435907</v>
          </cell>
          <cell r="X60">
            <v>52.86</v>
          </cell>
          <cell r="Y60">
            <v>74.95</v>
          </cell>
          <cell r="Z60">
            <v>53.83</v>
          </cell>
          <cell r="AA60">
            <v>73.459999999999994</v>
          </cell>
          <cell r="AB60" t="str">
            <v/>
          </cell>
          <cell r="AC60">
            <v>1.3646665428199887</v>
          </cell>
          <cell r="AD60">
            <v>63.644999999999996</v>
          </cell>
          <cell r="AE60">
            <v>208.56975210919848</v>
          </cell>
          <cell r="AF60">
            <v>246.90968587924749</v>
          </cell>
          <cell r="AG60">
            <v>227.73971899422298</v>
          </cell>
          <cell r="AH60">
            <v>229.22379007697975</v>
          </cell>
          <cell r="AI60">
            <v>1.1000000000000001</v>
          </cell>
          <cell r="AJ60">
            <v>8</v>
          </cell>
          <cell r="AK60">
            <v>5</v>
          </cell>
          <cell r="AL60">
            <v>1.1000000000000001</v>
          </cell>
          <cell r="AM60">
            <v>9.0871540685667634E-3</v>
          </cell>
          <cell r="AN60">
            <v>20</v>
          </cell>
          <cell r="AO60">
            <v>20</v>
          </cell>
          <cell r="AP60">
            <v>0</v>
          </cell>
          <cell r="AQ60">
            <v>7000</v>
          </cell>
          <cell r="AR60">
            <v>8000</v>
          </cell>
          <cell r="AS60">
            <v>10</v>
          </cell>
          <cell r="AT60">
            <v>12</v>
          </cell>
        </row>
        <row r="61">
          <cell r="A61" t="str">
            <v>Equip4302</v>
          </cell>
          <cell r="B61" t="str">
            <v/>
          </cell>
          <cell r="C61" t="str">
            <v>Hammer</v>
          </cell>
          <cell r="D61">
            <v>4</v>
          </cell>
          <cell r="E61">
            <v>3</v>
          </cell>
          <cell r="F61">
            <v>3</v>
          </cell>
          <cell r="G61">
            <v>2</v>
          </cell>
          <cell r="H61">
            <v>0</v>
          </cell>
          <cell r="I61">
            <v>2</v>
          </cell>
          <cell r="J61">
            <v>49.58</v>
          </cell>
          <cell r="K61">
            <v>79.78</v>
          </cell>
          <cell r="L61" t="str">
            <v>익스포넨셜</v>
          </cell>
          <cell r="M61">
            <v>2</v>
          </cell>
          <cell r="N61">
            <v>2.2999999999999998</v>
          </cell>
          <cell r="O61">
            <v>1</v>
          </cell>
          <cell r="P61" t="str">
            <v>RunicHammer</v>
          </cell>
          <cell r="Q61">
            <v>1</v>
          </cell>
          <cell r="R61" t="str">
            <v>Shot_RunicHammer</v>
          </cell>
          <cell r="S61" t="str">
            <v>EquipName_RunicHammer</v>
          </cell>
          <cell r="T61" t="str">
            <v>잿더미 스톤해머</v>
          </cell>
          <cell r="U61">
            <v>6.892459479535832</v>
          </cell>
          <cell r="V61">
            <v>6.9097890432386677</v>
          </cell>
          <cell r="W61">
            <v>11.344347797842794</v>
          </cell>
          <cell r="X61">
            <v>47.63</v>
          </cell>
          <cell r="Y61">
            <v>78.19</v>
          </cell>
          <cell r="Z61">
            <v>49.58</v>
          </cell>
          <cell r="AA61">
            <v>79.78</v>
          </cell>
          <cell r="AB61" t="str">
            <v/>
          </cell>
          <cell r="AC61">
            <v>1.6091165792658331</v>
          </cell>
          <cell r="AD61">
            <v>64.680000000000007</v>
          </cell>
          <cell r="AE61">
            <v>198.42789226464168</v>
          </cell>
          <cell r="AF61">
            <v>257.08710983451954</v>
          </cell>
          <cell r="AG61">
            <v>227.75750104958061</v>
          </cell>
          <cell r="AH61">
            <v>231.21302010737315</v>
          </cell>
          <cell r="AI61">
            <v>0.88000000000000012</v>
          </cell>
          <cell r="AJ61">
            <v>9</v>
          </cell>
          <cell r="AK61">
            <v>5</v>
          </cell>
          <cell r="AL61">
            <v>0.88000000000000012</v>
          </cell>
          <cell r="AM61">
            <v>7.2697232548534114E-3</v>
          </cell>
          <cell r="AN61">
            <v>16</v>
          </cell>
          <cell r="AO61">
            <v>16</v>
          </cell>
          <cell r="AP61">
            <v>0</v>
          </cell>
          <cell r="AQ61">
            <v>7000</v>
          </cell>
          <cell r="AR61">
            <v>8000</v>
          </cell>
          <cell r="AS61">
            <v>10</v>
          </cell>
          <cell r="AT61">
            <v>12</v>
          </cell>
        </row>
        <row r="62">
          <cell r="A62" t="str">
            <v>Equip4401</v>
          </cell>
          <cell r="B62" t="str">
            <v/>
          </cell>
          <cell r="C62" t="str">
            <v>Hammer</v>
          </cell>
          <cell r="D62">
            <v>4</v>
          </cell>
          <cell r="E62">
            <v>4</v>
          </cell>
          <cell r="F62">
            <v>4</v>
          </cell>
          <cell r="G62">
            <v>1</v>
          </cell>
          <cell r="H62">
            <v>0</v>
          </cell>
          <cell r="I62">
            <v>3</v>
          </cell>
          <cell r="J62">
            <v>111.35</v>
          </cell>
          <cell r="K62">
            <v>159.53</v>
          </cell>
          <cell r="L62" t="str">
            <v>익스포넨셜</v>
          </cell>
          <cell r="M62">
            <v>2</v>
          </cell>
          <cell r="N62">
            <v>2.5</v>
          </cell>
          <cell r="O62">
            <v>1</v>
          </cell>
          <cell r="P62" t="str">
            <v>ArmoryHammer11</v>
          </cell>
          <cell r="Q62">
            <v>1</v>
          </cell>
          <cell r="R62" t="str">
            <v>Shot_ArmoryHammer11</v>
          </cell>
          <cell r="S62" t="str">
            <v>EquipName_ArmoryHammer11</v>
          </cell>
          <cell r="T62" t="str">
            <v>단단한 칼날 메이스</v>
          </cell>
          <cell r="U62">
            <v>14.774599013711439</v>
          </cell>
          <cell r="V62">
            <v>7.9898753225967791</v>
          </cell>
          <cell r="W62">
            <v>11.063755391312981</v>
          </cell>
          <cell r="X62">
            <v>118.05</v>
          </cell>
          <cell r="Y62">
            <v>163.46</v>
          </cell>
          <cell r="Z62">
            <v>111.35</v>
          </cell>
          <cell r="AA62">
            <v>159.53</v>
          </cell>
          <cell r="AB62" t="str">
            <v/>
          </cell>
          <cell r="AC62">
            <v>1.4326897171082174</v>
          </cell>
          <cell r="AD62">
            <v>135.44</v>
          </cell>
          <cell r="AE62">
            <v>298.20107260948339</v>
          </cell>
          <cell r="AF62">
            <v>342.53948686751278</v>
          </cell>
          <cell r="AG62">
            <v>320.37027973849808</v>
          </cell>
          <cell r="AH62">
            <v>322.35239170020736</v>
          </cell>
          <cell r="AI62">
            <v>2.25</v>
          </cell>
          <cell r="AJ62">
            <v>11</v>
          </cell>
          <cell r="AK62">
            <v>5</v>
          </cell>
          <cell r="AL62">
            <v>2.25</v>
          </cell>
          <cell r="AM62">
            <v>1.8587360594795651E-2</v>
          </cell>
          <cell r="AN62">
            <v>1</v>
          </cell>
          <cell r="AO62">
            <v>0.62628865979381432</v>
          </cell>
          <cell r="AP62">
            <v>0</v>
          </cell>
          <cell r="AS62">
            <v>14</v>
          </cell>
          <cell r="AT62">
            <v>21</v>
          </cell>
          <cell r="AU62">
            <v>26</v>
          </cell>
          <cell r="AV62">
            <v>29</v>
          </cell>
        </row>
        <row r="63">
          <cell r="A63" t="str">
            <v>Equip4402</v>
          </cell>
          <cell r="B63" t="str">
            <v/>
          </cell>
          <cell r="C63" t="str">
            <v>Hammer</v>
          </cell>
          <cell r="D63">
            <v>4</v>
          </cell>
          <cell r="E63">
            <v>4</v>
          </cell>
          <cell r="F63">
            <v>4</v>
          </cell>
          <cell r="G63">
            <v>2</v>
          </cell>
          <cell r="H63">
            <v>0</v>
          </cell>
          <cell r="I63">
            <v>3</v>
          </cell>
          <cell r="J63">
            <v>103.05</v>
          </cell>
          <cell r="K63">
            <v>165.32</v>
          </cell>
          <cell r="L63" t="str">
            <v>익스포넨셜</v>
          </cell>
          <cell r="M63">
            <v>2</v>
          </cell>
          <cell r="N63">
            <v>2.5</v>
          </cell>
          <cell r="O63">
            <v>1</v>
          </cell>
          <cell r="P63" t="str">
            <v>MorningStar</v>
          </cell>
          <cell r="Q63">
            <v>1</v>
          </cell>
          <cell r="R63" t="str">
            <v>Shot_MorningStar</v>
          </cell>
          <cell r="S63" t="str">
            <v>EquipName_MorningStar</v>
          </cell>
          <cell r="T63" t="str">
            <v>반격의 모닝스타</v>
          </cell>
          <cell r="U63">
            <v>14.774599013711439</v>
          </cell>
          <cell r="V63">
            <v>6.9394024319973227</v>
          </cell>
          <cell r="W63">
            <v>11.378701617795164</v>
          </cell>
          <cell r="X63">
            <v>102.53</v>
          </cell>
          <cell r="Y63">
            <v>168.12</v>
          </cell>
          <cell r="Z63">
            <v>103.05</v>
          </cell>
          <cell r="AA63">
            <v>165.32</v>
          </cell>
          <cell r="AB63" t="str">
            <v/>
          </cell>
          <cell r="AC63">
            <v>1.6042697719553614</v>
          </cell>
          <cell r="AD63">
            <v>134.185</v>
          </cell>
          <cell r="AE63">
            <v>288.6485753886567</v>
          </cell>
          <cell r="AF63">
            <v>346.93579577519756</v>
          </cell>
          <cell r="AG63">
            <v>317.79218558192713</v>
          </cell>
          <cell r="AH63">
            <v>321.20441462145402</v>
          </cell>
          <cell r="AI63">
            <v>1.8</v>
          </cell>
          <cell r="AJ63">
            <v>12</v>
          </cell>
          <cell r="AK63">
            <v>5</v>
          </cell>
          <cell r="AL63">
            <v>0</v>
          </cell>
          <cell r="AM63">
            <v>0</v>
          </cell>
          <cell r="AN63">
            <v>0.8</v>
          </cell>
          <cell r="AO63">
            <v>0.50103092783505143</v>
          </cell>
          <cell r="AP63">
            <v>0</v>
          </cell>
          <cell r="AS63">
            <v>14</v>
          </cell>
          <cell r="AT63">
            <v>21</v>
          </cell>
          <cell r="AU63">
            <v>26</v>
          </cell>
          <cell r="AV63">
            <v>29</v>
          </cell>
        </row>
        <row r="64">
          <cell r="A64" t="str">
            <v>Equip4403</v>
          </cell>
          <cell r="B64" t="str">
            <v/>
          </cell>
          <cell r="C64" t="str">
            <v>Hammer</v>
          </cell>
          <cell r="D64">
            <v>4</v>
          </cell>
          <cell r="E64">
            <v>4</v>
          </cell>
          <cell r="F64">
            <v>5</v>
          </cell>
          <cell r="G64">
            <v>3</v>
          </cell>
          <cell r="H64">
            <v>0</v>
          </cell>
          <cell r="I64">
            <v>3</v>
          </cell>
          <cell r="J64">
            <v>155.26</v>
          </cell>
          <cell r="K64">
            <v>202.49</v>
          </cell>
          <cell r="L64" t="str">
            <v>익스포넨셜</v>
          </cell>
          <cell r="M64">
            <v>2</v>
          </cell>
          <cell r="N64">
            <v>3</v>
          </cell>
          <cell r="O64">
            <v>1</v>
          </cell>
          <cell r="P64" t="str">
            <v>MeleeHammer</v>
          </cell>
          <cell r="Q64">
            <v>1</v>
          </cell>
          <cell r="R64" t="str">
            <v>Shot_MeleeHammer</v>
          </cell>
          <cell r="S64" t="str">
            <v>EquipName_MeleeHammer</v>
          </cell>
          <cell r="T64" t="str">
            <v>대지를 흔드는 자</v>
          </cell>
          <cell r="U64">
            <v>19.255376596543943</v>
          </cell>
          <cell r="V64">
            <v>7.7504148185967079</v>
          </cell>
          <cell r="W64">
            <v>10.449291404514641</v>
          </cell>
          <cell r="X64">
            <v>149.24</v>
          </cell>
          <cell r="Y64">
            <v>201.21</v>
          </cell>
          <cell r="Z64">
            <v>155.26</v>
          </cell>
          <cell r="AA64">
            <v>202.49</v>
          </cell>
          <cell r="AB64" t="str">
            <v/>
          </cell>
          <cell r="AC64">
            <v>1.3041994074455754</v>
          </cell>
          <cell r="AD64">
            <v>178.875</v>
          </cell>
          <cell r="AE64">
            <v>339.19384000507875</v>
          </cell>
          <cell r="AF64">
            <v>371.94503934660054</v>
          </cell>
          <cell r="AG64">
            <v>355.56943967583965</v>
          </cell>
          <cell r="AH64">
            <v>356.65355528855889</v>
          </cell>
          <cell r="AI64">
            <v>1.0125</v>
          </cell>
          <cell r="AJ64">
            <v>18</v>
          </cell>
          <cell r="AK64">
            <v>5</v>
          </cell>
          <cell r="AL64">
            <v>0</v>
          </cell>
          <cell r="AM64">
            <v>0</v>
          </cell>
          <cell r="AN64">
            <v>0.8</v>
          </cell>
          <cell r="AO64">
            <v>0.50103092783505143</v>
          </cell>
          <cell r="AP64">
            <v>4.2</v>
          </cell>
          <cell r="AS64">
            <v>16</v>
          </cell>
          <cell r="AT64">
            <v>24</v>
          </cell>
          <cell r="AU64">
            <v>30</v>
          </cell>
          <cell r="AV64">
            <v>34</v>
          </cell>
        </row>
        <row r="65">
          <cell r="A65" t="str">
            <v>Equip4404</v>
          </cell>
          <cell r="B65" t="str">
            <v/>
          </cell>
          <cell r="C65" t="str">
            <v>Hammer</v>
          </cell>
          <cell r="D65">
            <v>4</v>
          </cell>
          <cell r="E65">
            <v>4</v>
          </cell>
          <cell r="F65">
            <v>5</v>
          </cell>
          <cell r="G65">
            <v>4</v>
          </cell>
          <cell r="H65">
            <v>0</v>
          </cell>
          <cell r="I65">
            <v>3</v>
          </cell>
          <cell r="J65">
            <v>136.58000000000001</v>
          </cell>
          <cell r="K65">
            <v>221.84</v>
          </cell>
          <cell r="L65" t="str">
            <v>익스포넨셜</v>
          </cell>
          <cell r="M65">
            <v>2</v>
          </cell>
          <cell r="N65">
            <v>3</v>
          </cell>
          <cell r="O65">
            <v>1</v>
          </cell>
          <cell r="P65" t="str">
            <v>ArsenalHammer</v>
          </cell>
          <cell r="Q65">
            <v>1</v>
          </cell>
          <cell r="R65" t="str">
            <v>Shot_ArsenalHammer</v>
          </cell>
          <cell r="S65" t="str">
            <v>EquipName_ArsenalHammer</v>
          </cell>
          <cell r="T65" t="str">
            <v>빛나는 원석</v>
          </cell>
          <cell r="U65">
            <v>19.255376596543943</v>
          </cell>
          <cell r="V65">
            <v>6.6420716851914836</v>
          </cell>
          <cell r="W65">
            <v>11.895182650051268</v>
          </cell>
          <cell r="X65">
            <v>127.9</v>
          </cell>
          <cell r="Y65">
            <v>229.05</v>
          </cell>
          <cell r="Z65">
            <v>136.58000000000001</v>
          </cell>
          <cell r="AA65">
            <v>221.84</v>
          </cell>
          <cell r="AB65" t="str">
            <v/>
          </cell>
          <cell r="AC65">
            <v>1.6242495240884463</v>
          </cell>
          <cell r="AD65">
            <v>179.21</v>
          </cell>
          <cell r="AE65">
            <v>323.38599305584205</v>
          </cell>
          <cell r="AF65">
            <v>383.19950944418508</v>
          </cell>
          <cell r="AG65">
            <v>353.29275125001357</v>
          </cell>
          <cell r="AH65">
            <v>356.88428595332709</v>
          </cell>
          <cell r="AI65">
            <v>0.80999999999999994</v>
          </cell>
          <cell r="AJ65">
            <v>19</v>
          </cell>
          <cell r="AK65">
            <v>5</v>
          </cell>
          <cell r="AL65">
            <v>0</v>
          </cell>
          <cell r="AM65">
            <v>0</v>
          </cell>
          <cell r="AN65">
            <v>0.64</v>
          </cell>
          <cell r="AO65">
            <v>0.40082474226804116</v>
          </cell>
          <cell r="AP65">
            <v>5.2</v>
          </cell>
          <cell r="AS65">
            <v>16</v>
          </cell>
          <cell r="AT65">
            <v>24</v>
          </cell>
          <cell r="AU65">
            <v>30</v>
          </cell>
          <cell r="AV65">
            <v>34</v>
          </cell>
        </row>
        <row r="66">
          <cell r="A66" t="str">
            <v>Equip4405</v>
          </cell>
          <cell r="B66" t="str">
            <v/>
          </cell>
          <cell r="C66" t="str">
            <v>Hammer</v>
          </cell>
          <cell r="D66">
            <v>4</v>
          </cell>
          <cell r="E66">
            <v>4</v>
          </cell>
          <cell r="F66">
            <v>6</v>
          </cell>
          <cell r="G66">
            <v>5</v>
          </cell>
          <cell r="H66">
            <v>0</v>
          </cell>
          <cell r="I66">
            <v>3</v>
          </cell>
          <cell r="J66">
            <v>193.15</v>
          </cell>
          <cell r="K66">
            <v>263.29000000000002</v>
          </cell>
          <cell r="L66" t="str">
            <v>익스포넨셜</v>
          </cell>
          <cell r="M66">
            <v>2</v>
          </cell>
          <cell r="N66">
            <v>3.5</v>
          </cell>
          <cell r="O66">
            <v>1</v>
          </cell>
          <cell r="P66" t="str">
            <v>ArsenalGoldHammer</v>
          </cell>
          <cell r="Q66">
            <v>1</v>
          </cell>
          <cell r="R66" t="str">
            <v>Shot_ArsenalGoldHammer</v>
          </cell>
          <cell r="S66" t="str">
            <v>EquipName_ArsenalGoldHammer</v>
          </cell>
          <cell r="T66" t="str">
            <v>황제의 직인</v>
          </cell>
          <cell r="U66">
            <v>25.095065357147273</v>
          </cell>
          <cell r="V66">
            <v>8.0731042463198364</v>
          </cell>
          <cell r="W66">
            <v>10.680814570788623</v>
          </cell>
          <cell r="X66">
            <v>202.6</v>
          </cell>
          <cell r="Y66">
            <v>268.04000000000002</v>
          </cell>
          <cell r="Z66">
            <v>193.15</v>
          </cell>
          <cell r="AA66">
            <v>263.29000000000002</v>
          </cell>
          <cell r="AB66" t="str">
            <v/>
          </cell>
          <cell r="AC66">
            <v>1.3631374579342481</v>
          </cell>
          <cell r="AD66">
            <v>228.22000000000003</v>
          </cell>
          <cell r="AE66">
            <v>366.12167593572349</v>
          </cell>
          <cell r="AF66">
            <v>404.32335975299281</v>
          </cell>
          <cell r="AG66">
            <v>385.22251784435815</v>
          </cell>
          <cell r="AH66">
            <v>386.6959477482485</v>
          </cell>
          <cell r="AI66">
            <v>0.45562500000000006</v>
          </cell>
          <cell r="AJ66">
            <v>26</v>
          </cell>
          <cell r="AK66">
            <v>5</v>
          </cell>
          <cell r="AL66">
            <v>0</v>
          </cell>
          <cell r="AM66">
            <v>0</v>
          </cell>
          <cell r="AN66">
            <v>0.64</v>
          </cell>
          <cell r="AO66">
            <v>0.40082474226804116</v>
          </cell>
          <cell r="AP66">
            <v>12.2</v>
          </cell>
          <cell r="AS66">
            <v>19</v>
          </cell>
          <cell r="AT66">
            <v>30</v>
          </cell>
          <cell r="AU66">
            <v>37</v>
          </cell>
          <cell r="AV66">
            <v>43</v>
          </cell>
        </row>
        <row r="67">
          <cell r="A67" t="str">
            <v>후보</v>
          </cell>
          <cell r="B67" t="str">
            <v/>
          </cell>
          <cell r="C67" t="str">
            <v>Hammer</v>
          </cell>
          <cell r="D67">
            <v>4</v>
          </cell>
          <cell r="E67">
            <v>-1</v>
          </cell>
          <cell r="F67">
            <v>0</v>
          </cell>
          <cell r="G67">
            <v>-1</v>
          </cell>
          <cell r="H67">
            <v>0</v>
          </cell>
          <cell r="I67">
            <v>0</v>
          </cell>
          <cell r="J67">
            <v>0</v>
          </cell>
          <cell r="K67">
            <v>0</v>
          </cell>
          <cell r="L67" t="str">
            <v>유니티 랜덤</v>
          </cell>
          <cell r="M67">
            <v>0</v>
          </cell>
          <cell r="N67" t="str">
            <v/>
          </cell>
          <cell r="P67" t="str">
            <v>HeavyHammer</v>
          </cell>
          <cell r="Q67">
            <v>1</v>
          </cell>
          <cell r="R67" t="str">
            <v>Shot_HeavyHammer</v>
          </cell>
          <cell r="S67" t="str">
            <v>EquipName_HeavyHammer</v>
          </cell>
          <cell r="T67" t="str">
            <v>헤비 해머</v>
          </cell>
          <cell r="AI67">
            <v>0</v>
          </cell>
          <cell r="AJ67">
            <v>1</v>
          </cell>
          <cell r="AK67">
            <v>1</v>
          </cell>
          <cell r="AL67">
            <v>0</v>
          </cell>
          <cell r="AN67">
            <v>0</v>
          </cell>
          <cell r="AO67">
            <v>0</v>
          </cell>
          <cell r="AP67">
            <v>99</v>
          </cell>
        </row>
        <row r="68">
          <cell r="A68" t="str">
            <v>Equip5001</v>
          </cell>
          <cell r="B68" t="str">
            <v/>
          </cell>
          <cell r="C68" t="str">
            <v>Sword</v>
          </cell>
          <cell r="D68">
            <v>5</v>
          </cell>
          <cell r="E68">
            <v>0</v>
          </cell>
          <cell r="F68">
            <v>0</v>
          </cell>
          <cell r="G68">
            <v>1</v>
          </cell>
          <cell r="H68">
            <v>1</v>
          </cell>
          <cell r="I68">
            <v>1</v>
          </cell>
          <cell r="J68">
            <v>11.85</v>
          </cell>
          <cell r="K68">
            <v>16.14</v>
          </cell>
          <cell r="L68" t="str">
            <v>익스포넨셜</v>
          </cell>
          <cell r="M68">
            <v>2</v>
          </cell>
          <cell r="N68">
            <v>2</v>
          </cell>
          <cell r="O68">
            <v>1</v>
          </cell>
          <cell r="P68" t="str">
            <v>SevenBroadSword</v>
          </cell>
          <cell r="Q68">
            <v>1</v>
          </cell>
          <cell r="R68" t="str">
            <v>Shot_SevenBroadSword</v>
          </cell>
          <cell r="S68" t="str">
            <v>EquipName_SevenBroadSword</v>
          </cell>
          <cell r="T68" t="str">
            <v>루비 장식 아밍 소드</v>
          </cell>
          <cell r="U68">
            <v>1.5</v>
          </cell>
          <cell r="V68">
            <v>7.7281852788552188</v>
          </cell>
          <cell r="W68">
            <v>10.835481842379021</v>
          </cell>
          <cell r="X68">
            <v>11.59</v>
          </cell>
          <cell r="Y68">
            <v>16.25</v>
          </cell>
          <cell r="Z68">
            <v>11.85</v>
          </cell>
          <cell r="AA68">
            <v>16.14</v>
          </cell>
          <cell r="AB68" t="str">
            <v/>
          </cell>
          <cell r="AC68">
            <v>1.3620253164556964</v>
          </cell>
          <cell r="AD68">
            <v>13.995000000000001</v>
          </cell>
          <cell r="AE68">
            <v>21.931859633876684</v>
          </cell>
          <cell r="AF68">
            <v>60.032893370451461</v>
          </cell>
          <cell r="AG68">
            <v>40.982376502164072</v>
          </cell>
          <cell r="AH68">
            <v>42.448083109004131</v>
          </cell>
          <cell r="AI68">
            <v>4.2</v>
          </cell>
          <cell r="AJ68">
            <v>4</v>
          </cell>
          <cell r="AK68">
            <v>5</v>
          </cell>
          <cell r="AL68">
            <v>4.2</v>
          </cell>
          <cell r="AM68">
            <v>3.4696406443618551E-2</v>
          </cell>
          <cell r="AN68">
            <v>240</v>
          </cell>
          <cell r="AO68">
            <v>240</v>
          </cell>
          <cell r="AP68">
            <v>0</v>
          </cell>
          <cell r="AQ68">
            <v>600</v>
          </cell>
          <cell r="AR68">
            <v>900</v>
          </cell>
        </row>
        <row r="69">
          <cell r="A69" t="str">
            <v>Equip5002</v>
          </cell>
          <cell r="B69" t="str">
            <v/>
          </cell>
          <cell r="C69" t="str">
            <v>Sword</v>
          </cell>
          <cell r="D69">
            <v>5</v>
          </cell>
          <cell r="E69">
            <v>0</v>
          </cell>
          <cell r="F69">
            <v>0</v>
          </cell>
          <cell r="G69">
            <v>2</v>
          </cell>
          <cell r="H69">
            <v>1</v>
          </cell>
          <cell r="I69">
            <v>1</v>
          </cell>
          <cell r="J69">
            <v>11.01</v>
          </cell>
          <cell r="K69">
            <v>17.23</v>
          </cell>
          <cell r="L69" t="str">
            <v>익스포넨셜</v>
          </cell>
          <cell r="M69">
            <v>2</v>
          </cell>
          <cell r="N69">
            <v>2</v>
          </cell>
          <cell r="O69">
            <v>1</v>
          </cell>
          <cell r="P69" t="str">
            <v>ArmorySet12</v>
          </cell>
          <cell r="Q69">
            <v>1</v>
          </cell>
          <cell r="R69" t="str">
            <v>Shot_ArmorySet12</v>
          </cell>
          <cell r="S69" t="str">
            <v>EquipName_ArmorySet12</v>
          </cell>
          <cell r="T69" t="str">
            <v>그린 아이즈</v>
          </cell>
          <cell r="U69">
            <v>1.5</v>
          </cell>
          <cell r="V69">
            <v>6.7884630623865965</v>
          </cell>
          <cell r="W69">
            <v>11.88434700685012</v>
          </cell>
          <cell r="X69">
            <v>10.18</v>
          </cell>
          <cell r="Y69">
            <v>17.829999999999998</v>
          </cell>
          <cell r="Z69">
            <v>11.01</v>
          </cell>
          <cell r="AA69">
            <v>17.23</v>
          </cell>
          <cell r="AB69" t="str">
            <v/>
          </cell>
          <cell r="AC69">
            <v>1.5649409627611264</v>
          </cell>
          <cell r="AD69">
            <v>14.120000000000001</v>
          </cell>
          <cell r="AE69">
            <v>12.865245099570302</v>
          </cell>
          <cell r="AF69">
            <v>68.091711057989983</v>
          </cell>
          <cell r="AG69">
            <v>40.478478078780142</v>
          </cell>
          <cell r="AH69">
            <v>43.54461508177593</v>
          </cell>
          <cell r="AI69">
            <v>3.3600000000000003</v>
          </cell>
          <cell r="AJ69">
            <v>4</v>
          </cell>
          <cell r="AK69">
            <v>10</v>
          </cell>
          <cell r="AL69">
            <v>3.3600000000000003</v>
          </cell>
          <cell r="AM69">
            <v>2.7757125154894841E-2</v>
          </cell>
          <cell r="AN69">
            <v>192</v>
          </cell>
          <cell r="AO69">
            <v>192</v>
          </cell>
          <cell r="AP69">
            <v>0</v>
          </cell>
          <cell r="AQ69">
            <v>600</v>
          </cell>
          <cell r="AR69">
            <v>900</v>
          </cell>
        </row>
        <row r="70">
          <cell r="A70" t="str">
            <v>Equip5101</v>
          </cell>
          <cell r="B70" t="str">
            <v/>
          </cell>
          <cell r="C70" t="str">
            <v>Sword</v>
          </cell>
          <cell r="D70">
            <v>5</v>
          </cell>
          <cell r="E70">
            <v>1</v>
          </cell>
          <cell r="F70">
            <v>1</v>
          </cell>
          <cell r="G70">
            <v>1</v>
          </cell>
          <cell r="H70">
            <v>1</v>
          </cell>
          <cell r="I70">
            <v>1</v>
          </cell>
          <cell r="J70">
            <v>16.920000000000002</v>
          </cell>
          <cell r="K70">
            <v>23.84</v>
          </cell>
          <cell r="L70" t="str">
            <v>익스포넨셜</v>
          </cell>
          <cell r="M70">
            <v>2</v>
          </cell>
          <cell r="N70">
            <v>2.1</v>
          </cell>
          <cell r="O70">
            <v>1</v>
          </cell>
          <cell r="P70" t="str">
            <v>WideBlade</v>
          </cell>
          <cell r="Q70">
            <v>1</v>
          </cell>
          <cell r="R70" t="str">
            <v>Shot_WideBlade</v>
          </cell>
          <cell r="S70" t="str">
            <v>EquipName_WideBlade</v>
          </cell>
          <cell r="T70" t="str">
            <v>노장의 친구</v>
          </cell>
          <cell r="U70">
            <v>2.1961500000000007</v>
          </cell>
          <cell r="V70">
            <v>7.6594744496107587</v>
          </cell>
          <cell r="W70">
            <v>10.607357041176448</v>
          </cell>
          <cell r="X70">
            <v>16.82</v>
          </cell>
          <cell r="Y70">
            <v>23.3</v>
          </cell>
          <cell r="Z70">
            <v>16.920000000000002</v>
          </cell>
          <cell r="AA70">
            <v>23.84</v>
          </cell>
          <cell r="AB70" t="str">
            <v/>
          </cell>
          <cell r="AC70">
            <v>1.4089834515366428</v>
          </cell>
          <cell r="AD70">
            <v>20.380000000000003</v>
          </cell>
          <cell r="AE70">
            <v>65.852838218046656</v>
          </cell>
          <cell r="AF70">
            <v>108.13372517510709</v>
          </cell>
          <cell r="AG70">
            <v>86.993281696576872</v>
          </cell>
          <cell r="AH70">
            <v>88.796572450150791</v>
          </cell>
          <cell r="AI70">
            <v>2.9</v>
          </cell>
          <cell r="AJ70">
            <v>5</v>
          </cell>
          <cell r="AK70">
            <v>5</v>
          </cell>
          <cell r="AL70">
            <v>2.9</v>
          </cell>
          <cell r="AM70">
            <v>2.3957042544403284E-2</v>
          </cell>
          <cell r="AN70">
            <v>288</v>
          </cell>
          <cell r="AO70">
            <v>288</v>
          </cell>
          <cell r="AP70">
            <v>0</v>
          </cell>
          <cell r="AQ70">
            <v>1000</v>
          </cell>
          <cell r="AR70">
            <v>1500</v>
          </cell>
        </row>
        <row r="71">
          <cell r="A71" t="str">
            <v>Equip5102</v>
          </cell>
          <cell r="B71" t="str">
            <v/>
          </cell>
          <cell r="C71" t="str">
            <v>Sword</v>
          </cell>
          <cell r="D71">
            <v>5</v>
          </cell>
          <cell r="E71">
            <v>1</v>
          </cell>
          <cell r="F71">
            <v>1</v>
          </cell>
          <cell r="G71">
            <v>2</v>
          </cell>
          <cell r="H71">
            <v>1</v>
          </cell>
          <cell r="I71">
            <v>1</v>
          </cell>
          <cell r="J71">
            <v>15.37</v>
          </cell>
          <cell r="K71">
            <v>25.33</v>
          </cell>
          <cell r="L71" t="str">
            <v>익스포넨셜</v>
          </cell>
          <cell r="M71">
            <v>2</v>
          </cell>
          <cell r="N71">
            <v>2.1</v>
          </cell>
          <cell r="O71">
            <v>1</v>
          </cell>
          <cell r="P71" t="str">
            <v>ElvenSword</v>
          </cell>
          <cell r="Q71">
            <v>1</v>
          </cell>
          <cell r="R71" t="str">
            <v>Shot_ElvenSword</v>
          </cell>
          <cell r="S71" t="str">
            <v>EquipName_ElvenSword</v>
          </cell>
          <cell r="T71" t="str">
            <v>주홍 스킨</v>
          </cell>
          <cell r="U71">
            <v>2.1961500000000007</v>
          </cell>
          <cell r="V71">
            <v>6.9224053852466811</v>
          </cell>
          <cell r="W71">
            <v>11.335584114910509</v>
          </cell>
          <cell r="X71">
            <v>15.2</v>
          </cell>
          <cell r="Y71">
            <v>24.89</v>
          </cell>
          <cell r="Z71">
            <v>15.37</v>
          </cell>
          <cell r="AA71">
            <v>25.33</v>
          </cell>
          <cell r="AB71" t="str">
            <v/>
          </cell>
          <cell r="AC71">
            <v>1.6480156148340923</v>
          </cell>
          <cell r="AD71">
            <v>20.349999999999998</v>
          </cell>
          <cell r="AE71">
            <v>54.004864778869432</v>
          </cell>
          <cell r="AF71">
            <v>115.60966090966389</v>
          </cell>
          <cell r="AG71">
            <v>84.80726284426666</v>
          </cell>
          <cell r="AH71">
            <v>88.614914907181344</v>
          </cell>
          <cell r="AI71">
            <v>2.3199999999999998</v>
          </cell>
          <cell r="AJ71">
            <v>6</v>
          </cell>
          <cell r="AK71">
            <v>5</v>
          </cell>
          <cell r="AL71">
            <v>2.3199999999999998</v>
          </cell>
          <cell r="AM71">
            <v>1.9165634035522624E-2</v>
          </cell>
          <cell r="AN71">
            <v>230.4</v>
          </cell>
          <cell r="AO71">
            <v>230.4</v>
          </cell>
          <cell r="AP71">
            <v>0</v>
          </cell>
          <cell r="AQ71">
            <v>1000</v>
          </cell>
          <cell r="AR71">
            <v>1500</v>
          </cell>
        </row>
        <row r="72">
          <cell r="A72" t="str">
            <v>Equip5201</v>
          </cell>
          <cell r="B72" t="str">
            <v/>
          </cell>
          <cell r="C72" t="str">
            <v>Sword</v>
          </cell>
          <cell r="D72">
            <v>5</v>
          </cell>
          <cell r="E72">
            <v>2</v>
          </cell>
          <cell r="F72">
            <v>2</v>
          </cell>
          <cell r="G72">
            <v>1</v>
          </cell>
          <cell r="H72">
            <v>1</v>
          </cell>
          <cell r="I72">
            <v>2</v>
          </cell>
          <cell r="J72">
            <v>27.95</v>
          </cell>
          <cell r="K72">
            <v>37.29</v>
          </cell>
          <cell r="L72" t="str">
            <v>익스포넨셜</v>
          </cell>
          <cell r="M72">
            <v>2</v>
          </cell>
          <cell r="N72">
            <v>2.2000000000000002</v>
          </cell>
          <cell r="O72">
            <v>1</v>
          </cell>
          <cell r="P72" t="str">
            <v>FourMaker152</v>
          </cell>
          <cell r="Q72">
            <v>1</v>
          </cell>
          <cell r="R72" t="str">
            <v>Shot_FourMaker152</v>
          </cell>
          <cell r="S72" t="str">
            <v>EquipName_FourMaker152</v>
          </cell>
          <cell r="T72" t="str">
            <v>성스러운 휘장</v>
          </cell>
          <cell r="U72">
            <v>3.5369215365000022</v>
          </cell>
          <cell r="V72">
            <v>7.7146857165598641</v>
          </cell>
          <cell r="W72">
            <v>11.090558635032741</v>
          </cell>
          <cell r="X72">
            <v>27.29</v>
          </cell>
          <cell r="Y72">
            <v>39.229999999999997</v>
          </cell>
          <cell r="Z72">
            <v>27.95</v>
          </cell>
          <cell r="AA72">
            <v>37.29</v>
          </cell>
          <cell r="AB72" t="str">
            <v/>
          </cell>
          <cell r="AC72">
            <v>1.3341681574239714</v>
          </cell>
          <cell r="AD72">
            <v>32.619999999999997</v>
          </cell>
          <cell r="AE72">
            <v>127.74729416333304</v>
          </cell>
          <cell r="AF72">
            <v>163.30004442769246</v>
          </cell>
          <cell r="AG72">
            <v>145.52366929551275</v>
          </cell>
          <cell r="AH72">
            <v>146.80052396067259</v>
          </cell>
          <cell r="AI72">
            <v>1.3</v>
          </cell>
          <cell r="AJ72">
            <v>7</v>
          </cell>
          <cell r="AK72">
            <v>5</v>
          </cell>
          <cell r="AL72">
            <v>1.3</v>
          </cell>
          <cell r="AM72">
            <v>1.0739363899215265E-2</v>
          </cell>
          <cell r="AN72">
            <v>60</v>
          </cell>
          <cell r="AO72">
            <v>60</v>
          </cell>
          <cell r="AP72">
            <v>0</v>
          </cell>
          <cell r="AQ72">
            <v>2500</v>
          </cell>
          <cell r="AR72">
            <v>3500</v>
          </cell>
          <cell r="AS72">
            <v>4</v>
          </cell>
          <cell r="AT72">
            <v>5</v>
          </cell>
        </row>
        <row r="73">
          <cell r="A73" t="str">
            <v>Equip5202</v>
          </cell>
          <cell r="B73" t="str">
            <v/>
          </cell>
          <cell r="C73" t="str">
            <v>Sword</v>
          </cell>
          <cell r="D73">
            <v>5</v>
          </cell>
          <cell r="E73">
            <v>2</v>
          </cell>
          <cell r="F73">
            <v>2</v>
          </cell>
          <cell r="G73">
            <v>2</v>
          </cell>
          <cell r="H73">
            <v>1</v>
          </cell>
          <cell r="I73">
            <v>2</v>
          </cell>
          <cell r="J73">
            <v>26.19</v>
          </cell>
          <cell r="K73">
            <v>41.25</v>
          </cell>
          <cell r="L73" t="str">
            <v>익스포넨셜</v>
          </cell>
          <cell r="M73">
            <v>2</v>
          </cell>
          <cell r="N73">
            <v>2.2000000000000002</v>
          </cell>
          <cell r="O73">
            <v>1</v>
          </cell>
          <cell r="P73" t="str">
            <v>SciFantasyRapier</v>
          </cell>
          <cell r="Q73">
            <v>1</v>
          </cell>
          <cell r="R73" t="str">
            <v>Shot_SciFantasyRapier</v>
          </cell>
          <cell r="S73" t="str">
            <v>EquipName_SciFantasyRapier</v>
          </cell>
          <cell r="T73" t="str">
            <v>T75식 레이피어</v>
          </cell>
          <cell r="U73">
            <v>3.5369215365000022</v>
          </cell>
          <cell r="V73">
            <v>6.7908691332235165</v>
          </cell>
          <cell r="W73">
            <v>11.434895730290796</v>
          </cell>
          <cell r="X73">
            <v>24.02</v>
          </cell>
          <cell r="Y73">
            <v>40.44</v>
          </cell>
          <cell r="Z73">
            <v>26.19</v>
          </cell>
          <cell r="AA73">
            <v>41.25</v>
          </cell>
          <cell r="AB73" t="str">
            <v/>
          </cell>
          <cell r="AC73">
            <v>1.5750286368843069</v>
          </cell>
          <cell r="AD73">
            <v>33.72</v>
          </cell>
          <cell r="AE73">
            <v>119.72693189530071</v>
          </cell>
          <cell r="AF73">
            <v>175.74574155078955</v>
          </cell>
          <cell r="AG73">
            <v>147.73633672304513</v>
          </cell>
          <cell r="AH73">
            <v>150.89033776678923</v>
          </cell>
          <cell r="AI73">
            <v>1.04</v>
          </cell>
          <cell r="AJ73">
            <v>8</v>
          </cell>
          <cell r="AK73">
            <v>5</v>
          </cell>
          <cell r="AL73">
            <v>1.04</v>
          </cell>
          <cell r="AM73">
            <v>8.5914911193722115E-3</v>
          </cell>
          <cell r="AN73">
            <v>48</v>
          </cell>
          <cell r="AO73">
            <v>48</v>
          </cell>
          <cell r="AP73">
            <v>0</v>
          </cell>
          <cell r="AQ73">
            <v>2500</v>
          </cell>
          <cell r="AR73">
            <v>3500</v>
          </cell>
          <cell r="AS73">
            <v>4</v>
          </cell>
          <cell r="AT73">
            <v>5</v>
          </cell>
        </row>
        <row r="74">
          <cell r="A74" t="str">
            <v>Equip5301</v>
          </cell>
          <cell r="B74" t="str">
            <v/>
          </cell>
          <cell r="C74" t="str">
            <v>Sword</v>
          </cell>
          <cell r="D74">
            <v>5</v>
          </cell>
          <cell r="E74">
            <v>3</v>
          </cell>
          <cell r="F74">
            <v>3</v>
          </cell>
          <cell r="G74">
            <v>1</v>
          </cell>
          <cell r="H74">
            <v>1</v>
          </cell>
          <cell r="I74">
            <v>2</v>
          </cell>
          <cell r="J74">
            <v>55.24</v>
          </cell>
          <cell r="K74">
            <v>74.86</v>
          </cell>
          <cell r="L74" t="str">
            <v>익스포넨셜</v>
          </cell>
          <cell r="M74">
            <v>2</v>
          </cell>
          <cell r="N74">
            <v>2.2999999999999998</v>
          </cell>
          <cell r="O74">
            <v>1</v>
          </cell>
          <cell r="P74" t="str">
            <v>FourMaker11</v>
          </cell>
          <cell r="Q74">
            <v>1</v>
          </cell>
          <cell r="R74" t="str">
            <v>Shot_FourMaker11</v>
          </cell>
          <cell r="S74" t="str">
            <v>EquipName_FourMaker11</v>
          </cell>
          <cell r="T74" t="str">
            <v>영롱한 반증</v>
          </cell>
          <cell r="U74">
            <v>6.892459479535832</v>
          </cell>
          <cell r="V74">
            <v>7.4243701592954991</v>
          </cell>
          <cell r="W74">
            <v>10.401345325328874</v>
          </cell>
          <cell r="X74">
            <v>51.17</v>
          </cell>
          <cell r="Y74">
            <v>71.69</v>
          </cell>
          <cell r="Z74">
            <v>55.24</v>
          </cell>
          <cell r="AA74">
            <v>74.86</v>
          </cell>
          <cell r="AB74" t="str">
            <v/>
          </cell>
          <cell r="AC74">
            <v>1.3551774076755974</v>
          </cell>
          <cell r="AD74">
            <v>65.05</v>
          </cell>
          <cell r="AE74">
            <v>211.75823805424903</v>
          </cell>
          <cell r="AF74">
            <v>249.2377113624816</v>
          </cell>
          <cell r="AG74">
            <v>230.49797470836532</v>
          </cell>
          <cell r="AH74">
            <v>231.91643084920281</v>
          </cell>
          <cell r="AI74">
            <v>1.1000000000000001</v>
          </cell>
          <cell r="AJ74">
            <v>10</v>
          </cell>
          <cell r="AK74">
            <v>5</v>
          </cell>
          <cell r="AL74">
            <v>1.1000000000000001</v>
          </cell>
          <cell r="AM74">
            <v>9.0871540685667634E-3</v>
          </cell>
          <cell r="AN74">
            <v>20</v>
          </cell>
          <cell r="AO74">
            <v>20</v>
          </cell>
          <cell r="AP74">
            <v>0</v>
          </cell>
          <cell r="AQ74">
            <v>7000</v>
          </cell>
          <cell r="AR74">
            <v>8000</v>
          </cell>
          <cell r="AS74">
            <v>10</v>
          </cell>
          <cell r="AT74">
            <v>12</v>
          </cell>
        </row>
        <row r="75">
          <cell r="A75" t="str">
            <v>Equip5302</v>
          </cell>
          <cell r="B75" t="str">
            <v/>
          </cell>
          <cell r="C75" t="str">
            <v>Sword</v>
          </cell>
          <cell r="D75">
            <v>5</v>
          </cell>
          <cell r="E75">
            <v>3</v>
          </cell>
          <cell r="F75">
            <v>3</v>
          </cell>
          <cell r="G75">
            <v>2</v>
          </cell>
          <cell r="H75">
            <v>1</v>
          </cell>
          <cell r="I75">
            <v>2</v>
          </cell>
          <cell r="J75">
            <v>48.84</v>
          </cell>
          <cell r="K75">
            <v>78.489999999999995</v>
          </cell>
          <cell r="L75" t="str">
            <v>익스포넨셜</v>
          </cell>
          <cell r="M75">
            <v>2</v>
          </cell>
          <cell r="N75">
            <v>2.2999999999999998</v>
          </cell>
          <cell r="O75">
            <v>1</v>
          </cell>
          <cell r="P75" t="str">
            <v>StylizedSword</v>
          </cell>
          <cell r="Q75">
            <v>1</v>
          </cell>
          <cell r="R75" t="str">
            <v>Shot_StylizedSword</v>
          </cell>
          <cell r="S75" t="str">
            <v>EquipName_StylizedSword</v>
          </cell>
          <cell r="T75" t="str">
            <v>금빛 집행자</v>
          </cell>
          <cell r="U75">
            <v>6.892459479535832</v>
          </cell>
          <cell r="V75">
            <v>7.3899590102225758</v>
          </cell>
          <cell r="W75">
            <v>11.152594790313927</v>
          </cell>
          <cell r="X75">
            <v>50.93</v>
          </cell>
          <cell r="Y75">
            <v>76.87</v>
          </cell>
          <cell r="Z75">
            <v>48.84</v>
          </cell>
          <cell r="AA75">
            <v>78.489999999999995</v>
          </cell>
          <cell r="AB75" t="str">
            <v/>
          </cell>
          <cell r="AC75">
            <v>1.6070843570843569</v>
          </cell>
          <cell r="AD75">
            <v>63.664999999999999</v>
          </cell>
          <cell r="AE75">
            <v>196.57349381409375</v>
          </cell>
          <cell r="AF75">
            <v>255.07687294698565</v>
          </cell>
          <cell r="AG75">
            <v>225.8251833805397</v>
          </cell>
          <cell r="AH75">
            <v>229.26253492785827</v>
          </cell>
          <cell r="AI75">
            <v>0.88000000000000012</v>
          </cell>
          <cell r="AJ75">
            <v>11</v>
          </cell>
          <cell r="AK75">
            <v>5</v>
          </cell>
          <cell r="AL75">
            <v>0.88000000000000012</v>
          </cell>
          <cell r="AM75">
            <v>7.2697232548534114E-3</v>
          </cell>
          <cell r="AN75">
            <v>16</v>
          </cell>
          <cell r="AO75">
            <v>16</v>
          </cell>
          <cell r="AP75">
            <v>0</v>
          </cell>
          <cell r="AQ75">
            <v>7000</v>
          </cell>
          <cell r="AR75">
            <v>8000</v>
          </cell>
          <cell r="AS75">
            <v>10</v>
          </cell>
          <cell r="AT75">
            <v>12</v>
          </cell>
        </row>
        <row r="76">
          <cell r="A76" t="str">
            <v>Equip5401</v>
          </cell>
          <cell r="B76" t="str">
            <v/>
          </cell>
          <cell r="C76" t="str">
            <v>Sword</v>
          </cell>
          <cell r="D76">
            <v>5</v>
          </cell>
          <cell r="E76">
            <v>4</v>
          </cell>
          <cell r="F76">
            <v>4</v>
          </cell>
          <cell r="G76">
            <v>1</v>
          </cell>
          <cell r="H76">
            <v>1</v>
          </cell>
          <cell r="I76">
            <v>3</v>
          </cell>
          <cell r="J76">
            <v>115.87</v>
          </cell>
          <cell r="K76">
            <v>155.05000000000001</v>
          </cell>
          <cell r="L76" t="str">
            <v>익스포넨셜</v>
          </cell>
          <cell r="M76">
            <v>2</v>
          </cell>
          <cell r="N76">
            <v>2.5</v>
          </cell>
          <cell r="O76">
            <v>1</v>
          </cell>
          <cell r="P76" t="str">
            <v>FourMaker140</v>
          </cell>
          <cell r="Q76">
            <v>1</v>
          </cell>
          <cell r="R76" t="str">
            <v>Shot_FourMaker140</v>
          </cell>
          <cell r="S76" t="str">
            <v>EquipName_FourMaker140</v>
          </cell>
          <cell r="T76" t="str">
            <v>해방된 장미</v>
          </cell>
          <cell r="U76">
            <v>14.774599013711439</v>
          </cell>
          <cell r="V76">
            <v>7.8273043240134044</v>
          </cell>
          <cell r="W76">
            <v>11.009546378947432</v>
          </cell>
          <cell r="X76">
            <v>115.65</v>
          </cell>
          <cell r="Y76">
            <v>162.66</v>
          </cell>
          <cell r="Z76">
            <v>115.87</v>
          </cell>
          <cell r="AA76">
            <v>155.05000000000001</v>
          </cell>
          <cell r="AB76" t="str">
            <v/>
          </cell>
          <cell r="AC76">
            <v>1.3381375679640977</v>
          </cell>
          <cell r="AD76">
            <v>135.46</v>
          </cell>
          <cell r="AE76">
            <v>303.10784245353375</v>
          </cell>
          <cell r="AF76">
            <v>339.02693471483167</v>
          </cell>
          <cell r="AG76">
            <v>321.06738858418271</v>
          </cell>
          <cell r="AH76">
            <v>322.3705999207084</v>
          </cell>
          <cell r="AI76">
            <v>2.25</v>
          </cell>
          <cell r="AJ76">
            <v>13</v>
          </cell>
          <cell r="AK76">
            <v>5</v>
          </cell>
          <cell r="AL76">
            <v>0</v>
          </cell>
          <cell r="AM76">
            <v>0</v>
          </cell>
          <cell r="AN76">
            <v>1</v>
          </cell>
          <cell r="AO76">
            <v>0.62628865979381432</v>
          </cell>
          <cell r="AP76">
            <v>0</v>
          </cell>
          <cell r="AS76">
            <v>14</v>
          </cell>
          <cell r="AT76">
            <v>21</v>
          </cell>
          <cell r="AU76">
            <v>26</v>
          </cell>
          <cell r="AV76">
            <v>29</v>
          </cell>
        </row>
        <row r="77">
          <cell r="A77" t="str">
            <v>Equip5402</v>
          </cell>
          <cell r="B77" t="str">
            <v/>
          </cell>
          <cell r="C77" t="str">
            <v>Sword</v>
          </cell>
          <cell r="D77">
            <v>5</v>
          </cell>
          <cell r="E77">
            <v>4</v>
          </cell>
          <cell r="F77">
            <v>4</v>
          </cell>
          <cell r="G77">
            <v>2</v>
          </cell>
          <cell r="H77">
            <v>1</v>
          </cell>
          <cell r="I77">
            <v>3</v>
          </cell>
          <cell r="J77">
            <v>104.67</v>
          </cell>
          <cell r="K77">
            <v>165.68</v>
          </cell>
          <cell r="L77" t="str">
            <v>익스포넨셜</v>
          </cell>
          <cell r="M77">
            <v>2</v>
          </cell>
          <cell r="N77">
            <v>2.5</v>
          </cell>
          <cell r="O77">
            <v>1</v>
          </cell>
          <cell r="P77" t="str">
            <v>JimHdAssassin12</v>
          </cell>
          <cell r="Q77">
            <v>1</v>
          </cell>
          <cell r="R77" t="str">
            <v>Shot_JimHdAssassin12</v>
          </cell>
          <cell r="S77" t="str">
            <v>EquipName_JimHdAssassin12</v>
          </cell>
          <cell r="T77" t="str">
            <v>용암 속에 사는 마물</v>
          </cell>
          <cell r="U77">
            <v>14.774599013711439</v>
          </cell>
          <cell r="V77">
            <v>7.2709795293276542</v>
          </cell>
          <cell r="W77">
            <v>11.696359623597079</v>
          </cell>
          <cell r="X77">
            <v>107.43</v>
          </cell>
          <cell r="Y77">
            <v>172.81</v>
          </cell>
          <cell r="Z77">
            <v>104.67</v>
          </cell>
          <cell r="AA77">
            <v>165.68</v>
          </cell>
          <cell r="AB77" t="str">
            <v/>
          </cell>
          <cell r="AC77">
            <v>1.582879526129741</v>
          </cell>
          <cell r="AD77">
            <v>135.17500000000001</v>
          </cell>
          <cell r="AE77">
            <v>290.57207462674205</v>
          </cell>
          <cell r="AF77">
            <v>347.20403432400224</v>
          </cell>
          <cell r="AG77">
            <v>318.88805447537214</v>
          </cell>
          <cell r="AH77">
            <v>322.11087861836052</v>
          </cell>
          <cell r="AI77">
            <v>1.8</v>
          </cell>
          <cell r="AJ77">
            <v>14</v>
          </cell>
          <cell r="AK77">
            <v>5</v>
          </cell>
          <cell r="AL77">
            <v>0</v>
          </cell>
          <cell r="AM77">
            <v>0</v>
          </cell>
          <cell r="AN77">
            <v>0.8</v>
          </cell>
          <cell r="AO77">
            <v>0.50103092783505143</v>
          </cell>
          <cell r="AP77">
            <v>0</v>
          </cell>
          <cell r="AS77">
            <v>14</v>
          </cell>
          <cell r="AT77">
            <v>21</v>
          </cell>
          <cell r="AU77">
            <v>26</v>
          </cell>
          <cell r="AV77">
            <v>29</v>
          </cell>
        </row>
        <row r="78">
          <cell r="A78" t="str">
            <v>Equip5403</v>
          </cell>
          <cell r="B78" t="str">
            <v/>
          </cell>
          <cell r="C78" t="str">
            <v>Sword</v>
          </cell>
          <cell r="D78">
            <v>5</v>
          </cell>
          <cell r="E78">
            <v>4</v>
          </cell>
          <cell r="F78">
            <v>5</v>
          </cell>
          <cell r="G78">
            <v>3</v>
          </cell>
          <cell r="H78">
            <v>1</v>
          </cell>
          <cell r="I78">
            <v>3</v>
          </cell>
          <cell r="J78">
            <v>146.80000000000001</v>
          </cell>
          <cell r="K78">
            <v>204.14</v>
          </cell>
          <cell r="L78" t="str">
            <v>익스포넨셜</v>
          </cell>
          <cell r="M78">
            <v>2</v>
          </cell>
          <cell r="N78">
            <v>3</v>
          </cell>
          <cell r="O78">
            <v>1</v>
          </cell>
          <cell r="P78" t="str">
            <v>JimHdAssassin11</v>
          </cell>
          <cell r="Q78">
            <v>1</v>
          </cell>
          <cell r="R78" t="str">
            <v>Shot_JimHdAssassin11</v>
          </cell>
          <cell r="S78" t="str">
            <v>EquipName_JimHdAssassin11</v>
          </cell>
          <cell r="T78" t="str">
            <v>에메랄드 곡도</v>
          </cell>
          <cell r="U78">
            <v>19.255376596543943</v>
          </cell>
          <cell r="V78">
            <v>7.4100063454620457</v>
          </cell>
          <cell r="W78">
            <v>10.798465451880539</v>
          </cell>
          <cell r="X78">
            <v>142.68</v>
          </cell>
          <cell r="Y78">
            <v>207.93</v>
          </cell>
          <cell r="Z78">
            <v>146.80000000000001</v>
          </cell>
          <cell r="AA78">
            <v>204.14</v>
          </cell>
          <cell r="AB78" t="str">
            <v/>
          </cell>
          <cell r="AC78">
            <v>1.3905994550408718</v>
          </cell>
          <cell r="AD78">
            <v>175.47</v>
          </cell>
          <cell r="AE78">
            <v>332.28448903052185</v>
          </cell>
          <cell r="AF78">
            <v>372.94580737840977</v>
          </cell>
          <cell r="AG78">
            <v>352.61514820446581</v>
          </cell>
          <cell r="AH78">
            <v>354.28354250950076</v>
          </cell>
          <cell r="AI78">
            <v>1.0125</v>
          </cell>
          <cell r="AJ78">
            <v>20</v>
          </cell>
          <cell r="AK78">
            <v>5</v>
          </cell>
          <cell r="AL78">
            <v>0</v>
          </cell>
          <cell r="AM78">
            <v>0</v>
          </cell>
          <cell r="AN78">
            <v>0.8</v>
          </cell>
          <cell r="AO78">
            <v>0.50103092783505143</v>
          </cell>
          <cell r="AP78">
            <v>6.2</v>
          </cell>
          <cell r="AS78">
            <v>16</v>
          </cell>
          <cell r="AT78">
            <v>24</v>
          </cell>
          <cell r="AU78">
            <v>30</v>
          </cell>
          <cell r="AV78">
            <v>34</v>
          </cell>
        </row>
        <row r="79">
          <cell r="A79" t="str">
            <v>Equip5404</v>
          </cell>
          <cell r="B79" t="str">
            <v/>
          </cell>
          <cell r="C79" t="str">
            <v>Sword</v>
          </cell>
          <cell r="D79">
            <v>5</v>
          </cell>
          <cell r="E79">
            <v>4</v>
          </cell>
          <cell r="F79">
            <v>5</v>
          </cell>
          <cell r="G79">
            <v>4</v>
          </cell>
          <cell r="H79">
            <v>1</v>
          </cell>
          <cell r="I79">
            <v>3</v>
          </cell>
          <cell r="J79">
            <v>137.88</v>
          </cell>
          <cell r="K79">
            <v>227.85</v>
          </cell>
          <cell r="L79" t="str">
            <v>익스포넨셜</v>
          </cell>
          <cell r="M79">
            <v>2</v>
          </cell>
          <cell r="N79">
            <v>3</v>
          </cell>
          <cell r="O79">
            <v>1</v>
          </cell>
          <cell r="P79" t="str">
            <v>MoonSword</v>
          </cell>
          <cell r="Q79">
            <v>1</v>
          </cell>
          <cell r="R79" t="str">
            <v>Shot_MoonSword</v>
          </cell>
          <cell r="S79" t="str">
            <v>EquipName_MoonSword</v>
          </cell>
          <cell r="T79" t="str">
            <v>무한의 요새</v>
          </cell>
          <cell r="U79">
            <v>19.255376596543943</v>
          </cell>
          <cell r="V79">
            <v>7.1465391644356462</v>
          </cell>
          <cell r="W79">
            <v>11.856416029139542</v>
          </cell>
          <cell r="X79">
            <v>137.61000000000001</v>
          </cell>
          <cell r="Y79">
            <v>228.3</v>
          </cell>
          <cell r="Z79">
            <v>137.88</v>
          </cell>
          <cell r="AA79">
            <v>227.85</v>
          </cell>
          <cell r="AB79" t="str">
            <v/>
          </cell>
          <cell r="AC79">
            <v>1.6525239338555266</v>
          </cell>
          <cell r="AD79">
            <v>182.86500000000001</v>
          </cell>
          <cell r="AE79">
            <v>324.55418458777456</v>
          </cell>
          <cell r="AF79">
            <v>386.49586169100269</v>
          </cell>
          <cell r="AG79">
            <v>355.52502313938862</v>
          </cell>
          <cell r="AH79">
            <v>359.37400365359042</v>
          </cell>
          <cell r="AI79">
            <v>0.80999999999999994</v>
          </cell>
          <cell r="AJ79">
            <v>21</v>
          </cell>
          <cell r="AK79">
            <v>5</v>
          </cell>
          <cell r="AL79">
            <v>0</v>
          </cell>
          <cell r="AM79">
            <v>0</v>
          </cell>
          <cell r="AN79">
            <v>0.64</v>
          </cell>
          <cell r="AO79">
            <v>0.40082474226804116</v>
          </cell>
          <cell r="AP79">
            <v>7.2</v>
          </cell>
          <cell r="AS79">
            <v>16</v>
          </cell>
          <cell r="AT79">
            <v>24</v>
          </cell>
          <cell r="AU79">
            <v>30</v>
          </cell>
          <cell r="AV79">
            <v>34</v>
          </cell>
        </row>
        <row r="80">
          <cell r="A80" t="str">
            <v>Equip5405</v>
          </cell>
          <cell r="B80" t="str">
            <v/>
          </cell>
          <cell r="C80" t="str">
            <v>Sword</v>
          </cell>
          <cell r="D80">
            <v>5</v>
          </cell>
          <cell r="E80">
            <v>4</v>
          </cell>
          <cell r="F80">
            <v>6</v>
          </cell>
          <cell r="G80">
            <v>5</v>
          </cell>
          <cell r="H80">
            <v>1</v>
          </cell>
          <cell r="I80">
            <v>3</v>
          </cell>
          <cell r="J80">
            <v>195.38</v>
          </cell>
          <cell r="K80">
            <v>270.05</v>
          </cell>
          <cell r="L80" t="str">
            <v>익스포넨셜</v>
          </cell>
          <cell r="M80">
            <v>2</v>
          </cell>
          <cell r="N80">
            <v>3.5</v>
          </cell>
          <cell r="O80">
            <v>1</v>
          </cell>
          <cell r="P80" t="str">
            <v>ArsenalSword</v>
          </cell>
          <cell r="Q80">
            <v>1</v>
          </cell>
          <cell r="R80" t="str">
            <v>Shot_ArsenalSword</v>
          </cell>
          <cell r="S80" t="str">
            <v>EquipName_ArsenalSword</v>
          </cell>
          <cell r="T80" t="str">
            <v>절명검</v>
          </cell>
          <cell r="U80">
            <v>25.095065357147273</v>
          </cell>
          <cell r="V80">
            <v>7.5120294513206085</v>
          </cell>
          <cell r="W80">
            <v>10.710655582354304</v>
          </cell>
          <cell r="X80">
            <v>188.51</v>
          </cell>
          <cell r="Y80">
            <v>268.77999999999997</v>
          </cell>
          <cell r="Z80">
            <v>195.38</v>
          </cell>
          <cell r="AA80">
            <v>270.05</v>
          </cell>
          <cell r="AB80" t="str">
            <v/>
          </cell>
          <cell r="AC80">
            <v>1.382178319172894</v>
          </cell>
          <cell r="AD80">
            <v>232.715</v>
          </cell>
          <cell r="AE80">
            <v>367.53724670654356</v>
          </cell>
          <cell r="AF80">
            <v>407.44952773169177</v>
          </cell>
          <cell r="AG80">
            <v>387.49338721911766</v>
          </cell>
          <cell r="AH80">
            <v>389.10114273459419</v>
          </cell>
          <cell r="AI80">
            <v>0.45562500000000006</v>
          </cell>
          <cell r="AJ80">
            <v>28</v>
          </cell>
          <cell r="AK80">
            <v>5</v>
          </cell>
          <cell r="AL80">
            <v>0</v>
          </cell>
          <cell r="AM80">
            <v>0</v>
          </cell>
          <cell r="AN80">
            <v>0.64</v>
          </cell>
          <cell r="AO80">
            <v>0.40082474226804116</v>
          </cell>
          <cell r="AP80">
            <v>14.2</v>
          </cell>
          <cell r="AS80">
            <v>19</v>
          </cell>
          <cell r="AT80">
            <v>30</v>
          </cell>
          <cell r="AU80">
            <v>37</v>
          </cell>
          <cell r="AV80">
            <v>43</v>
          </cell>
        </row>
        <row r="81">
          <cell r="A81" t="str">
            <v>후보</v>
          </cell>
          <cell r="B81" t="str">
            <v/>
          </cell>
          <cell r="C81" t="str">
            <v>Sword</v>
          </cell>
          <cell r="D81">
            <v>5</v>
          </cell>
          <cell r="E81">
            <v>-1</v>
          </cell>
          <cell r="F81">
            <v>0</v>
          </cell>
          <cell r="G81">
            <v>-1</v>
          </cell>
          <cell r="H81">
            <v>1</v>
          </cell>
          <cell r="I81">
            <v>0</v>
          </cell>
          <cell r="J81">
            <v>0</v>
          </cell>
          <cell r="K81">
            <v>0</v>
          </cell>
          <cell r="L81" t="str">
            <v>유니티 랜덤</v>
          </cell>
          <cell r="M81">
            <v>0</v>
          </cell>
          <cell r="N81" t="str">
            <v/>
          </cell>
          <cell r="P81" t="str">
            <v>FierySword</v>
          </cell>
          <cell r="Q81">
            <v>1</v>
          </cell>
          <cell r="R81" t="str">
            <v>Shot_FierySword</v>
          </cell>
          <cell r="S81" t="str">
            <v>EquipName_FierySword</v>
          </cell>
          <cell r="T81" t="str">
            <v>불길을 가둔 검</v>
          </cell>
          <cell r="AI81">
            <v>0</v>
          </cell>
          <cell r="AJ81">
            <v>1</v>
          </cell>
          <cell r="AK81">
            <v>1</v>
          </cell>
          <cell r="AL81">
            <v>0</v>
          </cell>
          <cell r="AN81">
            <v>0</v>
          </cell>
          <cell r="AO81">
            <v>0</v>
          </cell>
          <cell r="AP81">
            <v>99</v>
          </cell>
        </row>
        <row r="82">
          <cell r="A82" t="str">
            <v>후보</v>
          </cell>
          <cell r="B82" t="str">
            <v/>
          </cell>
          <cell r="C82" t="str">
            <v>Sword</v>
          </cell>
          <cell r="D82">
            <v>5</v>
          </cell>
          <cell r="E82">
            <v>-1</v>
          </cell>
          <cell r="F82">
            <v>0</v>
          </cell>
          <cell r="G82">
            <v>-1</v>
          </cell>
          <cell r="H82">
            <v>1</v>
          </cell>
          <cell r="I82">
            <v>0</v>
          </cell>
          <cell r="J82">
            <v>0</v>
          </cell>
          <cell r="K82">
            <v>0</v>
          </cell>
          <cell r="L82" t="str">
            <v>유니티 랜덤</v>
          </cell>
          <cell r="M82">
            <v>0</v>
          </cell>
          <cell r="N82" t="str">
            <v/>
          </cell>
          <cell r="P82" t="str">
            <v>MeleeMachete</v>
          </cell>
          <cell r="Q82">
            <v>1</v>
          </cell>
          <cell r="R82" t="str">
            <v>Shot_MeleeMachete</v>
          </cell>
          <cell r="S82" t="str">
            <v>EquipName_MeleeMachete</v>
          </cell>
          <cell r="T82" t="str">
            <v>전사의 마체테</v>
          </cell>
          <cell r="AI82">
            <v>0</v>
          </cell>
          <cell r="AJ82">
            <v>1</v>
          </cell>
          <cell r="AK82">
            <v>1</v>
          </cell>
          <cell r="AL82">
            <v>0</v>
          </cell>
          <cell r="AN82">
            <v>0</v>
          </cell>
          <cell r="AO82">
            <v>0</v>
          </cell>
          <cell r="AP82">
            <v>99</v>
          </cell>
        </row>
        <row r="83">
          <cell r="A83" t="str">
            <v>후보</v>
          </cell>
          <cell r="B83" t="str">
            <v/>
          </cell>
          <cell r="C83" t="str">
            <v>Sword</v>
          </cell>
          <cell r="D83">
            <v>5</v>
          </cell>
          <cell r="E83">
            <v>-1</v>
          </cell>
          <cell r="F83">
            <v>0</v>
          </cell>
          <cell r="G83">
            <v>-1</v>
          </cell>
          <cell r="H83">
            <v>1</v>
          </cell>
          <cell r="I83">
            <v>0</v>
          </cell>
          <cell r="J83">
            <v>0</v>
          </cell>
          <cell r="K83">
            <v>0</v>
          </cell>
          <cell r="L83" t="str">
            <v>유니티 랜덤</v>
          </cell>
          <cell r="M83">
            <v>0</v>
          </cell>
          <cell r="N83" t="str">
            <v/>
          </cell>
          <cell r="P83" t="str">
            <v>SunSword</v>
          </cell>
          <cell r="Q83">
            <v>1</v>
          </cell>
          <cell r="R83" t="str">
            <v>Shot_SunSword</v>
          </cell>
          <cell r="S83" t="str">
            <v>EquipName_SunSword</v>
          </cell>
          <cell r="T83" t="str">
            <v>잊혀진 용자</v>
          </cell>
          <cell r="AI83">
            <v>0</v>
          </cell>
          <cell r="AJ83">
            <v>1</v>
          </cell>
          <cell r="AK83">
            <v>1</v>
          </cell>
          <cell r="AL83">
            <v>0</v>
          </cell>
          <cell r="AN83">
            <v>0</v>
          </cell>
          <cell r="AO83">
            <v>0</v>
          </cell>
          <cell r="AP83">
            <v>99</v>
          </cell>
        </row>
        <row r="84">
          <cell r="A84" t="str">
            <v>후보</v>
          </cell>
          <cell r="B84" t="str">
            <v/>
          </cell>
          <cell r="C84" t="str">
            <v>Sword</v>
          </cell>
          <cell r="D84">
            <v>5</v>
          </cell>
          <cell r="E84">
            <v>-1</v>
          </cell>
          <cell r="F84">
            <v>0</v>
          </cell>
          <cell r="G84">
            <v>-1</v>
          </cell>
          <cell r="H84">
            <v>1</v>
          </cell>
          <cell r="I84">
            <v>0</v>
          </cell>
          <cell r="J84">
            <v>0</v>
          </cell>
          <cell r="K84">
            <v>0</v>
          </cell>
          <cell r="L84" t="str">
            <v>유니티 랜덤</v>
          </cell>
          <cell r="M84">
            <v>0</v>
          </cell>
          <cell r="N84" t="str">
            <v/>
          </cell>
          <cell r="P84" t="str">
            <v>KenSword</v>
          </cell>
          <cell r="Q84">
            <v>1</v>
          </cell>
          <cell r="R84" t="str">
            <v>Shot_KenSword</v>
          </cell>
          <cell r="S84" t="str">
            <v>EquipName_KenSword</v>
          </cell>
          <cell r="T84" t="str">
            <v>핏빛 실버</v>
          </cell>
          <cell r="AI84">
            <v>0</v>
          </cell>
          <cell r="AJ84">
            <v>1</v>
          </cell>
          <cell r="AK84">
            <v>1</v>
          </cell>
          <cell r="AL84">
            <v>0</v>
          </cell>
          <cell r="AN84">
            <v>0</v>
          </cell>
          <cell r="AO84">
            <v>0</v>
          </cell>
          <cell r="AP84">
            <v>99</v>
          </cell>
        </row>
        <row r="85">
          <cell r="A85" t="str">
            <v>후보</v>
          </cell>
          <cell r="B85" t="str">
            <v/>
          </cell>
          <cell r="C85" t="str">
            <v>Sword</v>
          </cell>
          <cell r="D85">
            <v>5</v>
          </cell>
          <cell r="E85">
            <v>-1</v>
          </cell>
          <cell r="F85">
            <v>0</v>
          </cell>
          <cell r="G85">
            <v>-1</v>
          </cell>
          <cell r="H85">
            <v>1</v>
          </cell>
          <cell r="I85">
            <v>0</v>
          </cell>
          <cell r="J85">
            <v>0</v>
          </cell>
          <cell r="K85">
            <v>0</v>
          </cell>
          <cell r="L85" t="str">
            <v>유니티 랜덤</v>
          </cell>
          <cell r="M85">
            <v>0</v>
          </cell>
          <cell r="N85" t="str">
            <v/>
          </cell>
          <cell r="P85" t="str">
            <v>StealthSword</v>
          </cell>
          <cell r="Q85">
            <v>1</v>
          </cell>
          <cell r="R85" t="str">
            <v>Shot_StealthSword</v>
          </cell>
          <cell r="S85" t="str">
            <v>EquipName_StealthSword</v>
          </cell>
          <cell r="T85" t="str">
            <v>영원의 검</v>
          </cell>
          <cell r="AI85">
            <v>0</v>
          </cell>
          <cell r="AJ85">
            <v>1</v>
          </cell>
          <cell r="AK85">
            <v>1</v>
          </cell>
          <cell r="AL85">
            <v>0</v>
          </cell>
          <cell r="AN85">
            <v>0</v>
          </cell>
          <cell r="AO85">
            <v>0</v>
          </cell>
          <cell r="AP85">
            <v>99</v>
          </cell>
        </row>
        <row r="86">
          <cell r="A86" t="str">
            <v>후보</v>
          </cell>
          <cell r="B86" t="str">
            <v/>
          </cell>
          <cell r="C86" t="str">
            <v>Sword</v>
          </cell>
          <cell r="D86">
            <v>5</v>
          </cell>
          <cell r="E86">
            <v>-1</v>
          </cell>
          <cell r="F86">
            <v>0</v>
          </cell>
          <cell r="G86">
            <v>-1</v>
          </cell>
          <cell r="H86">
            <v>1</v>
          </cell>
          <cell r="I86">
            <v>0</v>
          </cell>
          <cell r="J86">
            <v>0</v>
          </cell>
          <cell r="K86">
            <v>0</v>
          </cell>
          <cell r="L86" t="str">
            <v>유니티 랜덤</v>
          </cell>
          <cell r="M86">
            <v>0</v>
          </cell>
          <cell r="N86" t="str">
            <v/>
          </cell>
          <cell r="P86" t="str">
            <v>BatAngelSword</v>
          </cell>
          <cell r="Q86">
            <v>1</v>
          </cell>
          <cell r="R86" t="str">
            <v>Shot_BatAngelSword</v>
          </cell>
          <cell r="S86" t="str">
            <v>EquipName_BatAngelSword</v>
          </cell>
          <cell r="T86" t="str">
            <v>수호자의 검</v>
          </cell>
          <cell r="AI86">
            <v>0</v>
          </cell>
          <cell r="AJ86">
            <v>1</v>
          </cell>
          <cell r="AK86">
            <v>1</v>
          </cell>
          <cell r="AL86">
            <v>0</v>
          </cell>
          <cell r="AN86">
            <v>0</v>
          </cell>
          <cell r="AO86">
            <v>0</v>
          </cell>
          <cell r="AP86">
            <v>99</v>
          </cell>
        </row>
        <row r="87">
          <cell r="A87" t="str">
            <v>후보</v>
          </cell>
          <cell r="B87" t="str">
            <v/>
          </cell>
          <cell r="C87" t="str">
            <v>Sword</v>
          </cell>
          <cell r="D87">
            <v>5</v>
          </cell>
          <cell r="E87">
            <v>-1</v>
          </cell>
          <cell r="F87">
            <v>0</v>
          </cell>
          <cell r="G87">
            <v>-1</v>
          </cell>
          <cell r="H87">
            <v>1</v>
          </cell>
          <cell r="I87">
            <v>0</v>
          </cell>
          <cell r="J87">
            <v>0</v>
          </cell>
          <cell r="K87">
            <v>0</v>
          </cell>
          <cell r="L87" t="str">
            <v>유니티 랜덤</v>
          </cell>
          <cell r="M87">
            <v>0</v>
          </cell>
          <cell r="N87" t="str">
            <v/>
          </cell>
          <cell r="P87" t="str">
            <v>GoldenBlade</v>
          </cell>
          <cell r="Q87">
            <v>1</v>
          </cell>
          <cell r="R87" t="str">
            <v>Shot_GoldenBlade</v>
          </cell>
          <cell r="S87" t="str">
            <v>EquipName_GoldenBlade</v>
          </cell>
          <cell r="T87" t="str">
            <v>진노의 할버드</v>
          </cell>
          <cell r="AI87">
            <v>0</v>
          </cell>
          <cell r="AJ87">
            <v>1</v>
          </cell>
          <cell r="AK87">
            <v>1</v>
          </cell>
          <cell r="AL87">
            <v>0</v>
          </cell>
          <cell r="AN87">
            <v>0</v>
          </cell>
          <cell r="AO87">
            <v>0</v>
          </cell>
          <cell r="AP87">
            <v>99</v>
          </cell>
        </row>
        <row r="88">
          <cell r="A88" t="str">
            <v>Equip6001</v>
          </cell>
          <cell r="B88" t="str">
            <v/>
          </cell>
          <cell r="C88" t="str">
            <v>Gun</v>
          </cell>
          <cell r="D88">
            <v>6</v>
          </cell>
          <cell r="E88">
            <v>0</v>
          </cell>
          <cell r="F88">
            <v>0</v>
          </cell>
          <cell r="G88">
            <v>1</v>
          </cell>
          <cell r="H88">
            <v>0</v>
          </cell>
          <cell r="I88">
            <v>1</v>
          </cell>
          <cell r="J88">
            <v>12</v>
          </cell>
          <cell r="K88">
            <v>16.28</v>
          </cell>
          <cell r="L88" t="str">
            <v>익스포넨셜</v>
          </cell>
          <cell r="M88">
            <v>2</v>
          </cell>
          <cell r="N88">
            <v>2</v>
          </cell>
          <cell r="O88">
            <v>1</v>
          </cell>
          <cell r="P88" t="str">
            <v>TriRevolver</v>
          </cell>
          <cell r="Q88">
            <v>1</v>
          </cell>
          <cell r="R88" t="str">
            <v>Shot_TriRevolver</v>
          </cell>
          <cell r="S88" t="str">
            <v>EquipName_TriRevolver</v>
          </cell>
          <cell r="T88" t="str">
            <v>까마귀 리볼버</v>
          </cell>
          <cell r="U88">
            <v>1.5</v>
          </cell>
          <cell r="V88">
            <v>7.9738077230913742</v>
          </cell>
          <cell r="W88">
            <v>10.923933444380847</v>
          </cell>
          <cell r="X88">
            <v>11.96</v>
          </cell>
          <cell r="Y88">
            <v>16.39</v>
          </cell>
          <cell r="Z88">
            <v>12</v>
          </cell>
          <cell r="AA88">
            <v>16.28</v>
          </cell>
          <cell r="AB88" t="str">
            <v/>
          </cell>
          <cell r="AC88">
            <v>1.3566666666666667</v>
          </cell>
          <cell r="AD88">
            <v>14.14</v>
          </cell>
          <cell r="AE88">
            <v>23.483014339339547</v>
          </cell>
          <cell r="AF88">
            <v>61.097929246521005</v>
          </cell>
          <cell r="AG88">
            <v>42.290471792930276</v>
          </cell>
          <cell r="AH88">
            <v>43.719158880369946</v>
          </cell>
          <cell r="AI88">
            <v>0</v>
          </cell>
          <cell r="AJ88">
            <v>99</v>
          </cell>
          <cell r="AK88">
            <v>99</v>
          </cell>
          <cell r="AL88">
            <v>0</v>
          </cell>
          <cell r="AM88">
            <v>0</v>
          </cell>
          <cell r="AN88">
            <v>240</v>
          </cell>
          <cell r="AO88">
            <v>240</v>
          </cell>
          <cell r="AP88">
            <v>0</v>
          </cell>
          <cell r="AQ88">
            <v>1700</v>
          </cell>
          <cell r="AR88">
            <v>2300</v>
          </cell>
        </row>
        <row r="89">
          <cell r="A89" t="str">
            <v>Equip6002</v>
          </cell>
          <cell r="B89" t="str">
            <v/>
          </cell>
          <cell r="C89" t="str">
            <v>Gun</v>
          </cell>
          <cell r="D89">
            <v>6</v>
          </cell>
          <cell r="E89">
            <v>0</v>
          </cell>
          <cell r="F89">
            <v>0</v>
          </cell>
          <cell r="G89">
            <v>2</v>
          </cell>
          <cell r="H89">
            <v>0</v>
          </cell>
          <cell r="I89">
            <v>1</v>
          </cell>
          <cell r="J89">
            <v>11</v>
          </cell>
          <cell r="K89">
            <v>17.43</v>
          </cell>
          <cell r="L89" t="str">
            <v>익스포넨셜</v>
          </cell>
          <cell r="M89">
            <v>2</v>
          </cell>
          <cell r="N89">
            <v>2</v>
          </cell>
          <cell r="O89">
            <v>1</v>
          </cell>
          <cell r="P89" t="str">
            <v>SMG28</v>
          </cell>
          <cell r="Q89">
            <v>1</v>
          </cell>
          <cell r="R89" t="str">
            <v>Shot_SMG28</v>
          </cell>
          <cell r="S89" t="str">
            <v>EquipName_SMG28</v>
          </cell>
          <cell r="T89" t="str">
            <v>SMG28</v>
          </cell>
          <cell r="U89">
            <v>1.5</v>
          </cell>
          <cell r="V89">
            <v>6.7378149260798743</v>
          </cell>
          <cell r="W89">
            <v>11.73273502731236</v>
          </cell>
          <cell r="X89">
            <v>10.11</v>
          </cell>
          <cell r="Y89">
            <v>17.600000000000001</v>
          </cell>
          <cell r="Z89">
            <v>11</v>
          </cell>
          <cell r="AA89">
            <v>17.43</v>
          </cell>
          <cell r="AB89" t="str">
            <v/>
          </cell>
          <cell r="AC89">
            <v>1.5845454545454545</v>
          </cell>
          <cell r="AD89">
            <v>14.215</v>
          </cell>
          <cell r="AE89">
            <v>12.753191322556347</v>
          </cell>
          <cell r="AF89">
            <v>69.514867916780986</v>
          </cell>
          <cell r="AG89">
            <v>41.134029619668667</v>
          </cell>
          <cell r="AH89">
            <v>44.371506582891016</v>
          </cell>
          <cell r="AI89">
            <v>0</v>
          </cell>
          <cell r="AJ89">
            <v>99</v>
          </cell>
          <cell r="AK89">
            <v>99</v>
          </cell>
          <cell r="AL89">
            <v>0</v>
          </cell>
          <cell r="AM89">
            <v>0</v>
          </cell>
          <cell r="AN89">
            <v>192</v>
          </cell>
          <cell r="AO89">
            <v>192</v>
          </cell>
          <cell r="AP89">
            <v>0</v>
          </cell>
          <cell r="AQ89">
            <v>1700</v>
          </cell>
          <cell r="AR89">
            <v>2300</v>
          </cell>
        </row>
        <row r="90">
          <cell r="A90" t="str">
            <v>Equip6101</v>
          </cell>
          <cell r="B90" t="str">
            <v/>
          </cell>
          <cell r="C90" t="str">
            <v>Gun</v>
          </cell>
          <cell r="D90">
            <v>6</v>
          </cell>
          <cell r="E90">
            <v>1</v>
          </cell>
          <cell r="F90">
            <v>1</v>
          </cell>
          <cell r="G90">
            <v>1</v>
          </cell>
          <cell r="H90">
            <v>0</v>
          </cell>
          <cell r="I90">
            <v>1</v>
          </cell>
          <cell r="J90">
            <v>17.440000000000001</v>
          </cell>
          <cell r="K90">
            <v>23.41</v>
          </cell>
          <cell r="L90" t="str">
            <v>익스포넨셜</v>
          </cell>
          <cell r="M90">
            <v>2</v>
          </cell>
          <cell r="N90">
            <v>2.1</v>
          </cell>
          <cell r="O90">
            <v>1</v>
          </cell>
          <cell r="P90" t="str">
            <v>SciFiRifle4</v>
          </cell>
          <cell r="Q90">
            <v>1</v>
          </cell>
          <cell r="R90" t="str">
            <v>Shot_SciFiRifle4</v>
          </cell>
          <cell r="S90" t="str">
            <v>EquipName_SciFiRifle4</v>
          </cell>
          <cell r="T90" t="str">
            <v>빅 바디</v>
          </cell>
          <cell r="U90">
            <v>2.1961500000000007</v>
          </cell>
          <cell r="V90">
            <v>7.7039431040237183</v>
          </cell>
          <cell r="W90">
            <v>11.017718130057796</v>
          </cell>
          <cell r="X90">
            <v>16.920000000000002</v>
          </cell>
          <cell r="Y90">
            <v>24.2</v>
          </cell>
          <cell r="Z90">
            <v>17.440000000000001</v>
          </cell>
          <cell r="AA90">
            <v>23.41</v>
          </cell>
          <cell r="AB90" t="str">
            <v/>
          </cell>
          <cell r="AC90">
            <v>1.3423165137614679</v>
          </cell>
          <cell r="AD90">
            <v>20.425000000000001</v>
          </cell>
          <cell r="AE90">
            <v>69.585596437858953</v>
          </cell>
          <cell r="AF90">
            <v>105.88919656705315</v>
          </cell>
          <cell r="AG90">
            <v>87.73739650245605</v>
          </cell>
          <cell r="AH90">
            <v>89.06855799309659</v>
          </cell>
          <cell r="AI90">
            <v>0</v>
          </cell>
          <cell r="AJ90">
            <v>99</v>
          </cell>
          <cell r="AK90">
            <v>99</v>
          </cell>
          <cell r="AL90">
            <v>0</v>
          </cell>
          <cell r="AM90">
            <v>0</v>
          </cell>
          <cell r="AN90">
            <v>288</v>
          </cell>
          <cell r="AO90">
            <v>288</v>
          </cell>
          <cell r="AP90">
            <v>0</v>
          </cell>
          <cell r="AQ90">
            <v>3100</v>
          </cell>
          <cell r="AR90">
            <v>3900</v>
          </cell>
        </row>
        <row r="91">
          <cell r="A91" t="str">
            <v>Equip6102</v>
          </cell>
          <cell r="B91" t="str">
            <v/>
          </cell>
          <cell r="C91" t="str">
            <v>Gun</v>
          </cell>
          <cell r="D91">
            <v>6</v>
          </cell>
          <cell r="E91">
            <v>1</v>
          </cell>
          <cell r="F91">
            <v>1</v>
          </cell>
          <cell r="G91">
            <v>2</v>
          </cell>
          <cell r="H91">
            <v>0</v>
          </cell>
          <cell r="I91">
            <v>1</v>
          </cell>
          <cell r="J91">
            <v>15.89</v>
          </cell>
          <cell r="K91">
            <v>25.77</v>
          </cell>
          <cell r="L91" t="str">
            <v>익스포넨셜</v>
          </cell>
          <cell r="M91">
            <v>2</v>
          </cell>
          <cell r="N91">
            <v>2.1</v>
          </cell>
          <cell r="O91">
            <v>1</v>
          </cell>
          <cell r="P91" t="str">
            <v>BubbleBlaster</v>
          </cell>
          <cell r="Q91">
            <v>1</v>
          </cell>
          <cell r="R91" t="str">
            <v>Shot_BubbleBlaster</v>
          </cell>
          <cell r="S91" t="str">
            <v>EquipName_BubbleBlaster</v>
          </cell>
          <cell r="T91" t="str">
            <v>버블 블래스터</v>
          </cell>
          <cell r="U91">
            <v>2.1961500000000007</v>
          </cell>
          <cell r="V91">
            <v>7.1438943308721727</v>
          </cell>
          <cell r="W91">
            <v>11.618582531756765</v>
          </cell>
          <cell r="X91">
            <v>15.69</v>
          </cell>
          <cell r="Y91">
            <v>25.52</v>
          </cell>
          <cell r="Z91">
            <v>15.89</v>
          </cell>
          <cell r="AA91">
            <v>25.77</v>
          </cell>
          <cell r="AB91" t="str">
            <v/>
          </cell>
          <cell r="AC91">
            <v>1.6217747010698551</v>
          </cell>
          <cell r="AD91">
            <v>20.83</v>
          </cell>
          <cell r="AE91">
            <v>58.107859380965294</v>
          </cell>
          <cell r="AF91">
            <v>117.73334064267999</v>
          </cell>
          <cell r="AG91">
            <v>87.920600011822643</v>
          </cell>
          <cell r="AH91">
            <v>91.489803882592014</v>
          </cell>
          <cell r="AI91">
            <v>0</v>
          </cell>
          <cell r="AJ91">
            <v>99</v>
          </cell>
          <cell r="AK91">
            <v>99</v>
          </cell>
          <cell r="AL91">
            <v>0</v>
          </cell>
          <cell r="AM91">
            <v>0</v>
          </cell>
          <cell r="AN91">
            <v>230.4</v>
          </cell>
          <cell r="AO91">
            <v>230.4</v>
          </cell>
          <cell r="AP91">
            <v>0</v>
          </cell>
          <cell r="AQ91">
            <v>3100</v>
          </cell>
          <cell r="AR91">
            <v>3900</v>
          </cell>
        </row>
        <row r="92">
          <cell r="A92" t="str">
            <v>Equip6201</v>
          </cell>
          <cell r="B92" t="str">
            <v/>
          </cell>
          <cell r="C92" t="str">
            <v>Gun</v>
          </cell>
          <cell r="D92">
            <v>6</v>
          </cell>
          <cell r="E92">
            <v>2</v>
          </cell>
          <cell r="F92">
            <v>2</v>
          </cell>
          <cell r="G92">
            <v>1</v>
          </cell>
          <cell r="H92">
            <v>0</v>
          </cell>
          <cell r="I92">
            <v>2</v>
          </cell>
          <cell r="J92">
            <v>28.4</v>
          </cell>
          <cell r="K92">
            <v>39.119999999999997</v>
          </cell>
          <cell r="L92" t="str">
            <v>익스포넨셜</v>
          </cell>
          <cell r="M92">
            <v>2</v>
          </cell>
          <cell r="N92">
            <v>2.2000000000000002</v>
          </cell>
          <cell r="O92">
            <v>1</v>
          </cell>
          <cell r="P92" t="str">
            <v>SMG31</v>
          </cell>
          <cell r="Q92">
            <v>1</v>
          </cell>
          <cell r="R92" t="str">
            <v>Shot_SMG31</v>
          </cell>
          <cell r="S92" t="str">
            <v>EquipName_SMG31</v>
          </cell>
          <cell r="T92" t="str">
            <v>더블 이퀄라이저</v>
          </cell>
          <cell r="U92">
            <v>3.5369215365000022</v>
          </cell>
          <cell r="V92">
            <v>7.8835508128707747</v>
          </cell>
          <cell r="W92">
            <v>10.75960376938923</v>
          </cell>
          <cell r="X92">
            <v>27.88</v>
          </cell>
          <cell r="Y92">
            <v>38.06</v>
          </cell>
          <cell r="Z92">
            <v>28.4</v>
          </cell>
          <cell r="AA92">
            <v>39.119999999999997</v>
          </cell>
          <cell r="AB92" t="str">
            <v/>
          </cell>
          <cell r="AC92">
            <v>1.3774647887323943</v>
          </cell>
          <cell r="AD92">
            <v>33.76</v>
          </cell>
          <cell r="AE92">
            <v>129.71687739585514</v>
          </cell>
          <cell r="AF92">
            <v>169.20790801667323</v>
          </cell>
          <cell r="AG92">
            <v>149.46239270626418</v>
          </cell>
          <cell r="AH92">
            <v>151.03653241712959</v>
          </cell>
          <cell r="AI92">
            <v>0</v>
          </cell>
          <cell r="AJ92">
            <v>99</v>
          </cell>
          <cell r="AK92">
            <v>99</v>
          </cell>
          <cell r="AL92">
            <v>0</v>
          </cell>
          <cell r="AM92">
            <v>0</v>
          </cell>
          <cell r="AN92">
            <v>60</v>
          </cell>
          <cell r="AO92">
            <v>60</v>
          </cell>
          <cell r="AP92">
            <v>0</v>
          </cell>
          <cell r="AQ92">
            <v>8900</v>
          </cell>
          <cell r="AR92">
            <v>9900</v>
          </cell>
          <cell r="AS92">
            <v>14</v>
          </cell>
          <cell r="AT92">
            <v>16</v>
          </cell>
        </row>
        <row r="93">
          <cell r="A93" t="str">
            <v>Equip6202</v>
          </cell>
          <cell r="B93" t="str">
            <v/>
          </cell>
          <cell r="C93" t="str">
            <v>Gun</v>
          </cell>
          <cell r="D93">
            <v>6</v>
          </cell>
          <cell r="E93">
            <v>2</v>
          </cell>
          <cell r="F93">
            <v>2</v>
          </cell>
          <cell r="G93">
            <v>2</v>
          </cell>
          <cell r="H93">
            <v>0</v>
          </cell>
          <cell r="I93">
            <v>2</v>
          </cell>
          <cell r="J93">
            <v>25.24</v>
          </cell>
          <cell r="K93">
            <v>41.5</v>
          </cell>
          <cell r="L93" t="str">
            <v>익스포넨셜</v>
          </cell>
          <cell r="M93">
            <v>2</v>
          </cell>
          <cell r="N93">
            <v>2.2000000000000002</v>
          </cell>
          <cell r="O93">
            <v>1</v>
          </cell>
          <cell r="P93" t="str">
            <v>SciFiGun</v>
          </cell>
          <cell r="Q93">
            <v>1</v>
          </cell>
          <cell r="R93" t="str">
            <v>Shot_SciFiGun</v>
          </cell>
          <cell r="S93" t="str">
            <v>EquipName_SciFiGun</v>
          </cell>
          <cell r="T93" t="str">
            <v>플럭스 리볼버</v>
          </cell>
          <cell r="U93">
            <v>3.5369215365000022</v>
          </cell>
          <cell r="V93">
            <v>6.8955355117296531</v>
          </cell>
          <cell r="W93">
            <v>11.135427824004589</v>
          </cell>
          <cell r="X93">
            <v>24.39</v>
          </cell>
          <cell r="Y93">
            <v>39.39</v>
          </cell>
          <cell r="Z93">
            <v>25.24</v>
          </cell>
          <cell r="AA93">
            <v>41.5</v>
          </cell>
          <cell r="AB93" t="str">
            <v/>
          </cell>
          <cell r="AC93">
            <v>1.6442155309033282</v>
          </cell>
          <cell r="AD93">
            <v>33.369999999999997</v>
          </cell>
          <cell r="AE93">
            <v>115.17072963427256</v>
          </cell>
          <cell r="AF93">
            <v>176.49085060396493</v>
          </cell>
          <cell r="AG93">
            <v>145.83079011911875</v>
          </cell>
          <cell r="AH93">
            <v>149.60368693522264</v>
          </cell>
          <cell r="AI93">
            <v>0</v>
          </cell>
          <cell r="AJ93">
            <v>99</v>
          </cell>
          <cell r="AK93">
            <v>99</v>
          </cell>
          <cell r="AL93">
            <v>0</v>
          </cell>
          <cell r="AM93">
            <v>0</v>
          </cell>
          <cell r="AN93">
            <v>48</v>
          </cell>
          <cell r="AO93">
            <v>48</v>
          </cell>
          <cell r="AP93">
            <v>0</v>
          </cell>
          <cell r="AQ93">
            <v>8900</v>
          </cell>
          <cell r="AR93">
            <v>9900</v>
          </cell>
          <cell r="AS93">
            <v>14</v>
          </cell>
          <cell r="AT93">
            <v>16</v>
          </cell>
        </row>
        <row r="94">
          <cell r="A94" t="str">
            <v>Equip6301</v>
          </cell>
          <cell r="B94" t="str">
            <v/>
          </cell>
          <cell r="C94" t="str">
            <v>Gun</v>
          </cell>
          <cell r="D94">
            <v>6</v>
          </cell>
          <cell r="E94">
            <v>3</v>
          </cell>
          <cell r="F94">
            <v>3</v>
          </cell>
          <cell r="G94">
            <v>1</v>
          </cell>
          <cell r="H94">
            <v>0</v>
          </cell>
          <cell r="I94">
            <v>2</v>
          </cell>
          <cell r="J94">
            <v>54.36</v>
          </cell>
          <cell r="K94">
            <v>73.52</v>
          </cell>
          <cell r="L94" t="str">
            <v>익스포넨셜</v>
          </cell>
          <cell r="M94">
            <v>2</v>
          </cell>
          <cell r="N94">
            <v>2.2999999999999998</v>
          </cell>
          <cell r="O94">
            <v>1</v>
          </cell>
          <cell r="P94" t="str">
            <v>SciFiWarriorGun</v>
          </cell>
          <cell r="Q94">
            <v>1</v>
          </cell>
          <cell r="R94" t="str">
            <v>Shot_SciFiWarriorGun</v>
          </cell>
          <cell r="S94" t="str">
            <v>EquipName_SciFiWarriorGun</v>
          </cell>
          <cell r="T94" t="str">
            <v>광학발생기</v>
          </cell>
          <cell r="U94">
            <v>6.892459479535832</v>
          </cell>
          <cell r="V94">
            <v>7.4654682504830223</v>
          </cell>
          <cell r="W94">
            <v>10.949239062097927</v>
          </cell>
          <cell r="X94">
            <v>51.46</v>
          </cell>
          <cell r="Y94">
            <v>75.47</v>
          </cell>
          <cell r="Z94">
            <v>54.36</v>
          </cell>
          <cell r="AA94">
            <v>73.52</v>
          </cell>
          <cell r="AB94" t="str">
            <v/>
          </cell>
          <cell r="AC94">
            <v>1.3524650478292861</v>
          </cell>
          <cell r="AD94">
            <v>63.94</v>
          </cell>
          <cell r="AE94">
            <v>209.77795184256041</v>
          </cell>
          <cell r="AF94">
            <v>247.01036503012676</v>
          </cell>
          <cell r="AG94">
            <v>228.39415843634359</v>
          </cell>
          <cell r="AH94">
            <v>229.7940458421275</v>
          </cell>
          <cell r="AI94">
            <v>0</v>
          </cell>
          <cell r="AJ94">
            <v>99</v>
          </cell>
          <cell r="AK94">
            <v>99</v>
          </cell>
          <cell r="AL94">
            <v>0</v>
          </cell>
          <cell r="AM94">
            <v>0</v>
          </cell>
          <cell r="AN94">
            <v>20</v>
          </cell>
          <cell r="AO94">
            <v>20</v>
          </cell>
          <cell r="AP94">
            <v>0</v>
          </cell>
          <cell r="AQ94">
            <v>22000</v>
          </cell>
          <cell r="AR94">
            <v>23000</v>
          </cell>
          <cell r="AS94">
            <v>33</v>
          </cell>
          <cell r="AT94">
            <v>37</v>
          </cell>
        </row>
        <row r="95">
          <cell r="A95" t="str">
            <v>Equip6302</v>
          </cell>
          <cell r="B95" t="str">
            <v/>
          </cell>
          <cell r="C95" t="str">
            <v>Gun</v>
          </cell>
          <cell r="D95">
            <v>6</v>
          </cell>
          <cell r="E95">
            <v>3</v>
          </cell>
          <cell r="F95">
            <v>3</v>
          </cell>
          <cell r="G95">
            <v>2</v>
          </cell>
          <cell r="H95">
            <v>0</v>
          </cell>
          <cell r="I95">
            <v>2</v>
          </cell>
          <cell r="J95">
            <v>48.87</v>
          </cell>
          <cell r="K95">
            <v>80.459999999999994</v>
          </cell>
          <cell r="L95" t="str">
            <v>익스포넨셜</v>
          </cell>
          <cell r="M95">
            <v>2</v>
          </cell>
          <cell r="N95">
            <v>2.2999999999999998</v>
          </cell>
          <cell r="O95">
            <v>1</v>
          </cell>
          <cell r="P95" t="str">
            <v>PetalShotgun</v>
          </cell>
          <cell r="Q95">
            <v>1</v>
          </cell>
          <cell r="R95" t="str">
            <v>Shot_PetalShotgun</v>
          </cell>
          <cell r="S95" t="str">
            <v>EquipName_PetalShotgun</v>
          </cell>
          <cell r="T95" t="str">
            <v>블룸 유탄발사기</v>
          </cell>
          <cell r="U95">
            <v>6.892459479535832</v>
          </cell>
          <cell r="V95">
            <v>7.3251663468193637</v>
          </cell>
          <cell r="W95">
            <v>11.469521381340806</v>
          </cell>
          <cell r="X95">
            <v>50.49</v>
          </cell>
          <cell r="Y95">
            <v>79.05</v>
          </cell>
          <cell r="Z95">
            <v>48.87</v>
          </cell>
          <cell r="AA95">
            <v>80.459999999999994</v>
          </cell>
          <cell r="AB95" t="str">
            <v/>
          </cell>
          <cell r="AC95">
            <v>1.6464088397790055</v>
          </cell>
          <cell r="AD95">
            <v>64.664999999999992</v>
          </cell>
          <cell r="AE95">
            <v>196.64921698080775</v>
          </cell>
          <cell r="AF95">
            <v>258.1337251751072</v>
          </cell>
          <cell r="AG95">
            <v>227.39147107795748</v>
          </cell>
          <cell r="AH95">
            <v>231.18441865227123</v>
          </cell>
          <cell r="AI95">
            <v>0</v>
          </cell>
          <cell r="AJ95">
            <v>99</v>
          </cell>
          <cell r="AK95">
            <v>99</v>
          </cell>
          <cell r="AL95">
            <v>0</v>
          </cell>
          <cell r="AM95">
            <v>0</v>
          </cell>
          <cell r="AN95">
            <v>16</v>
          </cell>
          <cell r="AO95">
            <v>16</v>
          </cell>
          <cell r="AP95">
            <v>0</v>
          </cell>
          <cell r="AQ95">
            <v>22000</v>
          </cell>
          <cell r="AR95">
            <v>23000</v>
          </cell>
          <cell r="AS95">
            <v>33</v>
          </cell>
          <cell r="AT95">
            <v>37</v>
          </cell>
        </row>
        <row r="96">
          <cell r="A96" t="str">
            <v>Equip6401</v>
          </cell>
          <cell r="B96" t="str">
            <v/>
          </cell>
          <cell r="C96" t="str">
            <v>Gun</v>
          </cell>
          <cell r="D96">
            <v>6</v>
          </cell>
          <cell r="E96">
            <v>4</v>
          </cell>
          <cell r="F96">
            <v>4</v>
          </cell>
          <cell r="G96">
            <v>1</v>
          </cell>
          <cell r="H96">
            <v>0</v>
          </cell>
          <cell r="I96">
            <v>3</v>
          </cell>
          <cell r="J96">
            <v>120.2</v>
          </cell>
          <cell r="K96">
            <v>158.47</v>
          </cell>
          <cell r="L96" t="str">
            <v>익스포넨셜</v>
          </cell>
          <cell r="M96">
            <v>2</v>
          </cell>
          <cell r="N96">
            <v>2.5</v>
          </cell>
          <cell r="O96">
            <v>1</v>
          </cell>
          <cell r="P96" t="str">
            <v>SMG30</v>
          </cell>
          <cell r="Q96">
            <v>1</v>
          </cell>
          <cell r="R96" t="str">
            <v>Shot_SMG30</v>
          </cell>
          <cell r="S96" t="str">
            <v>EquipName_SMG30</v>
          </cell>
          <cell r="T96" t="str">
            <v>스카이 브레이커 v4.9</v>
          </cell>
          <cell r="U96">
            <v>14.774599013711439</v>
          </cell>
          <cell r="V96">
            <v>7.9768903796920174</v>
          </cell>
          <cell r="W96">
            <v>10.325386172702316</v>
          </cell>
          <cell r="X96">
            <v>117.86</v>
          </cell>
          <cell r="Y96">
            <v>152.55000000000001</v>
          </cell>
          <cell r="Z96">
            <v>120.2</v>
          </cell>
          <cell r="AA96">
            <v>158.47</v>
          </cell>
          <cell r="AB96" t="str">
            <v/>
          </cell>
          <cell r="AC96">
            <v>1.318386023294509</v>
          </cell>
          <cell r="AD96">
            <v>139.33500000000001</v>
          </cell>
          <cell r="AE96">
            <v>307.63204791023952</v>
          </cell>
          <cell r="AF96">
            <v>341.717382668548</v>
          </cell>
          <cell r="AG96">
            <v>324.67471528939376</v>
          </cell>
          <cell r="AH96">
            <v>325.84866882932977</v>
          </cell>
          <cell r="AI96">
            <v>0</v>
          </cell>
          <cell r="AJ96">
            <v>99</v>
          </cell>
          <cell r="AK96">
            <v>99</v>
          </cell>
          <cell r="AL96">
            <v>0</v>
          </cell>
          <cell r="AM96">
            <v>0</v>
          </cell>
          <cell r="AN96">
            <v>1</v>
          </cell>
          <cell r="AO96">
            <v>0.62628865979381432</v>
          </cell>
          <cell r="AP96">
            <v>0</v>
          </cell>
          <cell r="AS96">
            <v>45</v>
          </cell>
          <cell r="AT96">
            <v>69</v>
          </cell>
          <cell r="AU96">
            <v>82</v>
          </cell>
          <cell r="AV96">
            <v>87</v>
          </cell>
        </row>
        <row r="97">
          <cell r="A97" t="str">
            <v>Equip6402</v>
          </cell>
          <cell r="B97" t="str">
            <v/>
          </cell>
          <cell r="C97" t="str">
            <v>Gun</v>
          </cell>
          <cell r="D97">
            <v>6</v>
          </cell>
          <cell r="E97">
            <v>4</v>
          </cell>
          <cell r="F97">
            <v>4</v>
          </cell>
          <cell r="G97">
            <v>2</v>
          </cell>
          <cell r="H97">
            <v>0</v>
          </cell>
          <cell r="I97">
            <v>3</v>
          </cell>
          <cell r="J97">
            <v>106.85</v>
          </cell>
          <cell r="K97">
            <v>172.44</v>
          </cell>
          <cell r="L97" t="str">
            <v>익스포넨셜</v>
          </cell>
          <cell r="M97">
            <v>2</v>
          </cell>
          <cell r="N97">
            <v>2.5</v>
          </cell>
          <cell r="O97">
            <v>1</v>
          </cell>
          <cell r="P97" t="str">
            <v>SciFiRocketLauncher</v>
          </cell>
          <cell r="Q97">
            <v>1</v>
          </cell>
          <cell r="R97" t="str">
            <v>Shot_SciFiRocketLauncher</v>
          </cell>
          <cell r="S97" t="str">
            <v>EquipName_SciFiRocketLauncher</v>
          </cell>
          <cell r="T97" t="str">
            <v>AI 추적 로켓 런처</v>
          </cell>
          <cell r="U97">
            <v>14.774599013711439</v>
          </cell>
          <cell r="V97">
            <v>6.7173848931474582</v>
          </cell>
          <cell r="W97">
            <v>11.881172281751731</v>
          </cell>
          <cell r="X97">
            <v>99.25</v>
          </cell>
          <cell r="Y97">
            <v>175.54</v>
          </cell>
          <cell r="Z97">
            <v>106.85</v>
          </cell>
          <cell r="AA97">
            <v>172.44</v>
          </cell>
          <cell r="AB97" t="str">
            <v/>
          </cell>
          <cell r="AC97">
            <v>1.6138511932615818</v>
          </cell>
          <cell r="AD97">
            <v>139.64499999999998</v>
          </cell>
          <cell r="AE97">
            <v>293.11402428975282</v>
          </cell>
          <cell r="AF97">
            <v>352.13554778741684</v>
          </cell>
          <cell r="AG97">
            <v>322.62478603858483</v>
          </cell>
          <cell r="AH97">
            <v>326.12272230556925</v>
          </cell>
          <cell r="AI97">
            <v>0</v>
          </cell>
          <cell r="AJ97">
            <v>99</v>
          </cell>
          <cell r="AK97">
            <v>99</v>
          </cell>
          <cell r="AL97">
            <v>0</v>
          </cell>
          <cell r="AM97">
            <v>0</v>
          </cell>
          <cell r="AN97">
            <v>0.8</v>
          </cell>
          <cell r="AO97">
            <v>0.50103092783505143</v>
          </cell>
          <cell r="AP97">
            <v>0</v>
          </cell>
          <cell r="AS97">
            <v>45</v>
          </cell>
          <cell r="AT97">
            <v>69</v>
          </cell>
          <cell r="AU97">
            <v>82</v>
          </cell>
          <cell r="AV97">
            <v>87</v>
          </cell>
        </row>
        <row r="98">
          <cell r="A98" t="str">
            <v>Equip6403</v>
          </cell>
          <cell r="B98" t="str">
            <v/>
          </cell>
          <cell r="C98" t="str">
            <v>Gun</v>
          </cell>
          <cell r="D98">
            <v>6</v>
          </cell>
          <cell r="E98">
            <v>4</v>
          </cell>
          <cell r="F98">
            <v>5</v>
          </cell>
          <cell r="G98">
            <v>3</v>
          </cell>
          <cell r="H98">
            <v>0</v>
          </cell>
          <cell r="I98">
            <v>3</v>
          </cell>
          <cell r="J98">
            <v>154.38999999999999</v>
          </cell>
          <cell r="K98">
            <v>210.8</v>
          </cell>
          <cell r="L98" t="str">
            <v>익스포넨셜</v>
          </cell>
          <cell r="M98">
            <v>2</v>
          </cell>
          <cell r="N98">
            <v>3</v>
          </cell>
          <cell r="O98">
            <v>1</v>
          </cell>
          <cell r="P98" t="str">
            <v>SciFiRifle3</v>
          </cell>
          <cell r="Q98">
            <v>1</v>
          </cell>
          <cell r="R98" t="str">
            <v>Shot_SciFiRifle3</v>
          </cell>
          <cell r="S98" t="str">
            <v>EquipName_SciFiRifle3</v>
          </cell>
          <cell r="T98" t="str">
            <v>슈퍼노바 펄스</v>
          </cell>
          <cell r="U98">
            <v>19.255376596543943</v>
          </cell>
          <cell r="V98">
            <v>8.1350119373110061</v>
          </cell>
          <cell r="W98">
            <v>10.399193076852633</v>
          </cell>
          <cell r="X98">
            <v>156.63999999999999</v>
          </cell>
          <cell r="Y98">
            <v>200.24</v>
          </cell>
          <cell r="Z98">
            <v>154.38999999999999</v>
          </cell>
          <cell r="AA98">
            <v>210.8</v>
          </cell>
          <cell r="AB98" t="str">
            <v/>
          </cell>
          <cell r="AC98">
            <v>1.3653734050132782</v>
          </cell>
          <cell r="AD98">
            <v>182.595</v>
          </cell>
          <cell r="AE98">
            <v>338.50089969883174</v>
          </cell>
          <cell r="AF98">
            <v>376.90469102214001</v>
          </cell>
          <cell r="AG98">
            <v>357.70279536048588</v>
          </cell>
          <cell r="AH98">
            <v>359.19179436776017</v>
          </cell>
          <cell r="AI98">
            <v>0</v>
          </cell>
          <cell r="AJ98">
            <v>99</v>
          </cell>
          <cell r="AK98">
            <v>99</v>
          </cell>
          <cell r="AL98">
            <v>0</v>
          </cell>
          <cell r="AM98">
            <v>0</v>
          </cell>
          <cell r="AN98">
            <v>0.8</v>
          </cell>
          <cell r="AO98">
            <v>0.50103092783505143</v>
          </cell>
          <cell r="AP98">
            <v>2.6</v>
          </cell>
          <cell r="AS98">
            <v>49</v>
          </cell>
          <cell r="AT98">
            <v>79</v>
          </cell>
          <cell r="AU98">
            <v>95</v>
          </cell>
          <cell r="AV98">
            <v>103</v>
          </cell>
        </row>
        <row r="99">
          <cell r="A99" t="str">
            <v>Equip6404</v>
          </cell>
          <cell r="B99" t="str">
            <v/>
          </cell>
          <cell r="C99" t="str">
            <v>Gun</v>
          </cell>
          <cell r="D99">
            <v>6</v>
          </cell>
          <cell r="E99">
            <v>4</v>
          </cell>
          <cell r="F99">
            <v>5</v>
          </cell>
          <cell r="G99">
            <v>4</v>
          </cell>
          <cell r="H99">
            <v>0</v>
          </cell>
          <cell r="I99">
            <v>3</v>
          </cell>
          <cell r="J99">
            <v>141.16999999999999</v>
          </cell>
          <cell r="K99">
            <v>228.76</v>
          </cell>
          <cell r="L99" t="str">
            <v>익스포넨셜</v>
          </cell>
          <cell r="M99">
            <v>2</v>
          </cell>
          <cell r="N99">
            <v>3</v>
          </cell>
          <cell r="O99">
            <v>1</v>
          </cell>
          <cell r="P99" t="str">
            <v>RayRevolver</v>
          </cell>
          <cell r="Q99">
            <v>1</v>
          </cell>
          <cell r="R99" t="str">
            <v>Shot_RayRevolver</v>
          </cell>
          <cell r="S99" t="str">
            <v>EquipName_RayRevolver</v>
          </cell>
          <cell r="T99" t="str">
            <v>레이 리볼버</v>
          </cell>
          <cell r="U99">
            <v>19.255376596543943</v>
          </cell>
          <cell r="V99">
            <v>7.2862398491014018</v>
          </cell>
          <cell r="W99">
            <v>11.17514402887995</v>
          </cell>
          <cell r="X99">
            <v>140.30000000000001</v>
          </cell>
          <cell r="Y99">
            <v>215.18</v>
          </cell>
          <cell r="Z99">
            <v>141.16999999999999</v>
          </cell>
          <cell r="AA99">
            <v>228.76</v>
          </cell>
          <cell r="AB99" t="str">
            <v/>
          </cell>
          <cell r="AC99">
            <v>1.6204576043068641</v>
          </cell>
          <cell r="AD99">
            <v>184.96499999999997</v>
          </cell>
          <cell r="AE99">
            <v>327.46209155385975</v>
          </cell>
          <cell r="AF99">
            <v>386.98738380443694</v>
          </cell>
          <cell r="AG99">
            <v>357.22473767914835</v>
          </cell>
          <cell r="AH99">
            <v>360.78207084322617</v>
          </cell>
          <cell r="AI99">
            <v>0</v>
          </cell>
          <cell r="AJ99">
            <v>99</v>
          </cell>
          <cell r="AK99">
            <v>99</v>
          </cell>
          <cell r="AL99">
            <v>0</v>
          </cell>
          <cell r="AM99">
            <v>0</v>
          </cell>
          <cell r="AN99">
            <v>0.64</v>
          </cell>
          <cell r="AO99">
            <v>0.40082474226804116</v>
          </cell>
          <cell r="AP99">
            <v>5.6</v>
          </cell>
          <cell r="AS99">
            <v>49</v>
          </cell>
          <cell r="AT99">
            <v>79</v>
          </cell>
          <cell r="AU99">
            <v>95</v>
          </cell>
          <cell r="AV99">
            <v>103</v>
          </cell>
        </row>
        <row r="100">
          <cell r="A100" t="str">
            <v>Equip6405</v>
          </cell>
          <cell r="B100" t="str">
            <v/>
          </cell>
          <cell r="C100" t="str">
            <v>Gun</v>
          </cell>
          <cell r="D100">
            <v>6</v>
          </cell>
          <cell r="E100">
            <v>4</v>
          </cell>
          <cell r="F100">
            <v>6</v>
          </cell>
          <cell r="G100">
            <v>5</v>
          </cell>
          <cell r="H100">
            <v>0</v>
          </cell>
          <cell r="I100">
            <v>3</v>
          </cell>
          <cell r="J100">
            <v>202.68</v>
          </cell>
          <cell r="K100">
            <v>267.58999999999997</v>
          </cell>
          <cell r="L100" t="str">
            <v>익스포넨셜</v>
          </cell>
          <cell r="M100">
            <v>2</v>
          </cell>
          <cell r="N100">
            <v>3.5</v>
          </cell>
          <cell r="O100">
            <v>1</v>
          </cell>
          <cell r="P100" t="str">
            <v>SciFiPlasmaRifle</v>
          </cell>
          <cell r="Q100">
            <v>1</v>
          </cell>
          <cell r="R100" t="str">
            <v>Shot_SciFiPlasmaRifle</v>
          </cell>
          <cell r="S100" t="str">
            <v>EquipName_SciFiPlasmaRifle</v>
          </cell>
          <cell r="T100" t="str">
            <v>파워 무력화기</v>
          </cell>
          <cell r="U100">
            <v>25.095065357147273</v>
          </cell>
          <cell r="V100">
            <v>8.0877134517446585</v>
          </cell>
          <cell r="W100">
            <v>11.062227521643418</v>
          </cell>
          <cell r="X100">
            <v>202.96</v>
          </cell>
          <cell r="Y100">
            <v>277.61</v>
          </cell>
          <cell r="Z100">
            <v>202.68</v>
          </cell>
          <cell r="AA100">
            <v>267.58999999999997</v>
          </cell>
          <cell r="AB100" t="str">
            <v/>
          </cell>
          <cell r="AC100">
            <v>1.3202585356226562</v>
          </cell>
          <cell r="AD100">
            <v>235.13499999999999</v>
          </cell>
          <cell r="AE100">
            <v>372.06069393410712</v>
          </cell>
          <cell r="AF100">
            <v>406.32104978034067</v>
          </cell>
          <cell r="AG100">
            <v>389.1908718572239</v>
          </cell>
          <cell r="AH100">
            <v>390.37687376163365</v>
          </cell>
          <cell r="AI100">
            <v>0</v>
          </cell>
          <cell r="AJ100">
            <v>99</v>
          </cell>
          <cell r="AK100">
            <v>99</v>
          </cell>
          <cell r="AL100">
            <v>0</v>
          </cell>
          <cell r="AM100">
            <v>0</v>
          </cell>
          <cell r="AN100">
            <v>0.64</v>
          </cell>
          <cell r="AO100">
            <v>0.40082474226804116</v>
          </cell>
          <cell r="AP100">
            <v>11.6</v>
          </cell>
          <cell r="AS100">
            <v>63</v>
          </cell>
          <cell r="AT100">
            <v>89</v>
          </cell>
          <cell r="AU100">
            <v>114</v>
          </cell>
          <cell r="AV100">
            <v>123</v>
          </cell>
        </row>
        <row r="101">
          <cell r="A101" t="str">
            <v>Equip7001</v>
          </cell>
          <cell r="B101" t="str">
            <v/>
          </cell>
          <cell r="C101" t="str">
            <v>Shield</v>
          </cell>
          <cell r="D101">
            <v>7</v>
          </cell>
          <cell r="E101">
            <v>0</v>
          </cell>
          <cell r="F101">
            <v>0</v>
          </cell>
          <cell r="G101">
            <v>1</v>
          </cell>
          <cell r="H101">
            <v>1</v>
          </cell>
          <cell r="I101">
            <v>1</v>
          </cell>
          <cell r="J101">
            <v>12.08</v>
          </cell>
          <cell r="K101">
            <v>16.059999999999999</v>
          </cell>
          <cell r="L101" t="str">
            <v>익스포넨셜</v>
          </cell>
          <cell r="M101">
            <v>2</v>
          </cell>
          <cell r="N101">
            <v>2</v>
          </cell>
          <cell r="O101">
            <v>1</v>
          </cell>
          <cell r="P101" t="str">
            <v>LowWeaponsShield</v>
          </cell>
          <cell r="Q101">
            <v>1</v>
          </cell>
          <cell r="R101" t="str">
            <v>Shot_LowWeaponsShield</v>
          </cell>
          <cell r="S101" t="str">
            <v>EquipName_LowWeaponsShield</v>
          </cell>
          <cell r="T101" t="str">
            <v>템플러 쉴드</v>
          </cell>
          <cell r="U101">
            <v>1.5</v>
          </cell>
          <cell r="V101">
            <v>7.7906641307520905</v>
          </cell>
          <cell r="W101">
            <v>10.678186008922111</v>
          </cell>
          <cell r="X101">
            <v>11.69</v>
          </cell>
          <cell r="Y101">
            <v>16.02</v>
          </cell>
          <cell r="Z101">
            <v>12.08</v>
          </cell>
          <cell r="AA101">
            <v>16.059999999999999</v>
          </cell>
          <cell r="AB101" t="str">
            <v/>
          </cell>
          <cell r="AC101">
            <v>1.3294701986754967</v>
          </cell>
          <cell r="AD101">
            <v>14.07</v>
          </cell>
          <cell r="AE101">
            <v>24.302387274987552</v>
          </cell>
          <cell r="AF101">
            <v>59.420145907868175</v>
          </cell>
          <cell r="AG101">
            <v>41.861266591427864</v>
          </cell>
          <cell r="AH101">
            <v>43.107171653493083</v>
          </cell>
          <cell r="AI101">
            <v>0</v>
          </cell>
          <cell r="AJ101">
            <v>99</v>
          </cell>
          <cell r="AK101">
            <v>99</v>
          </cell>
          <cell r="AL101">
            <v>0</v>
          </cell>
          <cell r="AM101">
            <v>0</v>
          </cell>
          <cell r="AN101">
            <v>240</v>
          </cell>
          <cell r="AO101">
            <v>240</v>
          </cell>
          <cell r="AP101">
            <v>0</v>
          </cell>
          <cell r="AQ101">
            <v>1700</v>
          </cell>
          <cell r="AR101">
            <v>2300</v>
          </cell>
        </row>
        <row r="102">
          <cell r="A102" t="str">
            <v>Equip7002</v>
          </cell>
          <cell r="B102" t="str">
            <v/>
          </cell>
          <cell r="C102" t="str">
            <v>Shield</v>
          </cell>
          <cell r="D102">
            <v>7</v>
          </cell>
          <cell r="E102">
            <v>0</v>
          </cell>
          <cell r="F102">
            <v>0</v>
          </cell>
          <cell r="G102">
            <v>2</v>
          </cell>
          <cell r="H102">
            <v>1</v>
          </cell>
          <cell r="I102">
            <v>1</v>
          </cell>
          <cell r="J102">
            <v>11.07</v>
          </cell>
          <cell r="K102">
            <v>17.55</v>
          </cell>
          <cell r="L102" t="str">
            <v>익스포넨셜</v>
          </cell>
          <cell r="M102">
            <v>2</v>
          </cell>
          <cell r="N102">
            <v>2</v>
          </cell>
          <cell r="O102">
            <v>1</v>
          </cell>
          <cell r="P102" t="str">
            <v>SkullShield</v>
          </cell>
          <cell r="Q102">
            <v>1</v>
          </cell>
          <cell r="R102" t="str">
            <v>Shot_SkullShield</v>
          </cell>
          <cell r="S102" t="str">
            <v>EquipName_SkullShield</v>
          </cell>
          <cell r="T102" t="str">
            <v>해골 벽</v>
          </cell>
          <cell r="U102">
            <v>1.5</v>
          </cell>
          <cell r="V102">
            <v>7.1354454208925429</v>
          </cell>
          <cell r="W102">
            <v>11.271937020307599</v>
          </cell>
          <cell r="X102">
            <v>10.7</v>
          </cell>
          <cell r="Y102">
            <v>16.91</v>
          </cell>
          <cell r="Z102">
            <v>11.07</v>
          </cell>
          <cell r="AA102">
            <v>17.55</v>
          </cell>
          <cell r="AB102" t="str">
            <v/>
          </cell>
          <cell r="AC102">
            <v>1.5853658536585367</v>
          </cell>
          <cell r="AD102">
            <v>14.31</v>
          </cell>
          <cell r="AE102">
            <v>13.535437907444077</v>
          </cell>
          <cell r="AF102">
            <v>70.36094446476784</v>
          </cell>
          <cell r="AG102">
            <v>41.948191186105959</v>
          </cell>
          <cell r="AH102">
            <v>45.192890264519633</v>
          </cell>
          <cell r="AI102">
            <v>0</v>
          </cell>
          <cell r="AJ102">
            <v>99</v>
          </cell>
          <cell r="AK102">
            <v>99</v>
          </cell>
          <cell r="AL102">
            <v>0</v>
          </cell>
          <cell r="AM102">
            <v>0</v>
          </cell>
          <cell r="AN102">
            <v>192</v>
          </cell>
          <cell r="AO102">
            <v>192</v>
          </cell>
          <cell r="AP102">
            <v>0</v>
          </cell>
          <cell r="AQ102">
            <v>1700</v>
          </cell>
          <cell r="AR102">
            <v>2300</v>
          </cell>
        </row>
        <row r="103">
          <cell r="A103" t="str">
            <v>Equip7101</v>
          </cell>
          <cell r="B103" t="str">
            <v/>
          </cell>
          <cell r="C103" t="str">
            <v>Shield</v>
          </cell>
          <cell r="D103">
            <v>7</v>
          </cell>
          <cell r="E103">
            <v>1</v>
          </cell>
          <cell r="F103">
            <v>1</v>
          </cell>
          <cell r="G103">
            <v>1</v>
          </cell>
          <cell r="H103">
            <v>1</v>
          </cell>
          <cell r="I103">
            <v>1</v>
          </cell>
          <cell r="J103">
            <v>17.559999999999999</v>
          </cell>
          <cell r="K103">
            <v>24.13</v>
          </cell>
          <cell r="L103" t="str">
            <v>익스포넨셜</v>
          </cell>
          <cell r="M103">
            <v>2</v>
          </cell>
          <cell r="N103">
            <v>2.1</v>
          </cell>
          <cell r="O103">
            <v>1</v>
          </cell>
          <cell r="P103" t="str">
            <v>ElvenShield</v>
          </cell>
          <cell r="Q103">
            <v>1</v>
          </cell>
          <cell r="R103" t="str">
            <v>Shot_ElvenShield</v>
          </cell>
          <cell r="S103" t="str">
            <v>EquipName_ElvenShield</v>
          </cell>
          <cell r="T103" t="str">
            <v>용력의 방패</v>
          </cell>
          <cell r="U103">
            <v>2.1961500000000007</v>
          </cell>
          <cell r="V103">
            <v>7.5266647492653869</v>
          </cell>
          <cell r="W103">
            <v>10.967327505204388</v>
          </cell>
          <cell r="X103">
            <v>16.53</v>
          </cell>
          <cell r="Y103">
            <v>24.09</v>
          </cell>
          <cell r="Z103">
            <v>17.559999999999999</v>
          </cell>
          <cell r="AA103">
            <v>24.13</v>
          </cell>
          <cell r="AB103" t="str">
            <v/>
          </cell>
          <cell r="AC103">
            <v>1.3741457858769932</v>
          </cell>
          <cell r="AD103">
            <v>20.844999999999999</v>
          </cell>
          <cell r="AE103">
            <v>70.431189509742637</v>
          </cell>
          <cell r="AF103">
            <v>109.62473355018119</v>
          </cell>
          <cell r="AG103">
            <v>90.027961529961914</v>
          </cell>
          <cell r="AH103">
            <v>91.578573057236667</v>
          </cell>
          <cell r="AI103">
            <v>0</v>
          </cell>
          <cell r="AJ103">
            <v>99</v>
          </cell>
          <cell r="AK103">
            <v>99</v>
          </cell>
          <cell r="AL103">
            <v>0</v>
          </cell>
          <cell r="AM103">
            <v>0</v>
          </cell>
          <cell r="AN103">
            <v>288</v>
          </cell>
          <cell r="AO103">
            <v>288</v>
          </cell>
          <cell r="AP103">
            <v>0</v>
          </cell>
          <cell r="AQ103">
            <v>3100</v>
          </cell>
          <cell r="AR103">
            <v>3900</v>
          </cell>
        </row>
        <row r="104">
          <cell r="A104" t="str">
            <v>Equip7102</v>
          </cell>
          <cell r="B104" t="str">
            <v/>
          </cell>
          <cell r="C104" t="str">
            <v>Shield</v>
          </cell>
          <cell r="D104">
            <v>7</v>
          </cell>
          <cell r="E104">
            <v>1</v>
          </cell>
          <cell r="F104">
            <v>1</v>
          </cell>
          <cell r="G104">
            <v>2</v>
          </cell>
          <cell r="H104">
            <v>1</v>
          </cell>
          <cell r="I104">
            <v>1</v>
          </cell>
          <cell r="J104">
            <v>15.55</v>
          </cell>
          <cell r="K104">
            <v>26.09</v>
          </cell>
          <cell r="L104" t="str">
            <v>익스포넨셜</v>
          </cell>
          <cell r="M104">
            <v>2</v>
          </cell>
          <cell r="N104">
            <v>2.1</v>
          </cell>
          <cell r="O104">
            <v>1</v>
          </cell>
          <cell r="P104" t="str">
            <v>SkeletonShield</v>
          </cell>
          <cell r="Q104">
            <v>1</v>
          </cell>
          <cell r="R104" t="str">
            <v>Shot_SkeletonShield</v>
          </cell>
          <cell r="S104" t="str">
            <v>EquipName_SkeletonShield</v>
          </cell>
          <cell r="T104" t="str">
            <v>스켈레톤 쉴드</v>
          </cell>
          <cell r="U104">
            <v>2.1961500000000007</v>
          </cell>
          <cell r="V104">
            <v>7.073556214932899</v>
          </cell>
          <cell r="W104">
            <v>11.116239677672278</v>
          </cell>
          <cell r="X104">
            <v>15.53</v>
          </cell>
          <cell r="Y104">
            <v>24.41</v>
          </cell>
          <cell r="Z104">
            <v>15.55</v>
          </cell>
          <cell r="AA104">
            <v>26.09</v>
          </cell>
          <cell r="AB104" t="str">
            <v/>
          </cell>
          <cell r="AC104">
            <v>1.6778135048231511</v>
          </cell>
          <cell r="AD104">
            <v>20.82</v>
          </cell>
          <cell r="AE104">
            <v>55.44063333723733</v>
          </cell>
          <cell r="AF104">
            <v>119.25518237919147</v>
          </cell>
          <cell r="AG104">
            <v>87.347907858214398</v>
          </cell>
          <cell r="AH104">
            <v>91.430588912369501</v>
          </cell>
          <cell r="AI104">
            <v>0</v>
          </cell>
          <cell r="AJ104">
            <v>99</v>
          </cell>
          <cell r="AK104">
            <v>99</v>
          </cell>
          <cell r="AL104">
            <v>0</v>
          </cell>
          <cell r="AM104">
            <v>0</v>
          </cell>
          <cell r="AN104">
            <v>230.4</v>
          </cell>
          <cell r="AO104">
            <v>230.4</v>
          </cell>
          <cell r="AP104">
            <v>0</v>
          </cell>
          <cell r="AQ104">
            <v>3100</v>
          </cell>
          <cell r="AR104">
            <v>3900</v>
          </cell>
        </row>
        <row r="105">
          <cell r="A105" t="str">
            <v>Equip7201</v>
          </cell>
          <cell r="B105" t="str">
            <v/>
          </cell>
          <cell r="C105" t="str">
            <v>Shield</v>
          </cell>
          <cell r="D105">
            <v>7</v>
          </cell>
          <cell r="E105">
            <v>2</v>
          </cell>
          <cell r="F105">
            <v>2</v>
          </cell>
          <cell r="G105">
            <v>1</v>
          </cell>
          <cell r="H105">
            <v>1</v>
          </cell>
          <cell r="I105">
            <v>2</v>
          </cell>
          <cell r="J105">
            <v>28.1</v>
          </cell>
          <cell r="K105">
            <v>38.71</v>
          </cell>
          <cell r="L105" t="str">
            <v>익스포넨셜</v>
          </cell>
          <cell r="M105">
            <v>2</v>
          </cell>
          <cell r="N105">
            <v>2.2000000000000002</v>
          </cell>
          <cell r="O105">
            <v>1</v>
          </cell>
          <cell r="P105" t="str">
            <v>ArmoryAngShield</v>
          </cell>
          <cell r="Q105">
            <v>1</v>
          </cell>
          <cell r="R105" t="str">
            <v>Shot_ArmoryAngShield</v>
          </cell>
          <cell r="S105" t="str">
            <v>EquipName_ArmoryAngShield</v>
          </cell>
          <cell r="T105" t="str">
            <v>귀족의 하사품</v>
          </cell>
          <cell r="U105">
            <v>3.5369215365000022</v>
          </cell>
          <cell r="V105">
            <v>7.631664206368403</v>
          </cell>
          <cell r="W105">
            <v>10.460288103873486</v>
          </cell>
          <cell r="X105">
            <v>26.99</v>
          </cell>
          <cell r="Y105">
            <v>37</v>
          </cell>
          <cell r="Z105">
            <v>28.1</v>
          </cell>
          <cell r="AA105">
            <v>38.71</v>
          </cell>
          <cell r="AB105" t="str">
            <v/>
          </cell>
          <cell r="AC105">
            <v>1.3775800711743771</v>
          </cell>
          <cell r="AD105">
            <v>33.405000000000001</v>
          </cell>
          <cell r="AE105">
            <v>128.40732342744963</v>
          </cell>
          <cell r="AF105">
            <v>167.90867407935383</v>
          </cell>
          <cell r="AG105">
            <v>148.15799875340173</v>
          </cell>
          <cell r="AH105">
            <v>149.73295781367744</v>
          </cell>
          <cell r="AI105">
            <v>0</v>
          </cell>
          <cell r="AJ105">
            <v>99</v>
          </cell>
          <cell r="AK105">
            <v>99</v>
          </cell>
          <cell r="AL105">
            <v>0</v>
          </cell>
          <cell r="AM105">
            <v>0</v>
          </cell>
          <cell r="AN105">
            <v>60</v>
          </cell>
          <cell r="AO105">
            <v>60</v>
          </cell>
          <cell r="AP105">
            <v>0</v>
          </cell>
          <cell r="AQ105">
            <v>8900</v>
          </cell>
          <cell r="AR105">
            <v>9900</v>
          </cell>
          <cell r="AS105">
            <v>14</v>
          </cell>
          <cell r="AT105">
            <v>16</v>
          </cell>
        </row>
        <row r="106">
          <cell r="A106" t="str">
            <v>Equip7202</v>
          </cell>
          <cell r="B106" t="str">
            <v/>
          </cell>
          <cell r="C106" t="str">
            <v>Shield</v>
          </cell>
          <cell r="D106">
            <v>7</v>
          </cell>
          <cell r="E106">
            <v>2</v>
          </cell>
          <cell r="F106">
            <v>2</v>
          </cell>
          <cell r="G106">
            <v>2</v>
          </cell>
          <cell r="H106">
            <v>1</v>
          </cell>
          <cell r="I106">
            <v>2</v>
          </cell>
          <cell r="J106">
            <v>25.79</v>
          </cell>
          <cell r="K106">
            <v>41.76</v>
          </cell>
          <cell r="L106" t="str">
            <v>익스포넨셜</v>
          </cell>
          <cell r="M106">
            <v>2</v>
          </cell>
          <cell r="N106">
            <v>2.2000000000000002</v>
          </cell>
          <cell r="O106">
            <v>1</v>
          </cell>
          <cell r="P106" t="str">
            <v>ArmorySet53</v>
          </cell>
          <cell r="Q106">
            <v>1</v>
          </cell>
          <cell r="R106" t="str">
            <v>Shot_ArmorySet53</v>
          </cell>
          <cell r="S106" t="str">
            <v>EquipName_ArmorySet53</v>
          </cell>
          <cell r="T106" t="str">
            <v>낙원으로의 길</v>
          </cell>
          <cell r="U106">
            <v>3.5369215365000022</v>
          </cell>
          <cell r="V106">
            <v>6.8432644755276613</v>
          </cell>
          <cell r="W106">
            <v>11.818027009589414</v>
          </cell>
          <cell r="X106">
            <v>24.2</v>
          </cell>
          <cell r="Y106">
            <v>41.8</v>
          </cell>
          <cell r="Z106">
            <v>25.79</v>
          </cell>
          <cell r="AA106">
            <v>41.76</v>
          </cell>
          <cell r="AB106" t="str">
            <v/>
          </cell>
          <cell r="AC106">
            <v>1.6192322605661109</v>
          </cell>
          <cell r="AD106">
            <v>33.774999999999999</v>
          </cell>
          <cell r="AE106">
            <v>117.82900796564638</v>
          </cell>
          <cell r="AF106">
            <v>177.26101753236861</v>
          </cell>
          <cell r="AG106">
            <v>147.5450127490075</v>
          </cell>
          <cell r="AH106">
            <v>151.09131075805499</v>
          </cell>
          <cell r="AI106">
            <v>0</v>
          </cell>
          <cell r="AJ106">
            <v>99</v>
          </cell>
          <cell r="AK106">
            <v>99</v>
          </cell>
          <cell r="AL106">
            <v>0</v>
          </cell>
          <cell r="AM106">
            <v>0</v>
          </cell>
          <cell r="AN106">
            <v>48</v>
          </cell>
          <cell r="AO106">
            <v>48</v>
          </cell>
          <cell r="AP106">
            <v>0</v>
          </cell>
          <cell r="AQ106">
            <v>8900</v>
          </cell>
          <cell r="AR106">
            <v>9900</v>
          </cell>
          <cell r="AS106">
            <v>14</v>
          </cell>
          <cell r="AT106">
            <v>16</v>
          </cell>
        </row>
        <row r="107">
          <cell r="A107" t="str">
            <v>Equip7301</v>
          </cell>
          <cell r="B107" t="str">
            <v/>
          </cell>
          <cell r="C107" t="str">
            <v>Shield</v>
          </cell>
          <cell r="D107">
            <v>7</v>
          </cell>
          <cell r="E107">
            <v>3</v>
          </cell>
          <cell r="F107">
            <v>3</v>
          </cell>
          <cell r="G107">
            <v>1</v>
          </cell>
          <cell r="H107">
            <v>1</v>
          </cell>
          <cell r="I107">
            <v>2</v>
          </cell>
          <cell r="J107">
            <v>55.36</v>
          </cell>
          <cell r="K107">
            <v>75.33</v>
          </cell>
          <cell r="L107" t="str">
            <v>익스포넨셜</v>
          </cell>
          <cell r="M107">
            <v>2</v>
          </cell>
          <cell r="N107">
            <v>2.2999999999999998</v>
          </cell>
          <cell r="O107">
            <v>1</v>
          </cell>
          <cell r="P107" t="str">
            <v>FantasyShield</v>
          </cell>
          <cell r="Q107">
            <v>1</v>
          </cell>
          <cell r="R107" t="str">
            <v>Shot_FantasyShield</v>
          </cell>
          <cell r="S107" t="str">
            <v>EquipName_FantasyShield</v>
          </cell>
          <cell r="T107" t="str">
            <v>주술인 방패</v>
          </cell>
          <cell r="U107">
            <v>6.892459479535832</v>
          </cell>
          <cell r="V107">
            <v>8.1039998503181661</v>
          </cell>
          <cell r="W107">
            <v>10.572755285668093</v>
          </cell>
          <cell r="X107">
            <v>55.86</v>
          </cell>
          <cell r="Y107">
            <v>72.87</v>
          </cell>
          <cell r="Z107">
            <v>55.36</v>
          </cell>
          <cell r="AA107">
            <v>75.33</v>
          </cell>
          <cell r="AB107" t="str">
            <v/>
          </cell>
          <cell r="AC107">
            <v>1.3607297687861271</v>
          </cell>
          <cell r="AD107">
            <v>65.344999999999999</v>
          </cell>
          <cell r="AE107">
            <v>212.02582985498964</v>
          </cell>
          <cell r="AF107">
            <v>250.00951135663195</v>
          </cell>
          <cell r="AG107">
            <v>231.01767060581079</v>
          </cell>
          <cell r="AH107">
            <v>232.4743976137903</v>
          </cell>
          <cell r="AI107">
            <v>0</v>
          </cell>
          <cell r="AJ107">
            <v>99</v>
          </cell>
          <cell r="AK107">
            <v>99</v>
          </cell>
          <cell r="AL107">
            <v>0</v>
          </cell>
          <cell r="AM107">
            <v>0</v>
          </cell>
          <cell r="AN107">
            <v>20</v>
          </cell>
          <cell r="AO107">
            <v>20</v>
          </cell>
          <cell r="AP107">
            <v>0</v>
          </cell>
          <cell r="AQ107">
            <v>22000</v>
          </cell>
          <cell r="AR107">
            <v>23000</v>
          </cell>
          <cell r="AS107">
            <v>33</v>
          </cell>
          <cell r="AT107">
            <v>37</v>
          </cell>
        </row>
        <row r="108">
          <cell r="A108" t="str">
            <v>Equip7302</v>
          </cell>
          <cell r="B108" t="str">
            <v/>
          </cell>
          <cell r="C108" t="str">
            <v>Shield</v>
          </cell>
          <cell r="D108">
            <v>7</v>
          </cell>
          <cell r="E108">
            <v>3</v>
          </cell>
          <cell r="F108">
            <v>3</v>
          </cell>
          <cell r="G108">
            <v>2</v>
          </cell>
          <cell r="H108">
            <v>1</v>
          </cell>
          <cell r="I108">
            <v>2</v>
          </cell>
          <cell r="J108">
            <v>49.64</v>
          </cell>
          <cell r="K108">
            <v>79.47</v>
          </cell>
          <cell r="L108" t="str">
            <v>익스포넨셜</v>
          </cell>
          <cell r="M108">
            <v>2</v>
          </cell>
          <cell r="N108">
            <v>2.2999999999999998</v>
          </cell>
          <cell r="O108">
            <v>1</v>
          </cell>
          <cell r="P108" t="str">
            <v>CelticShield</v>
          </cell>
          <cell r="Q108">
            <v>1</v>
          </cell>
          <cell r="R108" t="str">
            <v>Shot_CelticShield</v>
          </cell>
          <cell r="S108" t="str">
            <v>EquipName_CelticShield</v>
          </cell>
          <cell r="T108" t="str">
            <v>검투사의 명예</v>
          </cell>
          <cell r="U108">
            <v>6.892459479535832</v>
          </cell>
          <cell r="V108">
            <v>6.8584771278363386</v>
          </cell>
          <cell r="W108">
            <v>11.493459400506522</v>
          </cell>
          <cell r="X108">
            <v>47.27</v>
          </cell>
          <cell r="Y108">
            <v>79.22</v>
          </cell>
          <cell r="Z108">
            <v>49.64</v>
          </cell>
          <cell r="AA108">
            <v>79.47</v>
          </cell>
          <cell r="AB108" t="str">
            <v/>
          </cell>
          <cell r="AC108">
            <v>1.6009266720386783</v>
          </cell>
          <cell r="AD108">
            <v>64.555000000000007</v>
          </cell>
          <cell r="AE108">
            <v>198.57703379435372</v>
          </cell>
          <cell r="AF108">
            <v>256.60701247875215</v>
          </cell>
          <cell r="AG108">
            <v>227.59202313655294</v>
          </cell>
          <cell r="AH108">
            <v>230.97447170412704</v>
          </cell>
          <cell r="AI108">
            <v>0</v>
          </cell>
          <cell r="AJ108">
            <v>99</v>
          </cell>
          <cell r="AK108">
            <v>99</v>
          </cell>
          <cell r="AL108">
            <v>0</v>
          </cell>
          <cell r="AM108">
            <v>0</v>
          </cell>
          <cell r="AN108">
            <v>16</v>
          </cell>
          <cell r="AO108">
            <v>16</v>
          </cell>
          <cell r="AP108">
            <v>0</v>
          </cell>
          <cell r="AQ108">
            <v>22000</v>
          </cell>
          <cell r="AR108">
            <v>23000</v>
          </cell>
          <cell r="AS108">
            <v>33</v>
          </cell>
          <cell r="AT108">
            <v>37</v>
          </cell>
        </row>
        <row r="109">
          <cell r="A109" t="str">
            <v>Equip7401</v>
          </cell>
          <cell r="B109" t="str">
            <v/>
          </cell>
          <cell r="C109" t="str">
            <v>Shield</v>
          </cell>
          <cell r="D109">
            <v>7</v>
          </cell>
          <cell r="E109">
            <v>4</v>
          </cell>
          <cell r="F109">
            <v>4</v>
          </cell>
          <cell r="G109">
            <v>1</v>
          </cell>
          <cell r="H109">
            <v>1</v>
          </cell>
          <cell r="I109">
            <v>3</v>
          </cell>
          <cell r="J109">
            <v>118.57</v>
          </cell>
          <cell r="K109">
            <v>160.25</v>
          </cell>
          <cell r="L109" t="str">
            <v>익스포넨셜</v>
          </cell>
          <cell r="M109">
            <v>2</v>
          </cell>
          <cell r="N109">
            <v>2.5</v>
          </cell>
          <cell r="O109">
            <v>1</v>
          </cell>
          <cell r="P109" t="str">
            <v>ArsenalShield</v>
          </cell>
          <cell r="Q109">
            <v>1</v>
          </cell>
          <cell r="R109" t="str">
            <v>Shot_ArsenalShield</v>
          </cell>
          <cell r="S109" t="str">
            <v>EquipName_ArsenalShield</v>
          </cell>
          <cell r="T109" t="str">
            <v>타이탄의 역작</v>
          </cell>
          <cell r="U109">
            <v>14.774599013711439</v>
          </cell>
          <cell r="V109">
            <v>8.0350361951655049</v>
          </cell>
          <cell r="W109">
            <v>10.708490008785704</v>
          </cell>
          <cell r="X109">
            <v>118.71</v>
          </cell>
          <cell r="Y109">
            <v>158.21</v>
          </cell>
          <cell r="Z109">
            <v>118.57</v>
          </cell>
          <cell r="AA109">
            <v>160.25</v>
          </cell>
          <cell r="AB109" t="str">
            <v/>
          </cell>
          <cell r="AC109">
            <v>1.3515223074976808</v>
          </cell>
          <cell r="AD109">
            <v>139.41</v>
          </cell>
          <cell r="AE109">
            <v>305.94836189656098</v>
          </cell>
          <cell r="AF109">
            <v>343.09478785369186</v>
          </cell>
          <cell r="AG109">
            <v>324.52157487512642</v>
          </cell>
          <cell r="AH109">
            <v>325.91502796192117</v>
          </cell>
          <cell r="AI109">
            <v>0</v>
          </cell>
          <cell r="AJ109">
            <v>99</v>
          </cell>
          <cell r="AK109">
            <v>99</v>
          </cell>
          <cell r="AL109">
            <v>0</v>
          </cell>
          <cell r="AM109">
            <v>0</v>
          </cell>
          <cell r="AN109">
            <v>1</v>
          </cell>
          <cell r="AO109">
            <v>0.62628865979381432</v>
          </cell>
          <cell r="AP109">
            <v>0</v>
          </cell>
          <cell r="AS109">
            <v>45</v>
          </cell>
          <cell r="AT109">
            <v>69</v>
          </cell>
          <cell r="AU109">
            <v>82</v>
          </cell>
          <cell r="AV109">
            <v>87</v>
          </cell>
        </row>
        <row r="110">
          <cell r="A110" t="str">
            <v>Equip7402</v>
          </cell>
          <cell r="B110" t="str">
            <v/>
          </cell>
          <cell r="C110" t="str">
            <v>Shield</v>
          </cell>
          <cell r="D110">
            <v>7</v>
          </cell>
          <cell r="E110">
            <v>4</v>
          </cell>
          <cell r="F110">
            <v>4</v>
          </cell>
          <cell r="G110">
            <v>2</v>
          </cell>
          <cell r="H110">
            <v>1</v>
          </cell>
          <cell r="I110">
            <v>3</v>
          </cell>
          <cell r="J110">
            <v>107.67</v>
          </cell>
          <cell r="K110">
            <v>171.44</v>
          </cell>
          <cell r="L110" t="str">
            <v>익스포넨셜</v>
          </cell>
          <cell r="M110">
            <v>2</v>
          </cell>
          <cell r="N110">
            <v>2.5</v>
          </cell>
          <cell r="O110">
            <v>1</v>
          </cell>
          <cell r="P110" t="str">
            <v>SpikeShield</v>
          </cell>
          <cell r="Q110">
            <v>1</v>
          </cell>
          <cell r="R110" t="str">
            <v>Shot_SpikeShield</v>
          </cell>
          <cell r="S110" t="str">
            <v>EquipName_SpikeShield</v>
          </cell>
          <cell r="T110" t="str">
            <v>정의의 시대</v>
          </cell>
          <cell r="U110">
            <v>14.774599013711439</v>
          </cell>
          <cell r="V110">
            <v>7.3334058006136775</v>
          </cell>
          <cell r="W110">
            <v>11.415874067818152</v>
          </cell>
          <cell r="X110">
            <v>108.35</v>
          </cell>
          <cell r="Y110">
            <v>168.66</v>
          </cell>
          <cell r="Z110">
            <v>107.67</v>
          </cell>
          <cell r="AA110">
            <v>171.44</v>
          </cell>
          <cell r="AB110" t="str">
            <v/>
          </cell>
          <cell r="AC110">
            <v>1.5922726850561901</v>
          </cell>
          <cell r="AD110">
            <v>139.55500000000001</v>
          </cell>
          <cell r="AE110">
            <v>294.05677027573176</v>
          </cell>
          <cell r="AF110">
            <v>351.4183468991888</v>
          </cell>
          <cell r="AG110">
            <v>322.73755858746028</v>
          </cell>
          <cell r="AH110">
            <v>326.04322111670763</v>
          </cell>
          <cell r="AI110">
            <v>0</v>
          </cell>
          <cell r="AJ110">
            <v>99</v>
          </cell>
          <cell r="AK110">
            <v>99</v>
          </cell>
          <cell r="AL110">
            <v>0</v>
          </cell>
          <cell r="AM110">
            <v>0</v>
          </cell>
          <cell r="AN110">
            <v>0.8</v>
          </cell>
          <cell r="AO110">
            <v>0.50103092783505143</v>
          </cell>
          <cell r="AP110">
            <v>0</v>
          </cell>
          <cell r="AS110">
            <v>45</v>
          </cell>
          <cell r="AT110">
            <v>69</v>
          </cell>
          <cell r="AU110">
            <v>82</v>
          </cell>
          <cell r="AV110">
            <v>87</v>
          </cell>
        </row>
        <row r="111">
          <cell r="A111" t="str">
            <v>Equip7403</v>
          </cell>
          <cell r="B111" t="str">
            <v/>
          </cell>
          <cell r="C111" t="str">
            <v>Shield</v>
          </cell>
          <cell r="D111">
            <v>7</v>
          </cell>
          <cell r="E111">
            <v>4</v>
          </cell>
          <cell r="F111">
            <v>5</v>
          </cell>
          <cell r="G111">
            <v>3</v>
          </cell>
          <cell r="H111">
            <v>1</v>
          </cell>
          <cell r="I111">
            <v>3</v>
          </cell>
          <cell r="J111">
            <v>157.6</v>
          </cell>
          <cell r="K111">
            <v>213.2</v>
          </cell>
          <cell r="L111" t="str">
            <v>익스포넨셜</v>
          </cell>
          <cell r="M111">
            <v>2</v>
          </cell>
          <cell r="N111">
            <v>3</v>
          </cell>
          <cell r="O111">
            <v>1</v>
          </cell>
          <cell r="P111" t="str">
            <v>ArsenalBigShield</v>
          </cell>
          <cell r="Q111">
            <v>1</v>
          </cell>
          <cell r="R111" t="str">
            <v>Shot_ArsenalBigShield</v>
          </cell>
          <cell r="S111" t="str">
            <v>EquipName_ArsenalBigShield</v>
          </cell>
          <cell r="T111" t="str">
            <v>반물질의 대칭</v>
          </cell>
          <cell r="U111">
            <v>19.255376596543943</v>
          </cell>
          <cell r="V111">
            <v>8.195174313234574</v>
          </cell>
          <cell r="W111">
            <v>10.31995093107815</v>
          </cell>
          <cell r="X111">
            <v>157.80000000000001</v>
          </cell>
          <cell r="Y111">
            <v>198.71</v>
          </cell>
          <cell r="Z111">
            <v>157.6</v>
          </cell>
          <cell r="AA111">
            <v>213.2</v>
          </cell>
          <cell r="AB111" t="str">
            <v/>
          </cell>
          <cell r="AC111">
            <v>1.3527918781725887</v>
          </cell>
          <cell r="AD111">
            <v>185.39999999999998</v>
          </cell>
          <cell r="AE111">
            <v>341.03851740728987</v>
          </cell>
          <cell r="AF111">
            <v>378.3007267596297</v>
          </cell>
          <cell r="AG111">
            <v>359.66962208345979</v>
          </cell>
          <cell r="AH111">
            <v>361.07174251831941</v>
          </cell>
          <cell r="AI111">
            <v>0</v>
          </cell>
          <cell r="AJ111">
            <v>99</v>
          </cell>
          <cell r="AK111">
            <v>99</v>
          </cell>
          <cell r="AL111">
            <v>0</v>
          </cell>
          <cell r="AM111">
            <v>0</v>
          </cell>
          <cell r="AN111">
            <v>0.8</v>
          </cell>
          <cell r="AO111">
            <v>0.50103092783505143</v>
          </cell>
          <cell r="AP111">
            <v>3.6</v>
          </cell>
          <cell r="AS111">
            <v>49</v>
          </cell>
          <cell r="AT111">
            <v>79</v>
          </cell>
          <cell r="AU111">
            <v>95</v>
          </cell>
          <cell r="AV111">
            <v>103</v>
          </cell>
        </row>
        <row r="112">
          <cell r="A112" t="str">
            <v>Equip7404</v>
          </cell>
          <cell r="B112" t="str">
            <v/>
          </cell>
          <cell r="C112" t="str">
            <v>Shield</v>
          </cell>
          <cell r="D112">
            <v>7</v>
          </cell>
          <cell r="E112">
            <v>4</v>
          </cell>
          <cell r="F112">
            <v>5</v>
          </cell>
          <cell r="G112">
            <v>4</v>
          </cell>
          <cell r="H112">
            <v>1</v>
          </cell>
          <cell r="I112">
            <v>3</v>
          </cell>
          <cell r="J112">
            <v>134.22999999999999</v>
          </cell>
          <cell r="K112">
            <v>226.91</v>
          </cell>
          <cell r="L112" t="str">
            <v>익스포넨셜</v>
          </cell>
          <cell r="M112">
            <v>2</v>
          </cell>
          <cell r="N112">
            <v>3</v>
          </cell>
          <cell r="O112">
            <v>1</v>
          </cell>
          <cell r="P112" t="str">
            <v>OrcShield</v>
          </cell>
          <cell r="Q112">
            <v>1</v>
          </cell>
          <cell r="R112" t="str">
            <v>Shot_OrcShield</v>
          </cell>
          <cell r="S112" t="str">
            <v>EquipName_OrcShield</v>
          </cell>
          <cell r="T112" t="str">
            <v>거인의 수호자</v>
          </cell>
          <cell r="U112">
            <v>19.255376596543943</v>
          </cell>
          <cell r="V112">
            <v>6.9158033825428999</v>
          </cell>
          <cell r="W112">
            <v>11.84757136054829</v>
          </cell>
          <cell r="X112">
            <v>133.16999999999999</v>
          </cell>
          <cell r="Y112">
            <v>228.13</v>
          </cell>
          <cell r="Z112">
            <v>134.22999999999999</v>
          </cell>
          <cell r="AA112">
            <v>226.91</v>
          </cell>
          <cell r="AB112" t="str">
            <v/>
          </cell>
          <cell r="AC112">
            <v>1.6904566788348359</v>
          </cell>
          <cell r="AD112">
            <v>180.57</v>
          </cell>
          <cell r="AE112">
            <v>321.2457624063569</v>
          </cell>
          <cell r="AF112">
            <v>385.98607003025995</v>
          </cell>
          <cell r="AG112">
            <v>353.61591621830843</v>
          </cell>
          <cell r="AH112">
            <v>357.8165747645354</v>
          </cell>
          <cell r="AI112">
            <v>0</v>
          </cell>
          <cell r="AJ112">
            <v>99</v>
          </cell>
          <cell r="AK112">
            <v>99</v>
          </cell>
          <cell r="AL112">
            <v>0</v>
          </cell>
          <cell r="AM112">
            <v>0</v>
          </cell>
          <cell r="AN112">
            <v>0.64</v>
          </cell>
          <cell r="AO112">
            <v>0.40082474226804116</v>
          </cell>
          <cell r="AP112">
            <v>6.6</v>
          </cell>
          <cell r="AS112">
            <v>49</v>
          </cell>
          <cell r="AT112">
            <v>79</v>
          </cell>
          <cell r="AU112">
            <v>95</v>
          </cell>
          <cell r="AV112">
            <v>103</v>
          </cell>
        </row>
        <row r="113">
          <cell r="A113" t="str">
            <v>Equip7405</v>
          </cell>
          <cell r="B113" t="str">
            <v/>
          </cell>
          <cell r="C113" t="str">
            <v>Shield</v>
          </cell>
          <cell r="D113">
            <v>7</v>
          </cell>
          <cell r="E113">
            <v>4</v>
          </cell>
          <cell r="F113">
            <v>6</v>
          </cell>
          <cell r="G113">
            <v>5</v>
          </cell>
          <cell r="H113">
            <v>1</v>
          </cell>
          <cell r="I113">
            <v>3</v>
          </cell>
          <cell r="J113">
            <v>198.9</v>
          </cell>
          <cell r="K113">
            <v>271.97000000000003</v>
          </cell>
          <cell r="L113" t="str">
            <v>익스포넨셜</v>
          </cell>
          <cell r="M113">
            <v>2</v>
          </cell>
          <cell r="N113">
            <v>3.5</v>
          </cell>
          <cell r="O113">
            <v>1</v>
          </cell>
          <cell r="P113" t="str">
            <v>ChainShield</v>
          </cell>
          <cell r="Q113">
            <v>1</v>
          </cell>
          <cell r="R113" t="str">
            <v>Shot_ChainShield</v>
          </cell>
          <cell r="S113" t="str">
            <v>EquipName_ChainShield</v>
          </cell>
          <cell r="T113" t="str">
            <v>초승달</v>
          </cell>
          <cell r="U113">
            <v>25.095065357147273</v>
          </cell>
          <cell r="V113">
            <v>8.0933819661948743</v>
          </cell>
          <cell r="W113">
            <v>10.571152223834474</v>
          </cell>
          <cell r="X113">
            <v>203.1</v>
          </cell>
          <cell r="Y113">
            <v>265.27999999999997</v>
          </cell>
          <cell r="Z113">
            <v>198.9</v>
          </cell>
          <cell r="AA113">
            <v>271.97000000000003</v>
          </cell>
          <cell r="AB113" t="str">
            <v/>
          </cell>
          <cell r="AC113">
            <v>1.3673705379587733</v>
          </cell>
          <cell r="AD113">
            <v>235.435</v>
          </cell>
          <cell r="AE113">
            <v>369.73913846961568</v>
          </cell>
          <cell r="AF113">
            <v>408.3231712234417</v>
          </cell>
          <cell r="AG113">
            <v>389.03115484652869</v>
          </cell>
          <cell r="AH113">
            <v>390.53410672143832</v>
          </cell>
          <cell r="AI113">
            <v>0</v>
          </cell>
          <cell r="AJ113">
            <v>99</v>
          </cell>
          <cell r="AK113">
            <v>99</v>
          </cell>
          <cell r="AL113">
            <v>0</v>
          </cell>
          <cell r="AM113">
            <v>0</v>
          </cell>
          <cell r="AN113">
            <v>0.64</v>
          </cell>
          <cell r="AO113">
            <v>0.40082474226804116</v>
          </cell>
          <cell r="AP113">
            <v>13.6</v>
          </cell>
          <cell r="AS113">
            <v>63</v>
          </cell>
          <cell r="AT113">
            <v>89</v>
          </cell>
          <cell r="AU113">
            <v>114</v>
          </cell>
          <cell r="AV113">
            <v>123</v>
          </cell>
        </row>
        <row r="114">
          <cell r="A114" t="str">
            <v>후보</v>
          </cell>
          <cell r="B114" t="str">
            <v/>
          </cell>
          <cell r="C114" t="str">
            <v>Shield</v>
          </cell>
          <cell r="D114">
            <v>7</v>
          </cell>
          <cell r="E114">
            <v>-1</v>
          </cell>
          <cell r="F114">
            <v>0</v>
          </cell>
          <cell r="G114">
            <v>-1</v>
          </cell>
          <cell r="H114">
            <v>1</v>
          </cell>
          <cell r="I114">
            <v>0</v>
          </cell>
          <cell r="J114">
            <v>0</v>
          </cell>
          <cell r="K114">
            <v>0</v>
          </cell>
          <cell r="L114" t="str">
            <v>유니티 랜덤</v>
          </cell>
          <cell r="M114">
            <v>0</v>
          </cell>
          <cell r="N114" t="str">
            <v/>
          </cell>
          <cell r="P114" t="str">
            <v>VikingShield</v>
          </cell>
          <cell r="Q114">
            <v>1</v>
          </cell>
          <cell r="R114" t="str">
            <v>Shot_VikingShield</v>
          </cell>
          <cell r="S114" t="str">
            <v>EquipName_VikingShield</v>
          </cell>
          <cell r="T114" t="str">
            <v>바이킹의 후예</v>
          </cell>
          <cell r="AI114">
            <v>0</v>
          </cell>
          <cell r="AJ114">
            <v>1</v>
          </cell>
          <cell r="AK114">
            <v>1</v>
          </cell>
          <cell r="AL114">
            <v>0</v>
          </cell>
          <cell r="AN114">
            <v>0</v>
          </cell>
          <cell r="AO114">
            <v>0</v>
          </cell>
          <cell r="AP114">
            <v>99</v>
          </cell>
        </row>
        <row r="115">
          <cell r="A115" t="str">
            <v>Equip8001</v>
          </cell>
          <cell r="B115" t="str">
            <v/>
          </cell>
          <cell r="C115" t="str">
            <v>TwoHanded</v>
          </cell>
          <cell r="D115">
            <v>8</v>
          </cell>
          <cell r="E115">
            <v>0</v>
          </cell>
          <cell r="F115">
            <v>0</v>
          </cell>
          <cell r="G115">
            <v>1</v>
          </cell>
          <cell r="H115">
            <v>0</v>
          </cell>
          <cell r="I115">
            <v>1</v>
          </cell>
          <cell r="J115">
            <v>12.15</v>
          </cell>
          <cell r="K115">
            <v>16.16</v>
          </cell>
          <cell r="L115" t="str">
            <v>익스포넨셜</v>
          </cell>
          <cell r="M115">
            <v>2</v>
          </cell>
          <cell r="N115">
            <v>2</v>
          </cell>
          <cell r="O115">
            <v>1</v>
          </cell>
          <cell r="P115" t="str">
            <v>TwoHandSeven</v>
          </cell>
          <cell r="Q115">
            <v>1</v>
          </cell>
          <cell r="R115" t="str">
            <v>Shot_TwoHandSeven</v>
          </cell>
          <cell r="S115" t="str">
            <v>EquipName_TwoHandSeven</v>
          </cell>
          <cell r="T115" t="str">
            <v>운명의 대검</v>
          </cell>
          <cell r="U115">
            <v>1.5</v>
          </cell>
          <cell r="V115">
            <v>8.0176838603991367</v>
          </cell>
          <cell r="W115">
            <v>10.536105201708709</v>
          </cell>
          <cell r="X115">
            <v>12.03</v>
          </cell>
          <cell r="Y115">
            <v>15.8</v>
          </cell>
          <cell r="Z115">
            <v>12.15</v>
          </cell>
          <cell r="AA115">
            <v>16.16</v>
          </cell>
          <cell r="AB115" t="str">
            <v/>
          </cell>
          <cell r="AC115">
            <v>1.3300411522633744</v>
          </cell>
          <cell r="AD115">
            <v>14.155000000000001</v>
          </cell>
          <cell r="AE115">
            <v>25.014899543533659</v>
          </cell>
          <cell r="AF115">
            <v>60.185605678660295</v>
          </cell>
          <cell r="AG115">
            <v>42.600252611096977</v>
          </cell>
          <cell r="AH115">
            <v>43.849904790959329</v>
          </cell>
          <cell r="AI115">
            <v>0</v>
          </cell>
          <cell r="AJ115">
            <v>99</v>
          </cell>
          <cell r="AK115">
            <v>99</v>
          </cell>
          <cell r="AL115">
            <v>0</v>
          </cell>
          <cell r="AM115">
            <v>0</v>
          </cell>
          <cell r="AN115">
            <v>240</v>
          </cell>
          <cell r="AO115">
            <v>240</v>
          </cell>
          <cell r="AP115">
            <v>0</v>
          </cell>
          <cell r="AQ115">
            <v>4500</v>
          </cell>
          <cell r="AR115">
            <v>5500</v>
          </cell>
        </row>
        <row r="116">
          <cell r="A116" t="str">
            <v>Equip8002</v>
          </cell>
          <cell r="B116" t="str">
            <v/>
          </cell>
          <cell r="C116" t="str">
            <v>TwoHanded</v>
          </cell>
          <cell r="D116">
            <v>8</v>
          </cell>
          <cell r="E116">
            <v>0</v>
          </cell>
          <cell r="F116">
            <v>0</v>
          </cell>
          <cell r="G116">
            <v>2</v>
          </cell>
          <cell r="H116">
            <v>0</v>
          </cell>
          <cell r="I116">
            <v>1</v>
          </cell>
          <cell r="J116">
            <v>11.08</v>
          </cell>
          <cell r="K116">
            <v>17.739999999999998</v>
          </cell>
          <cell r="L116" t="str">
            <v>익스포넨셜</v>
          </cell>
          <cell r="M116">
            <v>2</v>
          </cell>
          <cell r="N116">
            <v>2</v>
          </cell>
          <cell r="O116">
            <v>1</v>
          </cell>
          <cell r="P116" t="str">
            <v>WeaponVol5</v>
          </cell>
          <cell r="Q116">
            <v>1</v>
          </cell>
          <cell r="R116" t="str">
            <v>Shot_WeaponVol5</v>
          </cell>
          <cell r="S116" t="str">
            <v>EquipName_WeaponVol5</v>
          </cell>
          <cell r="T116" t="str">
            <v>으깨어 부수는 자</v>
          </cell>
          <cell r="U116">
            <v>1.5</v>
          </cell>
          <cell r="V116">
            <v>6.655937073473841</v>
          </cell>
          <cell r="W116">
            <v>11.376777265327485</v>
          </cell>
          <cell r="X116">
            <v>9.98</v>
          </cell>
          <cell r="Y116">
            <v>17.07</v>
          </cell>
          <cell r="Z116">
            <v>11.08</v>
          </cell>
          <cell r="AA116">
            <v>17.739999999999998</v>
          </cell>
          <cell r="AB116" t="str">
            <v/>
          </cell>
          <cell r="AC116">
            <v>1.6010830324909746</v>
          </cell>
          <cell r="AD116">
            <v>14.41</v>
          </cell>
          <cell r="AE116">
            <v>13.646783443784443</v>
          </cell>
          <cell r="AF116">
            <v>71.688805574667015</v>
          </cell>
          <cell r="AG116">
            <v>42.667794509225729</v>
          </cell>
          <cell r="AH116">
            <v>46.051634494764642</v>
          </cell>
          <cell r="AI116">
            <v>0</v>
          </cell>
          <cell r="AJ116">
            <v>99</v>
          </cell>
          <cell r="AK116">
            <v>99</v>
          </cell>
          <cell r="AL116">
            <v>0</v>
          </cell>
          <cell r="AM116">
            <v>0</v>
          </cell>
          <cell r="AN116">
            <v>192</v>
          </cell>
          <cell r="AO116">
            <v>192</v>
          </cell>
          <cell r="AP116">
            <v>0</v>
          </cell>
          <cell r="AQ116">
            <v>4500</v>
          </cell>
          <cell r="AR116">
            <v>5500</v>
          </cell>
        </row>
        <row r="117">
          <cell r="A117" t="str">
            <v>Equip8101</v>
          </cell>
          <cell r="B117" t="str">
            <v/>
          </cell>
          <cell r="C117" t="str">
            <v>TwoHanded</v>
          </cell>
          <cell r="D117">
            <v>8</v>
          </cell>
          <cell r="E117">
            <v>1</v>
          </cell>
          <cell r="F117">
            <v>1</v>
          </cell>
          <cell r="G117">
            <v>1</v>
          </cell>
          <cell r="H117">
            <v>0</v>
          </cell>
          <cell r="I117">
            <v>1</v>
          </cell>
          <cell r="J117">
            <v>17.649999999999999</v>
          </cell>
          <cell r="K117">
            <v>24.32</v>
          </cell>
          <cell r="L117" t="str">
            <v>익스포넨셜</v>
          </cell>
          <cell r="M117">
            <v>2</v>
          </cell>
          <cell r="N117">
            <v>2.1</v>
          </cell>
          <cell r="O117">
            <v>1</v>
          </cell>
          <cell r="P117" t="str">
            <v>StylizedFantasySword</v>
          </cell>
          <cell r="Q117">
            <v>1</v>
          </cell>
          <cell r="R117" t="str">
            <v>Shot_StylizedFantasySword</v>
          </cell>
          <cell r="S117" t="str">
            <v>EquipName_StylizedFantasySword</v>
          </cell>
          <cell r="T117" t="str">
            <v>스톤 버스터</v>
          </cell>
          <cell r="U117">
            <v>2.1961500000000007</v>
          </cell>
          <cell r="V117">
            <v>7.5723062227165041</v>
          </cell>
          <cell r="W117">
            <v>10.428477531976364</v>
          </cell>
          <cell r="X117">
            <v>16.63</v>
          </cell>
          <cell r="Y117">
            <v>22.9</v>
          </cell>
          <cell r="Z117">
            <v>17.649999999999999</v>
          </cell>
          <cell r="AA117">
            <v>24.32</v>
          </cell>
          <cell r="AB117" t="str">
            <v/>
          </cell>
          <cell r="AC117">
            <v>1.3779036827195468</v>
          </cell>
          <cell r="AD117">
            <v>20.984999999999999</v>
          </cell>
          <cell r="AE117">
            <v>71.061600742436326</v>
          </cell>
          <cell r="AF117">
            <v>110.59191633658918</v>
          </cell>
          <cell r="AG117">
            <v>90.826758539512753</v>
          </cell>
          <cell r="AH117">
            <v>92.40401836916817</v>
          </cell>
          <cell r="AI117">
            <v>0</v>
          </cell>
          <cell r="AJ117">
            <v>99</v>
          </cell>
          <cell r="AK117">
            <v>99</v>
          </cell>
          <cell r="AL117">
            <v>0</v>
          </cell>
          <cell r="AM117">
            <v>0</v>
          </cell>
          <cell r="AN117">
            <v>288</v>
          </cell>
          <cell r="AO117">
            <v>288</v>
          </cell>
          <cell r="AP117">
            <v>0</v>
          </cell>
          <cell r="AQ117">
            <v>7500</v>
          </cell>
          <cell r="AR117">
            <v>8500</v>
          </cell>
        </row>
        <row r="118">
          <cell r="A118" t="str">
            <v>Equip8102</v>
          </cell>
          <cell r="B118" t="str">
            <v/>
          </cell>
          <cell r="C118" t="str">
            <v>TwoHanded</v>
          </cell>
          <cell r="D118">
            <v>8</v>
          </cell>
          <cell r="E118">
            <v>1</v>
          </cell>
          <cell r="F118">
            <v>1</v>
          </cell>
          <cell r="G118">
            <v>2</v>
          </cell>
          <cell r="H118">
            <v>0</v>
          </cell>
          <cell r="I118">
            <v>1</v>
          </cell>
          <cell r="J118">
            <v>16.149999999999999</v>
          </cell>
          <cell r="K118">
            <v>26.01</v>
          </cell>
          <cell r="L118" t="str">
            <v>익스포넨셜</v>
          </cell>
          <cell r="M118">
            <v>2</v>
          </cell>
          <cell r="N118">
            <v>2.1</v>
          </cell>
          <cell r="O118">
            <v>1</v>
          </cell>
          <cell r="P118" t="str">
            <v>AncientBlade</v>
          </cell>
          <cell r="Q118">
            <v>1</v>
          </cell>
          <cell r="R118" t="str">
            <v>Shot_AncientBlade</v>
          </cell>
          <cell r="S118" t="str">
            <v>EquipName_AncientBlade</v>
          </cell>
          <cell r="T118" t="str">
            <v>왕조의 블레이드</v>
          </cell>
          <cell r="U118">
            <v>2.1961500000000007</v>
          </cell>
          <cell r="V118">
            <v>6.8052087230279801</v>
          </cell>
          <cell r="W118">
            <v>11.541984656300254</v>
          </cell>
          <cell r="X118">
            <v>14.95</v>
          </cell>
          <cell r="Y118">
            <v>25.35</v>
          </cell>
          <cell r="Z118">
            <v>16.149999999999999</v>
          </cell>
          <cell r="AA118">
            <v>26.01</v>
          </cell>
          <cell r="AB118" t="str">
            <v/>
          </cell>
          <cell r="AC118">
            <v>1.610526315789474</v>
          </cell>
          <cell r="AD118">
            <v>21.08</v>
          </cell>
          <cell r="AE118">
            <v>60.109273164233628</v>
          </cell>
          <cell r="AF118">
            <v>118.87647905470499</v>
          </cell>
          <cell r="AG118">
            <v>89.492876109469307</v>
          </cell>
          <cell r="AH118">
            <v>92.961011658761265</v>
          </cell>
          <cell r="AI118">
            <v>0</v>
          </cell>
          <cell r="AJ118">
            <v>99</v>
          </cell>
          <cell r="AK118">
            <v>99</v>
          </cell>
          <cell r="AL118">
            <v>0</v>
          </cell>
          <cell r="AM118">
            <v>0</v>
          </cell>
          <cell r="AN118">
            <v>230.4</v>
          </cell>
          <cell r="AO118">
            <v>230.4</v>
          </cell>
          <cell r="AP118">
            <v>0</v>
          </cell>
          <cell r="AQ118">
            <v>7500</v>
          </cell>
          <cell r="AR118">
            <v>8500</v>
          </cell>
        </row>
        <row r="119">
          <cell r="A119" t="str">
            <v>Equip8201</v>
          </cell>
          <cell r="B119" t="str">
            <v/>
          </cell>
          <cell r="C119" t="str">
            <v>TwoHanded</v>
          </cell>
          <cell r="D119">
            <v>8</v>
          </cell>
          <cell r="E119">
            <v>2</v>
          </cell>
          <cell r="F119">
            <v>2</v>
          </cell>
          <cell r="G119">
            <v>1</v>
          </cell>
          <cell r="H119">
            <v>0</v>
          </cell>
          <cell r="I119">
            <v>2</v>
          </cell>
          <cell r="J119">
            <v>28.68</v>
          </cell>
          <cell r="K119">
            <v>39.29</v>
          </cell>
          <cell r="L119" t="str">
            <v>익스포넨셜</v>
          </cell>
          <cell r="M119">
            <v>2</v>
          </cell>
          <cell r="N119">
            <v>2.2000000000000002</v>
          </cell>
          <cell r="O119">
            <v>1</v>
          </cell>
          <cell r="P119" t="str">
            <v>SciFantasySword</v>
          </cell>
          <cell r="Q119">
            <v>1</v>
          </cell>
          <cell r="R119" t="str">
            <v>Shot_SciFantasySword</v>
          </cell>
          <cell r="S119" t="str">
            <v>EquipName_SciFantasySword</v>
          </cell>
          <cell r="T119" t="str">
            <v>M29 그레이트소드</v>
          </cell>
          <cell r="U119">
            <v>3.5369215365000022</v>
          </cell>
          <cell r="V119">
            <v>7.9876078926552641</v>
          </cell>
          <cell r="W119">
            <v>10.714927558253047</v>
          </cell>
          <cell r="X119">
            <v>28.25</v>
          </cell>
          <cell r="Y119">
            <v>37.9</v>
          </cell>
          <cell r="Z119">
            <v>28.68</v>
          </cell>
          <cell r="AA119">
            <v>39.29</v>
          </cell>
          <cell r="AB119" t="str">
            <v/>
          </cell>
          <cell r="AC119">
            <v>1.3699442119944212</v>
          </cell>
          <cell r="AD119">
            <v>33.984999999999999</v>
          </cell>
          <cell r="AE119">
            <v>130.92670659793316</v>
          </cell>
          <cell r="AF119">
            <v>169.74262584035768</v>
          </cell>
          <cell r="AG119">
            <v>150.33466621914542</v>
          </cell>
          <cell r="AH119">
            <v>151.85566345183668</v>
          </cell>
          <cell r="AI119">
            <v>0</v>
          </cell>
          <cell r="AJ119">
            <v>99</v>
          </cell>
          <cell r="AK119">
            <v>99</v>
          </cell>
          <cell r="AL119">
            <v>0</v>
          </cell>
          <cell r="AM119">
            <v>0</v>
          </cell>
          <cell r="AN119">
            <v>60</v>
          </cell>
          <cell r="AO119">
            <v>60</v>
          </cell>
          <cell r="AP119">
            <v>0</v>
          </cell>
          <cell r="AQ119">
            <v>28900</v>
          </cell>
          <cell r="AR119">
            <v>29900</v>
          </cell>
          <cell r="AS119">
            <v>36</v>
          </cell>
          <cell r="AT119">
            <v>44</v>
          </cell>
        </row>
        <row r="120">
          <cell r="A120" t="str">
            <v>Equip8202</v>
          </cell>
          <cell r="B120" t="str">
            <v/>
          </cell>
          <cell r="C120" t="str">
            <v>TwoHanded</v>
          </cell>
          <cell r="D120">
            <v>8</v>
          </cell>
          <cell r="E120">
            <v>2</v>
          </cell>
          <cell r="F120">
            <v>2</v>
          </cell>
          <cell r="G120">
            <v>2</v>
          </cell>
          <cell r="H120">
            <v>0</v>
          </cell>
          <cell r="I120">
            <v>2</v>
          </cell>
          <cell r="J120">
            <v>26.19</v>
          </cell>
          <cell r="K120">
            <v>41.94</v>
          </cell>
          <cell r="L120" t="str">
            <v>익스포넨셜</v>
          </cell>
          <cell r="M120">
            <v>2</v>
          </cell>
          <cell r="N120">
            <v>2.2000000000000002</v>
          </cell>
          <cell r="O120">
            <v>1</v>
          </cell>
          <cell r="P120" t="str">
            <v>StormBringer</v>
          </cell>
          <cell r="Q120">
            <v>1</v>
          </cell>
          <cell r="R120" t="str">
            <v>Shot_StormBringer</v>
          </cell>
          <cell r="S120" t="str">
            <v>EquipName_StormBringer</v>
          </cell>
          <cell r="T120" t="str">
            <v>스톰 브링어</v>
          </cell>
          <cell r="U120">
            <v>3.5369215365000022</v>
          </cell>
          <cell r="V120">
            <v>7.063899517674268</v>
          </cell>
          <cell r="W120">
            <v>11.755257717648311</v>
          </cell>
          <cell r="X120">
            <v>24.98</v>
          </cell>
          <cell r="Y120">
            <v>41.58</v>
          </cell>
          <cell r="Z120">
            <v>26.19</v>
          </cell>
          <cell r="AA120">
            <v>41.94</v>
          </cell>
          <cell r="AB120" t="str">
            <v/>
          </cell>
          <cell r="AC120">
            <v>1.6013745704467353</v>
          </cell>
          <cell r="AD120">
            <v>34.064999999999998</v>
          </cell>
          <cell r="AE120">
            <v>119.72693189530071</v>
          </cell>
          <cell r="AF120">
            <v>177.79140619139019</v>
          </cell>
          <cell r="AG120">
            <v>148.75916904334545</v>
          </cell>
          <cell r="AH120">
            <v>152.14560374263016</v>
          </cell>
          <cell r="AI120">
            <v>0</v>
          </cell>
          <cell r="AJ120">
            <v>99</v>
          </cell>
          <cell r="AK120">
            <v>99</v>
          </cell>
          <cell r="AL120">
            <v>0</v>
          </cell>
          <cell r="AM120">
            <v>0</v>
          </cell>
          <cell r="AN120">
            <v>48</v>
          </cell>
          <cell r="AO120">
            <v>48</v>
          </cell>
          <cell r="AP120">
            <v>0</v>
          </cell>
          <cell r="AQ120">
            <v>28900</v>
          </cell>
          <cell r="AR120">
            <v>29900</v>
          </cell>
          <cell r="AS120">
            <v>36</v>
          </cell>
          <cell r="AT120">
            <v>44</v>
          </cell>
        </row>
        <row r="121">
          <cell r="A121" t="str">
            <v>Equip8301</v>
          </cell>
          <cell r="B121" t="str">
            <v/>
          </cell>
          <cell r="C121" t="str">
            <v>TwoHanded</v>
          </cell>
          <cell r="D121">
            <v>8</v>
          </cell>
          <cell r="E121">
            <v>3</v>
          </cell>
          <cell r="F121">
            <v>3</v>
          </cell>
          <cell r="G121">
            <v>1</v>
          </cell>
          <cell r="H121">
            <v>0</v>
          </cell>
          <cell r="I121">
            <v>2</v>
          </cell>
          <cell r="J121">
            <v>56.11</v>
          </cell>
          <cell r="K121">
            <v>76.2</v>
          </cell>
          <cell r="L121" t="str">
            <v>익스포넨셜</v>
          </cell>
          <cell r="M121">
            <v>2</v>
          </cell>
          <cell r="N121">
            <v>2.2999999999999998</v>
          </cell>
          <cell r="O121">
            <v>1</v>
          </cell>
          <cell r="P121" t="str">
            <v>FullMetalSword</v>
          </cell>
          <cell r="Q121">
            <v>1</v>
          </cell>
          <cell r="R121" t="str">
            <v>Shot_FullMetalSword</v>
          </cell>
          <cell r="S121" t="str">
            <v>EquipName_FullMetalSword</v>
          </cell>
          <cell r="T121" t="str">
            <v>우주의 조각</v>
          </cell>
          <cell r="U121">
            <v>6.892459479535832</v>
          </cell>
          <cell r="V121">
            <v>7.6560398555352762</v>
          </cell>
          <cell r="W121">
            <v>10.489372567428063</v>
          </cell>
          <cell r="X121">
            <v>52.77</v>
          </cell>
          <cell r="Y121">
            <v>72.3</v>
          </cell>
          <cell r="Z121">
            <v>56.11</v>
          </cell>
          <cell r="AA121">
            <v>76.2</v>
          </cell>
          <cell r="AB121" t="str">
            <v/>
          </cell>
          <cell r="AC121">
            <v>1.3580466939939406</v>
          </cell>
          <cell r="AD121">
            <v>66.155000000000001</v>
          </cell>
          <cell r="AE121">
            <v>213.68524988699352</v>
          </cell>
          <cell r="AF121">
            <v>251.42553959498946</v>
          </cell>
          <cell r="AG121">
            <v>232.55539474099149</v>
          </cell>
          <cell r="AH121">
            <v>233.99358473976235</v>
          </cell>
          <cell r="AI121">
            <v>0</v>
          </cell>
          <cell r="AJ121">
            <v>99</v>
          </cell>
          <cell r="AK121">
            <v>99</v>
          </cell>
          <cell r="AL121">
            <v>0</v>
          </cell>
          <cell r="AM121">
            <v>0</v>
          </cell>
          <cell r="AN121">
            <v>20</v>
          </cell>
          <cell r="AO121">
            <v>20</v>
          </cell>
          <cell r="AP121">
            <v>0</v>
          </cell>
          <cell r="AQ121">
            <v>73900</v>
          </cell>
          <cell r="AR121">
            <v>74900</v>
          </cell>
          <cell r="AS121">
            <v>89</v>
          </cell>
          <cell r="AT121">
            <v>99</v>
          </cell>
        </row>
        <row r="122">
          <cell r="A122" t="str">
            <v>Equip8302</v>
          </cell>
          <cell r="B122" t="str">
            <v/>
          </cell>
          <cell r="C122" t="str">
            <v>TwoHanded</v>
          </cell>
          <cell r="D122">
            <v>8</v>
          </cell>
          <cell r="E122">
            <v>3</v>
          </cell>
          <cell r="F122">
            <v>3</v>
          </cell>
          <cell r="G122">
            <v>2</v>
          </cell>
          <cell r="H122">
            <v>0</v>
          </cell>
          <cell r="I122">
            <v>2</v>
          </cell>
          <cell r="J122">
            <v>50.8</v>
          </cell>
          <cell r="K122">
            <v>81.540000000000006</v>
          </cell>
          <cell r="L122" t="str">
            <v>익스포넨셜</v>
          </cell>
          <cell r="M122">
            <v>2</v>
          </cell>
          <cell r="N122">
            <v>2.2999999999999998</v>
          </cell>
          <cell r="O122">
            <v>1</v>
          </cell>
          <cell r="P122" t="str">
            <v>HeavySword</v>
          </cell>
          <cell r="Q122">
            <v>1</v>
          </cell>
          <cell r="R122" t="str">
            <v>Shot_HeavySword</v>
          </cell>
          <cell r="S122" t="str">
            <v>EquipName_HeavySword</v>
          </cell>
          <cell r="T122" t="str">
            <v>재앙의 끝</v>
          </cell>
          <cell r="U122">
            <v>6.892459479535832</v>
          </cell>
          <cell r="V122">
            <v>6.7802040819774794</v>
          </cell>
          <cell r="W122">
            <v>11.670908788089099</v>
          </cell>
          <cell r="X122">
            <v>46.73</v>
          </cell>
          <cell r="Y122">
            <v>80.44</v>
          </cell>
          <cell r="Z122">
            <v>50.8</v>
          </cell>
          <cell r="AA122">
            <v>81.540000000000006</v>
          </cell>
          <cell r="AB122" t="str">
            <v/>
          </cell>
          <cell r="AC122">
            <v>1.6051181102362206</v>
          </cell>
          <cell r="AD122">
            <v>66.17</v>
          </cell>
          <cell r="AE122">
            <v>201.4255395949894</v>
          </cell>
          <cell r="AF122">
            <v>259.77795184256036</v>
          </cell>
          <cell r="AG122">
            <v>230.60174571877488</v>
          </cell>
          <cell r="AH122">
            <v>234.02154208122761</v>
          </cell>
          <cell r="AI122">
            <v>0</v>
          </cell>
          <cell r="AJ122">
            <v>99</v>
          </cell>
          <cell r="AK122">
            <v>99</v>
          </cell>
          <cell r="AL122">
            <v>0</v>
          </cell>
          <cell r="AM122">
            <v>0</v>
          </cell>
          <cell r="AN122">
            <v>16</v>
          </cell>
          <cell r="AO122">
            <v>16</v>
          </cell>
          <cell r="AP122">
            <v>0</v>
          </cell>
          <cell r="AQ122">
            <v>73900</v>
          </cell>
          <cell r="AR122">
            <v>74900</v>
          </cell>
          <cell r="AS122">
            <v>89</v>
          </cell>
          <cell r="AT122">
            <v>99</v>
          </cell>
        </row>
        <row r="123">
          <cell r="A123" t="str">
            <v>Equip8401</v>
          </cell>
          <cell r="B123" t="str">
            <v/>
          </cell>
          <cell r="C123" t="str">
            <v>TwoHanded</v>
          </cell>
          <cell r="D123">
            <v>8</v>
          </cell>
          <cell r="E123">
            <v>4</v>
          </cell>
          <cell r="F123">
            <v>4</v>
          </cell>
          <cell r="G123">
            <v>1</v>
          </cell>
          <cell r="H123">
            <v>0</v>
          </cell>
          <cell r="I123">
            <v>3</v>
          </cell>
          <cell r="J123">
            <v>121.13</v>
          </cell>
          <cell r="K123">
            <v>163.53</v>
          </cell>
          <cell r="L123" t="str">
            <v>익스포넨셜</v>
          </cell>
          <cell r="M123">
            <v>2</v>
          </cell>
          <cell r="N123">
            <v>2.5</v>
          </cell>
          <cell r="O123">
            <v>1</v>
          </cell>
          <cell r="P123" t="str">
            <v>FrozenNightSword</v>
          </cell>
          <cell r="Q123">
            <v>1</v>
          </cell>
          <cell r="R123" t="str">
            <v>Shot_FrozenNightSword</v>
          </cell>
          <cell r="S123" t="str">
            <v>EquipName_FrozenNightSword</v>
          </cell>
          <cell r="T123" t="str">
            <v>얼어붙은 밤</v>
          </cell>
          <cell r="U123">
            <v>14.774599013711439</v>
          </cell>
          <cell r="V123">
            <v>7.5163356065648133</v>
          </cell>
          <cell r="W123">
            <v>11.022764936904386</v>
          </cell>
          <cell r="X123">
            <v>111.05</v>
          </cell>
          <cell r="Y123">
            <v>162.86000000000001</v>
          </cell>
          <cell r="Z123">
            <v>121.13</v>
          </cell>
          <cell r="AA123">
            <v>163.53</v>
          </cell>
          <cell r="AB123" t="str">
            <v/>
          </cell>
          <cell r="AC123">
            <v>1.3500371501692396</v>
          </cell>
          <cell r="AD123">
            <v>142.32999999999998</v>
          </cell>
          <cell r="AE123">
            <v>308.58247826460035</v>
          </cell>
          <cell r="AF123">
            <v>345.59332145601047</v>
          </cell>
          <cell r="AG123">
            <v>327.08789986030541</v>
          </cell>
          <cell r="AH123">
            <v>328.47123722666595</v>
          </cell>
          <cell r="AI123">
            <v>0</v>
          </cell>
          <cell r="AJ123">
            <v>99</v>
          </cell>
          <cell r="AK123">
            <v>99</v>
          </cell>
          <cell r="AL123">
            <v>0</v>
          </cell>
          <cell r="AM123">
            <v>0</v>
          </cell>
          <cell r="AN123">
            <v>1</v>
          </cell>
          <cell r="AO123">
            <v>0.62628865979381432</v>
          </cell>
          <cell r="AP123">
            <v>0</v>
          </cell>
          <cell r="AS123">
            <v>99</v>
          </cell>
          <cell r="AT123">
            <v>189</v>
          </cell>
          <cell r="AU123">
            <v>240</v>
          </cell>
          <cell r="AV123">
            <v>250</v>
          </cell>
        </row>
        <row r="124">
          <cell r="A124" t="str">
            <v>Equip8402</v>
          </cell>
          <cell r="B124" t="str">
            <v/>
          </cell>
          <cell r="C124" t="str">
            <v>TwoHanded</v>
          </cell>
          <cell r="D124">
            <v>8</v>
          </cell>
          <cell r="E124">
            <v>4</v>
          </cell>
          <cell r="F124">
            <v>4</v>
          </cell>
          <cell r="G124">
            <v>2</v>
          </cell>
          <cell r="H124">
            <v>0</v>
          </cell>
          <cell r="I124">
            <v>3</v>
          </cell>
          <cell r="J124">
            <v>105.92</v>
          </cell>
          <cell r="K124">
            <v>175.07</v>
          </cell>
          <cell r="L124" t="str">
            <v>익스포넨셜</v>
          </cell>
          <cell r="M124">
            <v>2</v>
          </cell>
          <cell r="N124">
            <v>2.5</v>
          </cell>
          <cell r="O124">
            <v>1</v>
          </cell>
          <cell r="P124" t="str">
            <v>DarkNpcSword</v>
          </cell>
          <cell r="Q124">
            <v>1</v>
          </cell>
          <cell r="R124" t="str">
            <v>Shot_DarkNpcSword</v>
          </cell>
          <cell r="S124" t="str">
            <v>EquipName_DarkNpcSword</v>
          </cell>
          <cell r="T124" t="str">
            <v>영혼분쇄기</v>
          </cell>
          <cell r="U124">
            <v>14.774599013711439</v>
          </cell>
          <cell r="V124">
            <v>7.3961057416692171</v>
          </cell>
          <cell r="W124">
            <v>11.364420815312725</v>
          </cell>
          <cell r="X124">
            <v>109.27</v>
          </cell>
          <cell r="Y124">
            <v>167.9</v>
          </cell>
          <cell r="Z124">
            <v>105.92</v>
          </cell>
          <cell r="AA124">
            <v>175.07</v>
          </cell>
          <cell r="AB124" t="str">
            <v/>
          </cell>
          <cell r="AC124">
            <v>1.6528512084592144</v>
          </cell>
          <cell r="AD124">
            <v>140.495</v>
          </cell>
          <cell r="AE124">
            <v>292.0360166632463</v>
          </cell>
          <cell r="AF124">
            <v>354.00211333932475</v>
          </cell>
          <cell r="AG124">
            <v>323.01906500128553</v>
          </cell>
          <cell r="AH124">
            <v>326.87104970484324</v>
          </cell>
          <cell r="AI124">
            <v>0</v>
          </cell>
          <cell r="AJ124">
            <v>99</v>
          </cell>
          <cell r="AK124">
            <v>99</v>
          </cell>
          <cell r="AL124">
            <v>0</v>
          </cell>
          <cell r="AM124">
            <v>0</v>
          </cell>
          <cell r="AN124">
            <v>0.8</v>
          </cell>
          <cell r="AO124">
            <v>0.50103092783505143</v>
          </cell>
          <cell r="AP124">
            <v>0</v>
          </cell>
          <cell r="AS124">
            <v>99</v>
          </cell>
          <cell r="AT124">
            <v>189</v>
          </cell>
          <cell r="AU124">
            <v>240</v>
          </cell>
          <cell r="AV124">
            <v>250</v>
          </cell>
        </row>
        <row r="125">
          <cell r="A125" t="str">
            <v>Equip8403</v>
          </cell>
          <cell r="B125" t="str">
            <v/>
          </cell>
          <cell r="C125" t="str">
            <v>TwoHanded</v>
          </cell>
          <cell r="D125">
            <v>8</v>
          </cell>
          <cell r="E125">
            <v>4</v>
          </cell>
          <cell r="F125">
            <v>5</v>
          </cell>
          <cell r="G125">
            <v>3</v>
          </cell>
          <cell r="H125">
            <v>0</v>
          </cell>
          <cell r="I125">
            <v>3</v>
          </cell>
          <cell r="J125">
            <v>156.97</v>
          </cell>
          <cell r="K125">
            <v>213.87</v>
          </cell>
          <cell r="L125" t="str">
            <v>익스포넨셜</v>
          </cell>
          <cell r="M125">
            <v>2</v>
          </cell>
          <cell r="N125">
            <v>3</v>
          </cell>
          <cell r="O125">
            <v>1</v>
          </cell>
          <cell r="P125" t="str">
            <v>MorfusSword</v>
          </cell>
          <cell r="Q125">
            <v>1</v>
          </cell>
          <cell r="R125" t="str">
            <v>Shot_MorfusSword</v>
          </cell>
          <cell r="S125" t="str">
            <v>EquipName_MorfusSword</v>
          </cell>
          <cell r="T125" t="str">
            <v>뒤틀린 절망</v>
          </cell>
          <cell r="U125">
            <v>19.255376596543943</v>
          </cell>
          <cell r="V125">
            <v>7.6341397890081861</v>
          </cell>
          <cell r="W125">
            <v>10.759416005534376</v>
          </cell>
          <cell r="X125">
            <v>147</v>
          </cell>
          <cell r="Y125">
            <v>207.18</v>
          </cell>
          <cell r="Z125">
            <v>156.97</v>
          </cell>
          <cell r="AA125">
            <v>213.87</v>
          </cell>
          <cell r="AB125" t="str">
            <v/>
          </cell>
          <cell r="AC125">
            <v>1.3624896477033828</v>
          </cell>
          <cell r="AD125">
            <v>185.42000000000002</v>
          </cell>
          <cell r="AE125">
            <v>340.54458179401945</v>
          </cell>
          <cell r="AF125">
            <v>378.68764803142506</v>
          </cell>
          <cell r="AG125">
            <v>359.61611491272225</v>
          </cell>
          <cell r="AH125">
            <v>361.08504440853449</v>
          </cell>
          <cell r="AI125">
            <v>0</v>
          </cell>
          <cell r="AJ125">
            <v>99</v>
          </cell>
          <cell r="AK125">
            <v>99</v>
          </cell>
          <cell r="AL125">
            <v>0</v>
          </cell>
          <cell r="AM125">
            <v>0</v>
          </cell>
          <cell r="AN125">
            <v>0.8</v>
          </cell>
          <cell r="AO125">
            <v>0.50103092783505143</v>
          </cell>
          <cell r="AP125">
            <v>4.5999999999999996</v>
          </cell>
          <cell r="AS125">
            <v>109</v>
          </cell>
          <cell r="AT125">
            <v>229</v>
          </cell>
          <cell r="AU125">
            <v>280</v>
          </cell>
          <cell r="AV125">
            <v>300</v>
          </cell>
        </row>
        <row r="126">
          <cell r="A126" t="str">
            <v>Equip8404</v>
          </cell>
          <cell r="B126" t="str">
            <v/>
          </cell>
          <cell r="C126" t="str">
            <v>TwoHanded</v>
          </cell>
          <cell r="D126">
            <v>8</v>
          </cell>
          <cell r="E126">
            <v>4</v>
          </cell>
          <cell r="F126">
            <v>5</v>
          </cell>
          <cell r="G126">
            <v>4</v>
          </cell>
          <cell r="H126">
            <v>0</v>
          </cell>
          <cell r="I126">
            <v>3</v>
          </cell>
          <cell r="J126">
            <v>138.51</v>
          </cell>
          <cell r="K126">
            <v>214.18</v>
          </cell>
          <cell r="L126" t="str">
            <v>익스포넨셜</v>
          </cell>
          <cell r="M126">
            <v>2</v>
          </cell>
          <cell r="N126">
            <v>3</v>
          </cell>
          <cell r="O126">
            <v>1</v>
          </cell>
          <cell r="P126" t="str">
            <v>JimHdSword2</v>
          </cell>
          <cell r="Q126">
            <v>1</v>
          </cell>
          <cell r="R126" t="str">
            <v>Shot_JimHdSword2</v>
          </cell>
          <cell r="S126" t="str">
            <v>EquipName_JimHdSword2</v>
          </cell>
          <cell r="T126" t="str">
            <v>와이번의 정수</v>
          </cell>
          <cell r="U126">
            <v>19.255376596543943</v>
          </cell>
          <cell r="V126">
            <v>7.3988693289249845</v>
          </cell>
          <cell r="W126">
            <v>11.51929121986111</v>
          </cell>
          <cell r="X126">
            <v>142.47</v>
          </cell>
          <cell r="Y126">
            <v>221.81</v>
          </cell>
          <cell r="Z126">
            <v>138.51</v>
          </cell>
          <cell r="AA126">
            <v>214.18</v>
          </cell>
          <cell r="AB126" t="str">
            <v/>
          </cell>
          <cell r="AC126">
            <v>1.5463143455346187</v>
          </cell>
          <cell r="AD126">
            <v>176.345</v>
          </cell>
          <cell r="AE126">
            <v>325.11635176901666</v>
          </cell>
          <cell r="AF126">
            <v>378.86626132590072</v>
          </cell>
          <cell r="AG126">
            <v>351.99130654745869</v>
          </cell>
          <cell r="AH126">
            <v>354.89693874877219</v>
          </cell>
          <cell r="AI126">
            <v>0</v>
          </cell>
          <cell r="AJ126">
            <v>99</v>
          </cell>
          <cell r="AK126">
            <v>99</v>
          </cell>
          <cell r="AL126">
            <v>0</v>
          </cell>
          <cell r="AM126">
            <v>0</v>
          </cell>
          <cell r="AN126">
            <v>0.64</v>
          </cell>
          <cell r="AO126">
            <v>0.40082474226804116</v>
          </cell>
          <cell r="AP126">
            <v>7.6</v>
          </cell>
          <cell r="AS126">
            <v>109</v>
          </cell>
          <cell r="AT126">
            <v>229</v>
          </cell>
          <cell r="AU126">
            <v>280</v>
          </cell>
          <cell r="AV126">
            <v>300</v>
          </cell>
        </row>
        <row r="127">
          <cell r="A127" t="str">
            <v>Equip8405</v>
          </cell>
          <cell r="B127" t="str">
            <v/>
          </cell>
          <cell r="C127" t="str">
            <v>TwoHanded</v>
          </cell>
          <cell r="D127">
            <v>8</v>
          </cell>
          <cell r="E127">
            <v>4</v>
          </cell>
          <cell r="F127">
            <v>6</v>
          </cell>
          <cell r="G127">
            <v>5</v>
          </cell>
          <cell r="H127">
            <v>0</v>
          </cell>
          <cell r="I127">
            <v>3</v>
          </cell>
          <cell r="J127">
            <v>205.9</v>
          </cell>
          <cell r="K127">
            <v>274.29000000000002</v>
          </cell>
          <cell r="L127" t="str">
            <v>익스포넨셜</v>
          </cell>
          <cell r="M127">
            <v>2</v>
          </cell>
          <cell r="N127">
            <v>3.5</v>
          </cell>
          <cell r="O127">
            <v>1</v>
          </cell>
          <cell r="P127" t="str">
            <v>ArsenalBigSword</v>
          </cell>
          <cell r="Q127">
            <v>1</v>
          </cell>
          <cell r="R127" t="str">
            <v>Shot_ArsenalBigSword</v>
          </cell>
          <cell r="S127" t="str">
            <v>EquipName_ArsenalBigSword</v>
          </cell>
          <cell r="T127" t="str">
            <v>최후의 아포칼립스</v>
          </cell>
          <cell r="U127">
            <v>25.095065357147273</v>
          </cell>
          <cell r="V127">
            <v>8.1164141117755797</v>
          </cell>
          <cell r="W127">
            <v>11.069595113722976</v>
          </cell>
          <cell r="X127">
            <v>203.68</v>
          </cell>
          <cell r="Y127">
            <v>277.79000000000002</v>
          </cell>
          <cell r="Z127">
            <v>205.9</v>
          </cell>
          <cell r="AA127">
            <v>274.29000000000002</v>
          </cell>
          <cell r="AB127" t="str">
            <v/>
          </cell>
          <cell r="AC127">
            <v>1.3321515298688684</v>
          </cell>
          <cell r="AD127">
            <v>240.09500000000003</v>
          </cell>
          <cell r="AE127">
            <v>374.00441647777791</v>
          </cell>
          <cell r="AF127">
            <v>409.37063185310853</v>
          </cell>
          <cell r="AG127">
            <v>391.68752416544322</v>
          </cell>
          <cell r="AH127">
            <v>392.95106086810699</v>
          </cell>
          <cell r="AI127">
            <v>0</v>
          </cell>
          <cell r="AJ127">
            <v>99</v>
          </cell>
          <cell r="AK127">
            <v>99</v>
          </cell>
          <cell r="AL127">
            <v>0</v>
          </cell>
          <cell r="AM127">
            <v>0</v>
          </cell>
          <cell r="AN127">
            <v>0.64</v>
          </cell>
          <cell r="AO127">
            <v>0.40082474226804116</v>
          </cell>
          <cell r="AP127">
            <v>14.6</v>
          </cell>
          <cell r="AS127">
            <v>129</v>
          </cell>
          <cell r="AT127">
            <v>299</v>
          </cell>
          <cell r="AU127">
            <v>340</v>
          </cell>
          <cell r="AV127">
            <v>360</v>
          </cell>
        </row>
        <row r="128">
          <cell r="A128" t="str">
            <v>후보</v>
          </cell>
          <cell r="B128" t="str">
            <v/>
          </cell>
          <cell r="C128" t="str">
            <v>TwoHanded</v>
          </cell>
          <cell r="D128">
            <v>8</v>
          </cell>
          <cell r="E128">
            <v>-1</v>
          </cell>
          <cell r="F128">
            <v>0</v>
          </cell>
          <cell r="G128">
            <v>-1</v>
          </cell>
          <cell r="H128">
            <v>0</v>
          </cell>
          <cell r="I128">
            <v>0</v>
          </cell>
          <cell r="J128">
            <v>0</v>
          </cell>
          <cell r="K128">
            <v>0</v>
          </cell>
          <cell r="L128" t="str">
            <v>유니티 랜덤</v>
          </cell>
          <cell r="M128">
            <v>0</v>
          </cell>
          <cell r="N128" t="str">
            <v/>
          </cell>
          <cell r="P128" t="str">
            <v>HeavyDarkSword</v>
          </cell>
          <cell r="Q128">
            <v>1</v>
          </cell>
          <cell r="R128" t="str">
            <v>Shot_HeavyDarkSword</v>
          </cell>
          <cell r="S128" t="str">
            <v>EquipName_HeavyDarkSword</v>
          </cell>
          <cell r="T128" t="str">
            <v>헤비 그레이트소드</v>
          </cell>
          <cell r="AI128">
            <v>0</v>
          </cell>
          <cell r="AJ128">
            <v>1</v>
          </cell>
          <cell r="AK128">
            <v>1</v>
          </cell>
          <cell r="AL128">
            <v>0</v>
          </cell>
          <cell r="AN128">
            <v>0</v>
          </cell>
          <cell r="AO128">
            <v>0</v>
          </cell>
          <cell r="AP128">
            <v>99</v>
          </cell>
        </row>
      </sheetData>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lowNameId|String</v>
          </cell>
          <cell r="D1" t="str">
            <v>nameId|String</v>
          </cell>
          <cell r="E1" t="str">
            <v>storyId|String</v>
          </cell>
          <cell r="F1" t="str">
            <v>descId|String</v>
          </cell>
          <cell r="G1" t="str">
            <v>ultimateId|String</v>
          </cell>
          <cell r="H1" t="str">
            <v>이름참고</v>
          </cell>
          <cell r="I1" t="str">
            <v>스토리참고</v>
          </cell>
          <cell r="J1" t="str">
            <v>설명참고</v>
          </cell>
          <cell r="K1" t="str">
            <v>궁극기참고</v>
          </cell>
          <cell r="L1" t="str">
            <v>grade|Int</v>
          </cell>
          <cell r="M1" t="str">
            <v>multiHp|Float</v>
          </cell>
          <cell r="N1" t="str">
            <v>multiAtk|Float</v>
          </cell>
          <cell r="O1" t="str">
            <v>어펙터댐지배율</v>
          </cell>
          <cell r="P1" t="str">
            <v>한타배율</v>
          </cell>
          <cell r="Q1" t="str">
            <v>attackDelay|Float</v>
          </cell>
          <cell r="R1" t="str">
            <v>평균타격</v>
          </cell>
          <cell r="S1" t="str">
            <v>총타격</v>
          </cell>
          <cell r="T1" t="str">
            <v>DPS변환</v>
          </cell>
          <cell r="U1" t="str">
            <v>moveSpeed|Float</v>
          </cell>
          <cell r="V1" t="str">
            <v>powerSource|Int</v>
          </cell>
          <cell r="W1" t="str">
            <v>sp|Float</v>
          </cell>
          <cell r="X1" t="str">
            <v>attackRange|Float</v>
          </cell>
          <cell r="Y1" t="str">
            <v>multiTargetAngle|Float</v>
          </cell>
          <cell r="Z1" t="str">
            <v>attackHitObjectRange|Float</v>
          </cell>
          <cell r="AA1" t="str">
            <v>prefabAddress|String</v>
          </cell>
          <cell r="AB1" t="str">
            <v>중복카운트</v>
          </cell>
          <cell r="AC1" t="str">
            <v>portraitAddress|String</v>
          </cell>
          <cell r="AD1" t="str">
            <v>targetingSphereRadius|Float</v>
          </cell>
          <cell r="AE1" t="str">
            <v>checkNavMeshReachable|Bool</v>
          </cell>
          <cell r="AF1" t="str">
            <v>checkBurrow|Bool</v>
          </cell>
          <cell r="AG1" t="str">
            <v>checkGhost|Bool</v>
          </cell>
          <cell r="AH1" t="str">
            <v>flying|Bool</v>
          </cell>
          <cell r="AI1" t="str">
            <v>orderIndex|Int</v>
          </cell>
          <cell r="AJ1" t="str">
            <v>제외사유</v>
          </cell>
          <cell r="AK1" t="str">
            <v>업데이트순번</v>
          </cell>
          <cell r="AL1" t="str">
            <v>charGachaWeight|Float</v>
          </cell>
          <cell r="AM1" t="str">
            <v>noHaveTimes|Float</v>
          </cell>
          <cell r="AN1" t="str">
            <v>baseStr|Int</v>
          </cell>
          <cell r="AO1" t="str">
            <v>baseDex|Int</v>
          </cell>
          <cell r="AP1" t="str">
            <v>baseInt|Int</v>
          </cell>
          <cell r="AQ1" t="str">
            <v>baseVit|Int</v>
          </cell>
          <cell r="AR1" t="str">
            <v>trainingHp|Float</v>
          </cell>
          <cell r="AS1" t="str">
            <v>trainingAtk|Float</v>
          </cell>
          <cell r="AT1" t="str">
            <v>trainingMin|Int</v>
          </cell>
          <cell r="AU1" t="str">
            <v>trainingMax|Int</v>
          </cell>
          <cell r="AV1">
            <v>685</v>
          </cell>
          <cell r="AW1" t="str">
            <v>현질시평균일수</v>
          </cell>
          <cell r="AX1" t="str">
            <v>표준 DI pr Min</v>
          </cell>
          <cell r="AY1" t="str">
            <v>표준 DI pr Max</v>
          </cell>
          <cell r="AZ1" t="str">
            <v>표준 DI pp Min</v>
          </cell>
          <cell r="BA1" t="str">
            <v>표준 DI pp Max</v>
          </cell>
          <cell r="BB1" t="str">
            <v>battltMusicOverriding|String</v>
          </cell>
          <cell r="BC1" t="str">
            <v>nodeWarLastCount|Int</v>
          </cell>
          <cell r="BD1" t="str">
            <v>aniAdjust|Float</v>
          </cell>
          <cell r="BE1" t="str">
            <v>actorId값연결</v>
          </cell>
          <cell r="BF1" t="str">
            <v>Jason화</v>
          </cell>
          <cell r="BH1" t="str">
            <v>actLst</v>
          </cell>
        </row>
        <row r="2">
          <cell r="A2" t="str">
            <v>Actor0201</v>
          </cell>
          <cell r="B2">
            <v>1</v>
          </cell>
          <cell r="C2" t="str">
            <v>CharLowName_Ganfaul</v>
          </cell>
          <cell r="D2" t="str">
            <v>CharName_Ganfaul</v>
          </cell>
          <cell r="E2" t="str">
            <v>CharStory_Ganfaul</v>
          </cell>
          <cell r="F2" t="str">
            <v>CharDesc_Ganfaul</v>
          </cell>
          <cell r="G2" t="str">
            <v>CharUltimate_Ganfaul</v>
          </cell>
          <cell r="H2" t="str">
            <v>간파울</v>
          </cell>
          <cell r="I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이를 막으려 했으나 실패했다. 그 뒤 부서진 세상을 재건하며 흩어진 생존자들을 모아 살아남는데 애쓰고 있다.</v>
          </cell>
          <cell r="J2" t="str">
            <v>적을 꿰뚫어버리는 강력한 한 방의 마법을 구사한다.</v>
          </cell>
          <cell r="K2" t="str">
            <v>&lt;size=16&gt;&lt;color=#DE7100&gt;다섯갈래 폭풍&lt;/color&gt;&lt;/size&gt;
마법 갈래를 5개로 파생시키는 장판을 생성합니다. 장판 위에 서있을 때 해당 효과를 적용받을 수 있습니다.</v>
          </cell>
          <cell r="L2">
            <v>2</v>
          </cell>
          <cell r="M2">
            <v>0.94899999999999995</v>
          </cell>
          <cell r="N2">
            <v>1.0329999999999999</v>
          </cell>
          <cell r="O2">
            <v>0.92</v>
          </cell>
          <cell r="P2">
            <v>0.79196666666666671</v>
          </cell>
          <cell r="Q2">
            <v>0.70599999999999996</v>
          </cell>
          <cell r="R2">
            <v>1</v>
          </cell>
          <cell r="S2">
            <v>0.79196666666666671</v>
          </cell>
          <cell r="T2">
            <v>1.1217658168083098</v>
          </cell>
          <cell r="U2">
            <v>3.5</v>
          </cell>
          <cell r="V2">
            <v>0</v>
          </cell>
          <cell r="W2">
            <v>150</v>
          </cell>
          <cell r="X2">
            <v>0</v>
          </cell>
          <cell r="Y2">
            <v>0</v>
          </cell>
          <cell r="Z2">
            <v>0</v>
          </cell>
          <cell r="AA2" t="str">
            <v>Ganfaul</v>
          </cell>
          <cell r="AB2">
            <v>2</v>
          </cell>
          <cell r="AC2" t="str">
            <v>Portrait_Ganfaul</v>
          </cell>
          <cell r="AD2">
            <v>0.05</v>
          </cell>
          <cell r="AE2" t="b">
            <v>1</v>
          </cell>
          <cell r="AF2" t="b">
            <v>1</v>
          </cell>
          <cell r="AG2" t="b">
            <v>1</v>
          </cell>
          <cell r="AH2" t="b">
            <v>0</v>
          </cell>
          <cell r="AI2">
            <v>1</v>
          </cell>
          <cell r="AK2">
            <v>0</v>
          </cell>
          <cell r="AL2">
            <v>1</v>
          </cell>
          <cell r="AM2">
            <v>1</v>
          </cell>
          <cell r="AN2">
            <v>0</v>
          </cell>
          <cell r="AO2">
            <v>0</v>
          </cell>
          <cell r="AP2">
            <v>0</v>
          </cell>
          <cell r="AQ2">
            <v>0</v>
          </cell>
          <cell r="AR2">
            <v>0.31359999999999999</v>
          </cell>
          <cell r="AS2">
            <v>0.18379999999999999</v>
          </cell>
          <cell r="AT2">
            <v>289</v>
          </cell>
          <cell r="AU2">
            <v>521</v>
          </cell>
          <cell r="AV2">
            <v>24.691358024691358</v>
          </cell>
          <cell r="AW2">
            <v>8.2304526748971192</v>
          </cell>
          <cell r="AX2">
            <v>299</v>
          </cell>
          <cell r="AY2">
            <v>399</v>
          </cell>
          <cell r="AZ2">
            <v>500</v>
          </cell>
          <cell r="BA2">
            <v>520</v>
          </cell>
          <cell r="BB2" t="str">
            <v/>
          </cell>
          <cell r="BC2">
            <v>75</v>
          </cell>
          <cell r="BE2" t="str">
            <v>"Actor0201"</v>
          </cell>
          <cell r="BF2" t="str">
            <v>"Actor0201"</v>
          </cell>
          <cell r="BH2"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row>
        <row r="3">
          <cell r="A3" t="str">
            <v>Actor1002</v>
          </cell>
          <cell r="B3">
            <v>2</v>
          </cell>
          <cell r="C3" t="str">
            <v>CharLowName_Yuki</v>
          </cell>
          <cell r="D3" t="str">
            <v>CharName_Yuki</v>
          </cell>
          <cell r="E3" t="str">
            <v>CharStory_Yuki</v>
          </cell>
          <cell r="F3" t="str">
            <v>CharDesc_Yuki</v>
          </cell>
          <cell r="G3" t="str">
            <v>CharUltimate_Yuki</v>
          </cell>
          <cell r="H3" t="str">
            <v>소하</v>
          </cell>
          <cell r="I3" t="str">
            <v>간파울이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v>
          </cell>
          <cell r="J3" t="str">
            <v>범위 공격으로 다수의 적을 효과적으로 처리할 수 있다.</v>
          </cell>
          <cell r="K3" t="str">
            <v>&lt;size=16&gt;&lt;color=#DE7100&gt;디지털 변환&lt;/color&gt;&lt;/size&gt;
주변의 총알을 원자 단위로 분해해서 소멸시키고 적에게 다소 피해를 입힙니다. 근거리 공격이나 범위형 공격은 막아낼 수 없습니다.</v>
          </cell>
          <cell r="L3">
            <v>0</v>
          </cell>
          <cell r="M3">
            <v>0.86099999999999999</v>
          </cell>
          <cell r="N3">
            <v>0.80600000000000005</v>
          </cell>
          <cell r="O3">
            <v>0.5625</v>
          </cell>
          <cell r="P3">
            <v>0.37781250000000005</v>
          </cell>
          <cell r="Q3">
            <v>0.81100000000000005</v>
          </cell>
          <cell r="R3">
            <v>2</v>
          </cell>
          <cell r="S3">
            <v>0.7556250000000001</v>
          </cell>
          <cell r="T3">
            <v>0.93172009864364991</v>
          </cell>
          <cell r="U3">
            <v>3.3</v>
          </cell>
          <cell r="V3">
            <v>1</v>
          </cell>
          <cell r="W3">
            <v>125</v>
          </cell>
          <cell r="X3">
            <v>0</v>
          </cell>
          <cell r="Y3">
            <v>0</v>
          </cell>
          <cell r="Z3">
            <v>0</v>
          </cell>
          <cell r="AA3" t="str">
            <v>Yuki</v>
          </cell>
          <cell r="AB3">
            <v>2</v>
          </cell>
          <cell r="AC3" t="str">
            <v>Portrait_Yuki</v>
          </cell>
          <cell r="AD3">
            <v>0.25</v>
          </cell>
          <cell r="AE3" t="b">
            <v>0</v>
          </cell>
          <cell r="AF3" t="b">
            <v>1</v>
          </cell>
          <cell r="AG3" t="b">
            <v>1</v>
          </cell>
          <cell r="AH3" t="b">
            <v>0</v>
          </cell>
          <cell r="AI3">
            <v>45</v>
          </cell>
          <cell r="AK3">
            <v>0</v>
          </cell>
          <cell r="AL3">
            <v>30</v>
          </cell>
          <cell r="AM3">
            <v>7.2</v>
          </cell>
          <cell r="AN3">
            <v>0</v>
          </cell>
          <cell r="AO3">
            <v>0</v>
          </cell>
          <cell r="AP3">
            <v>0</v>
          </cell>
          <cell r="AQ3">
            <v>0</v>
          </cell>
          <cell r="AR3">
            <v>0.23669999999999999</v>
          </cell>
          <cell r="AS3">
            <v>0.13120000000000001</v>
          </cell>
          <cell r="AT3">
            <v>411</v>
          </cell>
          <cell r="AU3">
            <v>685</v>
          </cell>
          <cell r="AV3">
            <v>18.248175182481752</v>
          </cell>
          <cell r="AW3">
            <v>6.0827250608272507</v>
          </cell>
          <cell r="AX3">
            <v>29</v>
          </cell>
          <cell r="AY3">
            <v>39</v>
          </cell>
          <cell r="AZ3">
            <v>50</v>
          </cell>
          <cell r="BA3">
            <v>55</v>
          </cell>
          <cell r="BB3" t="str">
            <v/>
          </cell>
          <cell r="BC3">
            <v>85</v>
          </cell>
          <cell r="BE3" t="str">
            <v>"Actor0201","Actor1002"</v>
          </cell>
          <cell r="BF3" t="str">
            <v>"Actor1002"</v>
          </cell>
        </row>
        <row r="4">
          <cell r="A4" t="str">
            <v>Actor2103</v>
          </cell>
          <cell r="B4">
            <v>3</v>
          </cell>
          <cell r="C4" t="str">
            <v>CharLowName_BigBatSuccubus</v>
          </cell>
          <cell r="D4" t="str">
            <v>CharName_BigBatSuccubus</v>
          </cell>
          <cell r="E4" t="str">
            <v>CharStory_BigBatSuccubus</v>
          </cell>
          <cell r="F4" t="str">
            <v>CharDesc_BigBatSuccubus</v>
          </cell>
          <cell r="G4" t="str">
            <v>CharUltimate_BigBatSuccubus</v>
          </cell>
          <cell r="H4" t="str">
            <v>데브샤</v>
          </cell>
          <cell r="I4" t="str">
            <v>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v>
          </cell>
          <cell r="J4" t="str">
            <v>꽃잎을 응축하여 만든 탄환 여러 발을 빠르게 난사한다.</v>
          </cell>
          <cell r="K4" t="str">
            <v>&lt;size=16&gt;&lt;color=#DE7100&gt;자연의 분노&lt;/color&gt;&lt;/size&gt;
자연의 힘을 담은 구체를 던져 자연재해를 일으킵니다. 발사하는 동안 짧은 시간이지만 움직일 수 없으며 구체는 벽을 통과할 수 있습니다.</v>
          </cell>
          <cell r="L4">
            <v>1</v>
          </cell>
          <cell r="M4">
            <v>0.90700000000000003</v>
          </cell>
          <cell r="N4">
            <v>0.91200000000000003</v>
          </cell>
          <cell r="O4">
            <v>0.23</v>
          </cell>
          <cell r="P4">
            <v>0.17480000000000004</v>
          </cell>
          <cell r="Q4">
            <v>0.624</v>
          </cell>
          <cell r="R4">
            <v>5</v>
          </cell>
          <cell r="S4">
            <v>0.87400000000000022</v>
          </cell>
          <cell r="T4">
            <v>1.400641025641026</v>
          </cell>
          <cell r="U4">
            <v>3.5</v>
          </cell>
          <cell r="V4">
            <v>2</v>
          </cell>
          <cell r="W4">
            <v>135</v>
          </cell>
          <cell r="X4">
            <v>8.3000000000000007</v>
          </cell>
          <cell r="Y4">
            <v>0</v>
          </cell>
          <cell r="Z4">
            <v>0</v>
          </cell>
          <cell r="AA4" t="str">
            <v>BigBatSuccubus</v>
          </cell>
          <cell r="AB4">
            <v>2</v>
          </cell>
          <cell r="AC4" t="str">
            <v>Portrait_BigBatSuccubus</v>
          </cell>
          <cell r="AD4">
            <v>0.15</v>
          </cell>
          <cell r="AE4" t="b">
            <v>1</v>
          </cell>
          <cell r="AF4" t="b">
            <v>1</v>
          </cell>
          <cell r="AG4" t="b">
            <v>1</v>
          </cell>
          <cell r="AH4" t="b">
            <v>0</v>
          </cell>
          <cell r="AI4">
            <v>27</v>
          </cell>
          <cell r="AK4">
            <v>0</v>
          </cell>
          <cell r="AL4">
            <v>14</v>
          </cell>
          <cell r="AM4">
            <v>4.5999999999999996</v>
          </cell>
          <cell r="AN4">
            <v>0</v>
          </cell>
          <cell r="AO4">
            <v>0</v>
          </cell>
          <cell r="AP4">
            <v>0</v>
          </cell>
          <cell r="AQ4">
            <v>0</v>
          </cell>
          <cell r="AR4">
            <v>0.28689999999999999</v>
          </cell>
          <cell r="AS4">
            <v>0.17280000000000001</v>
          </cell>
          <cell r="AT4">
            <v>325</v>
          </cell>
          <cell r="AU4">
            <v>604</v>
          </cell>
          <cell r="AV4">
            <v>21.528525296017222</v>
          </cell>
          <cell r="AW4">
            <v>7.1761750986724078</v>
          </cell>
          <cell r="AX4">
            <v>119</v>
          </cell>
          <cell r="AY4">
            <v>179</v>
          </cell>
          <cell r="AZ4">
            <v>200</v>
          </cell>
          <cell r="BA4">
            <v>210</v>
          </cell>
          <cell r="BB4" t="str">
            <v/>
          </cell>
          <cell r="BC4">
            <v>93</v>
          </cell>
          <cell r="BE4" t="str">
            <v>"Actor0201","Actor1002","Actor2103"</v>
          </cell>
          <cell r="BF4" t="str">
            <v>"Actor2103"</v>
          </cell>
          <cell r="BH4" t="str">
            <v>표준가챠전설캐릭가중치합</v>
          </cell>
        </row>
        <row r="5">
          <cell r="A5" t="str">
            <v>Actor0104</v>
          </cell>
          <cell r="B5">
            <v>4</v>
          </cell>
          <cell r="C5" t="str">
            <v>CharLowName_Bei</v>
          </cell>
          <cell r="D5" t="str">
            <v>CharName_Bei</v>
          </cell>
          <cell r="E5" t="str">
            <v>CharStory_Bei</v>
          </cell>
          <cell r="F5" t="str">
            <v>CharDesc_Bei</v>
          </cell>
          <cell r="G5" t="str">
            <v>CharUltimate_Bei</v>
          </cell>
          <cell r="H5" t="str">
            <v>베이</v>
          </cell>
          <cell r="I5" t="str">
            <v>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v>
          </cell>
          <cell r="J5" t="str">
            <v>푸른 불씨를 던져 부딪히는 자리에 장판을 생성한다. 이 마법 장판은 불꽃을 더 많이 겹치게 할수록 더 많은 데미지를 입힌다.</v>
          </cell>
          <cell r="K5" t="str">
            <v>&lt;size=16&gt;&lt;color=#DE7100&gt;빛나는 거미줄&lt;/color&gt;&lt;/size&gt;
마법의 실로 짠 거미줄을 발사합니다. 거미줄에 걸린 적은 이동할 수 없습니다.</v>
          </cell>
          <cell r="L5">
            <v>1</v>
          </cell>
          <cell r="M5">
            <v>0.92200000000000004</v>
          </cell>
          <cell r="N5">
            <v>0.93799999999999994</v>
          </cell>
          <cell r="O5">
            <v>0.23074999999999998</v>
          </cell>
          <cell r="P5">
            <v>0.18036958333333333</v>
          </cell>
          <cell r="Q5">
            <v>0.88200000000000001</v>
          </cell>
          <cell r="R5">
            <v>3</v>
          </cell>
          <cell r="S5">
            <v>0.54110875000000003</v>
          </cell>
          <cell r="T5">
            <v>0.6135019841269842</v>
          </cell>
          <cell r="U5">
            <v>3.5</v>
          </cell>
          <cell r="V5">
            <v>0</v>
          </cell>
          <cell r="W5">
            <v>140</v>
          </cell>
          <cell r="X5">
            <v>6.7</v>
          </cell>
          <cell r="Y5">
            <v>0</v>
          </cell>
          <cell r="Z5">
            <v>0</v>
          </cell>
          <cell r="AA5" t="str">
            <v>Bei</v>
          </cell>
          <cell r="AB5">
            <v>2</v>
          </cell>
          <cell r="AC5" t="str">
            <v>Portrait_Bei</v>
          </cell>
          <cell r="AD5">
            <v>0.2</v>
          </cell>
          <cell r="AE5" t="b">
            <v>1</v>
          </cell>
          <cell r="AF5" t="b">
            <v>1</v>
          </cell>
          <cell r="AG5" t="b">
            <v>1</v>
          </cell>
          <cell r="AH5" t="b">
            <v>0</v>
          </cell>
          <cell r="AI5">
            <v>22</v>
          </cell>
          <cell r="AK5">
            <v>0</v>
          </cell>
          <cell r="AL5">
            <v>14</v>
          </cell>
          <cell r="AM5">
            <v>4.5999999999999996</v>
          </cell>
          <cell r="AN5">
            <v>0</v>
          </cell>
          <cell r="AO5">
            <v>0</v>
          </cell>
          <cell r="AP5">
            <v>0</v>
          </cell>
          <cell r="AQ5">
            <v>0</v>
          </cell>
          <cell r="AR5">
            <v>0.25459999999999999</v>
          </cell>
          <cell r="AS5">
            <v>0.1605</v>
          </cell>
          <cell r="AT5">
            <v>325</v>
          </cell>
          <cell r="AU5">
            <v>604</v>
          </cell>
          <cell r="AV5">
            <v>21.528525296017222</v>
          </cell>
          <cell r="AW5">
            <v>7.1761750986724078</v>
          </cell>
          <cell r="AX5">
            <v>119</v>
          </cell>
          <cell r="AY5">
            <v>179</v>
          </cell>
          <cell r="AZ5">
            <v>200</v>
          </cell>
          <cell r="BA5">
            <v>210</v>
          </cell>
          <cell r="BB5" t="str">
            <v/>
          </cell>
          <cell r="BC5">
            <v>85</v>
          </cell>
          <cell r="BE5" t="str">
            <v>"Actor0201","Actor1002","Actor2103","Actor0104"</v>
          </cell>
          <cell r="BF5" t="str">
            <v>"Actor0104"</v>
          </cell>
          <cell r="BH5">
            <v>12</v>
          </cell>
        </row>
        <row r="6">
          <cell r="A6" t="str">
            <v>Actor1005</v>
          </cell>
          <cell r="B6">
            <v>5</v>
          </cell>
          <cell r="C6" t="str">
            <v>CharLowName_JellyFishGirl</v>
          </cell>
          <cell r="D6" t="str">
            <v>CharName_JellyFishGirl</v>
          </cell>
          <cell r="E6" t="str">
            <v>CharStory_JellyFishGirl</v>
          </cell>
          <cell r="F6" t="str">
            <v>CharDesc_JellyFishGirl</v>
          </cell>
          <cell r="G6" t="str">
            <v>CharUltimate_JellyFishGirl</v>
          </cell>
          <cell r="H6" t="str">
            <v>젤리아</v>
          </cell>
          <cell r="I6" t="str">
            <v>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v>
          </cell>
          <cell r="J6" t="str">
            <v>물방울 여러 개를 쏘아 벽을 넘는 곡사 공격을 한다.</v>
          </cell>
          <cell r="K6" t="str">
            <v>&lt;size=16&gt;&lt;color=#DE7100&gt;입자 장벽&lt;/color&gt;&lt;/size&gt;
적과 자신 사이에 지나갈 수 없는 벽을 생성합니다.</v>
          </cell>
          <cell r="L6">
            <v>0</v>
          </cell>
          <cell r="M6">
            <v>0.83699999999999997</v>
          </cell>
          <cell r="N6">
            <v>0.81799999999999995</v>
          </cell>
          <cell r="O6">
            <v>0.47</v>
          </cell>
          <cell r="P6">
            <v>0.3203833333333333</v>
          </cell>
          <cell r="Q6">
            <v>0.73199999999999998</v>
          </cell>
          <cell r="R6">
            <v>2</v>
          </cell>
          <cell r="S6">
            <v>0.6407666666666666</v>
          </cell>
          <cell r="T6">
            <v>0.87536429872495436</v>
          </cell>
          <cell r="U6">
            <v>2.8</v>
          </cell>
          <cell r="V6">
            <v>1</v>
          </cell>
          <cell r="W6">
            <v>120</v>
          </cell>
          <cell r="X6">
            <v>7.5</v>
          </cell>
          <cell r="Y6">
            <v>0</v>
          </cell>
          <cell r="Z6">
            <v>0</v>
          </cell>
          <cell r="AA6" t="str">
            <v>JellyFishGirl</v>
          </cell>
          <cell r="AB6">
            <v>2</v>
          </cell>
          <cell r="AC6" t="str">
            <v>Portrait_JellyFishGirl</v>
          </cell>
          <cell r="AD6">
            <v>0</v>
          </cell>
          <cell r="AE6" t="b">
            <v>0</v>
          </cell>
          <cell r="AF6" t="b">
            <v>1</v>
          </cell>
          <cell r="AG6" t="b">
            <v>1</v>
          </cell>
          <cell r="AH6" t="b">
            <v>0</v>
          </cell>
          <cell r="AI6">
            <v>47</v>
          </cell>
          <cell r="AK6">
            <v>0</v>
          </cell>
          <cell r="AL6">
            <v>30</v>
          </cell>
          <cell r="AM6">
            <v>7.2</v>
          </cell>
          <cell r="AN6">
            <v>0</v>
          </cell>
          <cell r="AO6">
            <v>0</v>
          </cell>
          <cell r="AP6">
            <v>0</v>
          </cell>
          <cell r="AQ6">
            <v>0</v>
          </cell>
          <cell r="AR6">
            <v>0.22120000000000001</v>
          </cell>
          <cell r="AS6">
            <v>0.13819999999999999</v>
          </cell>
          <cell r="AT6">
            <v>411</v>
          </cell>
          <cell r="AU6">
            <v>685</v>
          </cell>
          <cell r="AV6">
            <v>18.248175182481752</v>
          </cell>
          <cell r="AW6">
            <v>6.0827250608272507</v>
          </cell>
          <cell r="AX6">
            <v>29</v>
          </cell>
          <cell r="AY6">
            <v>39</v>
          </cell>
          <cell r="AZ6">
            <v>50</v>
          </cell>
          <cell r="BA6">
            <v>55</v>
          </cell>
          <cell r="BB6" t="str">
            <v/>
          </cell>
          <cell r="BC6">
            <v>95</v>
          </cell>
          <cell r="BE6" t="str">
            <v>"Actor0201","Actor1002","Actor2103","Actor0104","Actor1005"</v>
          </cell>
          <cell r="BF6" t="str">
            <v>"Actor1005"</v>
          </cell>
        </row>
        <row r="7">
          <cell r="A7" t="str">
            <v>Actor9906</v>
          </cell>
          <cell r="B7">
            <v>6</v>
          </cell>
          <cell r="C7" t="str">
            <v>CharLowName_QueryChan</v>
          </cell>
          <cell r="D7" t="str">
            <v>CharName_QueryChan</v>
          </cell>
          <cell r="E7" t="str">
            <v>CharStory_QueryChan</v>
          </cell>
          <cell r="F7" t="str">
            <v>CharDesc_QueryChan</v>
          </cell>
          <cell r="G7" t="str">
            <v>CharUltimate_QueryChan</v>
          </cell>
          <cell r="H7" t="str">
            <v>스트링없음</v>
          </cell>
          <cell r="I7" t="str">
            <v>스트링없음</v>
          </cell>
          <cell r="J7" t="str">
            <v>스트링없음</v>
          </cell>
          <cell r="K7" t="str">
            <v>스트링없음</v>
          </cell>
          <cell r="L7">
            <v>9</v>
          </cell>
          <cell r="M7">
            <v>1</v>
          </cell>
          <cell r="N7">
            <v>1</v>
          </cell>
          <cell r="O7" t="str">
            <v>어펙터밸류레벨없음</v>
          </cell>
          <cell r="P7">
            <v>0</v>
          </cell>
          <cell r="Q7">
            <v>0.75</v>
          </cell>
          <cell r="R7">
            <v>2.8</v>
          </cell>
          <cell r="S7">
            <v>0</v>
          </cell>
          <cell r="T7">
            <v>0</v>
          </cell>
          <cell r="U7">
            <v>3.5</v>
          </cell>
          <cell r="V7">
            <v>9</v>
          </cell>
          <cell r="W7">
            <v>125</v>
          </cell>
          <cell r="X7">
            <v>0</v>
          </cell>
          <cell r="Y7">
            <v>0</v>
          </cell>
          <cell r="Z7">
            <v>0</v>
          </cell>
          <cell r="AA7" t="str">
            <v>QueryChan</v>
          </cell>
          <cell r="AB7">
            <v>1</v>
          </cell>
          <cell r="AC7" t="str">
            <v>Portrait_QueryChan</v>
          </cell>
          <cell r="AD7">
            <v>0.05</v>
          </cell>
          <cell r="AE7" t="b">
            <v>1</v>
          </cell>
          <cell r="AF7" t="b">
            <v>1</v>
          </cell>
          <cell r="AG7" t="b">
            <v>1</v>
          </cell>
          <cell r="AH7" t="b">
            <v>0</v>
          </cell>
          <cell r="AJ7" t="str">
            <v>저작권이슈</v>
          </cell>
          <cell r="AK7">
            <v>99999</v>
          </cell>
          <cell r="AN7">
            <v>0</v>
          </cell>
          <cell r="AO7">
            <v>0</v>
          </cell>
          <cell r="AP7">
            <v>0</v>
          </cell>
          <cell r="AQ7">
            <v>0</v>
          </cell>
          <cell r="AR7">
            <v>0.2</v>
          </cell>
          <cell r="AS7">
            <v>0.125</v>
          </cell>
          <cell r="AT7">
            <v>100</v>
          </cell>
          <cell r="AU7">
            <v>200</v>
          </cell>
          <cell r="AV7">
            <v>66.666666666666671</v>
          </cell>
          <cell r="AW7">
            <v>22.222222222222221</v>
          </cell>
          <cell r="AX7">
            <v>999</v>
          </cell>
          <cell r="AY7">
            <v>999</v>
          </cell>
          <cell r="AZ7">
            <v>9999</v>
          </cell>
          <cell r="BA7">
            <v>9999</v>
          </cell>
          <cell r="BB7" t="str">
            <v/>
          </cell>
          <cell r="BC7">
            <v>85</v>
          </cell>
          <cell r="BE7" t="str">
            <v>"Actor0201","Actor1002","Actor2103","Actor0104","Actor1005"</v>
          </cell>
          <cell r="BF7" t="str">
            <v/>
          </cell>
        </row>
        <row r="8">
          <cell r="A8" t="str">
            <v>Actor0007</v>
          </cell>
          <cell r="B8">
            <v>7</v>
          </cell>
          <cell r="C8" t="str">
            <v>CharLowName_EarthMage</v>
          </cell>
          <cell r="D8" t="str">
            <v>CharName_EarthMage</v>
          </cell>
          <cell r="E8" t="str">
            <v>CharStory_EarthMage</v>
          </cell>
          <cell r="F8" t="str">
            <v>CharDesc_EarthMage</v>
          </cell>
          <cell r="G8" t="str">
            <v>CharUltimate_EarthMage</v>
          </cell>
          <cell r="H8" t="str">
            <v>헤르윈</v>
          </cell>
          <cell r="I8" t="str">
            <v>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v>
          </cell>
          <cell r="J8" t="str">
            <v>직선 형태의 다발탄을 날려 높은 타격 횟수를 만들어낸다.</v>
          </cell>
          <cell r="K8" t="str">
            <v>&lt;size=16&gt;&lt;color=#DE7100&gt;얼음 폭우&lt;/color&gt;&lt;/size&gt;
매우 많은 얼음 화살을 하늘로부터 꽂히게 합니다.</v>
          </cell>
          <cell r="L8">
            <v>0</v>
          </cell>
          <cell r="M8">
            <v>0.84899999999999998</v>
          </cell>
          <cell r="N8">
            <v>0.85099999999999998</v>
          </cell>
          <cell r="O8">
            <v>0.42499999999999999</v>
          </cell>
          <cell r="P8">
            <v>0.30139583333333331</v>
          </cell>
          <cell r="Q8">
            <v>0.83199999999999996</v>
          </cell>
          <cell r="R8">
            <v>2.5</v>
          </cell>
          <cell r="S8">
            <v>0.75348958333333327</v>
          </cell>
          <cell r="T8">
            <v>0.90563651842948711</v>
          </cell>
          <cell r="U8">
            <v>3.2</v>
          </cell>
          <cell r="V8">
            <v>0</v>
          </cell>
          <cell r="W8">
            <v>110</v>
          </cell>
          <cell r="X8">
            <v>0</v>
          </cell>
          <cell r="Y8">
            <v>0</v>
          </cell>
          <cell r="Z8">
            <v>0</v>
          </cell>
          <cell r="AA8" t="str">
            <v>EarthMage</v>
          </cell>
          <cell r="AB8">
            <v>2</v>
          </cell>
          <cell r="AC8" t="str">
            <v>Portrait_EarthMage</v>
          </cell>
          <cell r="AD8">
            <v>0.15</v>
          </cell>
          <cell r="AE8" t="b">
            <v>1</v>
          </cell>
          <cell r="AF8" t="b">
            <v>1</v>
          </cell>
          <cell r="AG8" t="b">
            <v>1</v>
          </cell>
          <cell r="AH8" t="b">
            <v>0</v>
          </cell>
          <cell r="AI8">
            <v>43</v>
          </cell>
          <cell r="AK8">
            <v>0</v>
          </cell>
          <cell r="AL8">
            <v>30</v>
          </cell>
          <cell r="AM8">
            <v>7.2</v>
          </cell>
          <cell r="AN8">
            <v>0</v>
          </cell>
          <cell r="AO8">
            <v>0</v>
          </cell>
          <cell r="AP8">
            <v>0</v>
          </cell>
          <cell r="AQ8">
            <v>0</v>
          </cell>
          <cell r="AR8">
            <v>0.24229999999999999</v>
          </cell>
          <cell r="AS8">
            <v>0.1386</v>
          </cell>
          <cell r="AT8">
            <v>411</v>
          </cell>
          <cell r="AU8">
            <v>685</v>
          </cell>
          <cell r="AV8">
            <v>18.248175182481752</v>
          </cell>
          <cell r="AW8">
            <v>6.0827250608272507</v>
          </cell>
          <cell r="AX8">
            <v>29</v>
          </cell>
          <cell r="AY8">
            <v>39</v>
          </cell>
          <cell r="AZ8">
            <v>50</v>
          </cell>
          <cell r="BA8">
            <v>55</v>
          </cell>
          <cell r="BB8" t="str">
            <v/>
          </cell>
          <cell r="BC8">
            <v>85</v>
          </cell>
          <cell r="BE8" t="str">
            <v>"Actor0201","Actor1002","Actor2103","Actor0104","Actor1005","Actor0007"</v>
          </cell>
          <cell r="BF8" t="str">
            <v>"Actor0007"</v>
          </cell>
        </row>
        <row r="9">
          <cell r="A9" t="str">
            <v>Actor1108</v>
          </cell>
          <cell r="B9">
            <v>8</v>
          </cell>
          <cell r="C9" t="str">
            <v>CharLowName_DynaMob</v>
          </cell>
          <cell r="D9" t="str">
            <v>CharName_DynaMob</v>
          </cell>
          <cell r="E9" t="str">
            <v>CharStory_DynaMob</v>
          </cell>
          <cell r="F9" t="str">
            <v>CharDesc_DynaMob</v>
          </cell>
          <cell r="G9" t="str">
            <v>CharUltimate_DynaMob</v>
          </cell>
          <cell r="H9" t="str">
            <v>테이슨</v>
          </cell>
          <cell r="I9"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J9" t="str">
            <v>개조된 코일로 벽을 넘어 목표를 타격한다. 실체가 없는 적까지 공격할 수 있다.</v>
          </cell>
          <cell r="K9" t="str">
            <v>&lt;size=16&gt;&lt;color=#DE7100&gt;오버 차지&lt;/color&gt;&lt;/size&gt;
하드웨어의 제한을 일시적으로 해방하여 더 멀리 공격할 수 있게 합니다.</v>
          </cell>
          <cell r="L9">
            <v>1</v>
          </cell>
          <cell r="M9">
            <v>0.93100000000000005</v>
          </cell>
          <cell r="N9">
            <v>0.97599999999999998</v>
          </cell>
          <cell r="O9">
            <v>0.60299999999999998</v>
          </cell>
          <cell r="P9">
            <v>0.49043999999999999</v>
          </cell>
          <cell r="Q9">
            <v>0.71199999999999997</v>
          </cell>
          <cell r="R9">
            <v>2.4</v>
          </cell>
          <cell r="S9">
            <v>1.1770559999999999</v>
          </cell>
          <cell r="T9">
            <v>1.6531685393258426</v>
          </cell>
          <cell r="U9">
            <v>2.5</v>
          </cell>
          <cell r="V9">
            <v>1</v>
          </cell>
          <cell r="W9">
            <v>130</v>
          </cell>
          <cell r="X9">
            <v>4.5</v>
          </cell>
          <cell r="Y9">
            <v>180</v>
          </cell>
          <cell r="Z9">
            <v>0</v>
          </cell>
          <cell r="AA9" t="str">
            <v>DynaMob</v>
          </cell>
          <cell r="AB9">
            <v>2</v>
          </cell>
          <cell r="AC9" t="str">
            <v>Portrait_DynaMob</v>
          </cell>
          <cell r="AD9">
            <v>0</v>
          </cell>
          <cell r="AE9" t="b">
            <v>0</v>
          </cell>
          <cell r="AF9" t="b">
            <v>1</v>
          </cell>
          <cell r="AG9" t="b">
            <v>0</v>
          </cell>
          <cell r="AH9" t="b">
            <v>0</v>
          </cell>
          <cell r="AI9">
            <v>24</v>
          </cell>
          <cell r="AK9">
            <v>0</v>
          </cell>
          <cell r="AL9">
            <v>14</v>
          </cell>
          <cell r="AM9">
            <v>4.5999999999999996</v>
          </cell>
          <cell r="AN9">
            <v>0</v>
          </cell>
          <cell r="AO9">
            <v>0</v>
          </cell>
          <cell r="AP9">
            <v>0</v>
          </cell>
          <cell r="AQ9">
            <v>0</v>
          </cell>
          <cell r="AR9">
            <v>0.29570000000000002</v>
          </cell>
          <cell r="AS9">
            <v>0.15359999999999999</v>
          </cell>
          <cell r="AT9">
            <v>325</v>
          </cell>
          <cell r="AU9">
            <v>604</v>
          </cell>
          <cell r="AV9">
            <v>21.528525296017222</v>
          </cell>
          <cell r="AW9">
            <v>7.1761750986724078</v>
          </cell>
          <cell r="AX9">
            <v>119</v>
          </cell>
          <cell r="AY9">
            <v>179</v>
          </cell>
          <cell r="AZ9">
            <v>200</v>
          </cell>
          <cell r="BA9">
            <v>210</v>
          </cell>
          <cell r="BB9" t="str">
            <v/>
          </cell>
          <cell r="BC9">
            <v>85</v>
          </cell>
          <cell r="BD9">
            <v>0.66659999999999997</v>
          </cell>
          <cell r="BE9" t="str">
            <v>"Actor0201","Actor1002","Actor2103","Actor0104","Actor1005","Actor0007","Actor1108"</v>
          </cell>
          <cell r="BF9" t="str">
            <v>"Actor1108"</v>
          </cell>
        </row>
        <row r="10">
          <cell r="A10" t="str">
            <v>Actor1109</v>
          </cell>
          <cell r="B10">
            <v>9</v>
          </cell>
          <cell r="C10" t="str">
            <v>CharLowName_SciFiWarrior</v>
          </cell>
          <cell r="D10" t="str">
            <v>CharName_SciFiWarrior</v>
          </cell>
          <cell r="E10" t="str">
            <v>CharStory_SciFiWarrior</v>
          </cell>
          <cell r="F10" t="str">
            <v>CharDesc_SciFiWarrior</v>
          </cell>
          <cell r="G10" t="str">
            <v>CharUltimate_SciFiWarrior</v>
          </cell>
          <cell r="H10" t="str">
            <v>닉스</v>
          </cell>
          <cell r="I10" t="str">
            <v>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J10" t="str">
            <v>광학 레이저 소총을 사용한다. 두 번의 일반적인 탄환을 날린 후 모든 몬스터를 꿰뚫는 강력한 관통 공격을 발사할 수 있다.</v>
          </cell>
          <cell r="K10" t="str">
            <v>&lt;size=16&gt;&lt;color=#DE7100&gt;시공간 전송&lt;/color&gt;&lt;/size&gt;
미래의 본부에 탄환 부스트를 요청합니다. 불안정한 위치에 구체의 이동이 이루어지는데 여기에 닿은 적들은 즉사하거나 큰 데미지를 입습니다. 부스트를 획득하면 5회 동안 강력한 관통샷을 발사할 수 있습니다.</v>
          </cell>
          <cell r="L10">
            <v>1</v>
          </cell>
          <cell r="M10">
            <v>0.96299999999999997</v>
          </cell>
          <cell r="N10">
            <v>1.012</v>
          </cell>
          <cell r="O10">
            <v>1.45</v>
          </cell>
          <cell r="P10">
            <v>1.2228333333333334</v>
          </cell>
          <cell r="Q10">
            <v>0.77700000000000002</v>
          </cell>
          <cell r="R10">
            <v>1.9</v>
          </cell>
          <cell r="S10">
            <v>2.3233833333333336</v>
          </cell>
          <cell r="T10">
            <v>2.9901973401973403</v>
          </cell>
          <cell r="U10">
            <v>3.5</v>
          </cell>
          <cell r="V10">
            <v>1</v>
          </cell>
          <cell r="W10">
            <v>130</v>
          </cell>
          <cell r="X10">
            <v>0</v>
          </cell>
          <cell r="Y10">
            <v>0</v>
          </cell>
          <cell r="Z10">
            <v>0</v>
          </cell>
          <cell r="AA10" t="str">
            <v>SciFiWarrior</v>
          </cell>
          <cell r="AB10">
            <v>2</v>
          </cell>
          <cell r="AC10" t="str">
            <v>Portrait_SciFiWarrior</v>
          </cell>
          <cell r="AD10">
            <v>0.05</v>
          </cell>
          <cell r="AE10" t="b">
            <v>1</v>
          </cell>
          <cell r="AF10" t="b">
            <v>1</v>
          </cell>
          <cell r="AG10" t="b">
            <v>1</v>
          </cell>
          <cell r="AH10" t="b">
            <v>0</v>
          </cell>
          <cell r="AI10">
            <v>26</v>
          </cell>
          <cell r="AK10">
            <v>0</v>
          </cell>
          <cell r="AL10">
            <v>14</v>
          </cell>
          <cell r="AM10">
            <v>4.5999999999999996</v>
          </cell>
          <cell r="AN10">
            <v>0</v>
          </cell>
          <cell r="AO10">
            <v>0</v>
          </cell>
          <cell r="AP10">
            <v>0</v>
          </cell>
          <cell r="AQ10">
            <v>0</v>
          </cell>
          <cell r="AR10">
            <v>0.29749999999999999</v>
          </cell>
          <cell r="AS10">
            <v>0.1691</v>
          </cell>
          <cell r="AT10">
            <v>325</v>
          </cell>
          <cell r="AU10">
            <v>604</v>
          </cell>
          <cell r="AV10">
            <v>21.528525296017222</v>
          </cell>
          <cell r="AW10">
            <v>7.1761750986724078</v>
          </cell>
          <cell r="AX10">
            <v>119</v>
          </cell>
          <cell r="AY10">
            <v>179</v>
          </cell>
          <cell r="AZ10">
            <v>200</v>
          </cell>
          <cell r="BA10">
            <v>210</v>
          </cell>
          <cell r="BB10" t="str">
            <v/>
          </cell>
          <cell r="BC10">
            <v>85</v>
          </cell>
          <cell r="BD10">
            <v>0.66659999999999997</v>
          </cell>
          <cell r="BE10" t="str">
            <v>"Actor0201","Actor1002","Actor2103","Actor0104","Actor1005","Actor0007","Actor1108","Actor1109"</v>
          </cell>
          <cell r="BF10" t="str">
            <v>"Actor1109"</v>
          </cell>
        </row>
        <row r="11">
          <cell r="A11" t="str">
            <v>Actor2010</v>
          </cell>
          <cell r="B11">
            <v>10</v>
          </cell>
          <cell r="C11" t="str">
            <v>CharLowName_ChaosElemental</v>
          </cell>
          <cell r="D11" t="str">
            <v>CharName_ChaosElemental</v>
          </cell>
          <cell r="E11" t="str">
            <v>CharStory_ChaosElemental</v>
          </cell>
          <cell r="F11" t="str">
            <v>CharDesc_ChaosElemental</v>
          </cell>
          <cell r="G11" t="str">
            <v>CharUltimate_ChaosElemental</v>
          </cell>
          <cell r="H11" t="str">
            <v>그루퍼스</v>
          </cell>
          <cell r="I11" t="str">
            <v>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v>
          </cell>
          <cell r="J11" t="str">
            <v>일정 시간 후 세 방향으로 갈라지는 풀잎 다발을 날린다.</v>
          </cell>
          <cell r="K11" t="str">
            <v>&lt;size=16&gt;&lt;color=#DE7100&gt;지구의 핵&lt;/color&gt;&lt;/size&gt;
지구의 내핵의 힘을 본딴 구체를 만들어내어 생성한 자리에 강력한 데미지를 입힙니다. 시전하는 동안은 아무 행동을 할 수 없습니다.</v>
          </cell>
          <cell r="L11">
            <v>0</v>
          </cell>
          <cell r="M11">
            <v>0.878</v>
          </cell>
          <cell r="N11">
            <v>0.85499999999999998</v>
          </cell>
          <cell r="O11">
            <v>1.02</v>
          </cell>
          <cell r="P11">
            <v>0.72675000000000001</v>
          </cell>
          <cell r="Q11">
            <v>0.75800000000000001</v>
          </cell>
          <cell r="R11">
            <v>1</v>
          </cell>
          <cell r="S11">
            <v>0.72675000000000001</v>
          </cell>
          <cell r="T11">
            <v>0.95877308707124009</v>
          </cell>
          <cell r="U11">
            <v>3</v>
          </cell>
          <cell r="V11">
            <v>2</v>
          </cell>
          <cell r="W11">
            <v>150</v>
          </cell>
          <cell r="X11">
            <v>0</v>
          </cell>
          <cell r="Y11">
            <v>0</v>
          </cell>
          <cell r="Z11">
            <v>0</v>
          </cell>
          <cell r="AA11" t="str">
            <v>ChaosElemental</v>
          </cell>
          <cell r="AB11">
            <v>2</v>
          </cell>
          <cell r="AC11" t="str">
            <v>Portrait_ChaosElemental</v>
          </cell>
          <cell r="AD11">
            <v>0.1</v>
          </cell>
          <cell r="AE11" t="b">
            <v>1</v>
          </cell>
          <cell r="AF11" t="b">
            <v>1</v>
          </cell>
          <cell r="AG11" t="b">
            <v>1</v>
          </cell>
          <cell r="AH11" t="b">
            <v>1</v>
          </cell>
          <cell r="AI11">
            <v>49</v>
          </cell>
          <cell r="AK11">
            <v>0</v>
          </cell>
          <cell r="AL11">
            <v>30</v>
          </cell>
          <cell r="AM11">
            <v>7.2</v>
          </cell>
          <cell r="AN11">
            <v>0</v>
          </cell>
          <cell r="AO11">
            <v>0</v>
          </cell>
          <cell r="AP11">
            <v>0</v>
          </cell>
          <cell r="AQ11">
            <v>0</v>
          </cell>
          <cell r="AR11">
            <v>0.23350000000000001</v>
          </cell>
          <cell r="AS11">
            <v>0.13869999999999999</v>
          </cell>
          <cell r="AT11">
            <v>411</v>
          </cell>
          <cell r="AU11">
            <v>685</v>
          </cell>
          <cell r="AV11">
            <v>18.248175182481752</v>
          </cell>
          <cell r="AW11">
            <v>6.0827250608272507</v>
          </cell>
          <cell r="AX11">
            <v>29</v>
          </cell>
          <cell r="AY11">
            <v>39</v>
          </cell>
          <cell r="AZ11">
            <v>50</v>
          </cell>
          <cell r="BA11">
            <v>55</v>
          </cell>
          <cell r="BB11" t="str">
            <v/>
          </cell>
          <cell r="BC11">
            <v>85</v>
          </cell>
          <cell r="BD11">
            <v>0.66659999999999997</v>
          </cell>
          <cell r="BE11" t="str">
            <v>"Actor0201","Actor1002","Actor2103","Actor0104","Actor1005","Actor0007","Actor1108","Actor1109","Actor2010"</v>
          </cell>
          <cell r="BF11" t="str">
            <v>"Actor2010"</v>
          </cell>
        </row>
        <row r="12">
          <cell r="A12" t="str">
            <v>Actor2011</v>
          </cell>
          <cell r="B12">
            <v>11</v>
          </cell>
          <cell r="C12" t="str">
            <v>CharLowName_SuperHero</v>
          </cell>
          <cell r="D12" t="str">
            <v>CharName_SuperHero</v>
          </cell>
          <cell r="E12" t="str">
            <v>CharStory_SuperHero</v>
          </cell>
          <cell r="F12" t="str">
            <v>CharDesc_SuperHero</v>
          </cell>
          <cell r="G12" t="str">
            <v>CharUltimate_SuperHero</v>
          </cell>
          <cell r="H12" t="str">
            <v>클라크</v>
          </cell>
          <cell r="I1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v>
          </cell>
          <cell r="J12" t="str">
            <v>두 눈에서 나오는 광선으로 적을 꿰뚫을 수 있다.</v>
          </cell>
          <cell r="K12" t="str">
            <v>&lt;size=16&gt;&lt;color=#DE7100&gt;초고열 광선&lt;/color&gt;&lt;/size&gt;
외계로부터 온 힘을 원천으로 강력한 광선을 만들어냅니다. 광선을 만들어내는 짧은 시간 동안은 무적이 됩니다.</v>
          </cell>
          <cell r="L12">
            <v>0</v>
          </cell>
          <cell r="M12">
            <v>0.89400000000000002</v>
          </cell>
          <cell r="N12">
            <v>0.84199999999999997</v>
          </cell>
          <cell r="O12">
            <v>0.35199999999999998</v>
          </cell>
          <cell r="P12">
            <v>0.24698666666666666</v>
          </cell>
          <cell r="Q12">
            <v>0.76100000000000001</v>
          </cell>
          <cell r="R12">
            <v>1.9</v>
          </cell>
          <cell r="S12">
            <v>0.46927466666666662</v>
          </cell>
          <cell r="T12">
            <v>0.61665527814279453</v>
          </cell>
          <cell r="U12">
            <v>3.5</v>
          </cell>
          <cell r="V12">
            <v>2</v>
          </cell>
          <cell r="W12">
            <v>140</v>
          </cell>
          <cell r="X12">
            <v>0</v>
          </cell>
          <cell r="Y12">
            <v>0</v>
          </cell>
          <cell r="Z12">
            <v>0</v>
          </cell>
          <cell r="AA12" t="str">
            <v>SuperHero</v>
          </cell>
          <cell r="AB12">
            <v>2</v>
          </cell>
          <cell r="AC12" t="str">
            <v>Portrait_SuperHero</v>
          </cell>
          <cell r="AD12">
            <v>0.05</v>
          </cell>
          <cell r="AE12" t="b">
            <v>1</v>
          </cell>
          <cell r="AF12" t="b">
            <v>1</v>
          </cell>
          <cell r="AG12" t="b">
            <v>1</v>
          </cell>
          <cell r="AH12" t="b">
            <v>0</v>
          </cell>
          <cell r="AI12">
            <v>51</v>
          </cell>
          <cell r="AK12">
            <v>0</v>
          </cell>
          <cell r="AL12">
            <v>30</v>
          </cell>
          <cell r="AM12">
            <v>7.2</v>
          </cell>
          <cell r="AN12">
            <v>0</v>
          </cell>
          <cell r="AO12">
            <v>0</v>
          </cell>
          <cell r="AP12">
            <v>0</v>
          </cell>
          <cell r="AQ12">
            <v>0</v>
          </cell>
          <cell r="AR12">
            <v>0.2235</v>
          </cell>
          <cell r="AS12">
            <v>0.14829999999999999</v>
          </cell>
          <cell r="AT12">
            <v>411</v>
          </cell>
          <cell r="AU12">
            <v>685</v>
          </cell>
          <cell r="AV12">
            <v>18.248175182481752</v>
          </cell>
          <cell r="AW12">
            <v>6.0827250608272507</v>
          </cell>
          <cell r="AX12">
            <v>29</v>
          </cell>
          <cell r="AY12">
            <v>39</v>
          </cell>
          <cell r="AZ12">
            <v>50</v>
          </cell>
          <cell r="BA12">
            <v>55</v>
          </cell>
          <cell r="BB12" t="str">
            <v/>
          </cell>
          <cell r="BC12">
            <v>85</v>
          </cell>
          <cell r="BD12">
            <v>0.66659999999999997</v>
          </cell>
          <cell r="BE12" t="str">
            <v>"Actor0201","Actor1002","Actor2103","Actor0104","Actor1005","Actor0007","Actor1108","Actor1109","Actor2010","Actor2011"</v>
          </cell>
          <cell r="BF12" t="str">
            <v>"Actor2011"</v>
          </cell>
        </row>
        <row r="13">
          <cell r="A13" t="str">
            <v>Actor3212</v>
          </cell>
          <cell r="B13">
            <v>12</v>
          </cell>
          <cell r="C13" t="str">
            <v>CharLowName_Meryl</v>
          </cell>
          <cell r="D13" t="str">
            <v>CharName_Meryl</v>
          </cell>
          <cell r="E13" t="str">
            <v>CharStory_Meryl</v>
          </cell>
          <cell r="F13" t="str">
            <v>CharDesc_Meryl</v>
          </cell>
          <cell r="G13" t="str">
            <v>CharUltimate_Meryl</v>
          </cell>
          <cell r="H13" t="str">
            <v>메릴</v>
          </cell>
          <cell r="I13" t="str">
            <v>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v>
          </cell>
          <cell r="J13" t="str">
            <v>주먹에 힘을 실어 응집된 파괴력으로 적을 공격한다. 벽을 관통하여 적에게 피해를 줄 수 있다.</v>
          </cell>
          <cell r="K13" t="str">
            <v>&lt;size=16&gt;&lt;color=#DE7100&gt;찰나의 순간&lt;/color&gt;&lt;/size&gt;
온 몸의 감각을 최대한 끌어올립니다. 마치 주변이 느려진 것처럼 보이게 됩니다.</v>
          </cell>
          <cell r="L13">
            <v>2</v>
          </cell>
          <cell r="M13">
            <v>1.0920000000000001</v>
          </cell>
          <cell r="N13">
            <v>1.163</v>
          </cell>
          <cell r="O13">
            <v>0.97</v>
          </cell>
          <cell r="P13">
            <v>0.94009166666666666</v>
          </cell>
          <cell r="Q13">
            <v>0.72599999999999998</v>
          </cell>
          <cell r="R13">
            <v>1.9</v>
          </cell>
          <cell r="S13">
            <v>1.7861741666666666</v>
          </cell>
          <cell r="T13">
            <v>2.4602949954086317</v>
          </cell>
          <cell r="U13">
            <v>3.8</v>
          </cell>
          <cell r="V13">
            <v>3</v>
          </cell>
          <cell r="W13">
            <v>140</v>
          </cell>
          <cell r="X13">
            <v>4.2</v>
          </cell>
          <cell r="Y13">
            <v>0</v>
          </cell>
          <cell r="Z13">
            <v>0</v>
          </cell>
          <cell r="AA13" t="str">
            <v>Meryl</v>
          </cell>
          <cell r="AB13">
            <v>2</v>
          </cell>
          <cell r="AC13" t="str">
            <v>Portrait_Meryl</v>
          </cell>
          <cell r="AD13">
            <v>0</v>
          </cell>
          <cell r="AE13" t="b">
            <v>0</v>
          </cell>
          <cell r="AF13" t="b">
            <v>1</v>
          </cell>
          <cell r="AG13" t="b">
            <v>1</v>
          </cell>
          <cell r="AH13" t="b">
            <v>0</v>
          </cell>
          <cell r="AI13">
            <v>10</v>
          </cell>
          <cell r="AK13">
            <v>2</v>
          </cell>
          <cell r="AL13">
            <v>1</v>
          </cell>
          <cell r="AM13">
            <v>1</v>
          </cell>
          <cell r="AN13">
            <v>0</v>
          </cell>
          <cell r="AO13">
            <v>0</v>
          </cell>
          <cell r="AP13">
            <v>0</v>
          </cell>
          <cell r="AQ13">
            <v>0</v>
          </cell>
          <cell r="AR13">
            <v>0.31530000000000002</v>
          </cell>
          <cell r="AS13">
            <v>0.17630000000000001</v>
          </cell>
          <cell r="AT13">
            <v>289</v>
          </cell>
          <cell r="AU13">
            <v>521</v>
          </cell>
          <cell r="AV13">
            <v>24.691358024691358</v>
          </cell>
          <cell r="AW13">
            <v>8.2304526748971192</v>
          </cell>
          <cell r="AX13">
            <v>299</v>
          </cell>
          <cell r="AY13">
            <v>399</v>
          </cell>
          <cell r="AZ13">
            <v>500</v>
          </cell>
          <cell r="BA13">
            <v>520</v>
          </cell>
          <cell r="BB13" t="str">
            <v>BGM_Meryl</v>
          </cell>
          <cell r="BC13">
            <v>85</v>
          </cell>
          <cell r="BD13">
            <v>0.66659999999999997</v>
          </cell>
          <cell r="BE13" t="str">
            <v>"Actor0201","Actor1002","Actor2103","Actor0104","Actor1005","Actor0007","Actor1108","Actor1109","Actor2010","Actor2011","Actor3212"</v>
          </cell>
          <cell r="BF13" t="str">
            <v>"Actor3212"</v>
          </cell>
        </row>
        <row r="14">
          <cell r="A14" t="str">
            <v>Actor0113</v>
          </cell>
          <cell r="B14">
            <v>13</v>
          </cell>
          <cell r="C14" t="str">
            <v>CharLowName_GreekWarrior</v>
          </cell>
          <cell r="D14" t="str">
            <v>CharName_GreekWarrior</v>
          </cell>
          <cell r="E14" t="str">
            <v>CharStory_GreekWarrior</v>
          </cell>
          <cell r="F14" t="str">
            <v>CharDesc_GreekWarrior</v>
          </cell>
          <cell r="G14" t="str">
            <v>CharUltimate_GreekWarrior</v>
          </cell>
          <cell r="H14" t="str">
            <v>케이저</v>
          </cell>
          <cell r="I14" t="str">
            <v>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v>
          </cell>
          <cell r="J14" t="str">
            <v>땅바닥에 칼을 꽂아 쓸어올리면서 광역으로 적을 공격한다. 범위 내의 적은 이 공격을 회피할 수 없다.</v>
          </cell>
          <cell r="K14" t="str">
            <v>&lt;size=16&gt;&lt;color=#DE7100&gt;꺼지지 않는 불꽃&lt;/color&gt;&lt;/size&gt;
마법의 힘으로 자신을 불태웁니다. 불꽃이 타오르는 동안 데미지는 입지만 죽지 않습니다.</v>
          </cell>
          <cell r="L14">
            <v>1</v>
          </cell>
          <cell r="M14">
            <v>1.0049999999999999</v>
          </cell>
          <cell r="N14">
            <v>0.94099999999999995</v>
          </cell>
          <cell r="O14">
            <v>1.1000000000000001</v>
          </cell>
          <cell r="P14">
            <v>0.86258333333333348</v>
          </cell>
          <cell r="Q14">
            <v>1.204</v>
          </cell>
          <cell r="R14">
            <v>1.9</v>
          </cell>
          <cell r="S14">
            <v>1.6389083333333336</v>
          </cell>
          <cell r="T14">
            <v>1.3612195459579184</v>
          </cell>
          <cell r="U14">
            <v>4</v>
          </cell>
          <cell r="V14">
            <v>0</v>
          </cell>
          <cell r="W14">
            <v>95</v>
          </cell>
          <cell r="X14">
            <v>4.9000000000000004</v>
          </cell>
          <cell r="Y14">
            <v>0</v>
          </cell>
          <cell r="Z14">
            <v>0</v>
          </cell>
          <cell r="AA14" t="str">
            <v>GreekWarrior</v>
          </cell>
          <cell r="AB14">
            <v>2</v>
          </cell>
          <cell r="AC14" t="str">
            <v>Portrait_GreekWarrior</v>
          </cell>
          <cell r="AD14">
            <v>0</v>
          </cell>
          <cell r="AE14" t="b">
            <v>0</v>
          </cell>
          <cell r="AF14" t="b">
            <v>0</v>
          </cell>
          <cell r="AG14" t="b">
            <v>1</v>
          </cell>
          <cell r="AH14" t="b">
            <v>0</v>
          </cell>
          <cell r="AI14">
            <v>21</v>
          </cell>
          <cell r="AK14">
            <v>0</v>
          </cell>
          <cell r="AL14">
            <v>14</v>
          </cell>
          <cell r="AM14">
            <v>4.5999999999999996</v>
          </cell>
          <cell r="AN14">
            <v>0</v>
          </cell>
          <cell r="AO14">
            <v>0</v>
          </cell>
          <cell r="AP14">
            <v>0</v>
          </cell>
          <cell r="AQ14">
            <v>0</v>
          </cell>
          <cell r="AR14">
            <v>0.2853</v>
          </cell>
          <cell r="AS14">
            <v>0.16370000000000001</v>
          </cell>
          <cell r="AT14">
            <v>325</v>
          </cell>
          <cell r="AU14">
            <v>604</v>
          </cell>
          <cell r="AV14">
            <v>21.528525296017222</v>
          </cell>
          <cell r="AW14">
            <v>7.1761750986724078</v>
          </cell>
          <cell r="AX14">
            <v>119</v>
          </cell>
          <cell r="AY14">
            <v>179</v>
          </cell>
          <cell r="AZ14">
            <v>200</v>
          </cell>
          <cell r="BA14">
            <v>210</v>
          </cell>
          <cell r="BB14" t="str">
            <v/>
          </cell>
          <cell r="BC14">
            <v>85</v>
          </cell>
          <cell r="BD14">
            <v>0.66659999999999997</v>
          </cell>
          <cell r="BE14" t="str">
            <v>"Actor0201","Actor1002","Actor2103","Actor0104","Actor1005","Actor0007","Actor1108","Actor1109","Actor2010","Actor2011","Actor3212","Actor0113"</v>
          </cell>
          <cell r="BF14" t="str">
            <v>"Actor0113"</v>
          </cell>
        </row>
        <row r="15">
          <cell r="A15" t="str">
            <v>Actor3114</v>
          </cell>
          <cell r="B15">
            <v>14</v>
          </cell>
          <cell r="C15" t="str">
            <v>CharLowName_Akai</v>
          </cell>
          <cell r="D15" t="str">
            <v>CharName_Akai</v>
          </cell>
          <cell r="E15" t="str">
            <v>CharStory_Akai</v>
          </cell>
          <cell r="F15" t="str">
            <v>CharDesc_Akai</v>
          </cell>
          <cell r="G15" t="str">
            <v>CharUltimate_Akai</v>
          </cell>
          <cell r="H15" t="str">
            <v>슬로니카</v>
          </cell>
          <cell r="I15" t="str">
            <v>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v>
          </cell>
          <cell r="J15" t="str">
            <v>한 번에 여러 화살을 넓은 방향으로 쏘아 다수를 상대한다.</v>
          </cell>
          <cell r="K15" t="str">
            <v>&lt;size=16&gt;&lt;color=#DE7100&gt;불새&lt;/color&gt;&lt;/size&gt;
벽을 관통하는 불새를 날려 적들에게 데미지를 입힙니다. 불새에 닿는 총알은 제거됩니다.</v>
          </cell>
          <cell r="L15">
            <v>1</v>
          </cell>
          <cell r="M15">
            <v>0.88800000000000001</v>
          </cell>
          <cell r="N15">
            <v>0.93600000000000005</v>
          </cell>
          <cell r="O15">
            <v>0.39500000000000002</v>
          </cell>
          <cell r="P15">
            <v>0.30810000000000004</v>
          </cell>
          <cell r="Q15">
            <v>0.72299999999999998</v>
          </cell>
          <cell r="R15">
            <v>1.9</v>
          </cell>
          <cell r="S15">
            <v>0.58539000000000008</v>
          </cell>
          <cell r="T15">
            <v>0.80966804979253126</v>
          </cell>
          <cell r="U15">
            <v>3.3</v>
          </cell>
          <cell r="V15">
            <v>3</v>
          </cell>
          <cell r="W15">
            <v>130</v>
          </cell>
          <cell r="X15">
            <v>0</v>
          </cell>
          <cell r="Y15">
            <v>0</v>
          </cell>
          <cell r="Z15">
            <v>0</v>
          </cell>
          <cell r="AA15" t="str">
            <v>Akai</v>
          </cell>
          <cell r="AB15">
            <v>2</v>
          </cell>
          <cell r="AC15" t="str">
            <v>Portrait_Akai</v>
          </cell>
          <cell r="AD15">
            <v>0.05</v>
          </cell>
          <cell r="AE15" t="b">
            <v>1</v>
          </cell>
          <cell r="AF15" t="b">
            <v>1</v>
          </cell>
          <cell r="AG15" t="b">
            <v>1</v>
          </cell>
          <cell r="AH15" t="b">
            <v>0</v>
          </cell>
          <cell r="AI15">
            <v>30</v>
          </cell>
          <cell r="AK15">
            <v>0</v>
          </cell>
          <cell r="AL15">
            <v>14</v>
          </cell>
          <cell r="AM15">
            <v>4.5999999999999996</v>
          </cell>
          <cell r="AN15">
            <v>0</v>
          </cell>
          <cell r="AO15">
            <v>0</v>
          </cell>
          <cell r="AP15">
            <v>0</v>
          </cell>
          <cell r="AQ15">
            <v>0</v>
          </cell>
          <cell r="AR15">
            <v>0.29580000000000001</v>
          </cell>
          <cell r="AS15">
            <v>0.1714</v>
          </cell>
          <cell r="AT15">
            <v>325</v>
          </cell>
          <cell r="AU15">
            <v>604</v>
          </cell>
          <cell r="AV15">
            <v>21.528525296017222</v>
          </cell>
          <cell r="AW15">
            <v>7.1761750986724078</v>
          </cell>
          <cell r="AX15">
            <v>119</v>
          </cell>
          <cell r="AY15">
            <v>179</v>
          </cell>
          <cell r="AZ15">
            <v>200</v>
          </cell>
          <cell r="BA15">
            <v>210</v>
          </cell>
          <cell r="BB15" t="str">
            <v/>
          </cell>
          <cell r="BC15">
            <v>85</v>
          </cell>
          <cell r="BE15" t="str">
            <v>"Actor0201","Actor1002","Actor2103","Actor0104","Actor1005","Actor0007","Actor1108","Actor1109","Actor2010","Actor2011","Actor3212","Actor0113","Actor3114"</v>
          </cell>
          <cell r="BF15" t="str">
            <v>"Actor3114"</v>
          </cell>
        </row>
        <row r="16">
          <cell r="A16" t="str">
            <v>Actor2015</v>
          </cell>
          <cell r="B16">
            <v>15</v>
          </cell>
          <cell r="C16" t="str">
            <v>CharLowName_Yuka</v>
          </cell>
          <cell r="D16" t="str">
            <v>CharName_Yuka</v>
          </cell>
          <cell r="E16" t="str">
            <v>CharStory_Yuka</v>
          </cell>
          <cell r="F16" t="str">
            <v>CharDesc_Yuka</v>
          </cell>
          <cell r="G16" t="str">
            <v>CharUltimate_Yuka</v>
          </cell>
          <cell r="H16" t="str">
            <v>솔</v>
          </cell>
          <cell r="I16"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v>
          </cell>
          <cell r="J16" t="str">
            <v>바람을 타고 벽을 투과하는 신호를 보내 부딪힌 곳의 땅 속으로부터 덩굴을 생성한다. 여러 덩굴이 겹치더라도 일정 주기에 따라 한 번의 데미지만 입힐 수 있습니다.</v>
          </cell>
          <cell r="K16" t="str">
            <v>&lt;size=16&gt;&lt;color=#DE7100&gt;심판의 검&lt;/color&gt;&lt;/size&gt;
하늘에서부터 세 개의 검을 꽂아내립니다. 일정 시간 후 더 강력한 검이 내려꽂히게 됩니다. 검은 땅 속 아래의 적까지 공격할 수 있습니다.</v>
          </cell>
          <cell r="L16">
            <v>0</v>
          </cell>
          <cell r="M16">
            <v>0.83199999999999996</v>
          </cell>
          <cell r="N16">
            <v>0.83899999999999997</v>
          </cell>
          <cell r="O16">
            <v>0.57999999999999996</v>
          </cell>
          <cell r="P16">
            <v>0.40551666666666664</v>
          </cell>
          <cell r="Q16">
            <v>0.95299999999999996</v>
          </cell>
          <cell r="R16">
            <v>1.9</v>
          </cell>
          <cell r="S16">
            <v>0.77048166666666662</v>
          </cell>
          <cell r="T16">
            <v>0.80848023784540046</v>
          </cell>
          <cell r="U16">
            <v>3.1</v>
          </cell>
          <cell r="V16">
            <v>2</v>
          </cell>
          <cell r="W16">
            <v>100</v>
          </cell>
          <cell r="X16">
            <v>4.8</v>
          </cell>
          <cell r="Y16">
            <v>0</v>
          </cell>
          <cell r="Z16">
            <v>0</v>
          </cell>
          <cell r="AA16" t="str">
            <v>Yuka</v>
          </cell>
          <cell r="AB16">
            <v>2</v>
          </cell>
          <cell r="AC16" t="str">
            <v>Portrait_Yuka</v>
          </cell>
          <cell r="AD16">
            <v>0</v>
          </cell>
          <cell r="AE16" t="b">
            <v>0</v>
          </cell>
          <cell r="AF16" t="b">
            <v>0</v>
          </cell>
          <cell r="AG16" t="b">
            <v>1</v>
          </cell>
          <cell r="AH16" t="b">
            <v>0</v>
          </cell>
          <cell r="AI16">
            <v>50</v>
          </cell>
          <cell r="AK16">
            <v>0</v>
          </cell>
          <cell r="AL16">
            <v>30</v>
          </cell>
          <cell r="AM16">
            <v>7.2</v>
          </cell>
          <cell r="AN16">
            <v>0</v>
          </cell>
          <cell r="AO16">
            <v>0</v>
          </cell>
          <cell r="AP16">
            <v>0</v>
          </cell>
          <cell r="AQ16">
            <v>0</v>
          </cell>
          <cell r="AR16">
            <v>0.23419999999999999</v>
          </cell>
          <cell r="AS16">
            <v>0.12859999999999999</v>
          </cell>
          <cell r="AT16">
            <v>411</v>
          </cell>
          <cell r="AU16">
            <v>685</v>
          </cell>
          <cell r="AV16">
            <v>18.248175182481752</v>
          </cell>
          <cell r="AW16">
            <v>6.0827250608272507</v>
          </cell>
          <cell r="AX16">
            <v>29</v>
          </cell>
          <cell r="AY16">
            <v>39</v>
          </cell>
          <cell r="AZ16">
            <v>50</v>
          </cell>
          <cell r="BA16">
            <v>55</v>
          </cell>
          <cell r="BB16" t="str">
            <v/>
          </cell>
          <cell r="BC16">
            <v>85</v>
          </cell>
          <cell r="BD16">
            <v>0.66659999999999997</v>
          </cell>
          <cell r="BE16" t="str">
            <v>"Actor0201","Actor1002","Actor2103","Actor0104","Actor1005","Actor0007","Actor1108","Actor1109","Actor2010","Actor2011","Actor3212","Actor0113","Actor3114","Actor2015"</v>
          </cell>
          <cell r="BF16" t="str">
            <v>"Actor2015"</v>
          </cell>
        </row>
        <row r="17">
          <cell r="A17" t="str">
            <v>Actor1216</v>
          </cell>
          <cell r="B17">
            <v>16</v>
          </cell>
          <cell r="C17" t="str">
            <v>CharLowName_SteampunkRobot</v>
          </cell>
          <cell r="D17" t="str">
            <v>CharName_SteampunkRobot</v>
          </cell>
          <cell r="E17" t="str">
            <v>CharStory_SteampunkRobot</v>
          </cell>
          <cell r="F17" t="str">
            <v>CharDesc_SteampunkRobot</v>
          </cell>
          <cell r="G17" t="str">
            <v>CharUltimate_SteampunkRobot</v>
          </cell>
          <cell r="H17" t="str">
            <v>프로토27</v>
          </cell>
          <cell r="I17"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v>
          </cell>
          <cell r="J17" t="str">
            <v>느리게 흘러가는 전자기 파동을 발사한다. 적을 조우하면 위기 대응 내부 프로토콜에 의해 SP를 모두 채운다.</v>
          </cell>
          <cell r="K17" t="str">
            <v>&lt;size=16&gt;&lt;color=#DE7100&gt;드론 호출&lt;/color&gt;&lt;/size&gt;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v>
          </cell>
          <cell r="L17">
            <v>2</v>
          </cell>
          <cell r="M17">
            <v>1.1719999999999999</v>
          </cell>
          <cell r="N17">
            <v>1.1080000000000001</v>
          </cell>
          <cell r="O17">
            <v>0.38200000000000001</v>
          </cell>
          <cell r="P17">
            <v>0.35271333333333338</v>
          </cell>
          <cell r="Q17">
            <v>0.61299999999999999</v>
          </cell>
          <cell r="R17">
            <v>1</v>
          </cell>
          <cell r="S17">
            <v>0.35271333333333338</v>
          </cell>
          <cell r="T17">
            <v>0.57538879825992395</v>
          </cell>
          <cell r="U17">
            <v>3.7</v>
          </cell>
          <cell r="V17">
            <v>1</v>
          </cell>
          <cell r="W17">
            <v>45</v>
          </cell>
          <cell r="X17">
            <v>0</v>
          </cell>
          <cell r="Y17">
            <v>0</v>
          </cell>
          <cell r="Z17">
            <v>0</v>
          </cell>
          <cell r="AA17" t="str">
            <v>SteampunkRobot</v>
          </cell>
          <cell r="AB17">
            <v>2</v>
          </cell>
          <cell r="AC17" t="str">
            <v>Portrait_SteampunkRobot</v>
          </cell>
          <cell r="AD17">
            <v>0.05</v>
          </cell>
          <cell r="AE17" t="b">
            <v>1</v>
          </cell>
          <cell r="AF17" t="b">
            <v>1</v>
          </cell>
          <cell r="AG17" t="b">
            <v>1</v>
          </cell>
          <cell r="AH17" t="b">
            <v>0</v>
          </cell>
          <cell r="AI17">
            <v>5</v>
          </cell>
          <cell r="AK17">
            <v>0</v>
          </cell>
          <cell r="AL17">
            <v>1</v>
          </cell>
          <cell r="AM17">
            <v>1</v>
          </cell>
          <cell r="AN17">
            <v>0</v>
          </cell>
          <cell r="AO17">
            <v>0</v>
          </cell>
          <cell r="AP17">
            <v>0</v>
          </cell>
          <cell r="AQ17">
            <v>0</v>
          </cell>
          <cell r="AR17">
            <v>0.33579999999999999</v>
          </cell>
          <cell r="AS17">
            <v>0.1915</v>
          </cell>
          <cell r="AT17">
            <v>289</v>
          </cell>
          <cell r="AU17">
            <v>521</v>
          </cell>
          <cell r="AV17">
            <v>24.691358024691358</v>
          </cell>
          <cell r="AW17">
            <v>8.2304526748971192</v>
          </cell>
          <cell r="AX17">
            <v>299</v>
          </cell>
          <cell r="AY17">
            <v>399</v>
          </cell>
          <cell r="AZ17">
            <v>500</v>
          </cell>
          <cell r="BA17">
            <v>520</v>
          </cell>
          <cell r="BB17" t="str">
            <v>BGM_SteampunkRobot</v>
          </cell>
          <cell r="BC17">
            <v>85</v>
          </cell>
          <cell r="BE17" t="str">
            <v>"Actor0201","Actor1002","Actor2103","Actor0104","Actor1005","Actor0007","Actor1108","Actor1109","Actor2010","Actor2011","Actor3212","Actor0113","Actor3114","Actor2015","Actor1216"</v>
          </cell>
          <cell r="BF17" t="str">
            <v>"Actor1216"</v>
          </cell>
        </row>
        <row r="18">
          <cell r="A18" t="str">
            <v>Actor3117</v>
          </cell>
          <cell r="B18">
            <v>17</v>
          </cell>
          <cell r="C18" t="str">
            <v>CharLowName_Kachujin</v>
          </cell>
          <cell r="D18" t="str">
            <v>CharName_Kachujin</v>
          </cell>
          <cell r="E18" t="str">
            <v>CharStory_Kachujin</v>
          </cell>
          <cell r="F18" t="str">
            <v>CharDesc_Kachujin</v>
          </cell>
          <cell r="G18" t="str">
            <v>CharUltimate_Kachujin</v>
          </cell>
          <cell r="H18" t="str">
            <v>카츄진</v>
          </cell>
          <cell r="I18" t="str">
            <v>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v>
          </cell>
          <cell r="J18" t="str">
            <v>궤적을 그리며 적을 꿰뚫는 검의 기운을 던진다.</v>
          </cell>
          <cell r="K18" t="str">
            <v>&lt;size=16&gt;&lt;color=#DE7100&gt;끈질긴 칼날&lt;/color&gt;&lt;/size&gt;
일정 시간 동안 칼날에 힘을 실어 더 오래 적을 공격할 수 있도록 합니다.</v>
          </cell>
          <cell r="L18">
            <v>1</v>
          </cell>
          <cell r="M18">
            <v>0.93899999999999995</v>
          </cell>
          <cell r="N18">
            <v>0.98199999999999998</v>
          </cell>
          <cell r="O18">
            <v>0.82499999999999996</v>
          </cell>
          <cell r="P18">
            <v>0.67512499999999998</v>
          </cell>
          <cell r="Q18">
            <v>0.73399999999999999</v>
          </cell>
          <cell r="R18">
            <v>1.9</v>
          </cell>
          <cell r="S18">
            <v>1.2827374999999999</v>
          </cell>
          <cell r="T18">
            <v>1.7475987738419616</v>
          </cell>
          <cell r="U18">
            <v>3.7</v>
          </cell>
          <cell r="V18">
            <v>3</v>
          </cell>
          <cell r="W18">
            <v>115</v>
          </cell>
          <cell r="X18">
            <v>5.3</v>
          </cell>
          <cell r="Y18">
            <v>0</v>
          </cell>
          <cell r="Z18">
            <v>0</v>
          </cell>
          <cell r="AA18" t="str">
            <v>Kachujin</v>
          </cell>
          <cell r="AB18">
            <v>2</v>
          </cell>
          <cell r="AC18" t="str">
            <v>Portrait_Kachujin</v>
          </cell>
          <cell r="AD18">
            <v>0</v>
          </cell>
          <cell r="AE18" t="b">
            <v>0</v>
          </cell>
          <cell r="AF18" t="b">
            <v>1</v>
          </cell>
          <cell r="AG18" t="b">
            <v>1</v>
          </cell>
          <cell r="AH18" t="b">
            <v>0</v>
          </cell>
          <cell r="AI18">
            <v>31</v>
          </cell>
          <cell r="AK18">
            <v>0</v>
          </cell>
          <cell r="AL18">
            <v>14</v>
          </cell>
          <cell r="AM18">
            <v>4.5999999999999996</v>
          </cell>
          <cell r="AN18">
            <v>0</v>
          </cell>
          <cell r="AO18">
            <v>0</v>
          </cell>
          <cell r="AP18">
            <v>0</v>
          </cell>
          <cell r="AQ18">
            <v>0</v>
          </cell>
          <cell r="AR18">
            <v>0.25480000000000003</v>
          </cell>
          <cell r="AS18">
            <v>0.15820000000000001</v>
          </cell>
          <cell r="AT18">
            <v>325</v>
          </cell>
          <cell r="AU18">
            <v>604</v>
          </cell>
          <cell r="AV18">
            <v>21.528525296017222</v>
          </cell>
          <cell r="AW18">
            <v>7.1761750986724078</v>
          </cell>
          <cell r="AX18">
            <v>119</v>
          </cell>
          <cell r="AY18">
            <v>179</v>
          </cell>
          <cell r="AZ18">
            <v>200</v>
          </cell>
          <cell r="BA18">
            <v>210</v>
          </cell>
          <cell r="BB18" t="str">
            <v/>
          </cell>
          <cell r="BC18">
            <v>85</v>
          </cell>
          <cell r="BE18" t="str">
            <v>"Actor0201","Actor1002","Actor2103","Actor0104","Actor1005","Actor0007","Actor1108","Actor1109","Actor2010","Actor2011","Actor3212","Actor0113","Actor3114","Actor2015","Actor1216","Actor3117"</v>
          </cell>
          <cell r="BF18" t="str">
            <v>"Actor3117"</v>
          </cell>
        </row>
        <row r="19">
          <cell r="A19" t="str">
            <v>Actor1218</v>
          </cell>
          <cell r="B19">
            <v>18</v>
          </cell>
          <cell r="C19" t="str">
            <v>CharLowName_Medea</v>
          </cell>
          <cell r="D19" t="str">
            <v>CharName_Medea</v>
          </cell>
          <cell r="E19" t="str">
            <v>CharStory_Medea</v>
          </cell>
          <cell r="F19" t="str">
            <v>CharDesc_Medea</v>
          </cell>
          <cell r="G19" t="str">
            <v>CharUltimate_Medea</v>
          </cell>
          <cell r="H19" t="str">
            <v>메디아</v>
          </cell>
          <cell r="I19" t="str">
            <v>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v>
          </cell>
          <cell r="J19" t="str">
            <v>벽에 튕기면서 다단히트를 할 수 있는 암흑물질을 발사한다.</v>
          </cell>
          <cell r="K19" t="str">
            <v>&lt;size=16&gt;&lt;color=#DE7100&gt;새로운 물질&lt;/color&gt;&lt;/size&gt;
지구에 존재하지 않는 물질로 이루어진 암석을 떨어뜨려 데미지를 입힙니다. 이후 물질이 사라지면서 적의 현재 HP에 비례한 데미지를 입힙니다.</v>
          </cell>
          <cell r="L19">
            <v>2</v>
          </cell>
          <cell r="M19">
            <v>1.147</v>
          </cell>
          <cell r="N19">
            <v>1.0720000000000001</v>
          </cell>
          <cell r="O19">
            <v>0.34899999999999998</v>
          </cell>
          <cell r="P19">
            <v>0.31177333333333335</v>
          </cell>
          <cell r="Q19">
            <v>0.72499999999999998</v>
          </cell>
          <cell r="R19">
            <v>1.9</v>
          </cell>
          <cell r="S19">
            <v>0.5923693333333333</v>
          </cell>
          <cell r="T19">
            <v>0.81706114942528729</v>
          </cell>
          <cell r="U19">
            <v>3.6</v>
          </cell>
          <cell r="V19">
            <v>1</v>
          </cell>
          <cell r="W19">
            <v>160</v>
          </cell>
          <cell r="X19">
            <v>0</v>
          </cell>
          <cell r="Y19">
            <v>0</v>
          </cell>
          <cell r="Z19">
            <v>0</v>
          </cell>
          <cell r="AA19" t="str">
            <v>Medea</v>
          </cell>
          <cell r="AB19">
            <v>2</v>
          </cell>
          <cell r="AC19" t="str">
            <v>Portrait_Medea</v>
          </cell>
          <cell r="AD19">
            <v>0.1</v>
          </cell>
          <cell r="AE19" t="b">
            <v>1</v>
          </cell>
          <cell r="AF19" t="b">
            <v>1</v>
          </cell>
          <cell r="AG19" t="b">
            <v>1</v>
          </cell>
          <cell r="AH19" t="b">
            <v>0</v>
          </cell>
          <cell r="AI19">
            <v>6</v>
          </cell>
          <cell r="AK19">
            <v>1</v>
          </cell>
          <cell r="AL19">
            <v>1</v>
          </cell>
          <cell r="AM19">
            <v>1</v>
          </cell>
          <cell r="AN19">
            <v>0</v>
          </cell>
          <cell r="AO19">
            <v>0</v>
          </cell>
          <cell r="AP19">
            <v>0</v>
          </cell>
          <cell r="AQ19">
            <v>0</v>
          </cell>
          <cell r="AR19">
            <v>0.3145</v>
          </cell>
          <cell r="AS19">
            <v>0.19259999999999999</v>
          </cell>
          <cell r="AT19">
            <v>289</v>
          </cell>
          <cell r="AU19">
            <v>521</v>
          </cell>
          <cell r="AV19">
            <v>24.691358024691358</v>
          </cell>
          <cell r="AW19">
            <v>8.2304526748971192</v>
          </cell>
          <cell r="AX19">
            <v>299</v>
          </cell>
          <cell r="AY19">
            <v>399</v>
          </cell>
          <cell r="AZ19">
            <v>500</v>
          </cell>
          <cell r="BA19">
            <v>520</v>
          </cell>
          <cell r="BB19" t="str">
            <v>BGM_Medea</v>
          </cell>
          <cell r="BC19">
            <v>85</v>
          </cell>
          <cell r="BE19" t="str">
            <v>"Actor0201","Actor1002","Actor2103","Actor0104","Actor1005","Actor0007","Actor1108","Actor1109","Actor2010","Actor2011","Actor3212","Actor0113","Actor3114","Actor2015","Actor1216","Actor3117","Actor1218"</v>
          </cell>
          <cell r="BF19" t="str">
            <v>"Actor1218"</v>
          </cell>
        </row>
        <row r="20">
          <cell r="A20" t="str">
            <v>Actor3019</v>
          </cell>
          <cell r="B20">
            <v>19</v>
          </cell>
          <cell r="C20" t="str">
            <v>CharLowName_Lola</v>
          </cell>
          <cell r="D20" t="str">
            <v>CharName_Lola</v>
          </cell>
          <cell r="E20" t="str">
            <v>CharStory_Lola</v>
          </cell>
          <cell r="F20" t="str">
            <v>CharDesc_Lola</v>
          </cell>
          <cell r="G20" t="str">
            <v>CharUltimate_Lola</v>
          </cell>
          <cell r="H20" t="str">
            <v>롤라</v>
          </cell>
          <cell r="I20" t="str">
            <v>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v>
          </cell>
          <cell r="J20" t="str">
            <v>세 개의 검기를 던져 벽에 반사시켜 적을 공격한다.</v>
          </cell>
          <cell r="K20" t="str">
            <v>&lt;size=16&gt;&lt;color=#DE7100&gt;회전 소용돌이&lt;/color&gt;&lt;/size&gt;
기의 흐름을 회전시켜 작은 소용돌이를 여러 개 만들어 주변에 흩뿌립니다. 소용돌이는 적의 총알을 제거할 수 있습니다.</v>
          </cell>
          <cell r="L20">
            <v>0</v>
          </cell>
          <cell r="M20">
            <v>0.84299999999999997</v>
          </cell>
          <cell r="N20">
            <v>0.82599999999999996</v>
          </cell>
          <cell r="O20">
            <v>0.76500000000000001</v>
          </cell>
          <cell r="P20">
            <v>0.52657500000000002</v>
          </cell>
          <cell r="Q20">
            <v>0.78900000000000003</v>
          </cell>
          <cell r="R20">
            <v>2</v>
          </cell>
          <cell r="S20">
            <v>1.05315</v>
          </cell>
          <cell r="T20">
            <v>1.3347908745247148</v>
          </cell>
          <cell r="U20">
            <v>3.4</v>
          </cell>
          <cell r="V20">
            <v>3</v>
          </cell>
          <cell r="W20">
            <v>130</v>
          </cell>
          <cell r="X20">
            <v>0</v>
          </cell>
          <cell r="Y20">
            <v>0</v>
          </cell>
          <cell r="Z20">
            <v>0</v>
          </cell>
          <cell r="AA20" t="str">
            <v>Lola</v>
          </cell>
          <cell r="AB20">
            <v>2</v>
          </cell>
          <cell r="AC20" t="str">
            <v>Portrait_Lola</v>
          </cell>
          <cell r="AD20">
            <v>0.2</v>
          </cell>
          <cell r="AE20" t="b">
            <v>1</v>
          </cell>
          <cell r="AF20" t="b">
            <v>1</v>
          </cell>
          <cell r="AG20" t="b">
            <v>1</v>
          </cell>
          <cell r="AH20" t="b">
            <v>0</v>
          </cell>
          <cell r="AI20">
            <v>53</v>
          </cell>
          <cell r="AK20">
            <v>0</v>
          </cell>
          <cell r="AL20">
            <v>30</v>
          </cell>
          <cell r="AM20">
            <v>7.2</v>
          </cell>
          <cell r="AN20">
            <v>0</v>
          </cell>
          <cell r="AO20">
            <v>0</v>
          </cell>
          <cell r="AP20">
            <v>0</v>
          </cell>
          <cell r="AQ20">
            <v>0</v>
          </cell>
          <cell r="AR20">
            <v>0.2041</v>
          </cell>
          <cell r="AS20">
            <v>0.12939999999999999</v>
          </cell>
          <cell r="AT20">
            <v>411</v>
          </cell>
          <cell r="AU20">
            <v>685</v>
          </cell>
          <cell r="AV20">
            <v>18.248175182481752</v>
          </cell>
          <cell r="AW20">
            <v>6.0827250608272507</v>
          </cell>
          <cell r="AX20">
            <v>29</v>
          </cell>
          <cell r="AY20">
            <v>39</v>
          </cell>
          <cell r="AZ20">
            <v>50</v>
          </cell>
          <cell r="BA20">
            <v>55</v>
          </cell>
          <cell r="BB20" t="str">
            <v/>
          </cell>
          <cell r="BC20">
            <v>85</v>
          </cell>
          <cell r="BD20">
            <v>0.66659999999999997</v>
          </cell>
          <cell r="BE20" t="str">
            <v>"Actor0201","Actor1002","Actor2103","Actor0104","Actor1005","Actor0007","Actor1108","Actor1109","Actor2010","Actor2011","Actor3212","Actor0113","Actor3114","Actor2015","Actor1216","Actor3117","Actor1218","Actor3019"</v>
          </cell>
          <cell r="BF20" t="str">
            <v>"Actor3019"</v>
          </cell>
        </row>
        <row r="21">
          <cell r="A21" t="str">
            <v>Actor2120</v>
          </cell>
          <cell r="B21">
            <v>20</v>
          </cell>
          <cell r="C21" t="str">
            <v>CharLowName_RockElemental</v>
          </cell>
          <cell r="D21" t="str">
            <v>CharName_RockElemental</v>
          </cell>
          <cell r="E21" t="str">
            <v>CharStory_RockElemental</v>
          </cell>
          <cell r="F21" t="str">
            <v>CharDesc_RockElemental</v>
          </cell>
          <cell r="G21" t="str">
            <v>CharUltimate_RockElemental</v>
          </cell>
          <cell r="H21" t="str">
            <v>미네락</v>
          </cell>
          <cell r="I21" t="str">
            <v>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J21" t="str">
            <v>주변에 땅울림을 일으켜 땅 속으로부터 무작위로 바위를 솟게 한다. 평상 시에는 소량의 바위들을 솟게 하나 이동하여 자연의 에너지를 모으면 다량의 바위를 솟게 한다.</v>
          </cell>
          <cell r="K21" t="str">
            <v>&lt;size=16&gt;&lt;color=#DE7100&gt;데굴데굴&lt;/color&gt;&lt;/size&gt;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v>
          </cell>
          <cell r="L21">
            <v>1</v>
          </cell>
          <cell r="M21">
            <v>0.95799999999999996</v>
          </cell>
          <cell r="N21">
            <v>0.96599999999999997</v>
          </cell>
          <cell r="O21">
            <v>1.02</v>
          </cell>
          <cell r="P21">
            <v>0.82110000000000005</v>
          </cell>
          <cell r="Q21">
            <v>0.90400000000000003</v>
          </cell>
          <cell r="R21">
            <v>1</v>
          </cell>
          <cell r="S21">
            <v>0.82110000000000005</v>
          </cell>
          <cell r="T21">
            <v>0.90829646017699117</v>
          </cell>
          <cell r="U21">
            <v>2.7</v>
          </cell>
          <cell r="V21">
            <v>2</v>
          </cell>
          <cell r="W21">
            <v>120</v>
          </cell>
          <cell r="X21">
            <v>6.4</v>
          </cell>
          <cell r="Y21">
            <v>0</v>
          </cell>
          <cell r="Z21">
            <v>0</v>
          </cell>
          <cell r="AA21" t="str">
            <v>RockElemental</v>
          </cell>
          <cell r="AB21">
            <v>2</v>
          </cell>
          <cell r="AC21" t="str">
            <v>Portrait_RockElemental</v>
          </cell>
          <cell r="AD21">
            <v>0</v>
          </cell>
          <cell r="AE21" t="b">
            <v>0</v>
          </cell>
          <cell r="AF21" t="b">
            <v>0</v>
          </cell>
          <cell r="AG21" t="b">
            <v>1</v>
          </cell>
          <cell r="AH21" t="b">
            <v>0</v>
          </cell>
          <cell r="AI21">
            <v>28</v>
          </cell>
          <cell r="AK21">
            <v>0</v>
          </cell>
          <cell r="AL21">
            <v>14</v>
          </cell>
          <cell r="AM21">
            <v>4.5999999999999996</v>
          </cell>
          <cell r="AN21">
            <v>0</v>
          </cell>
          <cell r="AO21">
            <v>0</v>
          </cell>
          <cell r="AP21">
            <v>0</v>
          </cell>
          <cell r="AQ21">
            <v>0</v>
          </cell>
          <cell r="AR21">
            <v>0.28289999999999998</v>
          </cell>
          <cell r="AS21">
            <v>0.15670000000000001</v>
          </cell>
          <cell r="AT21">
            <v>325</v>
          </cell>
          <cell r="AU21">
            <v>604</v>
          </cell>
          <cell r="AV21">
            <v>21.528525296017222</v>
          </cell>
          <cell r="AW21">
            <v>7.1761750986724078</v>
          </cell>
          <cell r="AX21">
            <v>119</v>
          </cell>
          <cell r="AY21">
            <v>179</v>
          </cell>
          <cell r="AZ21">
            <v>200</v>
          </cell>
          <cell r="BA21">
            <v>210</v>
          </cell>
          <cell r="BB21" t="str">
            <v/>
          </cell>
          <cell r="BC21">
            <v>85</v>
          </cell>
          <cell r="BE21" t="str">
            <v>"Actor0201","Actor1002","Actor2103","Actor0104","Actor1005","Actor0007","Actor1108","Actor1109","Actor2010","Actor2011","Actor3212","Actor0113","Actor3114","Actor2015","Actor1216","Actor3117","Actor1218","Actor3019","Actor2120"</v>
          </cell>
          <cell r="BF21" t="str">
            <v>"Actor2120"</v>
          </cell>
        </row>
        <row r="22">
          <cell r="A22" t="str">
            <v>Actor3021</v>
          </cell>
          <cell r="B22">
            <v>21</v>
          </cell>
          <cell r="C22" t="str">
            <v>CharLowName_Soldier</v>
          </cell>
          <cell r="D22" t="str">
            <v>CharName_Soldier</v>
          </cell>
          <cell r="E22" t="str">
            <v>CharStory_Soldier</v>
          </cell>
          <cell r="F22" t="str">
            <v>CharDesc_Soldier</v>
          </cell>
          <cell r="G22" t="str">
            <v>CharUltimate_Soldier</v>
          </cell>
          <cell r="H22" t="str">
            <v>무테이</v>
          </cell>
          <cell r="I22" t="str">
            <v>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J22" t="str">
            <v>빠른 연타 펀치를 날려 가까운 거리의 밀집한 적들을 공격한다.</v>
          </cell>
          <cell r="K22" t="str">
            <v>&lt;size=16&gt;&lt;color=#DE7100&gt;스치는 바람처럼&lt;/color&gt;&lt;/size&gt;
내면의 힘을 발산하여 몸 주변을 일정 시간 흐르게 합니다. 이동 중 적의 공격을 매우 잘 회피할 수 있습니다.</v>
          </cell>
          <cell r="L22">
            <v>0</v>
          </cell>
          <cell r="M22">
            <v>0.93200000000000005</v>
          </cell>
          <cell r="N22">
            <v>0.86899999999999999</v>
          </cell>
          <cell r="O22">
            <v>0.83499999999999996</v>
          </cell>
          <cell r="P22">
            <v>0.60467916666666666</v>
          </cell>
          <cell r="Q22">
            <v>0.69199999999999995</v>
          </cell>
          <cell r="R22">
            <v>1.9</v>
          </cell>
          <cell r="S22">
            <v>1.1488904166666667</v>
          </cell>
          <cell r="T22">
            <v>1.660246266859345</v>
          </cell>
          <cell r="U22">
            <v>3.9</v>
          </cell>
          <cell r="V22">
            <v>3</v>
          </cell>
          <cell r="W22">
            <v>135</v>
          </cell>
          <cell r="X22">
            <v>2.9</v>
          </cell>
          <cell r="Y22">
            <v>0</v>
          </cell>
          <cell r="Z22">
            <v>0</v>
          </cell>
          <cell r="AA22" t="str">
            <v>Soldier</v>
          </cell>
          <cell r="AB22">
            <v>2</v>
          </cell>
          <cell r="AC22" t="str">
            <v>Portrait_Soldier</v>
          </cell>
          <cell r="AD22">
            <v>0.28000000000000003</v>
          </cell>
          <cell r="AE22" t="b">
            <v>1</v>
          </cell>
          <cell r="AF22" t="b">
            <v>1</v>
          </cell>
          <cell r="AG22" t="b">
            <v>1</v>
          </cell>
          <cell r="AH22" t="b">
            <v>0</v>
          </cell>
          <cell r="AI22">
            <v>52</v>
          </cell>
          <cell r="AK22">
            <v>0</v>
          </cell>
          <cell r="AL22">
            <v>30</v>
          </cell>
          <cell r="AM22">
            <v>7.2</v>
          </cell>
          <cell r="AN22">
            <v>0</v>
          </cell>
          <cell r="AO22">
            <v>0</v>
          </cell>
          <cell r="AP22">
            <v>0</v>
          </cell>
          <cell r="AQ22">
            <v>0</v>
          </cell>
          <cell r="AR22">
            <v>0.22420000000000001</v>
          </cell>
          <cell r="AS22">
            <v>0.1492</v>
          </cell>
          <cell r="AT22">
            <v>411</v>
          </cell>
          <cell r="AU22">
            <v>685</v>
          </cell>
          <cell r="AV22">
            <v>18.248175182481752</v>
          </cell>
          <cell r="AW22">
            <v>6.0827250608272507</v>
          </cell>
          <cell r="AX22">
            <v>29</v>
          </cell>
          <cell r="AY22">
            <v>39</v>
          </cell>
          <cell r="AZ22">
            <v>50</v>
          </cell>
          <cell r="BA22">
            <v>55</v>
          </cell>
          <cell r="BB22" t="str">
            <v/>
          </cell>
          <cell r="BC22">
            <v>85</v>
          </cell>
          <cell r="BD22">
            <v>0.66659999999999997</v>
          </cell>
          <cell r="BE22" t="str">
            <v>"Actor0201","Actor1002","Actor2103","Actor0104","Actor1005","Actor0007","Actor1108","Actor1109","Actor2010","Actor2011","Actor3212","Actor0113","Actor3114","Actor2015","Actor1216","Actor3117","Actor1218","Actor3019","Actor2120","Actor3021"</v>
          </cell>
          <cell r="BF22" t="str">
            <v>"Actor3021"</v>
          </cell>
        </row>
        <row r="23">
          <cell r="A23" t="str">
            <v>Actor3022</v>
          </cell>
          <cell r="B23">
            <v>22</v>
          </cell>
          <cell r="C23" t="str">
            <v>CharLowName_DualWarrior</v>
          </cell>
          <cell r="D23" t="str">
            <v>CharName_DualWarrior</v>
          </cell>
          <cell r="E23" t="str">
            <v>CharStory_DualWarrior</v>
          </cell>
          <cell r="F23" t="str">
            <v>CharDesc_DualWarrior</v>
          </cell>
          <cell r="G23" t="str">
            <v>CharUltimate_DualWarrior</v>
          </cell>
          <cell r="H23" t="str">
            <v>딘즈</v>
          </cell>
          <cell r="I23" t="str">
            <v>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v>
          </cell>
          <cell r="J23" t="str">
            <v>무수한 검기를 아무 방향으로 발사하여 둘러쌓은 적들에게 더 큰 위력을 보인다.</v>
          </cell>
          <cell r="K23" t="str">
            <v>&lt;size=16&gt;&lt;color=#DE7100&gt;회피, 타격, 결계&lt;/color&gt;&lt;/size&gt;
자신의 주변으로 결계를 펼칩니다. 결계 안에서는 적의 공격을 일부 회피할 수 있고 더 많은 칼날을 만들어내어 공격할 수 있습니다.</v>
          </cell>
          <cell r="L23">
            <v>0</v>
          </cell>
          <cell r="M23">
            <v>0.95699999999999996</v>
          </cell>
          <cell r="N23">
            <v>0.86199999999999999</v>
          </cell>
          <cell r="O23">
            <v>0.753</v>
          </cell>
          <cell r="P23">
            <v>0.54090499999999997</v>
          </cell>
          <cell r="Q23">
            <v>0.72799999999999998</v>
          </cell>
          <cell r="R23">
            <v>1.9</v>
          </cell>
          <cell r="S23">
            <v>1.0277194999999999</v>
          </cell>
          <cell r="T23">
            <v>1.4117026098901098</v>
          </cell>
          <cell r="U23">
            <v>3</v>
          </cell>
          <cell r="V23">
            <v>3</v>
          </cell>
          <cell r="W23">
            <v>115</v>
          </cell>
          <cell r="X23">
            <v>0</v>
          </cell>
          <cell r="Y23">
            <v>0</v>
          </cell>
          <cell r="Z23">
            <v>0</v>
          </cell>
          <cell r="AA23" t="str">
            <v>DualWarrior</v>
          </cell>
          <cell r="AB23">
            <v>2</v>
          </cell>
          <cell r="AC23" t="str">
            <v>Portrait_DualWarrior</v>
          </cell>
          <cell r="AD23">
            <v>0.12</v>
          </cell>
          <cell r="AE23" t="b">
            <v>1</v>
          </cell>
          <cell r="AF23" t="b">
            <v>1</v>
          </cell>
          <cell r="AG23" t="b">
            <v>1</v>
          </cell>
          <cell r="AH23" t="b">
            <v>0</v>
          </cell>
          <cell r="AI23">
            <v>54</v>
          </cell>
          <cell r="AK23">
            <v>0</v>
          </cell>
          <cell r="AL23">
            <v>30</v>
          </cell>
          <cell r="AM23">
            <v>7.2</v>
          </cell>
          <cell r="AN23">
            <v>0</v>
          </cell>
          <cell r="AO23">
            <v>0</v>
          </cell>
          <cell r="AP23">
            <v>0</v>
          </cell>
          <cell r="AQ23">
            <v>0</v>
          </cell>
          <cell r="AR23">
            <v>0.23250000000000001</v>
          </cell>
          <cell r="AS23">
            <v>0.14149999999999999</v>
          </cell>
          <cell r="AT23">
            <v>411</v>
          </cell>
          <cell r="AU23">
            <v>685</v>
          </cell>
          <cell r="AV23">
            <v>18.248175182481752</v>
          </cell>
          <cell r="AW23">
            <v>6.0827250608272507</v>
          </cell>
          <cell r="AX23">
            <v>29</v>
          </cell>
          <cell r="AY23">
            <v>39</v>
          </cell>
          <cell r="AZ23">
            <v>50</v>
          </cell>
          <cell r="BA23">
            <v>55</v>
          </cell>
          <cell r="BB23" t="str">
            <v/>
          </cell>
          <cell r="BC23">
            <v>85</v>
          </cell>
          <cell r="BD23">
            <v>0.66659999999999997</v>
          </cell>
          <cell r="BE23" t="str">
            <v>"Actor0201","Actor1002","Actor2103","Actor0104","Actor1005","Actor0007","Actor1108","Actor1109","Actor2010","Actor2011","Actor3212","Actor0113","Actor3114","Actor2015","Actor1216","Actor3117","Actor1218","Actor3019","Actor2120","Actor3021","Actor3022"</v>
          </cell>
          <cell r="BF23" t="str">
            <v>"Actor3022"</v>
          </cell>
        </row>
        <row r="24">
          <cell r="A24" t="str">
            <v>Actor9923</v>
          </cell>
          <cell r="B24">
            <v>23</v>
          </cell>
          <cell r="C24" t="str">
            <v>CharLowName_</v>
          </cell>
          <cell r="D24" t="str">
            <v>CharName_</v>
          </cell>
          <cell r="E24" t="str">
            <v>CharStory_</v>
          </cell>
          <cell r="F24" t="str">
            <v>CharDesc_</v>
          </cell>
          <cell r="G24" t="str">
            <v>CharUltimate_</v>
          </cell>
          <cell r="H24" t="str">
            <v>스트링없음</v>
          </cell>
          <cell r="I24" t="str">
            <v>스트링없음</v>
          </cell>
          <cell r="J24" t="str">
            <v>스트링없음</v>
          </cell>
          <cell r="K24" t="str">
            <v>스트링없음</v>
          </cell>
          <cell r="L24">
            <v>9</v>
          </cell>
          <cell r="M24">
            <v>1</v>
          </cell>
          <cell r="N24">
            <v>1</v>
          </cell>
          <cell r="O24" t="str">
            <v>어펙터밸류레벨없음</v>
          </cell>
          <cell r="P24">
            <v>0</v>
          </cell>
          <cell r="Q24">
            <v>0.75</v>
          </cell>
          <cell r="R24">
            <v>1.9</v>
          </cell>
          <cell r="S24">
            <v>0</v>
          </cell>
          <cell r="T24">
            <v>0</v>
          </cell>
          <cell r="U24">
            <v>3.5</v>
          </cell>
          <cell r="V24">
            <v>9</v>
          </cell>
          <cell r="W24">
            <v>125</v>
          </cell>
          <cell r="X24">
            <v>0</v>
          </cell>
          <cell r="Y24">
            <v>0</v>
          </cell>
          <cell r="Z24">
            <v>0</v>
          </cell>
          <cell r="AB24">
            <v>0</v>
          </cell>
          <cell r="AC24" t="str">
            <v>Portrait_</v>
          </cell>
          <cell r="AD24">
            <v>0.05</v>
          </cell>
          <cell r="AE24" t="b">
            <v>1</v>
          </cell>
          <cell r="AF24" t="b">
            <v>1</v>
          </cell>
          <cell r="AG24" t="b">
            <v>1</v>
          </cell>
          <cell r="AH24" t="b">
            <v>0</v>
          </cell>
          <cell r="AJ24" t="str">
            <v>애니이상</v>
          </cell>
          <cell r="AK24">
            <v>99999</v>
          </cell>
          <cell r="AN24">
            <v>0</v>
          </cell>
          <cell r="AO24">
            <v>0</v>
          </cell>
          <cell r="AP24">
            <v>0</v>
          </cell>
          <cell r="AQ24">
            <v>0</v>
          </cell>
          <cell r="AR24">
            <v>0.2</v>
          </cell>
          <cell r="AS24">
            <v>0.125</v>
          </cell>
          <cell r="AT24">
            <v>100</v>
          </cell>
          <cell r="AU24">
            <v>200</v>
          </cell>
          <cell r="AV24">
            <v>66.666666666666671</v>
          </cell>
          <cell r="AW24">
            <v>22.222222222222221</v>
          </cell>
          <cell r="AX24">
            <v>999</v>
          </cell>
          <cell r="AY24">
            <v>999</v>
          </cell>
          <cell r="AZ24">
            <v>9999</v>
          </cell>
          <cell r="BA24">
            <v>9999</v>
          </cell>
          <cell r="BB24" t="str">
            <v/>
          </cell>
          <cell r="BC24">
            <v>85</v>
          </cell>
          <cell r="BE24" t="str">
            <v>"Actor0201","Actor1002","Actor2103","Actor0104","Actor1005","Actor0007","Actor1108","Actor1109","Actor2010","Actor2011","Actor3212","Actor0113","Actor3114","Actor2015","Actor1216","Actor3117","Actor1218","Actor3019","Actor2120","Actor3021","Actor3022"</v>
          </cell>
          <cell r="BF24" t="str">
            <v/>
          </cell>
        </row>
        <row r="25">
          <cell r="A25" t="str">
            <v>Actor0024</v>
          </cell>
          <cell r="B25">
            <v>24</v>
          </cell>
          <cell r="C25" t="str">
            <v>CharLowName_GloryArmor</v>
          </cell>
          <cell r="D25" t="str">
            <v>CharName_GloryArmor</v>
          </cell>
          <cell r="E25" t="str">
            <v>CharStory_GloryArmor</v>
          </cell>
          <cell r="F25" t="str">
            <v>CharDesc_GloryArmor</v>
          </cell>
          <cell r="G25" t="str">
            <v>CharUltimate_GloryArmor</v>
          </cell>
          <cell r="H25" t="str">
            <v>러센트</v>
          </cell>
          <cell r="I25" t="str">
            <v>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v>
          </cell>
          <cell r="J25" t="str">
            <v>첫 공격은 작은 폭발을 일으키는 검기를 날린다. 연이어 날리는 검기는 단일 개체에게 강력한 데미지를 입힌다.</v>
          </cell>
          <cell r="K25" t="str">
            <v>&lt;size=16&gt;&lt;color=#DE7100&gt;허리케인 스윙&lt;/color&gt;&lt;/size&gt;
한 바퀴 돌며 점프하여 거대한 돌풍을 만들어냅니다. 점프 중에는 공격에 맞지 않습니다. 돌풍은 적의 총알을 제거하며 적에게 피해를 줍니다.</v>
          </cell>
          <cell r="L25">
            <v>0</v>
          </cell>
          <cell r="M25">
            <v>0.98099999999999998</v>
          </cell>
          <cell r="N25">
            <v>0.83399999999999996</v>
          </cell>
          <cell r="O25">
            <v>1.585</v>
          </cell>
          <cell r="P25">
            <v>1.101575</v>
          </cell>
          <cell r="Q25">
            <v>0.78600000000000003</v>
          </cell>
          <cell r="R25">
            <v>1.9</v>
          </cell>
          <cell r="S25">
            <v>2.0929924999999998</v>
          </cell>
          <cell r="T25">
            <v>2.6628403307888036</v>
          </cell>
          <cell r="U25">
            <v>3.4</v>
          </cell>
          <cell r="V25">
            <v>0</v>
          </cell>
          <cell r="W25">
            <v>90</v>
          </cell>
          <cell r="X25">
            <v>6.8</v>
          </cell>
          <cell r="Y25">
            <v>0</v>
          </cell>
          <cell r="Z25">
            <v>0</v>
          </cell>
          <cell r="AA25" t="str">
            <v>GloryArmor</v>
          </cell>
          <cell r="AB25">
            <v>2</v>
          </cell>
          <cell r="AC25" t="str">
            <v>Portrait_GloryArmor</v>
          </cell>
          <cell r="AD25">
            <v>0.25</v>
          </cell>
          <cell r="AE25" t="b">
            <v>1</v>
          </cell>
          <cell r="AF25" t="b">
            <v>1</v>
          </cell>
          <cell r="AG25" t="b">
            <v>1</v>
          </cell>
          <cell r="AH25" t="b">
            <v>0</v>
          </cell>
          <cell r="AI25">
            <v>44</v>
          </cell>
          <cell r="AK25">
            <v>0</v>
          </cell>
          <cell r="AL25">
            <v>30</v>
          </cell>
          <cell r="AM25">
            <v>7.2</v>
          </cell>
          <cell r="AN25">
            <v>0</v>
          </cell>
          <cell r="AO25">
            <v>0</v>
          </cell>
          <cell r="AP25">
            <v>0</v>
          </cell>
          <cell r="AQ25">
            <v>0</v>
          </cell>
          <cell r="AR25">
            <v>0.23449999999999999</v>
          </cell>
          <cell r="AS25">
            <v>0.13450000000000001</v>
          </cell>
          <cell r="AT25">
            <v>411</v>
          </cell>
          <cell r="AU25">
            <v>685</v>
          </cell>
          <cell r="AV25">
            <v>18.248175182481752</v>
          </cell>
          <cell r="AW25">
            <v>6.0827250608272507</v>
          </cell>
          <cell r="AX25">
            <v>29</v>
          </cell>
          <cell r="AY25">
            <v>39</v>
          </cell>
          <cell r="AZ25">
            <v>50</v>
          </cell>
          <cell r="BA25">
            <v>55</v>
          </cell>
          <cell r="BB25" t="str">
            <v/>
          </cell>
          <cell r="BC25">
            <v>85</v>
          </cell>
          <cell r="BD25">
            <v>0.66659999999999997</v>
          </cell>
          <cell r="BE25" t="str">
            <v>"Actor0201","Actor1002","Actor2103","Actor0104","Actor1005","Actor0007","Actor1108","Actor1109","Actor2010","Actor2011","Actor3212","Actor0113","Actor3114","Actor2015","Actor1216","Actor3117","Actor1218","Actor3019","Actor2120","Actor3021","Actor3022","Actor0024"</v>
          </cell>
          <cell r="BF25" t="str">
            <v>"Actor0024"</v>
          </cell>
        </row>
        <row r="26">
          <cell r="A26" t="str">
            <v>Actor0125</v>
          </cell>
          <cell r="B26">
            <v>25</v>
          </cell>
          <cell r="C26" t="str">
            <v>CharLowName_RpgKnight</v>
          </cell>
          <cell r="D26" t="str">
            <v>CharName_RpgKnight</v>
          </cell>
          <cell r="E26" t="str">
            <v>CharStory_RpgKnight</v>
          </cell>
          <cell r="F26" t="str">
            <v>CharDesc_RpgKnight</v>
          </cell>
          <cell r="G26" t="str">
            <v>CharUltimate_RpgKnight</v>
          </cell>
          <cell r="H26" t="str">
            <v>프리스</v>
          </cell>
          <cell r="I26"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v>
          </cell>
          <cell r="J26" t="str">
            <v>근거리의 적을 강력하게 베어내고 주변의 적에게 파장이 흘러가도록 한다. 실체가 없는 적까지 공격할 수 있다.</v>
          </cell>
          <cell r="K26" t="str">
            <v>&lt;size=16&gt;&lt;color=#DE7100&gt;염화의 회오리&lt;/color&gt;&lt;/size&gt;
발사체를 제거하는 돌개바람을 주변에 발생시킵니다.</v>
          </cell>
          <cell r="L26">
            <v>1</v>
          </cell>
          <cell r="M26">
            <v>1.016</v>
          </cell>
          <cell r="N26">
            <v>1.054</v>
          </cell>
          <cell r="O26">
            <v>1.024</v>
          </cell>
          <cell r="P26">
            <v>0.8994133333333334</v>
          </cell>
          <cell r="Q26">
            <v>0.752</v>
          </cell>
          <cell r="R26">
            <v>1.9</v>
          </cell>
          <cell r="S26">
            <v>1.7088853333333334</v>
          </cell>
          <cell r="T26">
            <v>2.2724539007092197</v>
          </cell>
          <cell r="U26">
            <v>3.7</v>
          </cell>
          <cell r="V26">
            <v>0</v>
          </cell>
          <cell r="W26">
            <v>125</v>
          </cell>
          <cell r="X26">
            <v>2.2000000000000002</v>
          </cell>
          <cell r="Y26">
            <v>0</v>
          </cell>
          <cell r="Z26">
            <v>0</v>
          </cell>
          <cell r="AA26" t="str">
            <v>RpgKnight</v>
          </cell>
          <cell r="AB26">
            <v>2</v>
          </cell>
          <cell r="AC26" t="str">
            <v>Portrait_RpgKnight</v>
          </cell>
          <cell r="AD26">
            <v>0.05</v>
          </cell>
          <cell r="AE26" t="b">
            <v>1</v>
          </cell>
          <cell r="AF26" t="b">
            <v>1</v>
          </cell>
          <cell r="AG26" t="b">
            <v>0</v>
          </cell>
          <cell r="AH26" t="b">
            <v>0</v>
          </cell>
          <cell r="AI26">
            <v>23</v>
          </cell>
          <cell r="AK26">
            <v>0</v>
          </cell>
          <cell r="AL26">
            <v>14</v>
          </cell>
          <cell r="AM26">
            <v>4.5999999999999996</v>
          </cell>
          <cell r="AN26">
            <v>0</v>
          </cell>
          <cell r="AO26">
            <v>0</v>
          </cell>
          <cell r="AP26">
            <v>0</v>
          </cell>
          <cell r="AQ26">
            <v>0</v>
          </cell>
          <cell r="AR26">
            <v>0.27010000000000001</v>
          </cell>
          <cell r="AS26">
            <v>0.15110000000000001</v>
          </cell>
          <cell r="AT26">
            <v>325</v>
          </cell>
          <cell r="AU26">
            <v>604</v>
          </cell>
          <cell r="AV26">
            <v>21.528525296017222</v>
          </cell>
          <cell r="AW26">
            <v>7.1761750986724078</v>
          </cell>
          <cell r="AX26">
            <v>119</v>
          </cell>
          <cell r="AY26">
            <v>179</v>
          </cell>
          <cell r="AZ26">
            <v>200</v>
          </cell>
          <cell r="BA26">
            <v>210</v>
          </cell>
          <cell r="BB26" t="str">
            <v/>
          </cell>
          <cell r="BC26">
            <v>85</v>
          </cell>
          <cell r="BD26">
            <v>0.66659999999999997</v>
          </cell>
          <cell r="BE26" t="str">
            <v>"Actor0201","Actor1002","Actor2103","Actor0104","Actor1005","Actor0007","Actor1108","Actor1109","Actor2010","Actor2011","Actor3212","Actor0113","Actor3114","Actor2015","Actor1216","Actor3117","Actor1218","Actor3019","Actor2120","Actor3021","Actor3022","Actor0024","Actor0125"</v>
          </cell>
          <cell r="BF26" t="str">
            <v>"Actor0125"</v>
          </cell>
        </row>
        <row r="27">
          <cell r="A27" t="str">
            <v>Actor1226</v>
          </cell>
          <cell r="B27">
            <v>26</v>
          </cell>
          <cell r="C27" t="str">
            <v>CharLowName_DemonHuntress</v>
          </cell>
          <cell r="D27" t="str">
            <v>CharName_DemonHuntress</v>
          </cell>
          <cell r="E27" t="str">
            <v>CharStory_DemonHuntress</v>
          </cell>
          <cell r="F27" t="str">
            <v>CharDesc_DemonHuntress</v>
          </cell>
          <cell r="G27" t="str">
            <v>CharUltimate_DemonHuntress</v>
          </cell>
          <cell r="H27" t="str">
            <v>엘리미나</v>
          </cell>
          <cell r="I27" t="str">
            <v>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v>
          </cell>
          <cell r="J27" t="str">
            <v>특수한 크로스보우를 사용하여 적을 추적하는 볼트를 발사한다. 적을 명중할 때마다 데미지가 강해진다.</v>
          </cell>
          <cell r="K27" t="str">
            <v>&lt;size=16&gt;&lt;color=#DE7100&gt;망자에게 주는 선물&lt;/color&gt;&lt;/size&gt;
하늘로부터 검정색 관을 내리꽂아 강력한 데미지를 줍니다. 관을 맞춰서 크로스보우로 발사한 볼트가 적을 추적하게 할 수 있습니다.</v>
          </cell>
          <cell r="L27">
            <v>2</v>
          </cell>
          <cell r="M27">
            <v>1.139</v>
          </cell>
          <cell r="N27">
            <v>1.1479999999999999</v>
          </cell>
          <cell r="O27">
            <v>0.45500000000000002</v>
          </cell>
          <cell r="P27">
            <v>0.43528333333333336</v>
          </cell>
          <cell r="Q27">
            <v>0.71499999999999997</v>
          </cell>
          <cell r="R27">
            <v>1.9</v>
          </cell>
          <cell r="S27">
            <v>0.82703833333333332</v>
          </cell>
          <cell r="T27">
            <v>1.1566969696969698</v>
          </cell>
          <cell r="U27">
            <v>3.5</v>
          </cell>
          <cell r="V27">
            <v>1</v>
          </cell>
          <cell r="W27">
            <v>75</v>
          </cell>
          <cell r="X27">
            <v>3.9</v>
          </cell>
          <cell r="Y27">
            <v>0</v>
          </cell>
          <cell r="Z27">
            <v>0</v>
          </cell>
          <cell r="AA27" t="str">
            <v>DemonHuntress</v>
          </cell>
          <cell r="AB27">
            <v>2</v>
          </cell>
          <cell r="AC27" t="str">
            <v>Portrait_DemonHuntress</v>
          </cell>
          <cell r="AD27">
            <v>0.05</v>
          </cell>
          <cell r="AE27" t="b">
            <v>1</v>
          </cell>
          <cell r="AF27" t="b">
            <v>1</v>
          </cell>
          <cell r="AG27" t="b">
            <v>1</v>
          </cell>
          <cell r="AH27" t="b">
            <v>0</v>
          </cell>
          <cell r="AI27">
            <v>7</v>
          </cell>
          <cell r="AK27">
            <v>6</v>
          </cell>
          <cell r="AL27">
            <v>1</v>
          </cell>
          <cell r="AM27">
            <v>1</v>
          </cell>
          <cell r="AN27">
            <v>0</v>
          </cell>
          <cell r="AO27">
            <v>0</v>
          </cell>
          <cell r="AP27">
            <v>0</v>
          </cell>
          <cell r="AQ27">
            <v>0</v>
          </cell>
          <cell r="AR27">
            <v>0.33050000000000002</v>
          </cell>
          <cell r="AS27">
            <v>0.1978</v>
          </cell>
          <cell r="AT27">
            <v>289</v>
          </cell>
          <cell r="AU27">
            <v>521</v>
          </cell>
          <cell r="AV27">
            <v>24.691358024691358</v>
          </cell>
          <cell r="AW27">
            <v>8.2304526748971192</v>
          </cell>
          <cell r="AX27">
            <v>299</v>
          </cell>
          <cell r="AY27">
            <v>399</v>
          </cell>
          <cell r="AZ27">
            <v>500</v>
          </cell>
          <cell r="BA27">
            <v>520</v>
          </cell>
          <cell r="BB27" t="str">
            <v>BGM_DemonHuntress</v>
          </cell>
          <cell r="BC27">
            <v>85</v>
          </cell>
          <cell r="BD27">
            <v>0.66659999999999997</v>
          </cell>
          <cell r="BE27" t="str">
            <v>"Actor0201","Actor1002","Actor2103","Actor0104","Actor1005","Actor0007","Actor1108","Actor1109","Actor2010","Actor2011","Actor3212","Actor0113","Actor3114","Actor2015","Actor1216","Actor3117","Actor1218","Actor3019","Actor2120","Actor3021","Actor3022","Actor0024","Actor0125","Actor1226"</v>
          </cell>
          <cell r="BF27" t="str">
            <v>"Actor1226"</v>
          </cell>
        </row>
        <row r="28">
          <cell r="A28" t="str">
            <v>Actor9927</v>
          </cell>
          <cell r="B28">
            <v>27</v>
          </cell>
          <cell r="C28" t="str">
            <v>CharLowName_</v>
          </cell>
          <cell r="D28" t="str">
            <v>CharName_</v>
          </cell>
          <cell r="E28" t="str">
            <v>CharStory_</v>
          </cell>
          <cell r="F28" t="str">
            <v>CharDesc_</v>
          </cell>
          <cell r="G28" t="str">
            <v>CharUltimate_</v>
          </cell>
          <cell r="H28" t="str">
            <v>스트링없음</v>
          </cell>
          <cell r="I28" t="str">
            <v>스트링없음</v>
          </cell>
          <cell r="J28" t="str">
            <v>스트링없음</v>
          </cell>
          <cell r="K28" t="str">
            <v>스트링없음</v>
          </cell>
          <cell r="L28">
            <v>9</v>
          </cell>
          <cell r="M28">
            <v>1</v>
          </cell>
          <cell r="N28">
            <v>1</v>
          </cell>
          <cell r="O28" t="str">
            <v>어펙터밸류레벨없음</v>
          </cell>
          <cell r="P28">
            <v>0</v>
          </cell>
          <cell r="Q28">
            <v>0.75</v>
          </cell>
          <cell r="R28">
            <v>1.9</v>
          </cell>
          <cell r="S28">
            <v>0</v>
          </cell>
          <cell r="T28">
            <v>0</v>
          </cell>
          <cell r="U28">
            <v>3.5</v>
          </cell>
          <cell r="V28">
            <v>9</v>
          </cell>
          <cell r="W28">
            <v>125</v>
          </cell>
          <cell r="X28">
            <v>0</v>
          </cell>
          <cell r="Y28">
            <v>0</v>
          </cell>
          <cell r="Z28">
            <v>0</v>
          </cell>
          <cell r="AB28">
            <v>0</v>
          </cell>
          <cell r="AC28" t="str">
            <v>Portrait_</v>
          </cell>
          <cell r="AD28">
            <v>0.05</v>
          </cell>
          <cell r="AE28" t="b">
            <v>1</v>
          </cell>
          <cell r="AF28" t="b">
            <v>1</v>
          </cell>
          <cell r="AG28" t="b">
            <v>1</v>
          </cell>
          <cell r="AH28" t="b">
            <v>0</v>
          </cell>
          <cell r="AJ28" t="str">
            <v>몬스터로 사용</v>
          </cell>
          <cell r="AK28">
            <v>99999</v>
          </cell>
          <cell r="AN28">
            <v>0</v>
          </cell>
          <cell r="AO28">
            <v>0</v>
          </cell>
          <cell r="AP28">
            <v>0</v>
          </cell>
          <cell r="AQ28">
            <v>0</v>
          </cell>
          <cell r="AR28">
            <v>0.2</v>
          </cell>
          <cell r="AS28">
            <v>0.125</v>
          </cell>
          <cell r="AT28">
            <v>100</v>
          </cell>
          <cell r="AU28">
            <v>200</v>
          </cell>
          <cell r="AV28">
            <v>66.666666666666671</v>
          </cell>
          <cell r="AW28">
            <v>22.222222222222221</v>
          </cell>
          <cell r="AX28">
            <v>999</v>
          </cell>
          <cell r="AY28">
            <v>999</v>
          </cell>
          <cell r="AZ28">
            <v>9999</v>
          </cell>
          <cell r="BA28">
            <v>9999</v>
          </cell>
          <cell r="BB28" t="str">
            <v/>
          </cell>
          <cell r="BC28">
            <v>85</v>
          </cell>
          <cell r="BE28" t="str">
            <v>"Actor0201","Actor1002","Actor2103","Actor0104","Actor1005","Actor0007","Actor1108","Actor1109","Actor2010","Actor2011","Actor3212","Actor0113","Actor3114","Actor2015","Actor1216","Actor3117","Actor1218","Actor3019","Actor2120","Actor3021","Actor3022","Actor0024","Actor0125","Actor1226"</v>
          </cell>
          <cell r="BF28" t="str">
            <v/>
          </cell>
        </row>
        <row r="29">
          <cell r="A29" t="str">
            <v>Actor2128</v>
          </cell>
          <cell r="B29">
            <v>28</v>
          </cell>
          <cell r="C29" t="str">
            <v>CharLowName_MobileFemale</v>
          </cell>
          <cell r="D29" t="str">
            <v>CharName_MobileFemale</v>
          </cell>
          <cell r="E29" t="str">
            <v>CharStory_MobileFemale</v>
          </cell>
          <cell r="F29" t="str">
            <v>CharDesc_MobileFemale</v>
          </cell>
          <cell r="G29" t="str">
            <v>CharUltimate_MobileFemale</v>
          </cell>
          <cell r="H29" t="str">
            <v>원더</v>
          </cell>
          <cell r="I29"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v>
          </cell>
          <cell r="J29" t="str">
            <v>빛나는 별을 쏘아 적들을 추적하게 한다. 별은 느리게 움직이지만 다수의 적을 명중할 수 있다.</v>
          </cell>
          <cell r="K29" t="str">
            <v>&lt;size=16&gt;&lt;color=#DE7100&gt;극한의 온도&lt;/color&gt;&lt;/size&gt;
주변에 존재하는 수분의 에너지를 흡수하여 온도를 떨어뜨립니다. 적들은 이동 속도가 느려집니다.</v>
          </cell>
          <cell r="L29">
            <v>1</v>
          </cell>
          <cell r="M29">
            <v>0.92500000000000004</v>
          </cell>
          <cell r="N29">
            <v>0.95899999999999996</v>
          </cell>
          <cell r="O29">
            <v>0.85499999999999998</v>
          </cell>
          <cell r="P29">
            <v>0.68328749999999994</v>
          </cell>
          <cell r="Q29">
            <v>0.76700000000000002</v>
          </cell>
          <cell r="R29">
            <v>1.9</v>
          </cell>
          <cell r="S29">
            <v>1.2982462499999998</v>
          </cell>
          <cell r="T29">
            <v>1.6926287483702736</v>
          </cell>
          <cell r="U29">
            <v>3</v>
          </cell>
          <cell r="V29">
            <v>2</v>
          </cell>
          <cell r="W29">
            <v>90</v>
          </cell>
          <cell r="X29">
            <v>5.5</v>
          </cell>
          <cell r="Y29">
            <v>0</v>
          </cell>
          <cell r="Z29">
            <v>0</v>
          </cell>
          <cell r="AA29" t="str">
            <v>MobileFemale</v>
          </cell>
          <cell r="AB29">
            <v>2</v>
          </cell>
          <cell r="AC29" t="str">
            <v>Portrait_MobileFemale</v>
          </cell>
          <cell r="AD29">
            <v>0.05</v>
          </cell>
          <cell r="AE29" t="b">
            <v>1</v>
          </cell>
          <cell r="AF29" t="b">
            <v>1</v>
          </cell>
          <cell r="AG29" t="b">
            <v>1</v>
          </cell>
          <cell r="AH29" t="b">
            <v>0</v>
          </cell>
          <cell r="AI29">
            <v>29</v>
          </cell>
          <cell r="AK29">
            <v>0</v>
          </cell>
          <cell r="AL29">
            <v>14</v>
          </cell>
          <cell r="AM29">
            <v>4.5999999999999996</v>
          </cell>
          <cell r="AN29">
            <v>0</v>
          </cell>
          <cell r="AO29">
            <v>0</v>
          </cell>
          <cell r="AP29">
            <v>0</v>
          </cell>
          <cell r="AQ29">
            <v>0</v>
          </cell>
          <cell r="AR29">
            <v>0.28160000000000002</v>
          </cell>
          <cell r="AS29">
            <v>0.16539999999999999</v>
          </cell>
          <cell r="AT29">
            <v>325</v>
          </cell>
          <cell r="AU29">
            <v>604</v>
          </cell>
          <cell r="AV29">
            <v>21.528525296017222</v>
          </cell>
          <cell r="AW29">
            <v>7.1761750986724078</v>
          </cell>
          <cell r="AX29">
            <v>119</v>
          </cell>
          <cell r="AY29">
            <v>179</v>
          </cell>
          <cell r="AZ29">
            <v>200</v>
          </cell>
          <cell r="BA29">
            <v>210</v>
          </cell>
          <cell r="BB29" t="str">
            <v/>
          </cell>
          <cell r="BC29">
            <v>85</v>
          </cell>
          <cell r="BE29" t="str">
            <v>"Actor0201","Actor1002","Actor2103","Actor0104","Actor1005","Actor0007","Actor1108","Actor1109","Actor2010","Actor2011","Actor3212","Actor0113","Actor3114","Actor2015","Actor1216","Actor3117","Actor1218","Actor3019","Actor2120","Actor3021","Actor3022","Actor0024","Actor0125","Actor1226","Actor2128"</v>
          </cell>
          <cell r="BF29" t="str">
            <v>"Actor2128"</v>
          </cell>
        </row>
        <row r="30">
          <cell r="A30" t="str">
            <v>Actor1029</v>
          </cell>
          <cell r="B30">
            <v>29</v>
          </cell>
          <cell r="C30" t="str">
            <v>CharLowName_CyborgCharacter</v>
          </cell>
          <cell r="D30" t="str">
            <v>CharName_CyborgCharacter</v>
          </cell>
          <cell r="E30" t="str">
            <v>CharStory_CyborgCharacter</v>
          </cell>
          <cell r="F30" t="str">
            <v>CharDesc_CyborgCharacter</v>
          </cell>
          <cell r="G30" t="str">
            <v>CharUltimate_CyborgCharacter</v>
          </cell>
          <cell r="H30" t="str">
            <v>에이잭</v>
          </cell>
          <cell r="I30"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v>
          </cell>
          <cell r="J30" t="str">
            <v>전기를 흘려보내 명중한 후 한 번 더 적을 추적하여 공격한다.</v>
          </cell>
          <cell r="K30" t="str">
            <v>&lt;size=16&gt;&lt;color=#DE7100&gt;육각탑 생성&lt;/color&gt;&lt;/size&gt;
적이 넘어다닐 수 없는 육각탑을 일정 시간 설치합니다. 육각탑 너머로 총알들은 지나다닐 수 있습니다.</v>
          </cell>
          <cell r="L30">
            <v>0</v>
          </cell>
          <cell r="M30">
            <v>0.88300000000000001</v>
          </cell>
          <cell r="N30">
            <v>0.79400000000000004</v>
          </cell>
          <cell r="O30">
            <v>0.65</v>
          </cell>
          <cell r="P30">
            <v>0.43008333333333337</v>
          </cell>
          <cell r="Q30">
            <v>0.77100000000000002</v>
          </cell>
          <cell r="R30">
            <v>2</v>
          </cell>
          <cell r="S30">
            <v>0.86016666666666675</v>
          </cell>
          <cell r="T30">
            <v>1.1156506701253783</v>
          </cell>
          <cell r="U30">
            <v>3.5</v>
          </cell>
          <cell r="V30">
            <v>1</v>
          </cell>
          <cell r="W30">
            <v>135</v>
          </cell>
          <cell r="X30">
            <v>0</v>
          </cell>
          <cell r="Y30">
            <v>0</v>
          </cell>
          <cell r="Z30">
            <v>0</v>
          </cell>
          <cell r="AA30" t="str">
            <v>CyborgCharacter</v>
          </cell>
          <cell r="AB30">
            <v>2</v>
          </cell>
          <cell r="AC30" t="str">
            <v>Portrait_CyborgCharacter</v>
          </cell>
          <cell r="AD30">
            <v>0.15</v>
          </cell>
          <cell r="AE30" t="b">
            <v>1</v>
          </cell>
          <cell r="AF30" t="b">
            <v>1</v>
          </cell>
          <cell r="AG30" t="b">
            <v>1</v>
          </cell>
          <cell r="AH30" t="b">
            <v>0</v>
          </cell>
          <cell r="AI30">
            <v>46</v>
          </cell>
          <cell r="AK30">
            <v>0</v>
          </cell>
          <cell r="AL30">
            <v>30</v>
          </cell>
          <cell r="AM30">
            <v>7.2</v>
          </cell>
          <cell r="AN30">
            <v>0</v>
          </cell>
          <cell r="AO30">
            <v>0</v>
          </cell>
          <cell r="AP30">
            <v>0</v>
          </cell>
          <cell r="AQ30">
            <v>0</v>
          </cell>
          <cell r="AR30">
            <v>0.2049</v>
          </cell>
          <cell r="AS30">
            <v>0.1424</v>
          </cell>
          <cell r="AT30">
            <v>411</v>
          </cell>
          <cell r="AU30">
            <v>685</v>
          </cell>
          <cell r="AV30">
            <v>18.248175182481752</v>
          </cell>
          <cell r="AW30">
            <v>6.0827250608272507</v>
          </cell>
          <cell r="AX30">
            <v>29</v>
          </cell>
          <cell r="AY30">
            <v>39</v>
          </cell>
          <cell r="AZ30">
            <v>50</v>
          </cell>
          <cell r="BA30">
            <v>55</v>
          </cell>
          <cell r="BB30" t="str">
            <v/>
          </cell>
          <cell r="BC30">
            <v>85</v>
          </cell>
          <cell r="BE30" t="str">
            <v>"Actor0201","Actor1002","Actor2103","Actor0104","Actor1005","Actor0007","Actor1108","Actor1109","Actor2010","Actor2011","Actor3212","Actor0113","Actor3114","Actor2015","Actor1216","Actor3117","Actor1218","Actor3019","Actor2120","Actor3021","Actor3022","Actor0024","Actor0125","Actor1226","Actor2128","Actor1029"</v>
          </cell>
          <cell r="BF30" t="str">
            <v>"Actor1029"</v>
          </cell>
        </row>
        <row r="31">
          <cell r="A31" t="str">
            <v>Actor0030</v>
          </cell>
          <cell r="B31">
            <v>30</v>
          </cell>
          <cell r="C31" t="str">
            <v>CharLowName_SandWarrior</v>
          </cell>
          <cell r="D31" t="str">
            <v>CharName_SandWarrior</v>
          </cell>
          <cell r="E31" t="str">
            <v>CharStory_SandWarrior</v>
          </cell>
          <cell r="F31" t="str">
            <v>CharDesc_SandWarrior</v>
          </cell>
          <cell r="G31" t="str">
            <v>CharUltimate_SandWarrior</v>
          </cell>
          <cell r="H31" t="str">
            <v>도스로프</v>
          </cell>
          <cell r="I31" t="str">
            <v>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J31" t="str">
            <v>강력한 검은 구슬 두 개를 아무 방향으로 던져 사방에 튕기도록 한다. 시간이 지날수록 조금씩 더 빨라진다.</v>
          </cell>
          <cell r="K31" t="str">
            <v>&lt;size=16&gt;&lt;color=#DE7100&gt;마지막 카드&lt;/color&gt;&lt;/size&gt;
최대 3명의 랜덤한 적에게 하늘로부터 빛 기둥을 내려보내 강력한 데미지를 입힙니다.</v>
          </cell>
          <cell r="L31">
            <v>0</v>
          </cell>
          <cell r="M31">
            <v>0.85499999999999998</v>
          </cell>
          <cell r="N31">
            <v>0.90500000000000003</v>
          </cell>
          <cell r="O31">
            <v>1.01</v>
          </cell>
          <cell r="P31">
            <v>0.76170833333333343</v>
          </cell>
          <cell r="Q31">
            <v>0.74199999999999999</v>
          </cell>
          <cell r="R31">
            <v>1.9</v>
          </cell>
          <cell r="S31">
            <v>1.4472458333333333</v>
          </cell>
          <cell r="T31">
            <v>1.9504660826594789</v>
          </cell>
          <cell r="U31">
            <v>3.5</v>
          </cell>
          <cell r="V31">
            <v>0</v>
          </cell>
          <cell r="W31">
            <v>105</v>
          </cell>
          <cell r="X31">
            <v>0</v>
          </cell>
          <cell r="Y31">
            <v>0</v>
          </cell>
          <cell r="Z31">
            <v>0</v>
          </cell>
          <cell r="AA31" t="str">
            <v>SandWarrior</v>
          </cell>
          <cell r="AB31">
            <v>2</v>
          </cell>
          <cell r="AC31" t="str">
            <v>Portrait_SandWarrior</v>
          </cell>
          <cell r="AD31">
            <v>0.15</v>
          </cell>
          <cell r="AE31" t="b">
            <v>1</v>
          </cell>
          <cell r="AF31" t="b">
            <v>1</v>
          </cell>
          <cell r="AG31" t="b">
            <v>1</v>
          </cell>
          <cell r="AH31" t="b">
            <v>0</v>
          </cell>
          <cell r="AI31">
            <v>42</v>
          </cell>
          <cell r="AK31">
            <v>0</v>
          </cell>
          <cell r="AL31">
            <v>30</v>
          </cell>
          <cell r="AM31">
            <v>7.2</v>
          </cell>
          <cell r="AN31">
            <v>0</v>
          </cell>
          <cell r="AO31">
            <v>0</v>
          </cell>
          <cell r="AP31">
            <v>0</v>
          </cell>
          <cell r="AQ31">
            <v>0</v>
          </cell>
          <cell r="AR31">
            <v>0.2331</v>
          </cell>
          <cell r="AS31">
            <v>0.12820000000000001</v>
          </cell>
          <cell r="AT31">
            <v>411</v>
          </cell>
          <cell r="AU31">
            <v>685</v>
          </cell>
          <cell r="AV31">
            <v>18.248175182481752</v>
          </cell>
          <cell r="AW31">
            <v>6.0827250608272507</v>
          </cell>
          <cell r="AX31">
            <v>29</v>
          </cell>
          <cell r="AY31">
            <v>39</v>
          </cell>
          <cell r="AZ31">
            <v>50</v>
          </cell>
          <cell r="BA31">
            <v>55</v>
          </cell>
          <cell r="BB31" t="str">
            <v/>
          </cell>
          <cell r="BC31">
            <v>85</v>
          </cell>
          <cell r="BD31">
            <v>0.66659999999999997</v>
          </cell>
          <cell r="BE31" t="str">
            <v>"Actor0201","Actor1002","Actor2103","Actor0104","Actor1005","Actor0007","Actor1108","Actor1109","Actor2010","Actor2011","Actor3212","Actor0113","Actor3114","Actor2015","Actor1216","Actor3117","Actor1218","Actor3019","Actor2120","Actor3021","Actor3022","Actor0024","Actor0125","Actor1226","Actor2128","Actor1029","Actor0030"</v>
          </cell>
          <cell r="BF31" t="str">
            <v>"Actor0030"</v>
          </cell>
        </row>
        <row r="32">
          <cell r="A32" t="str">
            <v>Actor3231</v>
          </cell>
          <cell r="B32">
            <v>31</v>
          </cell>
          <cell r="C32" t="str">
            <v>CharLowName_BladeFanDancer</v>
          </cell>
          <cell r="D32" t="str">
            <v>CharName_BladeFanDancer</v>
          </cell>
          <cell r="E32" t="str">
            <v>CharStory_BladeFanDancer</v>
          </cell>
          <cell r="F32" t="str">
            <v>CharDesc_BladeFanDancer</v>
          </cell>
          <cell r="G32" t="str">
            <v>CharUltimate_BladeFanDancer</v>
          </cell>
          <cell r="H32" t="str">
            <v>라무무</v>
          </cell>
          <cell r="I32" t="str">
            <v>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v>
          </cell>
          <cell r="J32" t="str">
            <v>땅을 가르는 장판 공격과 바람으로 밀어내는 공격을 사용한다. 적이 매우 가까이 있으면 바람으로 밀어내는 공격을 사용하여 거리를 벌리게 하고, 떨어져 있는 적에게는 강력한 장판 공격을 한다.</v>
          </cell>
          <cell r="K32" t="str">
            <v>&lt;size=16&gt;&lt;color=#DE7100&gt;불타는 부적&lt;/color&gt;&lt;/size&gt;
응축된 힘을 폭발시켜 주변에게 큰 피해를 입힙니다. 이후 불타는 부적을 일정 시간 몸에 두르게 하여 주변에 지속적인 피해를 줍니다.</v>
          </cell>
          <cell r="L32">
            <v>2</v>
          </cell>
          <cell r="M32">
            <v>1.151</v>
          </cell>
          <cell r="N32">
            <v>1.159</v>
          </cell>
          <cell r="O32">
            <v>1.4</v>
          </cell>
          <cell r="P32">
            <v>1.3521666666666667</v>
          </cell>
          <cell r="Q32">
            <v>0.79300000000000004</v>
          </cell>
          <cell r="R32">
            <v>1.9</v>
          </cell>
          <cell r="S32">
            <v>2.5691166666666665</v>
          </cell>
          <cell r="T32">
            <v>3.2397435897435893</v>
          </cell>
          <cell r="U32">
            <v>3.5</v>
          </cell>
          <cell r="V32">
            <v>3</v>
          </cell>
          <cell r="W32">
            <v>195</v>
          </cell>
          <cell r="X32">
            <v>6.5</v>
          </cell>
          <cell r="Y32">
            <v>0</v>
          </cell>
          <cell r="Z32">
            <v>0</v>
          </cell>
          <cell r="AA32" t="str">
            <v>BladeFanDancer</v>
          </cell>
          <cell r="AB32">
            <v>2</v>
          </cell>
          <cell r="AC32" t="str">
            <v>Portrait_BladeFanDancer</v>
          </cell>
          <cell r="AD32">
            <v>0</v>
          </cell>
          <cell r="AE32" t="b">
            <v>0</v>
          </cell>
          <cell r="AF32" t="b">
            <v>0</v>
          </cell>
          <cell r="AG32" t="b">
            <v>1</v>
          </cell>
          <cell r="AH32" t="b">
            <v>0</v>
          </cell>
          <cell r="AI32">
            <v>11</v>
          </cell>
          <cell r="AK32">
            <v>0</v>
          </cell>
          <cell r="AL32">
            <v>1</v>
          </cell>
          <cell r="AM32">
            <v>1</v>
          </cell>
          <cell r="AN32">
            <v>0</v>
          </cell>
          <cell r="AO32">
            <v>0</v>
          </cell>
          <cell r="AP32">
            <v>0</v>
          </cell>
          <cell r="AQ32">
            <v>0</v>
          </cell>
          <cell r="AR32">
            <v>0.34989999999999999</v>
          </cell>
          <cell r="AS32">
            <v>0.17780000000000001</v>
          </cell>
          <cell r="AT32">
            <v>289</v>
          </cell>
          <cell r="AU32">
            <v>521</v>
          </cell>
          <cell r="AV32">
            <v>24.691358024691358</v>
          </cell>
          <cell r="AW32">
            <v>8.2304526748971192</v>
          </cell>
          <cell r="AX32">
            <v>299</v>
          </cell>
          <cell r="AY32">
            <v>399</v>
          </cell>
          <cell r="AZ32">
            <v>500</v>
          </cell>
          <cell r="BA32">
            <v>520</v>
          </cell>
          <cell r="BB32" t="str">
            <v>BGM_BladeFanDancer</v>
          </cell>
          <cell r="BC32">
            <v>85</v>
          </cell>
          <cell r="BE32" t="str">
            <v>"Actor0201","Actor1002","Actor2103","Actor0104","Actor1005","Actor0007","Actor1108","Actor1109","Actor2010","Actor2011","Actor3212","Actor0113","Actor3114","Actor2015","Actor1216","Actor3117","Actor1218","Actor3019","Actor2120","Actor3021","Actor3022","Actor0024","Actor0125","Actor1226","Actor2128","Actor1029","Actor0030","Actor3231"</v>
          </cell>
          <cell r="BF32" t="str">
            <v>"Actor3231"</v>
          </cell>
        </row>
        <row r="33">
          <cell r="A33" t="str">
            <v>Actor9932</v>
          </cell>
          <cell r="B33">
            <v>32</v>
          </cell>
          <cell r="C33" t="str">
            <v>CharLowName_MobileLancer</v>
          </cell>
          <cell r="D33" t="str">
            <v>CharName_MobileLancer</v>
          </cell>
          <cell r="E33" t="str">
            <v>CharStory_MobileLancer</v>
          </cell>
          <cell r="F33" t="str">
            <v>CharDesc_MobileLancer</v>
          </cell>
          <cell r="G33" t="str">
            <v>CharUltimate_MobileLancer</v>
          </cell>
          <cell r="H33" t="str">
            <v>스트링없음</v>
          </cell>
          <cell r="I33" t="str">
            <v>스트링없음</v>
          </cell>
          <cell r="J33" t="str">
            <v>스트링없음</v>
          </cell>
          <cell r="K33" t="str">
            <v>스트링없음</v>
          </cell>
          <cell r="L33">
            <v>9</v>
          </cell>
          <cell r="M33">
            <v>1</v>
          </cell>
          <cell r="N33">
            <v>1</v>
          </cell>
          <cell r="O33" t="str">
            <v>어펙터밸류레벨없음</v>
          </cell>
          <cell r="P33">
            <v>0</v>
          </cell>
          <cell r="Q33">
            <v>0.75</v>
          </cell>
          <cell r="R33">
            <v>1.9</v>
          </cell>
          <cell r="S33">
            <v>0</v>
          </cell>
          <cell r="T33">
            <v>0</v>
          </cell>
          <cell r="U33">
            <v>3.5</v>
          </cell>
          <cell r="V33">
            <v>9</v>
          </cell>
          <cell r="W33">
            <v>125</v>
          </cell>
          <cell r="X33">
            <v>0</v>
          </cell>
          <cell r="Y33">
            <v>0</v>
          </cell>
          <cell r="Z33">
            <v>0</v>
          </cell>
          <cell r="AA33" t="str">
            <v>MobileLancer</v>
          </cell>
          <cell r="AB33">
            <v>1</v>
          </cell>
          <cell r="AC33" t="str">
            <v>Portrait_MobileLancer</v>
          </cell>
          <cell r="AD33">
            <v>0.05</v>
          </cell>
          <cell r="AE33" t="b">
            <v>1</v>
          </cell>
          <cell r="AF33" t="b">
            <v>1</v>
          </cell>
          <cell r="AG33" t="b">
            <v>1</v>
          </cell>
          <cell r="AH33" t="b">
            <v>0</v>
          </cell>
          <cell r="AJ33" t="str">
            <v>몬스터로 사용</v>
          </cell>
          <cell r="AK33">
            <v>99999</v>
          </cell>
          <cell r="AN33">
            <v>0</v>
          </cell>
          <cell r="AO33">
            <v>0</v>
          </cell>
          <cell r="AP33">
            <v>0</v>
          </cell>
          <cell r="AQ33">
            <v>0</v>
          </cell>
          <cell r="AR33">
            <v>0.2</v>
          </cell>
          <cell r="AS33">
            <v>0.125</v>
          </cell>
          <cell r="AT33">
            <v>100</v>
          </cell>
          <cell r="AU33">
            <v>200</v>
          </cell>
          <cell r="AV33">
            <v>66.666666666666671</v>
          </cell>
          <cell r="AW33">
            <v>22.222222222222221</v>
          </cell>
          <cell r="AX33">
            <v>999</v>
          </cell>
          <cell r="AY33">
            <v>999</v>
          </cell>
          <cell r="AZ33">
            <v>9999</v>
          </cell>
          <cell r="BA33">
            <v>9999</v>
          </cell>
          <cell r="BB33" t="str">
            <v/>
          </cell>
          <cell r="BC33">
            <v>85</v>
          </cell>
          <cell r="BE33" t="str">
            <v>"Actor0201","Actor1002","Actor2103","Actor0104","Actor1005","Actor0007","Actor1108","Actor1109","Actor2010","Actor2011","Actor3212","Actor0113","Actor3114","Actor2015","Actor1216","Actor3117","Actor1218","Actor3019","Actor2120","Actor3021","Actor3022","Actor0024","Actor0125","Actor1226","Actor2128","Actor1029","Actor0030","Actor3231"</v>
          </cell>
          <cell r="BF33" t="str">
            <v/>
          </cell>
        </row>
        <row r="34">
          <cell r="A34" t="str">
            <v>Actor0233</v>
          </cell>
          <cell r="B34">
            <v>33</v>
          </cell>
          <cell r="C34" t="str">
            <v>CharLowName_Syria</v>
          </cell>
          <cell r="D34" t="str">
            <v>CharName_Syria</v>
          </cell>
          <cell r="E34" t="str">
            <v>CharStory_Syria</v>
          </cell>
          <cell r="F34" t="str">
            <v>CharDesc_Syria</v>
          </cell>
          <cell r="G34" t="str">
            <v>CharUltimate_Syria</v>
          </cell>
          <cell r="H34" t="str">
            <v>시리아</v>
          </cell>
          <cell r="I34" t="str">
            <v>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v>
          </cell>
          <cell r="J34" t="str">
            <v>적을 조우하거나 근거리에서 적을 베면 일정 시간 검이 불길에 휩싸이며 강력한 힘이 깃든다. 검이 불에 휩싸이면 적의 발사체를 부술 수 있고 이 때 추가타로 매우 강력한 화염구를 던진다.</v>
          </cell>
          <cell r="K34" t="str">
            <v>&lt;size=16&gt;&lt;color=#DE7100&gt;선봉장의 맹습&lt;/color&gt;&lt;/size&gt;
검으로부터 마법의 힘을 이끌어내어 보호막을 만들어냅니다. 일정 시간 동안 무적이 되고 이후 보호막을 터뜨려 주변의 적들을 기절시킵니다.</v>
          </cell>
          <cell r="L34">
            <v>2</v>
          </cell>
          <cell r="M34">
            <v>1.165</v>
          </cell>
          <cell r="N34">
            <v>1.1080000000000001</v>
          </cell>
          <cell r="O34">
            <v>2.57</v>
          </cell>
          <cell r="P34">
            <v>2.3729666666666667</v>
          </cell>
          <cell r="Q34">
            <v>0.747</v>
          </cell>
          <cell r="R34">
            <v>1.9</v>
          </cell>
          <cell r="S34">
            <v>4.5086366666666668</v>
          </cell>
          <cell r="T34">
            <v>6.0356581883087914</v>
          </cell>
          <cell r="U34">
            <v>4</v>
          </cell>
          <cell r="V34">
            <v>0</v>
          </cell>
          <cell r="W34">
            <v>155</v>
          </cell>
          <cell r="X34">
            <v>2.1</v>
          </cell>
          <cell r="Y34">
            <v>0</v>
          </cell>
          <cell r="Z34">
            <v>2.8</v>
          </cell>
          <cell r="AA34" t="str">
            <v>Syria</v>
          </cell>
          <cell r="AB34">
            <v>2</v>
          </cell>
          <cell r="AC34" t="str">
            <v>Portrait_Syria</v>
          </cell>
          <cell r="AD34">
            <v>0</v>
          </cell>
          <cell r="AE34" t="b">
            <v>0</v>
          </cell>
          <cell r="AF34" t="b">
            <v>1</v>
          </cell>
          <cell r="AG34" t="b">
            <v>1</v>
          </cell>
          <cell r="AH34" t="b">
            <v>0</v>
          </cell>
          <cell r="AI34">
            <v>4</v>
          </cell>
          <cell r="AK34">
            <v>5</v>
          </cell>
          <cell r="AL34">
            <v>1</v>
          </cell>
          <cell r="AM34">
            <v>1</v>
          </cell>
          <cell r="AN34">
            <v>0</v>
          </cell>
          <cell r="AO34">
            <v>0</v>
          </cell>
          <cell r="AP34">
            <v>0</v>
          </cell>
          <cell r="AQ34">
            <v>0</v>
          </cell>
          <cell r="AR34">
            <v>0.3049</v>
          </cell>
          <cell r="AS34">
            <v>0.1883</v>
          </cell>
          <cell r="AT34">
            <v>289</v>
          </cell>
          <cell r="AU34">
            <v>521</v>
          </cell>
          <cell r="AV34">
            <v>24.691358024691358</v>
          </cell>
          <cell r="AW34">
            <v>8.2304526748971192</v>
          </cell>
          <cell r="AX34">
            <v>299</v>
          </cell>
          <cell r="AY34">
            <v>399</v>
          </cell>
          <cell r="AZ34">
            <v>500</v>
          </cell>
          <cell r="BA34">
            <v>520</v>
          </cell>
          <cell r="BB34" t="str">
            <v>BGM_Syria</v>
          </cell>
          <cell r="BC34">
            <v>85</v>
          </cell>
          <cell r="BD34">
            <v>0.66659999999999997</v>
          </cell>
          <cell r="BE34" t="str">
            <v>"Actor0201","Actor1002","Actor2103","Actor0104","Actor1005","Actor0007","Actor1108","Actor1109","Actor2010","Actor2011","Actor3212","Actor0113","Actor3114","Actor2015","Actor1216","Actor3117","Actor1218","Actor3019","Actor2120","Actor3021","Actor3022","Actor0024","Actor0125","Actor1226","Actor2128","Actor1029","Actor0030","Actor3231","Actor0233"</v>
          </cell>
          <cell r="BF34" t="str">
            <v>"Actor0233"</v>
          </cell>
        </row>
        <row r="35">
          <cell r="A35" t="str">
            <v>Actor9934</v>
          </cell>
          <cell r="B35">
            <v>34</v>
          </cell>
          <cell r="C35" t="str">
            <v>CharLowName_RobotFive</v>
          </cell>
          <cell r="D35" t="str">
            <v>CharName_RobotFive</v>
          </cell>
          <cell r="E35" t="str">
            <v>CharStory_RobotFive</v>
          </cell>
          <cell r="F35" t="str">
            <v>CharDesc_RobotFive</v>
          </cell>
          <cell r="G35" t="str">
            <v>CharUltimate_RobotFive</v>
          </cell>
          <cell r="H35" t="str">
            <v>스트링없음</v>
          </cell>
          <cell r="I35" t="str">
            <v>스트링없음</v>
          </cell>
          <cell r="J35" t="str">
            <v>스트링없음</v>
          </cell>
          <cell r="K35" t="str">
            <v>스트링없음</v>
          </cell>
          <cell r="L35">
            <v>9</v>
          </cell>
          <cell r="M35">
            <v>1</v>
          </cell>
          <cell r="N35">
            <v>1</v>
          </cell>
          <cell r="O35" t="str">
            <v>어펙터밸류레벨없음</v>
          </cell>
          <cell r="P35">
            <v>0</v>
          </cell>
          <cell r="Q35">
            <v>0.75</v>
          </cell>
          <cell r="R35">
            <v>1.9</v>
          </cell>
          <cell r="S35">
            <v>0</v>
          </cell>
          <cell r="T35">
            <v>0</v>
          </cell>
          <cell r="U35">
            <v>3.5</v>
          </cell>
          <cell r="V35">
            <v>9</v>
          </cell>
          <cell r="W35">
            <v>125</v>
          </cell>
          <cell r="X35">
            <v>0</v>
          </cell>
          <cell r="Y35">
            <v>0</v>
          </cell>
          <cell r="Z35">
            <v>0</v>
          </cell>
          <cell r="AA35" t="str">
            <v>RobotFive</v>
          </cell>
          <cell r="AB35">
            <v>1</v>
          </cell>
          <cell r="AC35" t="str">
            <v>Portrait_RobotFive</v>
          </cell>
          <cell r="AD35">
            <v>0.05</v>
          </cell>
          <cell r="AE35" t="b">
            <v>1</v>
          </cell>
          <cell r="AF35" t="b">
            <v>1</v>
          </cell>
          <cell r="AG35" t="b">
            <v>1</v>
          </cell>
          <cell r="AH35" t="b">
            <v>0</v>
          </cell>
          <cell r="AJ35" t="str">
            <v>몬스터로 사용</v>
          </cell>
          <cell r="AK35">
            <v>99999</v>
          </cell>
          <cell r="AN35">
            <v>0</v>
          </cell>
          <cell r="AO35">
            <v>0</v>
          </cell>
          <cell r="AP35">
            <v>0</v>
          </cell>
          <cell r="AQ35">
            <v>0</v>
          </cell>
          <cell r="AR35">
            <v>0.2</v>
          </cell>
          <cell r="AS35">
            <v>0.125</v>
          </cell>
          <cell r="AT35">
            <v>100</v>
          </cell>
          <cell r="AU35">
            <v>200</v>
          </cell>
          <cell r="AV35">
            <v>66.666666666666671</v>
          </cell>
          <cell r="AW35">
            <v>22.222222222222221</v>
          </cell>
          <cell r="AX35">
            <v>999</v>
          </cell>
          <cell r="AY35">
            <v>999</v>
          </cell>
          <cell r="AZ35">
            <v>9999</v>
          </cell>
          <cell r="BA35">
            <v>9999</v>
          </cell>
          <cell r="BB35" t="str">
            <v/>
          </cell>
          <cell r="BC35">
            <v>85</v>
          </cell>
          <cell r="BE35" t="str">
            <v>"Actor0201","Actor1002","Actor2103","Actor0104","Actor1005","Actor0007","Actor1108","Actor1109","Actor2010","Actor2011","Actor3212","Actor0113","Actor3114","Actor2015","Actor1216","Actor3117","Actor1218","Actor3019","Actor2120","Actor3021","Actor3022","Actor0024","Actor0125","Actor1226","Actor2128","Actor1029","Actor0030","Actor3231","Actor0233"</v>
          </cell>
          <cell r="BF35" t="str">
            <v/>
          </cell>
        </row>
        <row r="36">
          <cell r="A36" t="str">
            <v>Actor2235</v>
          </cell>
          <cell r="B36">
            <v>35</v>
          </cell>
          <cell r="C36" t="str">
            <v>CharLowName_Linhi</v>
          </cell>
          <cell r="D36" t="str">
            <v>CharName_Linhi</v>
          </cell>
          <cell r="E36" t="str">
            <v>CharStory_Linhi</v>
          </cell>
          <cell r="F36" t="str">
            <v>CharDesc_Linhi</v>
          </cell>
          <cell r="G36" t="str">
            <v>CharUltimate_Linhi</v>
          </cell>
          <cell r="H36" t="str">
            <v>린하이</v>
          </cell>
          <cell r="I36" t="str">
            <v>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v>
          </cell>
          <cell r="J36" t="str">
            <v>대자연의 힘이 깃든 창을 던진다. 창의 궤적에 있는 적들은 이 공격은 회피할 수 없다.</v>
          </cell>
          <cell r="K36" t="str">
            <v>&lt;size=16&gt;&lt;color=#DE7100&gt;거대 정령 소환&lt;/color&gt;&lt;/size&gt;
거대한 바위 정령을 불러냅니다. 정령은 적의 총알을 막을 수 있고 적들에게 강력한 데미지를 입힙니다. 정령이 적을 타격하면 린하이는 일정량 HP를 회복합니다.</v>
          </cell>
          <cell r="L36">
            <v>2</v>
          </cell>
          <cell r="M36">
            <v>1.0820000000000001</v>
          </cell>
          <cell r="N36">
            <v>1.0209999999999999</v>
          </cell>
          <cell r="O36">
            <v>0.82499999999999996</v>
          </cell>
          <cell r="P36">
            <v>0.70193749999999988</v>
          </cell>
          <cell r="Q36">
            <v>0.92300000000000004</v>
          </cell>
          <cell r="R36">
            <v>1.9</v>
          </cell>
          <cell r="S36">
            <v>1.3336812499999997</v>
          </cell>
          <cell r="T36">
            <v>1.4449417659804979</v>
          </cell>
          <cell r="U36">
            <v>3.2</v>
          </cell>
          <cell r="V36">
            <v>2</v>
          </cell>
          <cell r="W36">
            <v>170</v>
          </cell>
          <cell r="X36">
            <v>0</v>
          </cell>
          <cell r="Y36">
            <v>0</v>
          </cell>
          <cell r="Z36">
            <v>0</v>
          </cell>
          <cell r="AA36" t="str">
            <v>Linhi</v>
          </cell>
          <cell r="AB36">
            <v>2</v>
          </cell>
          <cell r="AC36" t="str">
            <v>Portrait_Linhi</v>
          </cell>
          <cell r="AD36">
            <v>0.2</v>
          </cell>
          <cell r="AE36" t="b">
            <v>1</v>
          </cell>
          <cell r="AF36" t="b">
            <v>1</v>
          </cell>
          <cell r="AG36" t="b">
            <v>1</v>
          </cell>
          <cell r="AH36" t="b">
            <v>0</v>
          </cell>
          <cell r="AI36">
            <v>9</v>
          </cell>
          <cell r="AK36">
            <v>4</v>
          </cell>
          <cell r="AL36">
            <v>1</v>
          </cell>
          <cell r="AM36">
            <v>1</v>
          </cell>
          <cell r="AN36">
            <v>0</v>
          </cell>
          <cell r="AO36">
            <v>0</v>
          </cell>
          <cell r="AP36">
            <v>0</v>
          </cell>
          <cell r="AQ36">
            <v>0</v>
          </cell>
          <cell r="AR36">
            <v>0.34939999999999999</v>
          </cell>
          <cell r="AS36">
            <v>0.1822</v>
          </cell>
          <cell r="AT36">
            <v>289</v>
          </cell>
          <cell r="AU36">
            <v>521</v>
          </cell>
          <cell r="AV36">
            <v>24.691358024691358</v>
          </cell>
          <cell r="AW36">
            <v>8.2304526748971192</v>
          </cell>
          <cell r="AX36">
            <v>299</v>
          </cell>
          <cell r="AY36">
            <v>399</v>
          </cell>
          <cell r="AZ36">
            <v>500</v>
          </cell>
          <cell r="BA36">
            <v>520</v>
          </cell>
          <cell r="BB36" t="str">
            <v>BGM_Linhi</v>
          </cell>
          <cell r="BC36">
            <v>85</v>
          </cell>
          <cell r="BD36">
            <v>0.66659999999999997</v>
          </cell>
          <cell r="BE36" t="str">
            <v>"Actor0201","Actor1002","Actor2103","Actor0104","Actor1005","Actor0007","Actor1108","Actor1109","Actor2010","Actor2011","Actor3212","Actor0113","Actor3114","Actor2015","Actor1216","Actor3117","Actor1218","Actor3019","Actor2120","Actor3021","Actor3022","Actor0024","Actor0125","Actor1226","Actor2128","Actor1029","Actor0030","Actor3231","Actor0233","Actor2235"</v>
          </cell>
          <cell r="BF36" t="str">
            <v>"Actor2235"</v>
          </cell>
        </row>
        <row r="37">
          <cell r="A37" t="str">
            <v>Actor0236</v>
          </cell>
          <cell r="B37">
            <v>36</v>
          </cell>
          <cell r="C37" t="str">
            <v>CharLowName_NecromancerFour</v>
          </cell>
          <cell r="D37" t="str">
            <v>CharName_NecromancerFour</v>
          </cell>
          <cell r="E37" t="str">
            <v>CharStory_NecromancerFour</v>
          </cell>
          <cell r="F37" t="str">
            <v>CharDesc_NecromancerFour</v>
          </cell>
          <cell r="G37" t="str">
            <v>CharUltimate_NecromancerFour</v>
          </cell>
          <cell r="H37" t="str">
            <v>나인</v>
          </cell>
          <cell r="I37" t="str">
            <v>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v>
          </cell>
          <cell r="J37" t="str">
            <v>단일 개체에게 강력한 마법을 발사한다. 또한 이동 중에도 몸 속 에너지를 폭발시켜 적을 공격할 수 있다.</v>
          </cell>
          <cell r="K37" t="str">
            <v>&lt;size=16&gt;&lt;color=#DE7100&gt;인페르노 드래곤&lt;/color&gt;&lt;/size&gt;
마법의 힘으로 용을 소환합니다. 일정 시간 후에 강력한 데미지를 입힙니다.</v>
          </cell>
          <cell r="L37">
            <v>2</v>
          </cell>
          <cell r="M37">
            <v>1.1539999999999999</v>
          </cell>
          <cell r="N37">
            <v>1.119</v>
          </cell>
          <cell r="O37">
            <v>1.05</v>
          </cell>
          <cell r="P37">
            <v>0.97912500000000002</v>
          </cell>
          <cell r="Q37">
            <v>0.73899999999999999</v>
          </cell>
          <cell r="R37">
            <v>1.9</v>
          </cell>
          <cell r="S37">
            <v>1.8603375</v>
          </cell>
          <cell r="T37">
            <v>2.5173714479025708</v>
          </cell>
          <cell r="U37">
            <v>3.3</v>
          </cell>
          <cell r="V37">
            <v>0</v>
          </cell>
          <cell r="W37">
            <v>180</v>
          </cell>
          <cell r="X37">
            <v>6.2</v>
          </cell>
          <cell r="Y37">
            <v>0</v>
          </cell>
          <cell r="Z37">
            <v>0</v>
          </cell>
          <cell r="AA37" t="str">
            <v>NecromancerFour</v>
          </cell>
          <cell r="AB37">
            <v>2</v>
          </cell>
          <cell r="AC37" t="str">
            <v>Portrait_NecromancerFour</v>
          </cell>
          <cell r="AD37">
            <v>0.2</v>
          </cell>
          <cell r="AE37" t="b">
            <v>1</v>
          </cell>
          <cell r="AF37" t="b">
            <v>1</v>
          </cell>
          <cell r="AG37" t="b">
            <v>1</v>
          </cell>
          <cell r="AH37" t="b">
            <v>0</v>
          </cell>
          <cell r="AI37">
            <v>3</v>
          </cell>
          <cell r="AK37">
            <v>3</v>
          </cell>
          <cell r="AL37">
            <v>1</v>
          </cell>
          <cell r="AM37">
            <v>1</v>
          </cell>
          <cell r="AN37">
            <v>0</v>
          </cell>
          <cell r="AO37">
            <v>0</v>
          </cell>
          <cell r="AP37">
            <v>0</v>
          </cell>
          <cell r="AQ37">
            <v>0</v>
          </cell>
          <cell r="AR37">
            <v>0.32329999999999998</v>
          </cell>
          <cell r="AS37">
            <v>0.18609999999999999</v>
          </cell>
          <cell r="AT37">
            <v>289</v>
          </cell>
          <cell r="AU37">
            <v>521</v>
          </cell>
          <cell r="AV37">
            <v>24.691358024691358</v>
          </cell>
          <cell r="AW37">
            <v>8.2304526748971192</v>
          </cell>
          <cell r="AX37">
            <v>299</v>
          </cell>
          <cell r="AY37">
            <v>399</v>
          </cell>
          <cell r="AZ37">
            <v>500</v>
          </cell>
          <cell r="BA37">
            <v>520</v>
          </cell>
          <cell r="BB37" t="str">
            <v>BGM_NecromancerFour</v>
          </cell>
          <cell r="BC37">
            <v>85</v>
          </cell>
          <cell r="BD37">
            <v>0.66659999999999997</v>
          </cell>
          <cell r="BE37"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ell>
          <cell r="BF37" t="str">
            <v>"Actor0236"</v>
          </cell>
        </row>
        <row r="38">
          <cell r="A38" t="str">
            <v>Actor0037</v>
          </cell>
          <cell r="B38">
            <v>37</v>
          </cell>
          <cell r="C38" t="str">
            <v>CharLowName_GirlWarrior</v>
          </cell>
          <cell r="D38" t="str">
            <v>CharName_GirlWarrior</v>
          </cell>
          <cell r="E38" t="str">
            <v>CharStory_GirlWarrior</v>
          </cell>
          <cell r="F38" t="str">
            <v>CharDesc_GirlWarrior</v>
          </cell>
          <cell r="G38" t="str">
            <v>CharUltimate_GirlWarrior</v>
          </cell>
          <cell r="H38" t="str">
            <v>튤린</v>
          </cell>
          <cell r="I38" t="str">
            <v>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J38" t="str">
            <v>벽을 관통하며 넓은 범위를 베어버리는 검기를 날릴 수 있다.</v>
          </cell>
          <cell r="K38" t="str">
            <v>&lt;size=16&gt;&lt;color=#DE7100&gt;크고 아름다운 검&lt;/color&gt;&lt;/size&gt;
현재 HP가 가장 높은 적을 향해 대검을 형상화한 마법 검을 만들어 내려꽂습니다.</v>
          </cell>
          <cell r="L38">
            <v>0</v>
          </cell>
          <cell r="M38">
            <v>0.91200000000000003</v>
          </cell>
          <cell r="N38">
            <v>0.75600000000000001</v>
          </cell>
          <cell r="O38">
            <v>1.1000000000000001</v>
          </cell>
          <cell r="P38">
            <v>0.69300000000000017</v>
          </cell>
          <cell r="Q38">
            <v>0.84899999999999998</v>
          </cell>
          <cell r="R38">
            <v>1.9</v>
          </cell>
          <cell r="S38">
            <v>1.3167000000000002</v>
          </cell>
          <cell r="T38">
            <v>1.5508833922261487</v>
          </cell>
          <cell r="U38">
            <v>3.3</v>
          </cell>
          <cell r="V38">
            <v>0</v>
          </cell>
          <cell r="W38">
            <v>95</v>
          </cell>
          <cell r="X38">
            <v>4</v>
          </cell>
          <cell r="Y38">
            <v>0</v>
          </cell>
          <cell r="Z38">
            <v>0</v>
          </cell>
          <cell r="AA38" t="str">
            <v>GirlWarrior</v>
          </cell>
          <cell r="AB38">
            <v>2</v>
          </cell>
          <cell r="AC38" t="str">
            <v>Portrait_GirlWarrior</v>
          </cell>
          <cell r="AD38">
            <v>0</v>
          </cell>
          <cell r="AE38" t="b">
            <v>0</v>
          </cell>
          <cell r="AF38" t="b">
            <v>1</v>
          </cell>
          <cell r="AG38" t="b">
            <v>1</v>
          </cell>
          <cell r="AH38" t="b">
            <v>0</v>
          </cell>
          <cell r="AI38">
            <v>41</v>
          </cell>
          <cell r="AK38">
            <v>0</v>
          </cell>
          <cell r="AL38">
            <v>30</v>
          </cell>
          <cell r="AM38">
            <v>7.2</v>
          </cell>
          <cell r="AN38">
            <v>0</v>
          </cell>
          <cell r="AO38">
            <v>0</v>
          </cell>
          <cell r="AP38">
            <v>0</v>
          </cell>
          <cell r="AQ38">
            <v>0</v>
          </cell>
          <cell r="AR38">
            <v>0.23949999999999999</v>
          </cell>
          <cell r="AS38">
            <v>0.14680000000000001</v>
          </cell>
          <cell r="AT38">
            <v>411</v>
          </cell>
          <cell r="AU38">
            <v>685</v>
          </cell>
          <cell r="AV38">
            <v>18.248175182481752</v>
          </cell>
          <cell r="AW38">
            <v>6.0827250608272507</v>
          </cell>
          <cell r="AX38">
            <v>29</v>
          </cell>
          <cell r="AY38">
            <v>39</v>
          </cell>
          <cell r="AZ38">
            <v>50</v>
          </cell>
          <cell r="BA38">
            <v>55</v>
          </cell>
          <cell r="BB38" t="str">
            <v/>
          </cell>
          <cell r="BC38">
            <v>85</v>
          </cell>
          <cell r="BD38">
            <v>0.66659999999999997</v>
          </cell>
          <cell r="BE38"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ell>
          <cell r="BF38" t="str">
            <v>"Actor0037"</v>
          </cell>
        </row>
        <row r="39">
          <cell r="A39" t="str">
            <v>Actor2238</v>
          </cell>
          <cell r="B39">
            <v>38</v>
          </cell>
          <cell r="C39" t="str">
            <v>CharLowName_GirlArcher</v>
          </cell>
          <cell r="D39" t="str">
            <v>CharName_GirlArcher</v>
          </cell>
          <cell r="E39" t="str">
            <v>CharStory_GirlArcher</v>
          </cell>
          <cell r="F39" t="str">
            <v>CharDesc_GirlArcher</v>
          </cell>
          <cell r="G39" t="str">
            <v>CharUltimate_GirlArcher</v>
          </cell>
          <cell r="H39" t="str">
            <v>니엘</v>
          </cell>
          <cell r="I39" t="str">
            <v>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v>
          </cell>
          <cell r="J39" t="str">
            <v>적을 향해 휘어지는 화살을 발사한다. 한 발을 먼저 쏜 후 연이어 다량의 화살을 날린다.</v>
          </cell>
          <cell r="K39" t="str">
            <v>&lt;size=16&gt;&lt;color=#DE7100&gt;피어나는 봄&lt;/color&gt;&lt;/size&gt;
총알을 지울 수 있는 덩굴과 이파리를 생성합니다.</v>
          </cell>
          <cell r="L39">
            <v>2</v>
          </cell>
          <cell r="M39">
            <v>1.046</v>
          </cell>
          <cell r="N39">
            <v>1.171</v>
          </cell>
          <cell r="O39">
            <v>0.52500000000000002</v>
          </cell>
          <cell r="P39">
            <v>0.51231250000000006</v>
          </cell>
          <cell r="Q39">
            <v>0.76400000000000001</v>
          </cell>
          <cell r="R39">
            <v>6</v>
          </cell>
          <cell r="S39">
            <v>3.0738750000000001</v>
          </cell>
          <cell r="T39">
            <v>4.0233965968586389</v>
          </cell>
          <cell r="U39">
            <v>3.5</v>
          </cell>
          <cell r="V39">
            <v>2</v>
          </cell>
          <cell r="W39">
            <v>130</v>
          </cell>
          <cell r="X39">
            <v>0</v>
          </cell>
          <cell r="Y39">
            <v>0</v>
          </cell>
          <cell r="Z39">
            <v>0</v>
          </cell>
          <cell r="AA39" t="str">
            <v>GirlArcher</v>
          </cell>
          <cell r="AB39">
            <v>2</v>
          </cell>
          <cell r="AC39" t="str">
            <v>Portrait_GirlArcher</v>
          </cell>
          <cell r="AD39">
            <v>0.1</v>
          </cell>
          <cell r="AE39" t="b">
            <v>1</v>
          </cell>
          <cell r="AF39" t="b">
            <v>1</v>
          </cell>
          <cell r="AG39" t="b">
            <v>1</v>
          </cell>
          <cell r="AH39" t="b">
            <v>0</v>
          </cell>
          <cell r="AI39">
            <v>8</v>
          </cell>
          <cell r="AK39">
            <v>0</v>
          </cell>
          <cell r="AL39">
            <v>1</v>
          </cell>
          <cell r="AM39">
            <v>1</v>
          </cell>
          <cell r="AN39">
            <v>0</v>
          </cell>
          <cell r="AO39">
            <v>0</v>
          </cell>
          <cell r="AP39">
            <v>0</v>
          </cell>
          <cell r="AQ39">
            <v>0</v>
          </cell>
          <cell r="AR39">
            <v>0.32550000000000001</v>
          </cell>
          <cell r="AS39">
            <v>0.18709999999999999</v>
          </cell>
          <cell r="AT39">
            <v>289</v>
          </cell>
          <cell r="AU39">
            <v>521</v>
          </cell>
          <cell r="AV39">
            <v>24.691358024691358</v>
          </cell>
          <cell r="AW39">
            <v>8.2304526748971192</v>
          </cell>
          <cell r="AX39">
            <v>299</v>
          </cell>
          <cell r="AY39">
            <v>399</v>
          </cell>
          <cell r="AZ39">
            <v>500</v>
          </cell>
          <cell r="BA39">
            <v>520</v>
          </cell>
          <cell r="BB39" t="str">
            <v>BGM_GirlArcher</v>
          </cell>
          <cell r="BC39">
            <v>85</v>
          </cell>
          <cell r="BD39">
            <v>0.66659999999999997</v>
          </cell>
          <cell r="BE39"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ell>
          <cell r="BF39" t="str">
            <v>"Actor2238"</v>
          </cell>
        </row>
        <row r="40">
          <cell r="A40" t="str">
            <v>Actor1039</v>
          </cell>
          <cell r="B40">
            <v>39</v>
          </cell>
          <cell r="C40" t="str">
            <v>CharLowName_EnergyShieldRobot</v>
          </cell>
          <cell r="D40" t="str">
            <v>CharName_EnergyShieldRobot</v>
          </cell>
          <cell r="E40" t="str">
            <v>CharStory_EnergyShieldRobot</v>
          </cell>
          <cell r="F40" t="str">
            <v>CharDesc_EnergyShieldRobot</v>
          </cell>
          <cell r="G40" t="str">
            <v>CharUltimate_EnergyShieldRobot</v>
          </cell>
          <cell r="H40" t="str">
            <v>플랜도</v>
          </cell>
          <cell r="I40" t="str">
            <v>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v>
          </cell>
          <cell r="J40" t="str">
            <v>일정 시간 후 데미지를 입히는 에너지 탄을 발사한다. 에너지가 퍼지는 범위 내의 적은 이 공격을 회피할 수 없다.</v>
          </cell>
          <cell r="K40" t="str">
            <v>&lt;size=16&gt;&lt;color=#DE7100&gt;플라즈마 방출&lt;/color&gt;&lt;/size&gt;
자신 주변에 전격 플라즈마를 생성하여 주변 범위를 지속적으로 공격합니다.</v>
          </cell>
          <cell r="L40">
            <v>0</v>
          </cell>
          <cell r="M40">
            <v>0.86699999999999999</v>
          </cell>
          <cell r="N40">
            <v>0.874</v>
          </cell>
          <cell r="O40">
            <v>1.5</v>
          </cell>
          <cell r="P40">
            <v>1.0925</v>
          </cell>
          <cell r="Q40">
            <v>0.93400000000000005</v>
          </cell>
          <cell r="R40">
            <v>1.9</v>
          </cell>
          <cell r="S40">
            <v>2.0757499999999998</v>
          </cell>
          <cell r="T40">
            <v>2.222430406852248</v>
          </cell>
          <cell r="U40">
            <v>3.2</v>
          </cell>
          <cell r="V40">
            <v>1</v>
          </cell>
          <cell r="W40">
            <v>145</v>
          </cell>
          <cell r="X40">
            <v>7</v>
          </cell>
          <cell r="Y40">
            <v>0</v>
          </cell>
          <cell r="Z40">
            <v>0</v>
          </cell>
          <cell r="AA40" t="str">
            <v>EnergyShieldRobot</v>
          </cell>
          <cell r="AB40">
            <v>2</v>
          </cell>
          <cell r="AC40" t="str">
            <v>Portrait_EnergyShieldRobot</v>
          </cell>
          <cell r="AD40">
            <v>0.08</v>
          </cell>
          <cell r="AE40" t="b">
            <v>0</v>
          </cell>
          <cell r="AF40" t="b">
            <v>1</v>
          </cell>
          <cell r="AG40" t="b">
            <v>1</v>
          </cell>
          <cell r="AH40" t="b">
            <v>0</v>
          </cell>
          <cell r="AI40">
            <v>48</v>
          </cell>
          <cell r="AK40">
            <v>0</v>
          </cell>
          <cell r="AL40">
            <v>30</v>
          </cell>
          <cell r="AM40">
            <v>7.2</v>
          </cell>
          <cell r="AN40">
            <v>0</v>
          </cell>
          <cell r="AO40">
            <v>0</v>
          </cell>
          <cell r="AP40">
            <v>0</v>
          </cell>
          <cell r="AQ40">
            <v>0</v>
          </cell>
          <cell r="AR40">
            <v>0.21820000000000001</v>
          </cell>
          <cell r="AS40">
            <v>0.1401</v>
          </cell>
          <cell r="AT40">
            <v>411</v>
          </cell>
          <cell r="AU40">
            <v>685</v>
          </cell>
          <cell r="AV40">
            <v>18.248175182481752</v>
          </cell>
          <cell r="AW40">
            <v>6.0827250608272507</v>
          </cell>
          <cell r="AX40">
            <v>29</v>
          </cell>
          <cell r="AY40">
            <v>39</v>
          </cell>
          <cell r="AZ40">
            <v>50</v>
          </cell>
          <cell r="BA40">
            <v>55</v>
          </cell>
          <cell r="BB40" t="str">
            <v/>
          </cell>
          <cell r="BC40">
            <v>85</v>
          </cell>
          <cell r="BE40"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ell>
          <cell r="BF40" t="str">
            <v>"Actor1039"</v>
          </cell>
        </row>
        <row r="41">
          <cell r="A41" t="str">
            <v>Actor0240</v>
          </cell>
          <cell r="B41">
            <v>40</v>
          </cell>
          <cell r="C41" t="str">
            <v>CharLowName_IceMagician</v>
          </cell>
          <cell r="D41" t="str">
            <v>CharName_IceMagician</v>
          </cell>
          <cell r="E41" t="str">
            <v>CharStory_IceMagician</v>
          </cell>
          <cell r="F41" t="str">
            <v>CharDesc_IceMagician</v>
          </cell>
          <cell r="G41" t="str">
            <v>CharUltimate_IceMagician</v>
          </cell>
          <cell r="H41" t="str">
            <v>클레타</v>
          </cell>
          <cell r="I41" t="str">
            <v>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v>
          </cell>
          <cell r="J41" t="str">
            <v>다단히트를 발생하는 얼음 파편의 회오리를 던진다.</v>
          </cell>
          <cell r="K41" t="str">
            <v>&lt;size=16&gt;&lt;color=#DE7100&gt;핏빛의 파도&lt;/color&gt;&lt;/size&gt;
적을 일시적으로 기절시키는 넓은 범위의 마법진을 만들어냅니다.</v>
          </cell>
          <cell r="L41">
            <v>2</v>
          </cell>
          <cell r="M41">
            <v>1.1240000000000001</v>
          </cell>
          <cell r="N41">
            <v>1.089</v>
          </cell>
          <cell r="O41">
            <v>0.224</v>
          </cell>
          <cell r="P41">
            <v>0.20327999999999999</v>
          </cell>
          <cell r="Q41">
            <v>0.81699999999999995</v>
          </cell>
          <cell r="R41">
            <v>1.9</v>
          </cell>
          <cell r="S41">
            <v>0.38623199999999996</v>
          </cell>
          <cell r="T41">
            <v>0.47274418604651164</v>
          </cell>
          <cell r="U41">
            <v>3.9</v>
          </cell>
          <cell r="V41">
            <v>0</v>
          </cell>
          <cell r="W41">
            <v>85</v>
          </cell>
          <cell r="X41">
            <v>4.9000000000000004</v>
          </cell>
          <cell r="Y41">
            <v>0</v>
          </cell>
          <cell r="Z41">
            <v>0</v>
          </cell>
          <cell r="AA41" t="str">
            <v>IceMagician</v>
          </cell>
          <cell r="AB41">
            <v>2</v>
          </cell>
          <cell r="AC41" t="str">
            <v>Portrait_IceMagician</v>
          </cell>
          <cell r="AD41">
            <v>0</v>
          </cell>
          <cell r="AE41" t="b">
            <v>0</v>
          </cell>
          <cell r="AF41" t="b">
            <v>1</v>
          </cell>
          <cell r="AG41" t="b">
            <v>1</v>
          </cell>
          <cell r="AH41" t="b">
            <v>1</v>
          </cell>
          <cell r="AI41">
            <v>2</v>
          </cell>
          <cell r="AK41">
            <v>0</v>
          </cell>
          <cell r="AL41">
            <v>1</v>
          </cell>
          <cell r="AM41">
            <v>1</v>
          </cell>
          <cell r="AN41">
            <v>0</v>
          </cell>
          <cell r="AO41">
            <v>0</v>
          </cell>
          <cell r="AP41">
            <v>0</v>
          </cell>
          <cell r="AQ41">
            <v>0</v>
          </cell>
          <cell r="AR41">
            <v>0.3402</v>
          </cell>
          <cell r="AS41">
            <v>0.1817</v>
          </cell>
          <cell r="AT41">
            <v>289</v>
          </cell>
          <cell r="AU41">
            <v>521</v>
          </cell>
          <cell r="AV41">
            <v>24.691358024691358</v>
          </cell>
          <cell r="AW41">
            <v>8.2304526748971192</v>
          </cell>
          <cell r="AX41">
            <v>299</v>
          </cell>
          <cell r="AY41">
            <v>399</v>
          </cell>
          <cell r="AZ41">
            <v>500</v>
          </cell>
          <cell r="BA41">
            <v>520</v>
          </cell>
          <cell r="BB41" t="str">
            <v>BGM_IceMagician</v>
          </cell>
          <cell r="BC41">
            <v>85</v>
          </cell>
          <cell r="BD41">
            <v>0.66659999999999997</v>
          </cell>
          <cell r="BE41"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ell>
          <cell r="BF41" t="str">
            <v>"Actor0240"</v>
          </cell>
        </row>
        <row r="42">
          <cell r="A42" t="str">
            <v>Actor1141</v>
          </cell>
          <cell r="B42">
            <v>41</v>
          </cell>
          <cell r="C42" t="str">
            <v>CharLowName_AngelicWarrior</v>
          </cell>
          <cell r="D42" t="str">
            <v>CharName_AngelicWarrior</v>
          </cell>
          <cell r="E42" t="str">
            <v>CharStory_AngelicWarrior</v>
          </cell>
          <cell r="F42" t="str">
            <v>CharDesc_AngelicWarrior</v>
          </cell>
          <cell r="G42" t="str">
            <v>CharUltimate_AngelicWarrior</v>
          </cell>
          <cell r="H42" t="str">
            <v>오비우스</v>
          </cell>
          <cell r="I42" t="str">
            <v>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v>
          </cell>
          <cell r="J42" t="str">
            <v>적을 향해 다발탄을 발사한다.</v>
          </cell>
          <cell r="K42" t="str">
            <v>&lt;size=16&gt;&lt;color=#DE7100&gt;활력의 빛&lt;/color&gt;&lt;/size&gt;
마비에 걸려있다면 마비에서 해제되고 일정 시간 동안 마비에 걸리지 않게 됩니다. 또한 공격 속도가 매우 빨라집니다.</v>
          </cell>
          <cell r="L42">
            <v>1</v>
          </cell>
          <cell r="M42">
            <v>0.93700000000000006</v>
          </cell>
          <cell r="N42">
            <v>0.92500000000000004</v>
          </cell>
          <cell r="O42">
            <v>0.39500000000000002</v>
          </cell>
          <cell r="P42">
            <v>0.30447916666666675</v>
          </cell>
          <cell r="Q42">
            <v>0.91500000000000004</v>
          </cell>
          <cell r="R42">
            <v>6</v>
          </cell>
          <cell r="S42">
            <v>1.8268750000000005</v>
          </cell>
          <cell r="T42">
            <v>1.9965846994535523</v>
          </cell>
          <cell r="U42">
            <v>3.5</v>
          </cell>
          <cell r="V42">
            <v>1</v>
          </cell>
          <cell r="W42">
            <v>110</v>
          </cell>
          <cell r="X42">
            <v>0</v>
          </cell>
          <cell r="Y42">
            <v>0</v>
          </cell>
          <cell r="Z42">
            <v>0</v>
          </cell>
          <cell r="AA42" t="str">
            <v>AngelicWarrior</v>
          </cell>
          <cell r="AB42">
            <v>2</v>
          </cell>
          <cell r="AC42" t="str">
            <v>Portrait_AngelicWarrior</v>
          </cell>
          <cell r="AD42">
            <v>0.1</v>
          </cell>
          <cell r="AE42" t="b">
            <v>1</v>
          </cell>
          <cell r="AF42" t="b">
            <v>1</v>
          </cell>
          <cell r="AG42" t="b">
            <v>1</v>
          </cell>
          <cell r="AH42" t="b">
            <v>1</v>
          </cell>
          <cell r="AI42">
            <v>25</v>
          </cell>
          <cell r="AK42">
            <v>0</v>
          </cell>
          <cell r="AL42">
            <v>14</v>
          </cell>
          <cell r="AM42">
            <v>4.5999999999999996</v>
          </cell>
          <cell r="AN42">
            <v>0</v>
          </cell>
          <cell r="AO42">
            <v>0</v>
          </cell>
          <cell r="AP42">
            <v>0</v>
          </cell>
          <cell r="AQ42">
            <v>0</v>
          </cell>
          <cell r="AR42">
            <v>0.25940000000000002</v>
          </cell>
          <cell r="AS42">
            <v>0.1517</v>
          </cell>
          <cell r="AT42">
            <v>325</v>
          </cell>
          <cell r="AU42">
            <v>604</v>
          </cell>
          <cell r="AV42">
            <v>21.528525296017222</v>
          </cell>
          <cell r="AW42">
            <v>7.1761750986724078</v>
          </cell>
          <cell r="AX42">
            <v>119</v>
          </cell>
          <cell r="AY42">
            <v>179</v>
          </cell>
          <cell r="AZ42">
            <v>200</v>
          </cell>
          <cell r="BA42">
            <v>210</v>
          </cell>
          <cell r="BB42" t="str">
            <v/>
          </cell>
          <cell r="BC42">
            <v>85</v>
          </cell>
          <cell r="BE42"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ell>
          <cell r="BF42" t="str">
            <v>"Actor1141"</v>
          </cell>
        </row>
        <row r="43">
          <cell r="A43" t="str">
            <v>Actor3242</v>
          </cell>
          <cell r="B43">
            <v>42</v>
          </cell>
          <cell r="C43" t="str">
            <v>CharLowName_UnicornCharacter</v>
          </cell>
          <cell r="D43" t="str">
            <v>CharName_UnicornCharacter</v>
          </cell>
          <cell r="E43" t="str">
            <v>CharStory_UnicornCharacter</v>
          </cell>
          <cell r="F43" t="str">
            <v>CharDesc_UnicornCharacter</v>
          </cell>
          <cell r="G43" t="str">
            <v>CharUltimate_UnicornCharacter</v>
          </cell>
          <cell r="H43" t="str">
            <v>앰비엘라</v>
          </cell>
          <cell r="I43" t="str">
            <v>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v>
          </cell>
          <cell r="J43" t="str">
            <v>최대 3명까지 적 몸 속에서부터 응축된 힘을 파열시킨다. 실체가 없는 적도 공격할 수 있다.</v>
          </cell>
          <cell r="K43" t="str">
            <v>&lt;size=16&gt;&lt;color=#DE7100&gt;융합마법의 교과서&lt;/color&gt;&lt;/size&gt;
마법진을 이용해 총알을 제거하고 곧이어 강력한 자연의 힘으로 뿔을 만들어냅니다. 매우 넓은 범위의 적에게 피해를 입힙니다.</v>
          </cell>
          <cell r="L43">
            <v>2</v>
          </cell>
          <cell r="M43">
            <v>1.159</v>
          </cell>
          <cell r="N43">
            <v>1.1359999999999999</v>
          </cell>
          <cell r="O43">
            <v>0.42499999999999999</v>
          </cell>
          <cell r="P43">
            <v>0.40233333333333332</v>
          </cell>
          <cell r="Q43">
            <v>0.80400000000000005</v>
          </cell>
          <cell r="R43">
            <v>1.9</v>
          </cell>
          <cell r="S43">
            <v>0.7644333333333333</v>
          </cell>
          <cell r="T43">
            <v>0.95078772802653388</v>
          </cell>
          <cell r="U43">
            <v>3.4</v>
          </cell>
          <cell r="V43">
            <v>3</v>
          </cell>
          <cell r="W43">
            <v>185</v>
          </cell>
          <cell r="X43">
            <v>5.7</v>
          </cell>
          <cell r="Y43">
            <v>360</v>
          </cell>
          <cell r="Z43">
            <v>0</v>
          </cell>
          <cell r="AA43" t="str">
            <v>UnicornCharacter</v>
          </cell>
          <cell r="AB43">
            <v>2</v>
          </cell>
          <cell r="AC43" t="str">
            <v>Portrait_UnicornCharacter</v>
          </cell>
          <cell r="AD43">
            <v>0</v>
          </cell>
          <cell r="AE43" t="b">
            <v>0</v>
          </cell>
          <cell r="AF43" t="b">
            <v>1</v>
          </cell>
          <cell r="AG43" t="b">
            <v>0</v>
          </cell>
          <cell r="AH43" t="b">
            <v>0</v>
          </cell>
          <cell r="AI43">
            <v>12</v>
          </cell>
          <cell r="AK43">
            <v>7</v>
          </cell>
          <cell r="AL43">
            <v>1</v>
          </cell>
          <cell r="AM43">
            <v>1</v>
          </cell>
          <cell r="AN43">
            <v>0</v>
          </cell>
          <cell r="AO43">
            <v>0</v>
          </cell>
          <cell r="AP43">
            <v>0</v>
          </cell>
          <cell r="AQ43">
            <v>0</v>
          </cell>
          <cell r="AR43">
            <v>0.30930000000000002</v>
          </cell>
          <cell r="AS43">
            <v>0.18720000000000001</v>
          </cell>
          <cell r="AT43">
            <v>289</v>
          </cell>
          <cell r="AU43">
            <v>521</v>
          </cell>
          <cell r="AV43">
            <v>24.691358024691358</v>
          </cell>
          <cell r="AW43">
            <v>8.2304526748971192</v>
          </cell>
          <cell r="AX43">
            <v>299</v>
          </cell>
          <cell r="AY43">
            <v>399</v>
          </cell>
          <cell r="AZ43">
            <v>500</v>
          </cell>
          <cell r="BA43">
            <v>520</v>
          </cell>
          <cell r="BB43" t="str">
            <v>BGM_UnicornCharacter</v>
          </cell>
          <cell r="BC43">
            <v>85</v>
          </cell>
          <cell r="BD43">
            <v>0.66659999999999997</v>
          </cell>
          <cell r="BE43"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3" t="str">
            <v>"Actor3242"</v>
          </cell>
        </row>
        <row r="44">
          <cell r="A44" t="str">
            <v>Actor1043</v>
          </cell>
          <cell r="B44">
            <v>43</v>
          </cell>
          <cell r="C44" t="str">
            <v>CharLowName_KeepSeries</v>
          </cell>
          <cell r="D44" t="str">
            <v>CharName_KeepSeries</v>
          </cell>
          <cell r="E44" t="str">
            <v>CharStory_KeepSeries</v>
          </cell>
          <cell r="F44" t="str">
            <v>CharDesc_KeepSeries</v>
          </cell>
          <cell r="G44" t="str">
            <v>CharUltimate_KeepSeries</v>
          </cell>
          <cell r="H44" t="str">
            <v>레나</v>
          </cell>
          <cell r="I44" t="str">
            <v>킵시리즈 스토리 우다다다다</v>
          </cell>
          <cell r="J44" t="str">
            <v>킵시리즈 심플 설명</v>
          </cell>
          <cell r="K44" t="str">
            <v>&lt;size=16&gt;&lt;color=#DE7100&gt;궁극기 이름&lt;/color&gt;&lt;/size&gt;
궁극기 설명</v>
          </cell>
          <cell r="L44">
            <v>0</v>
          </cell>
          <cell r="M44">
            <v>1</v>
          </cell>
          <cell r="N44">
            <v>1</v>
          </cell>
          <cell r="O44">
            <v>0.5625</v>
          </cell>
          <cell r="P44">
            <v>0.46875</v>
          </cell>
          <cell r="Q44">
            <v>0.81100000000000005</v>
          </cell>
          <cell r="R44">
            <v>1.7</v>
          </cell>
          <cell r="S44">
            <v>0.796875</v>
          </cell>
          <cell r="T44">
            <v>0.98258323057953134</v>
          </cell>
          <cell r="U44">
            <v>3.5</v>
          </cell>
          <cell r="V44">
            <v>1</v>
          </cell>
          <cell r="W44">
            <v>125</v>
          </cell>
          <cell r="X44">
            <v>0</v>
          </cell>
          <cell r="Y44">
            <v>0</v>
          </cell>
          <cell r="Z44">
            <v>0</v>
          </cell>
          <cell r="AA44" t="str">
            <v>KeepSeries</v>
          </cell>
          <cell r="AB44">
            <v>2</v>
          </cell>
          <cell r="AC44" t="str">
            <v>Portrait_KeepSeries</v>
          </cell>
          <cell r="AD44">
            <v>0.25</v>
          </cell>
          <cell r="AE44" t="b">
            <v>1</v>
          </cell>
          <cell r="AF44" t="b">
            <v>1</v>
          </cell>
          <cell r="AG44" t="b">
            <v>1</v>
          </cell>
          <cell r="AH44" t="b">
            <v>0</v>
          </cell>
          <cell r="AI44">
            <v>55</v>
          </cell>
          <cell r="AK44">
            <v>99999</v>
          </cell>
          <cell r="AN44">
            <v>0</v>
          </cell>
          <cell r="AO44">
            <v>0</v>
          </cell>
          <cell r="AP44">
            <v>0</v>
          </cell>
          <cell r="AQ44">
            <v>0</v>
          </cell>
          <cell r="AR44">
            <v>0.2</v>
          </cell>
          <cell r="AS44">
            <v>0.125</v>
          </cell>
          <cell r="AT44">
            <v>100</v>
          </cell>
          <cell r="AU44">
            <v>200</v>
          </cell>
          <cell r="AV44">
            <v>66.666666666666671</v>
          </cell>
          <cell r="AW44">
            <v>22.222222222222221</v>
          </cell>
          <cell r="AX44">
            <v>999</v>
          </cell>
          <cell r="AY44">
            <v>999</v>
          </cell>
          <cell r="AZ44">
            <v>9999</v>
          </cell>
          <cell r="BA44">
            <v>9999</v>
          </cell>
          <cell r="BB44" t="str">
            <v/>
          </cell>
          <cell r="BC44">
            <v>85</v>
          </cell>
          <cell r="BE44"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4" t="str">
            <v/>
          </cell>
        </row>
        <row r="45">
          <cell r="A45" t="str">
            <v>Actor1144</v>
          </cell>
          <cell r="B45">
            <v>44</v>
          </cell>
          <cell r="C45" t="str">
            <v>CharLowName_Ayuko</v>
          </cell>
          <cell r="D45" t="str">
            <v>CharName_Ayuko</v>
          </cell>
          <cell r="E45" t="str">
            <v>CharStory_Ayuko</v>
          </cell>
          <cell r="F45" t="str">
            <v>CharDesc_Ayuko</v>
          </cell>
          <cell r="G45" t="str">
            <v>CharUltimate_Ayuko</v>
          </cell>
          <cell r="H45" t="str">
            <v>서린</v>
          </cell>
          <cell r="I45" t="str">
            <v>아유코 스토리 우다다다다</v>
          </cell>
          <cell r="J45" t="str">
            <v>아유코 심플 설명</v>
          </cell>
          <cell r="K45" t="str">
            <v>&lt;size=16&gt;&lt;color=#DE7100&gt;궁극기 이름&lt;/color&gt;&lt;/size&gt;
궁극기 설명</v>
          </cell>
          <cell r="L45">
            <v>1</v>
          </cell>
          <cell r="M45">
            <v>1</v>
          </cell>
          <cell r="N45">
            <v>1</v>
          </cell>
          <cell r="O45">
            <v>0.5625</v>
          </cell>
          <cell r="P45">
            <v>0.46875</v>
          </cell>
          <cell r="Q45">
            <v>0.81100000000000005</v>
          </cell>
          <cell r="R45">
            <v>1.7</v>
          </cell>
          <cell r="S45">
            <v>0.796875</v>
          </cell>
          <cell r="T45">
            <v>0.98258323057953134</v>
          </cell>
          <cell r="U45">
            <v>3.5</v>
          </cell>
          <cell r="V45">
            <v>1</v>
          </cell>
          <cell r="W45">
            <v>125</v>
          </cell>
          <cell r="X45">
            <v>0</v>
          </cell>
          <cell r="Y45">
            <v>0</v>
          </cell>
          <cell r="Z45">
            <v>0</v>
          </cell>
          <cell r="AA45" t="str">
            <v>Ayuko</v>
          </cell>
          <cell r="AB45">
            <v>2</v>
          </cell>
          <cell r="AC45" t="str">
            <v>Portrait_Ayuko</v>
          </cell>
          <cell r="AD45">
            <v>0.25</v>
          </cell>
          <cell r="AE45" t="b">
            <v>1</v>
          </cell>
          <cell r="AF45" t="b">
            <v>1</v>
          </cell>
          <cell r="AG45" t="b">
            <v>1</v>
          </cell>
          <cell r="AH45" t="b">
            <v>0</v>
          </cell>
          <cell r="AI45">
            <v>56</v>
          </cell>
          <cell r="AK45">
            <v>99999</v>
          </cell>
          <cell r="AN45">
            <v>0</v>
          </cell>
          <cell r="AO45">
            <v>0</v>
          </cell>
          <cell r="AP45">
            <v>0</v>
          </cell>
          <cell r="AQ45">
            <v>0</v>
          </cell>
          <cell r="AR45">
            <v>0.2</v>
          </cell>
          <cell r="AS45">
            <v>0.125</v>
          </cell>
          <cell r="AT45">
            <v>100</v>
          </cell>
          <cell r="AU45">
            <v>200</v>
          </cell>
          <cell r="AV45">
            <v>66.666666666666671</v>
          </cell>
          <cell r="AW45">
            <v>22.222222222222221</v>
          </cell>
          <cell r="AX45">
            <v>999</v>
          </cell>
          <cell r="AY45">
            <v>999</v>
          </cell>
          <cell r="AZ45">
            <v>9999</v>
          </cell>
          <cell r="BA45">
            <v>9999</v>
          </cell>
          <cell r="BB45" t="str">
            <v/>
          </cell>
          <cell r="BC45">
            <v>85</v>
          </cell>
          <cell r="BE45"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5" t="str">
            <v/>
          </cell>
        </row>
        <row r="46">
          <cell r="A46" t="str">
            <v>Actor0201m</v>
          </cell>
          <cell r="C46" t="str">
            <v>CharLowName_Ganfaul</v>
          </cell>
          <cell r="D46" t="str">
            <v>CharName_Ganfaul</v>
          </cell>
          <cell r="E46" t="str">
            <v>CharStory_Ganfaul</v>
          </cell>
          <cell r="F46" t="str">
            <v>CharDesc_Ganfaul</v>
          </cell>
          <cell r="G46" t="str">
            <v>CharUltimate_Ganfaul</v>
          </cell>
          <cell r="H46" t="str">
            <v>간파울</v>
          </cell>
          <cell r="I46"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이를 막으려 했으나 실패했다. 그 뒤 부서진 세상을 재건하며 흩어진 생존자들을 모아 살아남는데 애쓰고 있다.</v>
          </cell>
          <cell r="J46" t="str">
            <v>적을 꿰뚫어버리는 강력한 한 방의 마법을 구사한다.</v>
          </cell>
          <cell r="K46" t="str">
            <v>&lt;size=16&gt;&lt;color=#DE7100&gt;다섯갈래 폭풍&lt;/color&gt;&lt;/size&gt;
마법 갈래를 5개로 파생시키는 장판을 생성합니다. 장판 위에 서있을 때 해당 효과를 적용받을 수 있습니다.</v>
          </cell>
          <cell r="L46">
            <v>2</v>
          </cell>
          <cell r="M46">
            <v>0.94899999999999995</v>
          </cell>
          <cell r="N46">
            <v>1.0329999999999999</v>
          </cell>
          <cell r="Q46">
            <v>0.70599999999999996</v>
          </cell>
          <cell r="U46">
            <v>3.5</v>
          </cell>
          <cell r="V46">
            <v>0</v>
          </cell>
          <cell r="W46">
            <v>150</v>
          </cell>
          <cell r="X46">
            <v>0</v>
          </cell>
          <cell r="Y46">
            <v>0</v>
          </cell>
          <cell r="Z46">
            <v>0</v>
          </cell>
          <cell r="AA46" t="str">
            <v>Ganfaul</v>
          </cell>
          <cell r="AC46" t="str">
            <v>Portrait_Ganfaul</v>
          </cell>
          <cell r="AD46">
            <v>0.05</v>
          </cell>
          <cell r="AE46" t="b">
            <v>1</v>
          </cell>
          <cell r="AF46" t="b">
            <v>1</v>
          </cell>
          <cell r="AG46" t="b">
            <v>1</v>
          </cell>
          <cell r="AH46" t="b">
            <v>0</v>
          </cell>
          <cell r="AI46">
            <v>-99</v>
          </cell>
          <cell r="AK46">
            <v>0</v>
          </cell>
          <cell r="AL46">
            <v>0</v>
          </cell>
          <cell r="AM46">
            <v>0</v>
          </cell>
          <cell r="AN46">
            <v>0</v>
          </cell>
          <cell r="AO46">
            <v>0</v>
          </cell>
          <cell r="AP46">
            <v>0</v>
          </cell>
          <cell r="AQ46">
            <v>0</v>
          </cell>
          <cell r="AR46">
            <v>0.31359999999999999</v>
          </cell>
          <cell r="AS46">
            <v>0.18379999999999999</v>
          </cell>
          <cell r="AT46">
            <v>289</v>
          </cell>
          <cell r="AU46">
            <v>521</v>
          </cell>
          <cell r="BB46" t="str">
            <v/>
          </cell>
          <cell r="BC46">
            <v>75</v>
          </cell>
          <cell r="BD46">
            <v>0</v>
          </cell>
        </row>
        <row r="47">
          <cell r="A47" t="str">
            <v>Actor1002m</v>
          </cell>
          <cell r="C47" t="str">
            <v>CharLowName_Yuki</v>
          </cell>
          <cell r="D47" t="str">
            <v>CharName_Yuki</v>
          </cell>
          <cell r="E47" t="str">
            <v>CharStory_Yuki</v>
          </cell>
          <cell r="F47" t="str">
            <v>CharDesc_Yuki</v>
          </cell>
          <cell r="G47" t="str">
            <v>CharUltimate_Yuki</v>
          </cell>
          <cell r="H47" t="str">
            <v>소하</v>
          </cell>
          <cell r="I47" t="str">
            <v>간파울이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v>
          </cell>
          <cell r="J47" t="str">
            <v>범위 공격으로 다수의 적을 효과적으로 처리할 수 있다.</v>
          </cell>
          <cell r="K47" t="str">
            <v>&lt;size=16&gt;&lt;color=#DE7100&gt;디지털 변환&lt;/color&gt;&lt;/size&gt;
주변의 총알을 원자 단위로 분해해서 소멸시키고 적에게 다소 피해를 입힙니다. 근거리 공격이나 범위형 공격은 막아낼 수 없습니다.</v>
          </cell>
          <cell r="L47">
            <v>0</v>
          </cell>
          <cell r="M47">
            <v>0.86099999999999999</v>
          </cell>
          <cell r="N47">
            <v>0.80600000000000005</v>
          </cell>
          <cell r="Q47">
            <v>0.81100000000000005</v>
          </cell>
          <cell r="U47">
            <v>3.3</v>
          </cell>
          <cell r="V47">
            <v>1</v>
          </cell>
          <cell r="W47">
            <v>125</v>
          </cell>
          <cell r="X47">
            <v>0</v>
          </cell>
          <cell r="Y47">
            <v>0</v>
          </cell>
          <cell r="Z47">
            <v>0</v>
          </cell>
          <cell r="AA47" t="str">
            <v>Yuki</v>
          </cell>
          <cell r="AC47" t="str">
            <v>Portrait_Yuki</v>
          </cell>
          <cell r="AD47">
            <v>0.25</v>
          </cell>
          <cell r="AE47" t="b">
            <v>0</v>
          </cell>
          <cell r="AF47" t="b">
            <v>1</v>
          </cell>
          <cell r="AG47" t="b">
            <v>1</v>
          </cell>
          <cell r="AH47" t="b">
            <v>0</v>
          </cell>
          <cell r="AI47">
            <v>-55</v>
          </cell>
          <cell r="AK47">
            <v>0</v>
          </cell>
          <cell r="AL47">
            <v>0</v>
          </cell>
          <cell r="AM47">
            <v>0</v>
          </cell>
          <cell r="AN47">
            <v>0</v>
          </cell>
          <cell r="AO47">
            <v>0</v>
          </cell>
          <cell r="AP47">
            <v>0</v>
          </cell>
          <cell r="AQ47">
            <v>0</v>
          </cell>
          <cell r="AR47">
            <v>0.23669999999999999</v>
          </cell>
          <cell r="AS47">
            <v>0.13120000000000001</v>
          </cell>
          <cell r="AT47">
            <v>411</v>
          </cell>
          <cell r="AU47">
            <v>685</v>
          </cell>
          <cell r="BB47" t="str">
            <v/>
          </cell>
          <cell r="BC47">
            <v>85</v>
          </cell>
          <cell r="BD47">
            <v>0</v>
          </cell>
        </row>
        <row r="48">
          <cell r="A48" t="str">
            <v>Actor2103m</v>
          </cell>
          <cell r="C48" t="str">
            <v>CharLowName_BigBatSuccubus</v>
          </cell>
          <cell r="D48" t="str">
            <v>CharName_BigBatSuccubus</v>
          </cell>
          <cell r="E48" t="str">
            <v>CharStory_BigBatSuccubus</v>
          </cell>
          <cell r="F48" t="str">
            <v>CharDesc_BigBatSuccubus</v>
          </cell>
          <cell r="G48" t="str">
            <v>CharUltimate_BigBatSuccubus</v>
          </cell>
          <cell r="H48" t="str">
            <v>데브샤</v>
          </cell>
          <cell r="I48" t="str">
            <v>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v>
          </cell>
          <cell r="J48" t="str">
            <v>꽃잎을 응축하여 만든 탄환 여러 발을 빠르게 난사한다.</v>
          </cell>
          <cell r="K48" t="str">
            <v>&lt;size=16&gt;&lt;color=#DE7100&gt;자연의 분노&lt;/color&gt;&lt;/size&gt;
자연의 힘을 담은 구체를 던져 자연재해를 일으킵니다. 발사하는 동안 짧은 시간이지만 움직일 수 없으며 구체는 벽을 통과할 수 있습니다.</v>
          </cell>
          <cell r="L48">
            <v>1</v>
          </cell>
          <cell r="M48">
            <v>0.90700000000000003</v>
          </cell>
          <cell r="N48">
            <v>0.91200000000000003</v>
          </cell>
          <cell r="Q48">
            <v>0.624</v>
          </cell>
          <cell r="U48">
            <v>3.5</v>
          </cell>
          <cell r="V48">
            <v>2</v>
          </cell>
          <cell r="W48">
            <v>135</v>
          </cell>
          <cell r="X48">
            <v>8.3000000000000007</v>
          </cell>
          <cell r="Y48">
            <v>0</v>
          </cell>
          <cell r="Z48">
            <v>0</v>
          </cell>
          <cell r="AA48" t="str">
            <v>BigBatSuccubus</v>
          </cell>
          <cell r="AC48" t="str">
            <v>Portrait_BigBatSuccubus</v>
          </cell>
          <cell r="AD48">
            <v>0.15</v>
          </cell>
          <cell r="AE48" t="b">
            <v>1</v>
          </cell>
          <cell r="AF48" t="b">
            <v>1</v>
          </cell>
          <cell r="AG48" t="b">
            <v>1</v>
          </cell>
          <cell r="AH48" t="b">
            <v>0</v>
          </cell>
          <cell r="AI48">
            <v>-73</v>
          </cell>
          <cell r="AK48">
            <v>0</v>
          </cell>
          <cell r="AL48">
            <v>0</v>
          </cell>
          <cell r="AM48">
            <v>0</v>
          </cell>
          <cell r="AN48">
            <v>0</v>
          </cell>
          <cell r="AO48">
            <v>0</v>
          </cell>
          <cell r="AP48">
            <v>0</v>
          </cell>
          <cell r="AQ48">
            <v>0</v>
          </cell>
          <cell r="AR48">
            <v>0.28689999999999999</v>
          </cell>
          <cell r="AS48">
            <v>0.17280000000000001</v>
          </cell>
          <cell r="AT48">
            <v>325</v>
          </cell>
          <cell r="AU48">
            <v>604</v>
          </cell>
          <cell r="BB48" t="str">
            <v/>
          </cell>
          <cell r="BC48">
            <v>93</v>
          </cell>
          <cell r="BD48">
            <v>0</v>
          </cell>
        </row>
        <row r="49">
          <cell r="A49" t="str">
            <v>Actor0104m</v>
          </cell>
          <cell r="C49" t="str">
            <v>CharLowName_Bei</v>
          </cell>
          <cell r="D49" t="str">
            <v>CharName_Bei</v>
          </cell>
          <cell r="E49" t="str">
            <v>CharStory_Bei</v>
          </cell>
          <cell r="F49" t="str">
            <v>CharDesc_Bei</v>
          </cell>
          <cell r="G49" t="str">
            <v>CharUltimate_Bei</v>
          </cell>
          <cell r="H49" t="str">
            <v>베이</v>
          </cell>
          <cell r="I49" t="str">
            <v>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v>
          </cell>
          <cell r="J49" t="str">
            <v>푸른 불씨를 던져 부딪히는 자리에 장판을 생성한다. 이 마법 장판은 불꽃을 더 많이 겹치게 할수록 더 많은 데미지를 입힌다.</v>
          </cell>
          <cell r="K49" t="str">
            <v>&lt;size=16&gt;&lt;color=#DE7100&gt;빛나는 거미줄&lt;/color&gt;&lt;/size&gt;
마법의 실로 짠 거미줄을 발사합니다. 거미줄에 걸린 적은 이동할 수 없습니다.</v>
          </cell>
          <cell r="L49">
            <v>1</v>
          </cell>
          <cell r="M49">
            <v>0.92200000000000004</v>
          </cell>
          <cell r="N49">
            <v>0.93799999999999994</v>
          </cell>
          <cell r="Q49">
            <v>0.88200000000000001</v>
          </cell>
          <cell r="U49">
            <v>3.5</v>
          </cell>
          <cell r="V49">
            <v>0</v>
          </cell>
          <cell r="W49">
            <v>140</v>
          </cell>
          <cell r="X49">
            <v>6.7</v>
          </cell>
          <cell r="Y49">
            <v>0</v>
          </cell>
          <cell r="Z49">
            <v>0</v>
          </cell>
          <cell r="AA49" t="str">
            <v>Bei</v>
          </cell>
          <cell r="AC49" t="str">
            <v>Portrait_Bei</v>
          </cell>
          <cell r="AD49">
            <v>0.2</v>
          </cell>
          <cell r="AE49" t="b">
            <v>1</v>
          </cell>
          <cell r="AF49" t="b">
            <v>1</v>
          </cell>
          <cell r="AG49" t="b">
            <v>1</v>
          </cell>
          <cell r="AH49" t="b">
            <v>0</v>
          </cell>
          <cell r="AI49">
            <v>-78</v>
          </cell>
          <cell r="AK49">
            <v>0</v>
          </cell>
          <cell r="AL49">
            <v>0</v>
          </cell>
          <cell r="AM49">
            <v>0</v>
          </cell>
          <cell r="AN49">
            <v>0</v>
          </cell>
          <cell r="AO49">
            <v>0</v>
          </cell>
          <cell r="AP49">
            <v>0</v>
          </cell>
          <cell r="AQ49">
            <v>0</v>
          </cell>
          <cell r="AR49">
            <v>0.25459999999999999</v>
          </cell>
          <cell r="AS49">
            <v>0.1605</v>
          </cell>
          <cell r="AT49">
            <v>325</v>
          </cell>
          <cell r="AU49">
            <v>604</v>
          </cell>
          <cell r="BB49" t="str">
            <v/>
          </cell>
          <cell r="BC49">
            <v>85</v>
          </cell>
          <cell r="BD49">
            <v>0</v>
          </cell>
        </row>
        <row r="50">
          <cell r="A50" t="str">
            <v>Actor1005m</v>
          </cell>
          <cell r="C50" t="str">
            <v>CharLowName_JellyFishGirl</v>
          </cell>
          <cell r="D50" t="str">
            <v>CharName_JellyFishGirl</v>
          </cell>
          <cell r="E50" t="str">
            <v>CharStory_JellyFishGirl</v>
          </cell>
          <cell r="F50" t="str">
            <v>CharDesc_JellyFishGirl</v>
          </cell>
          <cell r="G50" t="str">
            <v>CharUltimate_JellyFishGirl</v>
          </cell>
          <cell r="H50" t="str">
            <v>젤리아</v>
          </cell>
          <cell r="I50" t="str">
            <v>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v>
          </cell>
          <cell r="J50" t="str">
            <v>물방울 여러 개를 쏘아 벽을 넘는 곡사 공격을 한다.</v>
          </cell>
          <cell r="K50" t="str">
            <v>&lt;size=16&gt;&lt;color=#DE7100&gt;입자 장벽&lt;/color&gt;&lt;/size&gt;
적과 자신 사이에 지나갈 수 없는 벽을 생성합니다.</v>
          </cell>
          <cell r="L50">
            <v>0</v>
          </cell>
          <cell r="M50">
            <v>0.83699999999999997</v>
          </cell>
          <cell r="N50">
            <v>0.81799999999999995</v>
          </cell>
          <cell r="Q50">
            <v>0.73199999999999998</v>
          </cell>
          <cell r="U50">
            <v>2.8</v>
          </cell>
          <cell r="V50">
            <v>1</v>
          </cell>
          <cell r="W50">
            <v>120</v>
          </cell>
          <cell r="X50">
            <v>7.5</v>
          </cell>
          <cell r="Y50">
            <v>0</v>
          </cell>
          <cell r="Z50">
            <v>0</v>
          </cell>
          <cell r="AA50" t="str">
            <v>JellyFishGirl</v>
          </cell>
          <cell r="AC50" t="str">
            <v>Portrait_JellyFishGirl</v>
          </cell>
          <cell r="AD50">
            <v>0</v>
          </cell>
          <cell r="AE50" t="b">
            <v>0</v>
          </cell>
          <cell r="AF50" t="b">
            <v>1</v>
          </cell>
          <cell r="AG50" t="b">
            <v>1</v>
          </cell>
          <cell r="AH50" t="b">
            <v>0</v>
          </cell>
          <cell r="AI50">
            <v>-53</v>
          </cell>
          <cell r="AK50">
            <v>0</v>
          </cell>
          <cell r="AL50">
            <v>0</v>
          </cell>
          <cell r="AM50">
            <v>0</v>
          </cell>
          <cell r="AN50">
            <v>0</v>
          </cell>
          <cell r="AO50">
            <v>0</v>
          </cell>
          <cell r="AP50">
            <v>0</v>
          </cell>
          <cell r="AQ50">
            <v>0</v>
          </cell>
          <cell r="AR50">
            <v>0.22120000000000001</v>
          </cell>
          <cell r="AS50">
            <v>0.13819999999999999</v>
          </cell>
          <cell r="AT50">
            <v>411</v>
          </cell>
          <cell r="AU50">
            <v>685</v>
          </cell>
          <cell r="BB50" t="str">
            <v/>
          </cell>
          <cell r="BC50">
            <v>95</v>
          </cell>
          <cell r="BD50">
            <v>0</v>
          </cell>
        </row>
        <row r="51">
          <cell r="A51" t="str">
            <v>Actor0007m</v>
          </cell>
          <cell r="C51" t="str">
            <v>CharLowName_EarthMage</v>
          </cell>
          <cell r="D51" t="str">
            <v>CharName_EarthMage</v>
          </cell>
          <cell r="E51" t="str">
            <v>CharStory_EarthMage</v>
          </cell>
          <cell r="F51" t="str">
            <v>CharDesc_EarthMage</v>
          </cell>
          <cell r="G51" t="str">
            <v>CharUltimate_EarthMage</v>
          </cell>
          <cell r="H51" t="str">
            <v>헤르윈</v>
          </cell>
          <cell r="I51" t="str">
            <v>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v>
          </cell>
          <cell r="J51" t="str">
            <v>직선 형태의 다발탄을 날려 높은 타격 횟수를 만들어낸다.</v>
          </cell>
          <cell r="K51" t="str">
            <v>&lt;size=16&gt;&lt;color=#DE7100&gt;얼음 폭우&lt;/color&gt;&lt;/size&gt;
매우 많은 얼음 화살을 하늘로부터 꽂히게 합니다.</v>
          </cell>
          <cell r="L51">
            <v>0</v>
          </cell>
          <cell r="M51">
            <v>0.84899999999999998</v>
          </cell>
          <cell r="N51">
            <v>0.85099999999999998</v>
          </cell>
          <cell r="Q51">
            <v>0.83199999999999996</v>
          </cell>
          <cell r="U51">
            <v>3.2</v>
          </cell>
          <cell r="V51">
            <v>0</v>
          </cell>
          <cell r="W51">
            <v>110</v>
          </cell>
          <cell r="X51">
            <v>0</v>
          </cell>
          <cell r="Y51">
            <v>0</v>
          </cell>
          <cell r="Z51">
            <v>0</v>
          </cell>
          <cell r="AA51" t="str">
            <v>EarthMage</v>
          </cell>
          <cell r="AC51" t="str">
            <v>Portrait_EarthMage</v>
          </cell>
          <cell r="AD51">
            <v>0.15</v>
          </cell>
          <cell r="AE51" t="b">
            <v>1</v>
          </cell>
          <cell r="AF51" t="b">
            <v>1</v>
          </cell>
          <cell r="AG51" t="b">
            <v>1</v>
          </cell>
          <cell r="AH51" t="b">
            <v>0</v>
          </cell>
          <cell r="AI51">
            <v>-57</v>
          </cell>
          <cell r="AK51">
            <v>0</v>
          </cell>
          <cell r="AL51">
            <v>0</v>
          </cell>
          <cell r="AM51">
            <v>0</v>
          </cell>
          <cell r="AN51">
            <v>0</v>
          </cell>
          <cell r="AO51">
            <v>0</v>
          </cell>
          <cell r="AP51">
            <v>0</v>
          </cell>
          <cell r="AQ51">
            <v>0</v>
          </cell>
          <cell r="AR51">
            <v>0.24229999999999999</v>
          </cell>
          <cell r="AS51">
            <v>0.1386</v>
          </cell>
          <cell r="AT51">
            <v>411</v>
          </cell>
          <cell r="AU51">
            <v>685</v>
          </cell>
          <cell r="BB51" t="str">
            <v/>
          </cell>
          <cell r="BC51">
            <v>85</v>
          </cell>
          <cell r="BD51">
            <v>0</v>
          </cell>
        </row>
        <row r="52">
          <cell r="A52" t="str">
            <v>Actor1108m</v>
          </cell>
          <cell r="C52" t="str">
            <v>CharLowName_DynaMob</v>
          </cell>
          <cell r="D52" t="str">
            <v>CharName_DynaMob</v>
          </cell>
          <cell r="E52" t="str">
            <v>CharStory_DynaMob</v>
          </cell>
          <cell r="F52" t="str">
            <v>CharDesc_DynaMob</v>
          </cell>
          <cell r="G52" t="str">
            <v>CharUltimate_DynaMob</v>
          </cell>
          <cell r="H52" t="str">
            <v>테이슨</v>
          </cell>
          <cell r="I52"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J52" t="str">
            <v>개조된 코일로 벽을 넘어 목표를 타격한다. 실체가 없는 적까지 공격할 수 있다.</v>
          </cell>
          <cell r="K52" t="str">
            <v>&lt;size=16&gt;&lt;color=#DE7100&gt;오버 차지&lt;/color&gt;&lt;/size&gt;
하드웨어의 제한을 일시적으로 해방하여 더 멀리 공격할 수 있게 합니다.</v>
          </cell>
          <cell r="L52">
            <v>1</v>
          </cell>
          <cell r="M52">
            <v>0.93100000000000005</v>
          </cell>
          <cell r="N52">
            <v>0.97599999999999998</v>
          </cell>
          <cell r="Q52">
            <v>0.71199999999999997</v>
          </cell>
          <cell r="U52">
            <v>2.5</v>
          </cell>
          <cell r="V52">
            <v>1</v>
          </cell>
          <cell r="W52">
            <v>130</v>
          </cell>
          <cell r="X52">
            <v>4.5</v>
          </cell>
          <cell r="Y52">
            <v>180</v>
          </cell>
          <cell r="Z52">
            <v>0</v>
          </cell>
          <cell r="AA52" t="str">
            <v>DynaMob</v>
          </cell>
          <cell r="AC52" t="str">
            <v>Portrait_DynaMob</v>
          </cell>
          <cell r="AD52">
            <v>0</v>
          </cell>
          <cell r="AE52" t="b">
            <v>0</v>
          </cell>
          <cell r="AF52" t="b">
            <v>1</v>
          </cell>
          <cell r="AG52" t="b">
            <v>0</v>
          </cell>
          <cell r="AH52" t="b">
            <v>0</v>
          </cell>
          <cell r="AI52">
            <v>-76</v>
          </cell>
          <cell r="AK52">
            <v>0</v>
          </cell>
          <cell r="AL52">
            <v>0</v>
          </cell>
          <cell r="AM52">
            <v>0</v>
          </cell>
          <cell r="AN52">
            <v>0</v>
          </cell>
          <cell r="AO52">
            <v>0</v>
          </cell>
          <cell r="AP52">
            <v>0</v>
          </cell>
          <cell r="AQ52">
            <v>0</v>
          </cell>
          <cell r="AR52">
            <v>0.29570000000000002</v>
          </cell>
          <cell r="AS52">
            <v>0.15359999999999999</v>
          </cell>
          <cell r="AT52">
            <v>325</v>
          </cell>
          <cell r="AU52">
            <v>604</v>
          </cell>
          <cell r="BB52" t="str">
            <v/>
          </cell>
          <cell r="BC52">
            <v>85</v>
          </cell>
          <cell r="BD52">
            <v>0.66659999999999997</v>
          </cell>
        </row>
        <row r="53">
          <cell r="A53" t="str">
            <v>Actor1109m</v>
          </cell>
          <cell r="C53" t="str">
            <v>CharLowName_SciFiWarrior</v>
          </cell>
          <cell r="D53" t="str">
            <v>CharName_SciFiWarrior</v>
          </cell>
          <cell r="E53" t="str">
            <v>CharStory_SciFiWarrior</v>
          </cell>
          <cell r="F53" t="str">
            <v>CharDesc_SciFiWarrior</v>
          </cell>
          <cell r="G53" t="str">
            <v>CharUltimate_SciFiWarrior</v>
          </cell>
          <cell r="H53" t="str">
            <v>닉스</v>
          </cell>
          <cell r="I53" t="str">
            <v>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J53" t="str">
            <v>광학 레이저 소총을 사용한다. 두 번의 일반적인 탄환을 날린 후 모든 몬스터를 꿰뚫는 강력한 관통 공격을 발사할 수 있다.</v>
          </cell>
          <cell r="K53" t="str">
            <v>&lt;size=16&gt;&lt;color=#DE7100&gt;시공간 전송&lt;/color&gt;&lt;/size&gt;
미래의 본부에 탄환 부스트를 요청합니다. 불안정한 위치에 구체의 이동이 이루어지는데 여기에 닿은 적들은 즉사하거나 큰 데미지를 입습니다. 부스트를 획득하면 5회 동안 강력한 관통샷을 발사할 수 있습니다.</v>
          </cell>
          <cell r="L53">
            <v>1</v>
          </cell>
          <cell r="M53">
            <v>0.96299999999999997</v>
          </cell>
          <cell r="N53">
            <v>1.012</v>
          </cell>
          <cell r="Q53">
            <v>0.77700000000000002</v>
          </cell>
          <cell r="U53">
            <v>3.5</v>
          </cell>
          <cell r="V53">
            <v>1</v>
          </cell>
          <cell r="W53">
            <v>130</v>
          </cell>
          <cell r="X53">
            <v>0</v>
          </cell>
          <cell r="Y53">
            <v>0</v>
          </cell>
          <cell r="Z53">
            <v>0</v>
          </cell>
          <cell r="AA53" t="str">
            <v>SciFiWarrior</v>
          </cell>
          <cell r="AC53" t="str">
            <v>Portrait_SciFiWarrior</v>
          </cell>
          <cell r="AD53">
            <v>0.05</v>
          </cell>
          <cell r="AE53" t="b">
            <v>1</v>
          </cell>
          <cell r="AF53" t="b">
            <v>1</v>
          </cell>
          <cell r="AG53" t="b">
            <v>1</v>
          </cell>
          <cell r="AH53" t="b">
            <v>0</v>
          </cell>
          <cell r="AI53">
            <v>-74</v>
          </cell>
          <cell r="AK53">
            <v>0</v>
          </cell>
          <cell r="AL53">
            <v>0</v>
          </cell>
          <cell r="AM53">
            <v>0</v>
          </cell>
          <cell r="AN53">
            <v>0</v>
          </cell>
          <cell r="AO53">
            <v>0</v>
          </cell>
          <cell r="AP53">
            <v>0</v>
          </cell>
          <cell r="AQ53">
            <v>0</v>
          </cell>
          <cell r="AR53">
            <v>0.29749999999999999</v>
          </cell>
          <cell r="AS53">
            <v>0.1691</v>
          </cell>
          <cell r="AT53">
            <v>325</v>
          </cell>
          <cell r="AU53">
            <v>604</v>
          </cell>
          <cell r="BB53" t="str">
            <v/>
          </cell>
          <cell r="BC53">
            <v>85</v>
          </cell>
          <cell r="BD53">
            <v>0.66659999999999997</v>
          </cell>
        </row>
        <row r="54">
          <cell r="A54" t="str">
            <v>Actor2010m</v>
          </cell>
          <cell r="C54" t="str">
            <v>CharLowName_ChaosElemental</v>
          </cell>
          <cell r="D54" t="str">
            <v>CharName_ChaosElemental</v>
          </cell>
          <cell r="E54" t="str">
            <v>CharStory_ChaosElemental</v>
          </cell>
          <cell r="F54" t="str">
            <v>CharDesc_ChaosElemental</v>
          </cell>
          <cell r="G54" t="str">
            <v>CharUltimate_ChaosElemental</v>
          </cell>
          <cell r="H54" t="str">
            <v>그루퍼스</v>
          </cell>
          <cell r="I54" t="str">
            <v>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v>
          </cell>
          <cell r="J54" t="str">
            <v>일정 시간 후 세 방향으로 갈라지는 풀잎 다발을 날린다.</v>
          </cell>
          <cell r="K54" t="str">
            <v>&lt;size=16&gt;&lt;color=#DE7100&gt;지구의 핵&lt;/color&gt;&lt;/size&gt;
지구의 내핵의 힘을 본딴 구체를 만들어내어 생성한 자리에 강력한 데미지를 입힙니다. 시전하는 동안은 아무 행동을 할 수 없습니다.</v>
          </cell>
          <cell r="L54">
            <v>0</v>
          </cell>
          <cell r="M54">
            <v>0.878</v>
          </cell>
          <cell r="N54">
            <v>0.85499999999999998</v>
          </cell>
          <cell r="Q54">
            <v>0.75800000000000001</v>
          </cell>
          <cell r="U54">
            <v>3</v>
          </cell>
          <cell r="V54">
            <v>2</v>
          </cell>
          <cell r="W54">
            <v>150</v>
          </cell>
          <cell r="X54">
            <v>0</v>
          </cell>
          <cell r="Y54">
            <v>0</v>
          </cell>
          <cell r="Z54">
            <v>0</v>
          </cell>
          <cell r="AA54" t="str">
            <v>ChaosElemental</v>
          </cell>
          <cell r="AC54" t="str">
            <v>Portrait_ChaosElemental</v>
          </cell>
          <cell r="AD54">
            <v>0.1</v>
          </cell>
          <cell r="AE54" t="b">
            <v>1</v>
          </cell>
          <cell r="AF54" t="b">
            <v>1</v>
          </cell>
          <cell r="AG54" t="b">
            <v>1</v>
          </cell>
          <cell r="AH54" t="b">
            <v>1</v>
          </cell>
          <cell r="AI54">
            <v>-51</v>
          </cell>
          <cell r="AK54">
            <v>0</v>
          </cell>
          <cell r="AL54">
            <v>0</v>
          </cell>
          <cell r="AM54">
            <v>0</v>
          </cell>
          <cell r="AN54">
            <v>0</v>
          </cell>
          <cell r="AO54">
            <v>0</v>
          </cell>
          <cell r="AP54">
            <v>0</v>
          </cell>
          <cell r="AQ54">
            <v>0</v>
          </cell>
          <cell r="AR54">
            <v>0.23350000000000001</v>
          </cell>
          <cell r="AS54">
            <v>0.13869999999999999</v>
          </cell>
          <cell r="AT54">
            <v>411</v>
          </cell>
          <cell r="AU54">
            <v>685</v>
          </cell>
          <cell r="BB54" t="str">
            <v/>
          </cell>
          <cell r="BC54">
            <v>85</v>
          </cell>
          <cell r="BD54">
            <v>0.66659999999999997</v>
          </cell>
        </row>
        <row r="55">
          <cell r="A55" t="str">
            <v>Actor2011m</v>
          </cell>
          <cell r="C55" t="str">
            <v>CharLowName_SuperHero</v>
          </cell>
          <cell r="D55" t="str">
            <v>CharName_SuperHero</v>
          </cell>
          <cell r="E55" t="str">
            <v>CharStory_SuperHero</v>
          </cell>
          <cell r="F55" t="str">
            <v>CharDesc_SuperHero</v>
          </cell>
          <cell r="G55" t="str">
            <v>CharUltimate_SuperHero</v>
          </cell>
          <cell r="H55" t="str">
            <v>클라크</v>
          </cell>
          <cell r="I55"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v>
          </cell>
          <cell r="J55" t="str">
            <v>두 눈에서 나오는 광선으로 적을 꿰뚫을 수 있다.</v>
          </cell>
          <cell r="K55" t="str">
            <v>&lt;size=16&gt;&lt;color=#DE7100&gt;초고열 광선&lt;/color&gt;&lt;/size&gt;
외계로부터 온 힘을 원천으로 강력한 광선을 만들어냅니다. 광선을 만들어내는 짧은 시간 동안은 무적이 됩니다.</v>
          </cell>
          <cell r="L55">
            <v>0</v>
          </cell>
          <cell r="M55">
            <v>0.89400000000000002</v>
          </cell>
          <cell r="N55">
            <v>0.84199999999999997</v>
          </cell>
          <cell r="Q55">
            <v>0.76100000000000001</v>
          </cell>
          <cell r="U55">
            <v>3.5</v>
          </cell>
          <cell r="V55">
            <v>2</v>
          </cell>
          <cell r="W55">
            <v>140</v>
          </cell>
          <cell r="X55">
            <v>0</v>
          </cell>
          <cell r="Y55">
            <v>0</v>
          </cell>
          <cell r="Z55">
            <v>0</v>
          </cell>
          <cell r="AA55" t="str">
            <v>SuperHero</v>
          </cell>
          <cell r="AC55" t="str">
            <v>Portrait_SuperHero</v>
          </cell>
          <cell r="AD55">
            <v>0.05</v>
          </cell>
          <cell r="AE55" t="b">
            <v>1</v>
          </cell>
          <cell r="AF55" t="b">
            <v>1</v>
          </cell>
          <cell r="AG55" t="b">
            <v>1</v>
          </cell>
          <cell r="AH55" t="b">
            <v>0</v>
          </cell>
          <cell r="AI55">
            <v>-49</v>
          </cell>
          <cell r="AK55">
            <v>0</v>
          </cell>
          <cell r="AL55">
            <v>0</v>
          </cell>
          <cell r="AM55">
            <v>0</v>
          </cell>
          <cell r="AN55">
            <v>0</v>
          </cell>
          <cell r="AO55">
            <v>0</v>
          </cell>
          <cell r="AP55">
            <v>0</v>
          </cell>
          <cell r="AQ55">
            <v>0</v>
          </cell>
          <cell r="AR55">
            <v>0.2235</v>
          </cell>
          <cell r="AS55">
            <v>0.14829999999999999</v>
          </cell>
          <cell r="AT55">
            <v>411</v>
          </cell>
          <cell r="AU55">
            <v>685</v>
          </cell>
          <cell r="BB55" t="str">
            <v/>
          </cell>
          <cell r="BC55">
            <v>85</v>
          </cell>
          <cell r="BD55">
            <v>0.66659999999999997</v>
          </cell>
        </row>
        <row r="56">
          <cell r="A56" t="str">
            <v>Actor3212m</v>
          </cell>
          <cell r="C56" t="str">
            <v>CharLowName_Meryl</v>
          </cell>
          <cell r="D56" t="str">
            <v>CharName_Meryl</v>
          </cell>
          <cell r="E56" t="str">
            <v>CharStory_Meryl</v>
          </cell>
          <cell r="F56" t="str">
            <v>CharDesc_Meryl</v>
          </cell>
          <cell r="G56" t="str">
            <v>CharUltimate_Meryl</v>
          </cell>
          <cell r="H56" t="str">
            <v>메릴</v>
          </cell>
          <cell r="I56" t="str">
            <v>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v>
          </cell>
          <cell r="J56" t="str">
            <v>주먹에 힘을 실어 응집된 파괴력으로 적을 공격한다. 벽을 관통하여 적에게 피해를 줄 수 있다.</v>
          </cell>
          <cell r="K56" t="str">
            <v>&lt;size=16&gt;&lt;color=#DE7100&gt;찰나의 순간&lt;/color&gt;&lt;/size&gt;
온 몸의 감각을 최대한 끌어올립니다. 마치 주변이 느려진 것처럼 보이게 됩니다.</v>
          </cell>
          <cell r="L56">
            <v>2</v>
          </cell>
          <cell r="M56">
            <v>1.0920000000000001</v>
          </cell>
          <cell r="N56">
            <v>1.163</v>
          </cell>
          <cell r="Q56">
            <v>0.72599999999999998</v>
          </cell>
          <cell r="U56">
            <v>3.8</v>
          </cell>
          <cell r="V56">
            <v>3</v>
          </cell>
          <cell r="W56">
            <v>140</v>
          </cell>
          <cell r="X56">
            <v>4.2</v>
          </cell>
          <cell r="Y56">
            <v>0</v>
          </cell>
          <cell r="Z56">
            <v>0</v>
          </cell>
          <cell r="AA56" t="str">
            <v>Meryl</v>
          </cell>
          <cell r="AC56" t="str">
            <v>Portrait_Meryl</v>
          </cell>
          <cell r="AD56">
            <v>0</v>
          </cell>
          <cell r="AE56" t="b">
            <v>0</v>
          </cell>
          <cell r="AF56" t="b">
            <v>1</v>
          </cell>
          <cell r="AG56" t="b">
            <v>1</v>
          </cell>
          <cell r="AH56" t="b">
            <v>0</v>
          </cell>
          <cell r="AI56">
            <v>-90</v>
          </cell>
          <cell r="AK56">
            <v>2</v>
          </cell>
          <cell r="AL56">
            <v>0</v>
          </cell>
          <cell r="AM56">
            <v>0</v>
          </cell>
          <cell r="AN56">
            <v>0</v>
          </cell>
          <cell r="AO56">
            <v>0</v>
          </cell>
          <cell r="AP56">
            <v>0</v>
          </cell>
          <cell r="AQ56">
            <v>0</v>
          </cell>
          <cell r="AR56">
            <v>0.31530000000000002</v>
          </cell>
          <cell r="AS56">
            <v>0.17630000000000001</v>
          </cell>
          <cell r="AT56">
            <v>289</v>
          </cell>
          <cell r="AU56">
            <v>521</v>
          </cell>
          <cell r="BB56" t="str">
            <v>BGM_Meryl</v>
          </cell>
          <cell r="BC56">
            <v>85</v>
          </cell>
          <cell r="BD56">
            <v>0.66659999999999997</v>
          </cell>
        </row>
        <row r="57">
          <cell r="A57" t="str">
            <v>Actor0113m</v>
          </cell>
          <cell r="C57" t="str">
            <v>CharLowName_GreekWarrior</v>
          </cell>
          <cell r="D57" t="str">
            <v>CharName_GreekWarrior</v>
          </cell>
          <cell r="E57" t="str">
            <v>CharStory_GreekWarrior</v>
          </cell>
          <cell r="F57" t="str">
            <v>CharDesc_GreekWarrior</v>
          </cell>
          <cell r="G57" t="str">
            <v>CharUltimate_GreekWarrior</v>
          </cell>
          <cell r="H57" t="str">
            <v>케이저</v>
          </cell>
          <cell r="I57" t="str">
            <v>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v>
          </cell>
          <cell r="J57" t="str">
            <v>땅바닥에 칼을 꽂아 쓸어올리면서 광역으로 적을 공격한다. 범위 내의 적은 이 공격을 회피할 수 없다.</v>
          </cell>
          <cell r="K57" t="str">
            <v>&lt;size=16&gt;&lt;color=#DE7100&gt;꺼지지 않는 불꽃&lt;/color&gt;&lt;/size&gt;
마법의 힘으로 자신을 불태웁니다. 불꽃이 타오르는 동안 데미지는 입지만 죽지 않습니다.</v>
          </cell>
          <cell r="L57">
            <v>1</v>
          </cell>
          <cell r="M57">
            <v>1.0049999999999999</v>
          </cell>
          <cell r="N57">
            <v>0.94099999999999995</v>
          </cell>
          <cell r="Q57">
            <v>1.204</v>
          </cell>
          <cell r="U57">
            <v>4</v>
          </cell>
          <cell r="V57">
            <v>0</v>
          </cell>
          <cell r="W57">
            <v>95</v>
          </cell>
          <cell r="X57">
            <v>4.9000000000000004</v>
          </cell>
          <cell r="Y57">
            <v>0</v>
          </cell>
          <cell r="Z57">
            <v>0</v>
          </cell>
          <cell r="AA57" t="str">
            <v>GreekWarrior</v>
          </cell>
          <cell r="AC57" t="str">
            <v>Portrait_GreekWarrior</v>
          </cell>
          <cell r="AD57">
            <v>0</v>
          </cell>
          <cell r="AE57" t="b">
            <v>0</v>
          </cell>
          <cell r="AF57" t="b">
            <v>0</v>
          </cell>
          <cell r="AG57" t="b">
            <v>1</v>
          </cell>
          <cell r="AH57" t="b">
            <v>0</v>
          </cell>
          <cell r="AI57">
            <v>-79</v>
          </cell>
          <cell r="AK57">
            <v>0</v>
          </cell>
          <cell r="AL57">
            <v>0</v>
          </cell>
          <cell r="AM57">
            <v>0</v>
          </cell>
          <cell r="AN57">
            <v>0</v>
          </cell>
          <cell r="AO57">
            <v>0</v>
          </cell>
          <cell r="AP57">
            <v>0</v>
          </cell>
          <cell r="AQ57">
            <v>0</v>
          </cell>
          <cell r="AR57">
            <v>0.2853</v>
          </cell>
          <cell r="AS57">
            <v>0.16370000000000001</v>
          </cell>
          <cell r="AT57">
            <v>325</v>
          </cell>
          <cell r="AU57">
            <v>604</v>
          </cell>
          <cell r="BB57" t="str">
            <v/>
          </cell>
          <cell r="BC57">
            <v>85</v>
          </cell>
          <cell r="BD57">
            <v>0.66659999999999997</v>
          </cell>
        </row>
        <row r="58">
          <cell r="A58" t="str">
            <v>Actor3114m</v>
          </cell>
          <cell r="C58" t="str">
            <v>CharLowName_Akai</v>
          </cell>
          <cell r="D58" t="str">
            <v>CharName_Akai</v>
          </cell>
          <cell r="E58" t="str">
            <v>CharStory_Akai</v>
          </cell>
          <cell r="F58" t="str">
            <v>CharDesc_Akai</v>
          </cell>
          <cell r="G58" t="str">
            <v>CharUltimate_Akai</v>
          </cell>
          <cell r="H58" t="str">
            <v>슬로니카</v>
          </cell>
          <cell r="I58" t="str">
            <v>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v>
          </cell>
          <cell r="J58" t="str">
            <v>한 번에 여러 화살을 넓은 방향으로 쏘아 다수를 상대한다.</v>
          </cell>
          <cell r="K58" t="str">
            <v>&lt;size=16&gt;&lt;color=#DE7100&gt;불새&lt;/color&gt;&lt;/size&gt;
벽을 관통하는 불새를 날려 적들에게 데미지를 입힙니다. 불새에 닿는 총알은 제거됩니다.</v>
          </cell>
          <cell r="L58">
            <v>1</v>
          </cell>
          <cell r="M58">
            <v>0.88800000000000001</v>
          </cell>
          <cell r="N58">
            <v>0.93600000000000005</v>
          </cell>
          <cell r="Q58">
            <v>0.72299999999999998</v>
          </cell>
          <cell r="U58">
            <v>3.3</v>
          </cell>
          <cell r="V58">
            <v>3</v>
          </cell>
          <cell r="W58">
            <v>130</v>
          </cell>
          <cell r="X58">
            <v>0</v>
          </cell>
          <cell r="Y58">
            <v>0</v>
          </cell>
          <cell r="Z58">
            <v>0</v>
          </cell>
          <cell r="AA58" t="str">
            <v>Akai</v>
          </cell>
          <cell r="AC58" t="str">
            <v>Portrait_Akai</v>
          </cell>
          <cell r="AD58">
            <v>0.05</v>
          </cell>
          <cell r="AE58" t="b">
            <v>1</v>
          </cell>
          <cell r="AF58" t="b">
            <v>1</v>
          </cell>
          <cell r="AG58" t="b">
            <v>1</v>
          </cell>
          <cell r="AH58" t="b">
            <v>0</v>
          </cell>
          <cell r="AI58">
            <v>-70</v>
          </cell>
          <cell r="AK58">
            <v>0</v>
          </cell>
          <cell r="AL58">
            <v>0</v>
          </cell>
          <cell r="AM58">
            <v>0</v>
          </cell>
          <cell r="AN58">
            <v>0</v>
          </cell>
          <cell r="AO58">
            <v>0</v>
          </cell>
          <cell r="AP58">
            <v>0</v>
          </cell>
          <cell r="AQ58">
            <v>0</v>
          </cell>
          <cell r="AR58">
            <v>0.29580000000000001</v>
          </cell>
          <cell r="AS58">
            <v>0.1714</v>
          </cell>
          <cell r="AT58">
            <v>325</v>
          </cell>
          <cell r="AU58">
            <v>604</v>
          </cell>
          <cell r="BB58" t="str">
            <v/>
          </cell>
          <cell r="BC58">
            <v>85</v>
          </cell>
          <cell r="BD58">
            <v>0</v>
          </cell>
        </row>
        <row r="59">
          <cell r="A59" t="str">
            <v>Actor2015m</v>
          </cell>
          <cell r="C59" t="str">
            <v>CharLowName_Yuka</v>
          </cell>
          <cell r="D59" t="str">
            <v>CharName_Yuka</v>
          </cell>
          <cell r="E59" t="str">
            <v>CharStory_Yuka</v>
          </cell>
          <cell r="F59" t="str">
            <v>CharDesc_Yuka</v>
          </cell>
          <cell r="G59" t="str">
            <v>CharUltimate_Yuka</v>
          </cell>
          <cell r="H59" t="str">
            <v>솔</v>
          </cell>
          <cell r="I59"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v>
          </cell>
          <cell r="J59" t="str">
            <v>바람을 타고 벽을 투과하는 신호를 보내 부딪힌 곳의 땅 속으로부터 덩굴을 생성한다. 여러 덩굴이 겹치더라도 일정 주기에 따라 한 번의 데미지만 입힐 수 있습니다.</v>
          </cell>
          <cell r="K59" t="str">
            <v>&lt;size=16&gt;&lt;color=#DE7100&gt;심판의 검&lt;/color&gt;&lt;/size&gt;
하늘에서부터 세 개의 검을 꽂아내립니다. 일정 시간 후 더 강력한 검이 내려꽂히게 됩니다. 검은 땅 속 아래의 적까지 공격할 수 있습니다.</v>
          </cell>
          <cell r="L59">
            <v>0</v>
          </cell>
          <cell r="M59">
            <v>0.83199999999999996</v>
          </cell>
          <cell r="N59">
            <v>0.83899999999999997</v>
          </cell>
          <cell r="Q59">
            <v>0.95299999999999996</v>
          </cell>
          <cell r="U59">
            <v>3.1</v>
          </cell>
          <cell r="V59">
            <v>2</v>
          </cell>
          <cell r="W59">
            <v>100</v>
          </cell>
          <cell r="X59">
            <v>4.8</v>
          </cell>
          <cell r="Y59">
            <v>0</v>
          </cell>
          <cell r="Z59">
            <v>0</v>
          </cell>
          <cell r="AA59" t="str">
            <v>Yuka</v>
          </cell>
          <cell r="AC59" t="str">
            <v>Portrait_Yuka</v>
          </cell>
          <cell r="AD59">
            <v>0</v>
          </cell>
          <cell r="AE59" t="b">
            <v>0</v>
          </cell>
          <cell r="AF59" t="b">
            <v>0</v>
          </cell>
          <cell r="AG59" t="b">
            <v>1</v>
          </cell>
          <cell r="AH59" t="b">
            <v>0</v>
          </cell>
          <cell r="AI59">
            <v>-50</v>
          </cell>
          <cell r="AK59">
            <v>0</v>
          </cell>
          <cell r="AL59">
            <v>0</v>
          </cell>
          <cell r="AM59">
            <v>0</v>
          </cell>
          <cell r="AN59">
            <v>0</v>
          </cell>
          <cell r="AO59">
            <v>0</v>
          </cell>
          <cell r="AP59">
            <v>0</v>
          </cell>
          <cell r="AQ59">
            <v>0</v>
          </cell>
          <cell r="AR59">
            <v>0.23419999999999999</v>
          </cell>
          <cell r="AS59">
            <v>0.12859999999999999</v>
          </cell>
          <cell r="AT59">
            <v>411</v>
          </cell>
          <cell r="AU59">
            <v>685</v>
          </cell>
          <cell r="BB59" t="str">
            <v/>
          </cell>
          <cell r="BC59">
            <v>85</v>
          </cell>
          <cell r="BD59">
            <v>0.66659999999999997</v>
          </cell>
        </row>
        <row r="60">
          <cell r="A60" t="str">
            <v>Actor1216m</v>
          </cell>
          <cell r="C60" t="str">
            <v>CharLowName_SteampunkRobot</v>
          </cell>
          <cell r="D60" t="str">
            <v>CharName_SteampunkRobot</v>
          </cell>
          <cell r="E60" t="str">
            <v>CharStory_SteampunkRobot</v>
          </cell>
          <cell r="F60" t="str">
            <v>CharDesc_SteampunkRobot</v>
          </cell>
          <cell r="G60" t="str">
            <v>CharUltimate_SteampunkRobot</v>
          </cell>
          <cell r="H60" t="str">
            <v>프로토27</v>
          </cell>
          <cell r="I60"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v>
          </cell>
          <cell r="J60" t="str">
            <v>느리게 흘러가는 전자기 파동을 발사한다. 적을 조우하면 위기 대응 내부 프로토콜에 의해 SP를 모두 채운다.</v>
          </cell>
          <cell r="K60" t="str">
            <v>&lt;size=16&gt;&lt;color=#DE7100&gt;드론 호출&lt;/color&gt;&lt;/size&gt;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v>
          </cell>
          <cell r="L60">
            <v>2</v>
          </cell>
          <cell r="M60">
            <v>1.1719999999999999</v>
          </cell>
          <cell r="N60">
            <v>1.1080000000000001</v>
          </cell>
          <cell r="Q60">
            <v>0.61299999999999999</v>
          </cell>
          <cell r="U60">
            <v>3.7</v>
          </cell>
          <cell r="V60">
            <v>1</v>
          </cell>
          <cell r="W60">
            <v>45</v>
          </cell>
          <cell r="X60">
            <v>0</v>
          </cell>
          <cell r="Y60">
            <v>0</v>
          </cell>
          <cell r="Z60">
            <v>0</v>
          </cell>
          <cell r="AA60" t="str">
            <v>SteampunkRobot</v>
          </cell>
          <cell r="AC60" t="str">
            <v>Portrait_SteampunkRobot</v>
          </cell>
          <cell r="AD60">
            <v>0.05</v>
          </cell>
          <cell r="AE60" t="b">
            <v>1</v>
          </cell>
          <cell r="AF60" t="b">
            <v>1</v>
          </cell>
          <cell r="AG60" t="b">
            <v>1</v>
          </cell>
          <cell r="AH60" t="b">
            <v>0</v>
          </cell>
          <cell r="AI60">
            <v>-95</v>
          </cell>
          <cell r="AK60">
            <v>0</v>
          </cell>
          <cell r="AL60">
            <v>0</v>
          </cell>
          <cell r="AM60">
            <v>0</v>
          </cell>
          <cell r="AN60">
            <v>0</v>
          </cell>
          <cell r="AO60">
            <v>0</v>
          </cell>
          <cell r="AP60">
            <v>0</v>
          </cell>
          <cell r="AQ60">
            <v>0</v>
          </cell>
          <cell r="AR60">
            <v>0.33579999999999999</v>
          </cell>
          <cell r="AS60">
            <v>0.1915</v>
          </cell>
          <cell r="AT60">
            <v>289</v>
          </cell>
          <cell r="AU60">
            <v>521</v>
          </cell>
          <cell r="BB60" t="str">
            <v>BGM_SteampunkRobot</v>
          </cell>
          <cell r="BC60">
            <v>85</v>
          </cell>
          <cell r="BD60">
            <v>0</v>
          </cell>
        </row>
        <row r="61">
          <cell r="A61" t="str">
            <v>Actor3117m</v>
          </cell>
          <cell r="C61" t="str">
            <v>CharLowName_Kachujin</v>
          </cell>
          <cell r="D61" t="str">
            <v>CharName_Kachujin</v>
          </cell>
          <cell r="E61" t="str">
            <v>CharStory_Kachujin</v>
          </cell>
          <cell r="F61" t="str">
            <v>CharDesc_Kachujin</v>
          </cell>
          <cell r="G61" t="str">
            <v>CharUltimate_Kachujin</v>
          </cell>
          <cell r="H61" t="str">
            <v>카츄진</v>
          </cell>
          <cell r="I61" t="str">
            <v>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v>
          </cell>
          <cell r="J61" t="str">
            <v>궤적을 그리며 적을 꿰뚫는 검의 기운을 던진다.</v>
          </cell>
          <cell r="K61" t="str">
            <v>&lt;size=16&gt;&lt;color=#DE7100&gt;끈질긴 칼날&lt;/color&gt;&lt;/size&gt;
일정 시간 동안 칼날에 힘을 실어 더 오래 적을 공격할 수 있도록 합니다.</v>
          </cell>
          <cell r="L61">
            <v>1</v>
          </cell>
          <cell r="M61">
            <v>0.93899999999999995</v>
          </cell>
          <cell r="N61">
            <v>0.98199999999999998</v>
          </cell>
          <cell r="Q61">
            <v>0.73399999999999999</v>
          </cell>
          <cell r="U61">
            <v>3.7</v>
          </cell>
          <cell r="V61">
            <v>3</v>
          </cell>
          <cell r="W61">
            <v>115</v>
          </cell>
          <cell r="X61">
            <v>5.3</v>
          </cell>
          <cell r="Y61">
            <v>0</v>
          </cell>
          <cell r="Z61">
            <v>0</v>
          </cell>
          <cell r="AA61" t="str">
            <v>Kachujin</v>
          </cell>
          <cell r="AC61" t="str">
            <v>Portrait_Kachujin</v>
          </cell>
          <cell r="AD61">
            <v>0</v>
          </cell>
          <cell r="AE61" t="b">
            <v>0</v>
          </cell>
          <cell r="AF61" t="b">
            <v>1</v>
          </cell>
          <cell r="AG61" t="b">
            <v>1</v>
          </cell>
          <cell r="AH61" t="b">
            <v>0</v>
          </cell>
          <cell r="AI61">
            <v>-69</v>
          </cell>
          <cell r="AK61">
            <v>0</v>
          </cell>
          <cell r="AL61">
            <v>0</v>
          </cell>
          <cell r="AM61">
            <v>0</v>
          </cell>
          <cell r="AN61">
            <v>0</v>
          </cell>
          <cell r="AO61">
            <v>0</v>
          </cell>
          <cell r="AP61">
            <v>0</v>
          </cell>
          <cell r="AQ61">
            <v>0</v>
          </cell>
          <cell r="AR61">
            <v>0.25480000000000003</v>
          </cell>
          <cell r="AS61">
            <v>0.15820000000000001</v>
          </cell>
          <cell r="AT61">
            <v>325</v>
          </cell>
          <cell r="AU61">
            <v>604</v>
          </cell>
          <cell r="BB61" t="str">
            <v/>
          </cell>
          <cell r="BC61">
            <v>85</v>
          </cell>
          <cell r="BD61">
            <v>0</v>
          </cell>
        </row>
        <row r="62">
          <cell r="A62" t="str">
            <v>Actor1218m</v>
          </cell>
          <cell r="C62" t="str">
            <v>CharLowName_Medea</v>
          </cell>
          <cell r="D62" t="str">
            <v>CharName_Medea</v>
          </cell>
          <cell r="E62" t="str">
            <v>CharStory_Medea</v>
          </cell>
          <cell r="F62" t="str">
            <v>CharDesc_Medea</v>
          </cell>
          <cell r="G62" t="str">
            <v>CharUltimate_Medea</v>
          </cell>
          <cell r="H62" t="str">
            <v>메디아</v>
          </cell>
          <cell r="I62" t="str">
            <v>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v>
          </cell>
          <cell r="J62" t="str">
            <v>벽에 튕기면서 다단히트를 할 수 있는 암흑물질을 발사한다.</v>
          </cell>
          <cell r="K62" t="str">
            <v>&lt;size=16&gt;&lt;color=#DE7100&gt;새로운 물질&lt;/color&gt;&lt;/size&gt;
지구에 존재하지 않는 물질로 이루어진 암석을 떨어뜨려 데미지를 입힙니다. 이후 물질이 사라지면서 적의 현재 HP에 비례한 데미지를 입힙니다.</v>
          </cell>
          <cell r="L62">
            <v>2</v>
          </cell>
          <cell r="M62">
            <v>1.147</v>
          </cell>
          <cell r="N62">
            <v>1.0720000000000001</v>
          </cell>
          <cell r="Q62">
            <v>0.72499999999999998</v>
          </cell>
          <cell r="U62">
            <v>3.6</v>
          </cell>
          <cell r="V62">
            <v>1</v>
          </cell>
          <cell r="W62">
            <v>160</v>
          </cell>
          <cell r="X62">
            <v>0</v>
          </cell>
          <cell r="Y62">
            <v>0</v>
          </cell>
          <cell r="Z62">
            <v>0</v>
          </cell>
          <cell r="AA62" t="str">
            <v>Medea</v>
          </cell>
          <cell r="AC62" t="str">
            <v>Portrait_Medea</v>
          </cell>
          <cell r="AD62">
            <v>0.1</v>
          </cell>
          <cell r="AE62" t="b">
            <v>1</v>
          </cell>
          <cell r="AF62" t="b">
            <v>1</v>
          </cell>
          <cell r="AG62" t="b">
            <v>1</v>
          </cell>
          <cell r="AH62" t="b">
            <v>0</v>
          </cell>
          <cell r="AI62">
            <v>-94</v>
          </cell>
          <cell r="AK62">
            <v>1</v>
          </cell>
          <cell r="AL62">
            <v>0</v>
          </cell>
          <cell r="AM62">
            <v>0</v>
          </cell>
          <cell r="AN62">
            <v>0</v>
          </cell>
          <cell r="AO62">
            <v>0</v>
          </cell>
          <cell r="AP62">
            <v>0</v>
          </cell>
          <cell r="AQ62">
            <v>0</v>
          </cell>
          <cell r="AR62">
            <v>0.3145</v>
          </cell>
          <cell r="AS62">
            <v>0.19259999999999999</v>
          </cell>
          <cell r="AT62">
            <v>289</v>
          </cell>
          <cell r="AU62">
            <v>521</v>
          </cell>
          <cell r="BB62" t="str">
            <v>BGM_Medea</v>
          </cell>
          <cell r="BC62">
            <v>85</v>
          </cell>
          <cell r="BD62">
            <v>0</v>
          </cell>
        </row>
        <row r="63">
          <cell r="A63" t="str">
            <v>Actor3019m</v>
          </cell>
          <cell r="C63" t="str">
            <v>CharLowName_Lola</v>
          </cell>
          <cell r="D63" t="str">
            <v>CharName_Lola</v>
          </cell>
          <cell r="E63" t="str">
            <v>CharStory_Lola</v>
          </cell>
          <cell r="F63" t="str">
            <v>CharDesc_Lola</v>
          </cell>
          <cell r="G63" t="str">
            <v>CharUltimate_Lola</v>
          </cell>
          <cell r="H63" t="str">
            <v>롤라</v>
          </cell>
          <cell r="I63" t="str">
            <v>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v>
          </cell>
          <cell r="J63" t="str">
            <v>세 개의 검기를 던져 벽에 반사시켜 적을 공격한다.</v>
          </cell>
          <cell r="K63" t="str">
            <v>&lt;size=16&gt;&lt;color=#DE7100&gt;회전 소용돌이&lt;/color&gt;&lt;/size&gt;
기의 흐름을 회전시켜 작은 소용돌이를 여러 개 만들어 주변에 흩뿌립니다. 소용돌이는 적의 총알을 제거할 수 있습니다.</v>
          </cell>
          <cell r="L63">
            <v>0</v>
          </cell>
          <cell r="M63">
            <v>0.84299999999999997</v>
          </cell>
          <cell r="N63">
            <v>0.82599999999999996</v>
          </cell>
          <cell r="Q63">
            <v>0.78900000000000003</v>
          </cell>
          <cell r="U63">
            <v>3.4</v>
          </cell>
          <cell r="V63">
            <v>3</v>
          </cell>
          <cell r="W63">
            <v>130</v>
          </cell>
          <cell r="X63">
            <v>0</v>
          </cell>
          <cell r="Y63">
            <v>0</v>
          </cell>
          <cell r="Z63">
            <v>0</v>
          </cell>
          <cell r="AA63" t="str">
            <v>Lola</v>
          </cell>
          <cell r="AC63" t="str">
            <v>Portrait_Lola</v>
          </cell>
          <cell r="AD63">
            <v>0.2</v>
          </cell>
          <cell r="AE63" t="b">
            <v>1</v>
          </cell>
          <cell r="AF63" t="b">
            <v>1</v>
          </cell>
          <cell r="AG63" t="b">
            <v>1</v>
          </cell>
          <cell r="AH63" t="b">
            <v>0</v>
          </cell>
          <cell r="AI63">
            <v>-47</v>
          </cell>
          <cell r="AK63">
            <v>0</v>
          </cell>
          <cell r="AL63">
            <v>0</v>
          </cell>
          <cell r="AM63">
            <v>0</v>
          </cell>
          <cell r="AN63">
            <v>0</v>
          </cell>
          <cell r="AO63">
            <v>0</v>
          </cell>
          <cell r="AP63">
            <v>0</v>
          </cell>
          <cell r="AQ63">
            <v>0</v>
          </cell>
          <cell r="AR63">
            <v>0.2041</v>
          </cell>
          <cell r="AS63">
            <v>0.12939999999999999</v>
          </cell>
          <cell r="AT63">
            <v>411</v>
          </cell>
          <cell r="AU63">
            <v>685</v>
          </cell>
          <cell r="BB63" t="str">
            <v/>
          </cell>
          <cell r="BC63">
            <v>85</v>
          </cell>
          <cell r="BD63">
            <v>0.66659999999999997</v>
          </cell>
        </row>
        <row r="64">
          <cell r="A64" t="str">
            <v>Actor2120m</v>
          </cell>
          <cell r="C64" t="str">
            <v>CharLowName_RockElemental</v>
          </cell>
          <cell r="D64" t="str">
            <v>CharName_RockElemental</v>
          </cell>
          <cell r="E64" t="str">
            <v>CharStory_RockElemental</v>
          </cell>
          <cell r="F64" t="str">
            <v>CharDesc_RockElemental</v>
          </cell>
          <cell r="G64" t="str">
            <v>CharUltimate_RockElemental</v>
          </cell>
          <cell r="H64" t="str">
            <v>미네락</v>
          </cell>
          <cell r="I64" t="str">
            <v>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J64" t="str">
            <v>주변에 땅울림을 일으켜 땅 속으로부터 무작위로 바위를 솟게 한다. 평상 시에는 소량의 바위들을 솟게 하나 이동하여 자연의 에너지를 모으면 다량의 바위를 솟게 한다.</v>
          </cell>
          <cell r="K64" t="str">
            <v>&lt;size=16&gt;&lt;color=#DE7100&gt;데굴데굴&lt;/color&gt;&lt;/size&gt;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v>
          </cell>
          <cell r="L64">
            <v>1</v>
          </cell>
          <cell r="M64">
            <v>0.95799999999999996</v>
          </cell>
          <cell r="N64">
            <v>0.96599999999999997</v>
          </cell>
          <cell r="Q64">
            <v>0.90400000000000003</v>
          </cell>
          <cell r="U64">
            <v>2.7</v>
          </cell>
          <cell r="V64">
            <v>2</v>
          </cell>
          <cell r="W64">
            <v>120</v>
          </cell>
          <cell r="X64">
            <v>6.4</v>
          </cell>
          <cell r="Y64">
            <v>0</v>
          </cell>
          <cell r="Z64">
            <v>0</v>
          </cell>
          <cell r="AA64" t="str">
            <v>RockElemental</v>
          </cell>
          <cell r="AC64" t="str">
            <v>Portrait_RockElemental</v>
          </cell>
          <cell r="AD64">
            <v>0</v>
          </cell>
          <cell r="AE64" t="b">
            <v>0</v>
          </cell>
          <cell r="AF64" t="b">
            <v>0</v>
          </cell>
          <cell r="AG64" t="b">
            <v>1</v>
          </cell>
          <cell r="AH64" t="b">
            <v>0</v>
          </cell>
          <cell r="AI64">
            <v>-72</v>
          </cell>
          <cell r="AK64">
            <v>0</v>
          </cell>
          <cell r="AL64">
            <v>0</v>
          </cell>
          <cell r="AM64">
            <v>0</v>
          </cell>
          <cell r="AN64">
            <v>0</v>
          </cell>
          <cell r="AO64">
            <v>0</v>
          </cell>
          <cell r="AP64">
            <v>0</v>
          </cell>
          <cell r="AQ64">
            <v>0</v>
          </cell>
          <cell r="AR64">
            <v>0.28289999999999998</v>
          </cell>
          <cell r="AS64">
            <v>0.15670000000000001</v>
          </cell>
          <cell r="AT64">
            <v>325</v>
          </cell>
          <cell r="AU64">
            <v>604</v>
          </cell>
          <cell r="BB64" t="str">
            <v/>
          </cell>
          <cell r="BC64">
            <v>85</v>
          </cell>
          <cell r="BD64">
            <v>0</v>
          </cell>
        </row>
        <row r="65">
          <cell r="A65" t="str">
            <v>Actor3021m</v>
          </cell>
          <cell r="C65" t="str">
            <v>CharLowName_Soldier</v>
          </cell>
          <cell r="D65" t="str">
            <v>CharName_Soldier</v>
          </cell>
          <cell r="E65" t="str">
            <v>CharStory_Soldier</v>
          </cell>
          <cell r="F65" t="str">
            <v>CharDesc_Soldier</v>
          </cell>
          <cell r="G65" t="str">
            <v>CharUltimate_Soldier</v>
          </cell>
          <cell r="H65" t="str">
            <v>무테이</v>
          </cell>
          <cell r="I65" t="str">
            <v>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J65" t="str">
            <v>빠른 연타 펀치를 날려 가까운 거리의 밀집한 적들을 공격한다.</v>
          </cell>
          <cell r="K65" t="str">
            <v>&lt;size=16&gt;&lt;color=#DE7100&gt;스치는 바람처럼&lt;/color&gt;&lt;/size&gt;
내면의 힘을 발산하여 몸 주변을 일정 시간 흐르게 합니다. 이동 중 적의 공격을 매우 잘 회피할 수 있습니다.</v>
          </cell>
          <cell r="L65">
            <v>0</v>
          </cell>
          <cell r="M65">
            <v>0.93200000000000005</v>
          </cell>
          <cell r="N65">
            <v>0.86899999999999999</v>
          </cell>
          <cell r="Q65">
            <v>0.69199999999999995</v>
          </cell>
          <cell r="U65">
            <v>3.9</v>
          </cell>
          <cell r="V65">
            <v>3</v>
          </cell>
          <cell r="W65">
            <v>135</v>
          </cell>
          <cell r="X65">
            <v>2.9</v>
          </cell>
          <cell r="Y65">
            <v>0</v>
          </cell>
          <cell r="Z65">
            <v>0</v>
          </cell>
          <cell r="AA65" t="str">
            <v>Soldier</v>
          </cell>
          <cell r="AC65" t="str">
            <v>Portrait_Soldier</v>
          </cell>
          <cell r="AD65">
            <v>0.28000000000000003</v>
          </cell>
          <cell r="AE65" t="b">
            <v>1</v>
          </cell>
          <cell r="AF65" t="b">
            <v>1</v>
          </cell>
          <cell r="AG65" t="b">
            <v>1</v>
          </cell>
          <cell r="AH65" t="b">
            <v>0</v>
          </cell>
          <cell r="AI65">
            <v>-48</v>
          </cell>
          <cell r="AK65">
            <v>0</v>
          </cell>
          <cell r="AL65">
            <v>0</v>
          </cell>
          <cell r="AM65">
            <v>0</v>
          </cell>
          <cell r="AN65">
            <v>0</v>
          </cell>
          <cell r="AO65">
            <v>0</v>
          </cell>
          <cell r="AP65">
            <v>0</v>
          </cell>
          <cell r="AQ65">
            <v>0</v>
          </cell>
          <cell r="AR65">
            <v>0.22420000000000001</v>
          </cell>
          <cell r="AS65">
            <v>0.1492</v>
          </cell>
          <cell r="AT65">
            <v>411</v>
          </cell>
          <cell r="AU65">
            <v>685</v>
          </cell>
          <cell r="BB65" t="str">
            <v/>
          </cell>
          <cell r="BC65">
            <v>85</v>
          </cell>
          <cell r="BD65">
            <v>0.66659999999999997</v>
          </cell>
        </row>
        <row r="66">
          <cell r="A66" t="str">
            <v>Actor3022m</v>
          </cell>
          <cell r="C66" t="str">
            <v>CharLowName_DualWarrior</v>
          </cell>
          <cell r="D66" t="str">
            <v>CharName_DualWarrior</v>
          </cell>
          <cell r="E66" t="str">
            <v>CharStory_DualWarrior</v>
          </cell>
          <cell r="F66" t="str">
            <v>CharDesc_DualWarrior</v>
          </cell>
          <cell r="G66" t="str">
            <v>CharUltimate_DualWarrior</v>
          </cell>
          <cell r="H66" t="str">
            <v>딘즈</v>
          </cell>
          <cell r="I66" t="str">
            <v>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v>
          </cell>
          <cell r="J66" t="str">
            <v>무수한 검기를 아무 방향으로 발사하여 둘러쌓은 적들에게 더 큰 위력을 보인다.</v>
          </cell>
          <cell r="K66" t="str">
            <v>&lt;size=16&gt;&lt;color=#DE7100&gt;회피, 타격, 결계&lt;/color&gt;&lt;/size&gt;
자신의 주변으로 결계를 펼칩니다. 결계 안에서는 적의 공격을 일부 회피할 수 있고 더 많은 칼날을 만들어내어 공격할 수 있습니다.</v>
          </cell>
          <cell r="L66">
            <v>0</v>
          </cell>
          <cell r="M66">
            <v>0.95699999999999996</v>
          </cell>
          <cell r="N66">
            <v>0.86199999999999999</v>
          </cell>
          <cell r="Q66">
            <v>0.72799999999999998</v>
          </cell>
          <cell r="U66">
            <v>3</v>
          </cell>
          <cell r="V66">
            <v>3</v>
          </cell>
          <cell r="W66">
            <v>115</v>
          </cell>
          <cell r="X66">
            <v>0</v>
          </cell>
          <cell r="Y66">
            <v>0</v>
          </cell>
          <cell r="Z66">
            <v>0</v>
          </cell>
          <cell r="AA66" t="str">
            <v>DualWarrior</v>
          </cell>
          <cell r="AC66" t="str">
            <v>Portrait_DualWarrior</v>
          </cell>
          <cell r="AD66">
            <v>0.12</v>
          </cell>
          <cell r="AE66" t="b">
            <v>1</v>
          </cell>
          <cell r="AF66" t="b">
            <v>1</v>
          </cell>
          <cell r="AG66" t="b">
            <v>1</v>
          </cell>
          <cell r="AH66" t="b">
            <v>0</v>
          </cell>
          <cell r="AI66">
            <v>-46</v>
          </cell>
          <cell r="AK66">
            <v>0</v>
          </cell>
          <cell r="AL66">
            <v>0</v>
          </cell>
          <cell r="AM66">
            <v>0</v>
          </cell>
          <cell r="AN66">
            <v>0</v>
          </cell>
          <cell r="AO66">
            <v>0</v>
          </cell>
          <cell r="AP66">
            <v>0</v>
          </cell>
          <cell r="AQ66">
            <v>0</v>
          </cell>
          <cell r="AR66">
            <v>0.23250000000000001</v>
          </cell>
          <cell r="AS66">
            <v>0.14149999999999999</v>
          </cell>
          <cell r="AT66">
            <v>411</v>
          </cell>
          <cell r="AU66">
            <v>685</v>
          </cell>
          <cell r="BB66" t="str">
            <v/>
          </cell>
          <cell r="BC66">
            <v>85</v>
          </cell>
          <cell r="BD66">
            <v>0.66659999999999997</v>
          </cell>
        </row>
        <row r="67">
          <cell r="A67" t="str">
            <v>Actor0024m</v>
          </cell>
          <cell r="C67" t="str">
            <v>CharLowName_GloryArmor</v>
          </cell>
          <cell r="D67" t="str">
            <v>CharName_GloryArmor</v>
          </cell>
          <cell r="E67" t="str">
            <v>CharStory_GloryArmor</v>
          </cell>
          <cell r="F67" t="str">
            <v>CharDesc_GloryArmor</v>
          </cell>
          <cell r="G67" t="str">
            <v>CharUltimate_GloryArmor</v>
          </cell>
          <cell r="H67" t="str">
            <v>러센트</v>
          </cell>
          <cell r="I67" t="str">
            <v>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v>
          </cell>
          <cell r="J67" t="str">
            <v>첫 공격은 작은 폭발을 일으키는 검기를 날린다. 연이어 날리는 검기는 단일 개체에게 강력한 데미지를 입힌다.</v>
          </cell>
          <cell r="K67" t="str">
            <v>&lt;size=16&gt;&lt;color=#DE7100&gt;허리케인 스윙&lt;/color&gt;&lt;/size&gt;
한 바퀴 돌며 점프하여 거대한 돌풍을 만들어냅니다. 점프 중에는 공격에 맞지 않습니다. 돌풍은 적의 총알을 제거하며 적에게 피해를 줍니다.</v>
          </cell>
          <cell r="L67">
            <v>0</v>
          </cell>
          <cell r="M67">
            <v>0.98099999999999998</v>
          </cell>
          <cell r="N67">
            <v>0.83399999999999996</v>
          </cell>
          <cell r="Q67">
            <v>0.78600000000000003</v>
          </cell>
          <cell r="U67">
            <v>3.4</v>
          </cell>
          <cell r="V67">
            <v>0</v>
          </cell>
          <cell r="W67">
            <v>90</v>
          </cell>
          <cell r="X67">
            <v>6.8</v>
          </cell>
          <cell r="Y67">
            <v>0</v>
          </cell>
          <cell r="Z67">
            <v>0</v>
          </cell>
          <cell r="AA67" t="str">
            <v>GloryArmor</v>
          </cell>
          <cell r="AC67" t="str">
            <v>Portrait_GloryArmor</v>
          </cell>
          <cell r="AD67">
            <v>0.25</v>
          </cell>
          <cell r="AE67" t="b">
            <v>1</v>
          </cell>
          <cell r="AF67" t="b">
            <v>1</v>
          </cell>
          <cell r="AG67" t="b">
            <v>1</v>
          </cell>
          <cell r="AH67" t="b">
            <v>0</v>
          </cell>
          <cell r="AI67">
            <v>-56</v>
          </cell>
          <cell r="AK67">
            <v>0</v>
          </cell>
          <cell r="AL67">
            <v>0</v>
          </cell>
          <cell r="AM67">
            <v>0</v>
          </cell>
          <cell r="AN67">
            <v>0</v>
          </cell>
          <cell r="AO67">
            <v>0</v>
          </cell>
          <cell r="AP67">
            <v>0</v>
          </cell>
          <cell r="AQ67">
            <v>0</v>
          </cell>
          <cell r="AR67">
            <v>0.23449999999999999</v>
          </cell>
          <cell r="AS67">
            <v>0.13450000000000001</v>
          </cell>
          <cell r="AT67">
            <v>411</v>
          </cell>
          <cell r="AU67">
            <v>685</v>
          </cell>
          <cell r="BB67" t="str">
            <v/>
          </cell>
          <cell r="BC67">
            <v>85</v>
          </cell>
          <cell r="BD67">
            <v>0.66659999999999997</v>
          </cell>
        </row>
        <row r="68">
          <cell r="A68" t="str">
            <v>Actor0125m</v>
          </cell>
          <cell r="C68" t="str">
            <v>CharLowName_RpgKnight</v>
          </cell>
          <cell r="D68" t="str">
            <v>CharName_RpgKnight</v>
          </cell>
          <cell r="E68" t="str">
            <v>CharStory_RpgKnight</v>
          </cell>
          <cell r="F68" t="str">
            <v>CharDesc_RpgKnight</v>
          </cell>
          <cell r="G68" t="str">
            <v>CharUltimate_RpgKnight</v>
          </cell>
          <cell r="H68" t="str">
            <v>프리스</v>
          </cell>
          <cell r="I68"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v>
          </cell>
          <cell r="J68" t="str">
            <v>근거리의 적을 강력하게 베어내고 주변의 적에게 파장이 흘러가도록 한다. 실체가 없는 적까지 공격할 수 있다.</v>
          </cell>
          <cell r="K68" t="str">
            <v>&lt;size=16&gt;&lt;color=#DE7100&gt;염화의 회오리&lt;/color&gt;&lt;/size&gt;
발사체를 제거하는 돌개바람을 주변에 발생시킵니다.</v>
          </cell>
          <cell r="L68">
            <v>1</v>
          </cell>
          <cell r="M68">
            <v>1.016</v>
          </cell>
          <cell r="N68">
            <v>1.054</v>
          </cell>
          <cell r="Q68">
            <v>0.752</v>
          </cell>
          <cell r="U68">
            <v>3.7</v>
          </cell>
          <cell r="V68">
            <v>0</v>
          </cell>
          <cell r="W68">
            <v>125</v>
          </cell>
          <cell r="X68">
            <v>2.2000000000000002</v>
          </cell>
          <cell r="Y68">
            <v>0</v>
          </cell>
          <cell r="Z68">
            <v>0</v>
          </cell>
          <cell r="AA68" t="str">
            <v>RpgKnight</v>
          </cell>
          <cell r="AC68" t="str">
            <v>Portrait_RpgKnight</v>
          </cell>
          <cell r="AD68">
            <v>0.05</v>
          </cell>
          <cell r="AE68" t="b">
            <v>1</v>
          </cell>
          <cell r="AF68" t="b">
            <v>1</v>
          </cell>
          <cell r="AG68" t="b">
            <v>0</v>
          </cell>
          <cell r="AH68" t="b">
            <v>0</v>
          </cell>
          <cell r="AI68">
            <v>-77</v>
          </cell>
          <cell r="AK68">
            <v>0</v>
          </cell>
          <cell r="AL68">
            <v>0</v>
          </cell>
          <cell r="AM68">
            <v>0</v>
          </cell>
          <cell r="AN68">
            <v>0</v>
          </cell>
          <cell r="AO68">
            <v>0</v>
          </cell>
          <cell r="AP68">
            <v>0</v>
          </cell>
          <cell r="AQ68">
            <v>0</v>
          </cell>
          <cell r="AR68">
            <v>0.27010000000000001</v>
          </cell>
          <cell r="AS68">
            <v>0.15110000000000001</v>
          </cell>
          <cell r="AT68">
            <v>325</v>
          </cell>
          <cell r="AU68">
            <v>604</v>
          </cell>
          <cell r="BB68" t="str">
            <v/>
          </cell>
          <cell r="BC68">
            <v>85</v>
          </cell>
          <cell r="BD68">
            <v>0.66659999999999997</v>
          </cell>
        </row>
        <row r="69">
          <cell r="A69" t="str">
            <v>Actor1226m</v>
          </cell>
          <cell r="C69" t="str">
            <v>CharLowName_DemonHuntress</v>
          </cell>
          <cell r="D69" t="str">
            <v>CharName_DemonHuntress</v>
          </cell>
          <cell r="E69" t="str">
            <v>CharStory_DemonHuntress</v>
          </cell>
          <cell r="F69" t="str">
            <v>CharDesc_DemonHuntress</v>
          </cell>
          <cell r="G69" t="str">
            <v>CharUltimate_DemonHuntress</v>
          </cell>
          <cell r="H69" t="str">
            <v>엘리미나</v>
          </cell>
          <cell r="I69" t="str">
            <v>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v>
          </cell>
          <cell r="J69" t="str">
            <v>특수한 크로스보우를 사용하여 적을 추적하는 볼트를 발사한다. 적을 명중할 때마다 데미지가 강해진다.</v>
          </cell>
          <cell r="K69" t="str">
            <v>&lt;size=16&gt;&lt;color=#DE7100&gt;망자에게 주는 선물&lt;/color&gt;&lt;/size&gt;
하늘로부터 검정색 관을 내리꽂아 강력한 데미지를 줍니다. 관을 맞춰서 크로스보우로 발사한 볼트가 적을 추적하게 할 수 있습니다.</v>
          </cell>
          <cell r="L69">
            <v>2</v>
          </cell>
          <cell r="M69">
            <v>1.139</v>
          </cell>
          <cell r="N69">
            <v>1.1479999999999999</v>
          </cell>
          <cell r="Q69">
            <v>0.71499999999999997</v>
          </cell>
          <cell r="U69">
            <v>3.5</v>
          </cell>
          <cell r="V69">
            <v>1</v>
          </cell>
          <cell r="W69">
            <v>75</v>
          </cell>
          <cell r="X69">
            <v>3.9</v>
          </cell>
          <cell r="Y69">
            <v>0</v>
          </cell>
          <cell r="Z69">
            <v>0</v>
          </cell>
          <cell r="AA69" t="str">
            <v>DemonHuntress</v>
          </cell>
          <cell r="AC69" t="str">
            <v>Portrait_DemonHuntress</v>
          </cell>
          <cell r="AD69">
            <v>0.05</v>
          </cell>
          <cell r="AE69" t="b">
            <v>1</v>
          </cell>
          <cell r="AF69" t="b">
            <v>1</v>
          </cell>
          <cell r="AG69" t="b">
            <v>1</v>
          </cell>
          <cell r="AH69" t="b">
            <v>0</v>
          </cell>
          <cell r="AI69">
            <v>-93</v>
          </cell>
          <cell r="AK69">
            <v>6</v>
          </cell>
          <cell r="AL69">
            <v>0</v>
          </cell>
          <cell r="AM69">
            <v>0</v>
          </cell>
          <cell r="AN69">
            <v>0</v>
          </cell>
          <cell r="AO69">
            <v>0</v>
          </cell>
          <cell r="AP69">
            <v>0</v>
          </cell>
          <cell r="AQ69">
            <v>0</v>
          </cell>
          <cell r="AR69">
            <v>0.33050000000000002</v>
          </cell>
          <cell r="AS69">
            <v>0.1978</v>
          </cell>
          <cell r="AT69">
            <v>289</v>
          </cell>
          <cell r="AU69">
            <v>521</v>
          </cell>
          <cell r="BB69" t="str">
            <v>BGM_DemonHuntress</v>
          </cell>
          <cell r="BC69">
            <v>85</v>
          </cell>
          <cell r="BD69">
            <v>0.66659999999999997</v>
          </cell>
        </row>
        <row r="70">
          <cell r="A70" t="str">
            <v>Actor2128m</v>
          </cell>
          <cell r="C70" t="str">
            <v>CharLowName_MobileFemale</v>
          </cell>
          <cell r="D70" t="str">
            <v>CharName_MobileFemale</v>
          </cell>
          <cell r="E70" t="str">
            <v>CharStory_MobileFemale</v>
          </cell>
          <cell r="F70" t="str">
            <v>CharDesc_MobileFemale</v>
          </cell>
          <cell r="G70" t="str">
            <v>CharUltimate_MobileFemale</v>
          </cell>
          <cell r="H70" t="str">
            <v>원더</v>
          </cell>
          <cell r="I70"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v>
          </cell>
          <cell r="J70" t="str">
            <v>빛나는 별을 쏘아 적들을 추적하게 한다. 별은 느리게 움직이지만 다수의 적을 명중할 수 있다.</v>
          </cell>
          <cell r="K70" t="str">
            <v>&lt;size=16&gt;&lt;color=#DE7100&gt;극한의 온도&lt;/color&gt;&lt;/size&gt;
주변에 존재하는 수분의 에너지를 흡수하여 온도를 떨어뜨립니다. 적들은 이동 속도가 느려집니다.</v>
          </cell>
          <cell r="L70">
            <v>1</v>
          </cell>
          <cell r="M70">
            <v>0.92500000000000004</v>
          </cell>
          <cell r="N70">
            <v>0.95899999999999996</v>
          </cell>
          <cell r="Q70">
            <v>0.76700000000000002</v>
          </cell>
          <cell r="U70">
            <v>3</v>
          </cell>
          <cell r="V70">
            <v>2</v>
          </cell>
          <cell r="W70">
            <v>90</v>
          </cell>
          <cell r="X70">
            <v>5.5</v>
          </cell>
          <cell r="Y70">
            <v>0</v>
          </cell>
          <cell r="Z70">
            <v>0</v>
          </cell>
          <cell r="AA70" t="str">
            <v>MobileFemale</v>
          </cell>
          <cell r="AC70" t="str">
            <v>Portrait_MobileFemale</v>
          </cell>
          <cell r="AD70">
            <v>0.05</v>
          </cell>
          <cell r="AE70" t="b">
            <v>1</v>
          </cell>
          <cell r="AF70" t="b">
            <v>1</v>
          </cell>
          <cell r="AG70" t="b">
            <v>1</v>
          </cell>
          <cell r="AH70" t="b">
            <v>0</v>
          </cell>
          <cell r="AI70">
            <v>-71</v>
          </cell>
          <cell r="AK70">
            <v>0</v>
          </cell>
          <cell r="AL70">
            <v>0</v>
          </cell>
          <cell r="AM70">
            <v>0</v>
          </cell>
          <cell r="AN70">
            <v>0</v>
          </cell>
          <cell r="AO70">
            <v>0</v>
          </cell>
          <cell r="AP70">
            <v>0</v>
          </cell>
          <cell r="AQ70">
            <v>0</v>
          </cell>
          <cell r="AR70">
            <v>0.28160000000000002</v>
          </cell>
          <cell r="AS70">
            <v>0.16539999999999999</v>
          </cell>
          <cell r="AT70">
            <v>325</v>
          </cell>
          <cell r="AU70">
            <v>604</v>
          </cell>
          <cell r="BB70" t="str">
            <v/>
          </cell>
          <cell r="BC70">
            <v>85</v>
          </cell>
          <cell r="BD70">
            <v>0</v>
          </cell>
        </row>
        <row r="71">
          <cell r="A71" t="str">
            <v>Actor1029m</v>
          </cell>
          <cell r="C71" t="str">
            <v>CharLowName_CyborgCharacter</v>
          </cell>
          <cell r="D71" t="str">
            <v>CharName_CyborgCharacter</v>
          </cell>
          <cell r="E71" t="str">
            <v>CharStory_CyborgCharacter</v>
          </cell>
          <cell r="F71" t="str">
            <v>CharDesc_CyborgCharacter</v>
          </cell>
          <cell r="G71" t="str">
            <v>CharUltimate_CyborgCharacter</v>
          </cell>
          <cell r="H71" t="str">
            <v>에이잭</v>
          </cell>
          <cell r="I71"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v>
          </cell>
          <cell r="J71" t="str">
            <v>전기를 흘려보내 명중한 후 한 번 더 적을 추적하여 공격한다.</v>
          </cell>
          <cell r="K71" t="str">
            <v>&lt;size=16&gt;&lt;color=#DE7100&gt;육각탑 생성&lt;/color&gt;&lt;/size&gt;
적이 넘어다닐 수 없는 육각탑을 일정 시간 설치합니다. 육각탑 너머로 총알들은 지나다닐 수 있습니다.</v>
          </cell>
          <cell r="L71">
            <v>0</v>
          </cell>
          <cell r="M71">
            <v>0.88300000000000001</v>
          </cell>
          <cell r="N71">
            <v>0.79400000000000004</v>
          </cell>
          <cell r="Q71">
            <v>0.77100000000000002</v>
          </cell>
          <cell r="U71">
            <v>3.5</v>
          </cell>
          <cell r="V71">
            <v>1</v>
          </cell>
          <cell r="W71">
            <v>135</v>
          </cell>
          <cell r="X71">
            <v>0</v>
          </cell>
          <cell r="Y71">
            <v>0</v>
          </cell>
          <cell r="Z71">
            <v>0</v>
          </cell>
          <cell r="AA71" t="str">
            <v>CyborgCharacter</v>
          </cell>
          <cell r="AC71" t="str">
            <v>Portrait_CyborgCharacter</v>
          </cell>
          <cell r="AD71">
            <v>0.15</v>
          </cell>
          <cell r="AE71" t="b">
            <v>1</v>
          </cell>
          <cell r="AF71" t="b">
            <v>1</v>
          </cell>
          <cell r="AG71" t="b">
            <v>1</v>
          </cell>
          <cell r="AH71" t="b">
            <v>0</v>
          </cell>
          <cell r="AI71">
            <v>-54</v>
          </cell>
          <cell r="AK71">
            <v>0</v>
          </cell>
          <cell r="AL71">
            <v>0</v>
          </cell>
          <cell r="AM71">
            <v>0</v>
          </cell>
          <cell r="AN71">
            <v>0</v>
          </cell>
          <cell r="AO71">
            <v>0</v>
          </cell>
          <cell r="AP71">
            <v>0</v>
          </cell>
          <cell r="AQ71">
            <v>0</v>
          </cell>
          <cell r="AR71">
            <v>0.2049</v>
          </cell>
          <cell r="AS71">
            <v>0.1424</v>
          </cell>
          <cell r="AT71">
            <v>411</v>
          </cell>
          <cell r="AU71">
            <v>685</v>
          </cell>
          <cell r="BB71" t="str">
            <v/>
          </cell>
          <cell r="BC71">
            <v>85</v>
          </cell>
          <cell r="BD71">
            <v>0</v>
          </cell>
        </row>
        <row r="72">
          <cell r="A72" t="str">
            <v>Actor0030m</v>
          </cell>
          <cell r="C72" t="str">
            <v>CharLowName_SandWarrior</v>
          </cell>
          <cell r="D72" t="str">
            <v>CharName_SandWarrior</v>
          </cell>
          <cell r="E72" t="str">
            <v>CharStory_SandWarrior</v>
          </cell>
          <cell r="F72" t="str">
            <v>CharDesc_SandWarrior</v>
          </cell>
          <cell r="G72" t="str">
            <v>CharUltimate_SandWarrior</v>
          </cell>
          <cell r="H72" t="str">
            <v>도스로프</v>
          </cell>
          <cell r="I72" t="str">
            <v>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J72" t="str">
            <v>강력한 검은 구슬 두 개를 아무 방향으로 던져 사방에 튕기도록 한다. 시간이 지날수록 조금씩 더 빨라진다.</v>
          </cell>
          <cell r="K72" t="str">
            <v>&lt;size=16&gt;&lt;color=#DE7100&gt;마지막 카드&lt;/color&gt;&lt;/size&gt;
최대 3명의 랜덤한 적에게 하늘로부터 빛 기둥을 내려보내 강력한 데미지를 입힙니다.</v>
          </cell>
          <cell r="L72">
            <v>0</v>
          </cell>
          <cell r="M72">
            <v>0.85499999999999998</v>
          </cell>
          <cell r="N72">
            <v>0.90500000000000003</v>
          </cell>
          <cell r="Q72">
            <v>0.74199999999999999</v>
          </cell>
          <cell r="U72">
            <v>3.5</v>
          </cell>
          <cell r="V72">
            <v>0</v>
          </cell>
          <cell r="W72">
            <v>105</v>
          </cell>
          <cell r="X72">
            <v>0</v>
          </cell>
          <cell r="Y72">
            <v>0</v>
          </cell>
          <cell r="Z72">
            <v>0</v>
          </cell>
          <cell r="AA72" t="str">
            <v>SandWarrior</v>
          </cell>
          <cell r="AC72" t="str">
            <v>Portrait_SandWarrior</v>
          </cell>
          <cell r="AD72">
            <v>0.15</v>
          </cell>
          <cell r="AE72" t="b">
            <v>1</v>
          </cell>
          <cell r="AF72" t="b">
            <v>1</v>
          </cell>
          <cell r="AG72" t="b">
            <v>1</v>
          </cell>
          <cell r="AH72" t="b">
            <v>0</v>
          </cell>
          <cell r="AI72">
            <v>-58</v>
          </cell>
          <cell r="AK72">
            <v>0</v>
          </cell>
          <cell r="AL72">
            <v>0</v>
          </cell>
          <cell r="AM72">
            <v>0</v>
          </cell>
          <cell r="AN72">
            <v>0</v>
          </cell>
          <cell r="AO72">
            <v>0</v>
          </cell>
          <cell r="AP72">
            <v>0</v>
          </cell>
          <cell r="AQ72">
            <v>0</v>
          </cell>
          <cell r="AR72">
            <v>0.2331</v>
          </cell>
          <cell r="AS72">
            <v>0.12820000000000001</v>
          </cell>
          <cell r="AT72">
            <v>411</v>
          </cell>
          <cell r="AU72">
            <v>685</v>
          </cell>
          <cell r="BB72" t="str">
            <v/>
          </cell>
          <cell r="BC72">
            <v>85</v>
          </cell>
          <cell r="BD72">
            <v>0.66659999999999997</v>
          </cell>
        </row>
        <row r="73">
          <cell r="A73" t="str">
            <v>Actor3231m</v>
          </cell>
          <cell r="C73" t="str">
            <v>CharLowName_BladeFanDancer</v>
          </cell>
          <cell r="D73" t="str">
            <v>CharName_BladeFanDancer</v>
          </cell>
          <cell r="E73" t="str">
            <v>CharStory_BladeFanDancer</v>
          </cell>
          <cell r="F73" t="str">
            <v>CharDesc_BladeFanDancer</v>
          </cell>
          <cell r="G73" t="str">
            <v>CharUltimate_BladeFanDancer</v>
          </cell>
          <cell r="H73" t="str">
            <v>라무무</v>
          </cell>
          <cell r="I73" t="str">
            <v>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v>
          </cell>
          <cell r="J73" t="str">
            <v>땅을 가르는 장판 공격과 바람으로 밀어내는 공격을 사용한다. 적이 매우 가까이 있으면 바람으로 밀어내는 공격을 사용하여 거리를 벌리게 하고, 떨어져 있는 적에게는 강력한 장판 공격을 한다.</v>
          </cell>
          <cell r="K73" t="str">
            <v>&lt;size=16&gt;&lt;color=#DE7100&gt;불타는 부적&lt;/color&gt;&lt;/size&gt;
응축된 힘을 폭발시켜 주변에게 큰 피해를 입힙니다. 이후 불타는 부적을 일정 시간 몸에 두르게 하여 주변에 지속적인 피해를 줍니다.</v>
          </cell>
          <cell r="L73">
            <v>2</v>
          </cell>
          <cell r="M73">
            <v>1.151</v>
          </cell>
          <cell r="N73">
            <v>1.159</v>
          </cell>
          <cell r="Q73">
            <v>0.79300000000000004</v>
          </cell>
          <cell r="U73">
            <v>3.5</v>
          </cell>
          <cell r="V73">
            <v>3</v>
          </cell>
          <cell r="W73">
            <v>195</v>
          </cell>
          <cell r="X73">
            <v>6.5</v>
          </cell>
          <cell r="Y73">
            <v>0</v>
          </cell>
          <cell r="Z73">
            <v>0</v>
          </cell>
          <cell r="AA73" t="str">
            <v>BladeFanDancer</v>
          </cell>
          <cell r="AC73" t="str">
            <v>Portrait_BladeFanDancer</v>
          </cell>
          <cell r="AD73">
            <v>0</v>
          </cell>
          <cell r="AE73" t="b">
            <v>0</v>
          </cell>
          <cell r="AF73" t="b">
            <v>0</v>
          </cell>
          <cell r="AG73" t="b">
            <v>1</v>
          </cell>
          <cell r="AH73" t="b">
            <v>0</v>
          </cell>
          <cell r="AI73">
            <v>-89</v>
          </cell>
          <cell r="AK73">
            <v>0</v>
          </cell>
          <cell r="AL73">
            <v>0</v>
          </cell>
          <cell r="AM73">
            <v>0</v>
          </cell>
          <cell r="AN73">
            <v>0</v>
          </cell>
          <cell r="AO73">
            <v>0</v>
          </cell>
          <cell r="AP73">
            <v>0</v>
          </cell>
          <cell r="AQ73">
            <v>0</v>
          </cell>
          <cell r="AR73">
            <v>0.34989999999999999</v>
          </cell>
          <cell r="AS73">
            <v>0.17780000000000001</v>
          </cell>
          <cell r="AT73">
            <v>289</v>
          </cell>
          <cell r="AU73">
            <v>521</v>
          </cell>
          <cell r="BB73" t="str">
            <v>BGM_BladeFanDancer</v>
          </cell>
          <cell r="BC73">
            <v>85</v>
          </cell>
          <cell r="BD73">
            <v>0</v>
          </cell>
        </row>
        <row r="74">
          <cell r="A74" t="str">
            <v>Actor0233m</v>
          </cell>
          <cell r="C74" t="str">
            <v>CharLowName_Syria</v>
          </cell>
          <cell r="D74" t="str">
            <v>CharName_Syria</v>
          </cell>
          <cell r="E74" t="str">
            <v>CharStory_Syria</v>
          </cell>
          <cell r="F74" t="str">
            <v>CharDesc_Syria</v>
          </cell>
          <cell r="G74" t="str">
            <v>CharUltimate_Syria</v>
          </cell>
          <cell r="H74" t="str">
            <v>시리아</v>
          </cell>
          <cell r="I74" t="str">
            <v>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v>
          </cell>
          <cell r="J74" t="str">
            <v>적을 조우하거나 근거리에서 적을 베면 일정 시간 검이 불길에 휩싸이며 강력한 힘이 깃든다. 검이 불에 휩싸이면 적의 발사체를 부술 수 있고 이 때 추가타로 매우 강력한 화염구를 던진다.</v>
          </cell>
          <cell r="K74" t="str">
            <v>&lt;size=16&gt;&lt;color=#DE7100&gt;선봉장의 맹습&lt;/color&gt;&lt;/size&gt;
검으로부터 마법의 힘을 이끌어내어 보호막을 만들어냅니다. 일정 시간 동안 무적이 되고 이후 보호막을 터뜨려 주변의 적들을 기절시킵니다.</v>
          </cell>
          <cell r="L74">
            <v>2</v>
          </cell>
          <cell r="M74">
            <v>1.165</v>
          </cell>
          <cell r="N74">
            <v>1.1080000000000001</v>
          </cell>
          <cell r="Q74">
            <v>0.747</v>
          </cell>
          <cell r="U74">
            <v>4</v>
          </cell>
          <cell r="V74">
            <v>0</v>
          </cell>
          <cell r="W74">
            <v>155</v>
          </cell>
          <cell r="X74">
            <v>2.1</v>
          </cell>
          <cell r="Y74">
            <v>0</v>
          </cell>
          <cell r="Z74">
            <v>2.8</v>
          </cell>
          <cell r="AA74" t="str">
            <v>Syria</v>
          </cell>
          <cell r="AC74" t="str">
            <v>Portrait_Syria</v>
          </cell>
          <cell r="AD74">
            <v>0</v>
          </cell>
          <cell r="AE74" t="b">
            <v>0</v>
          </cell>
          <cell r="AF74" t="b">
            <v>1</v>
          </cell>
          <cell r="AG74" t="b">
            <v>1</v>
          </cell>
          <cell r="AH74" t="b">
            <v>0</v>
          </cell>
          <cell r="AI74">
            <v>-96</v>
          </cell>
          <cell r="AK74">
            <v>5</v>
          </cell>
          <cell r="AL74">
            <v>0</v>
          </cell>
          <cell r="AM74">
            <v>0</v>
          </cell>
          <cell r="AN74">
            <v>0</v>
          </cell>
          <cell r="AO74">
            <v>0</v>
          </cell>
          <cell r="AP74">
            <v>0</v>
          </cell>
          <cell r="AQ74">
            <v>0</v>
          </cell>
          <cell r="AR74">
            <v>0.3049</v>
          </cell>
          <cell r="AS74">
            <v>0.1883</v>
          </cell>
          <cell r="AT74">
            <v>289</v>
          </cell>
          <cell r="AU74">
            <v>521</v>
          </cell>
          <cell r="BB74" t="str">
            <v>BGM_Syria</v>
          </cell>
          <cell r="BC74">
            <v>85</v>
          </cell>
          <cell r="BD74">
            <v>0.66659999999999997</v>
          </cell>
        </row>
        <row r="75">
          <cell r="A75" t="str">
            <v>Actor2235m</v>
          </cell>
          <cell r="C75" t="str">
            <v>CharLowName_Linhi</v>
          </cell>
          <cell r="D75" t="str">
            <v>CharName_Linhi</v>
          </cell>
          <cell r="E75" t="str">
            <v>CharStory_Linhi</v>
          </cell>
          <cell r="F75" t="str">
            <v>CharDesc_Linhi</v>
          </cell>
          <cell r="G75" t="str">
            <v>CharUltimate_Linhi</v>
          </cell>
          <cell r="H75" t="str">
            <v>린하이</v>
          </cell>
          <cell r="I75" t="str">
            <v>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v>
          </cell>
          <cell r="J75" t="str">
            <v>대자연의 힘이 깃든 창을 던진다. 창의 궤적에 있는 적들은 이 공격은 회피할 수 없다.</v>
          </cell>
          <cell r="K75" t="str">
            <v>&lt;size=16&gt;&lt;color=#DE7100&gt;거대 정령 소환&lt;/color&gt;&lt;/size&gt;
거대한 바위 정령을 불러냅니다. 정령은 적의 총알을 막을 수 있고 적들에게 강력한 데미지를 입힙니다. 정령이 적을 타격하면 린하이는 일정량 HP를 회복합니다.</v>
          </cell>
          <cell r="L75">
            <v>2</v>
          </cell>
          <cell r="M75">
            <v>1.0820000000000001</v>
          </cell>
          <cell r="N75">
            <v>1.0209999999999999</v>
          </cell>
          <cell r="Q75">
            <v>0.92300000000000004</v>
          </cell>
          <cell r="U75">
            <v>3.2</v>
          </cell>
          <cell r="V75">
            <v>2</v>
          </cell>
          <cell r="W75">
            <v>170</v>
          </cell>
          <cell r="X75">
            <v>0</v>
          </cell>
          <cell r="Y75">
            <v>0</v>
          </cell>
          <cell r="Z75">
            <v>0</v>
          </cell>
          <cell r="AA75" t="str">
            <v>Linhi</v>
          </cell>
          <cell r="AC75" t="str">
            <v>Portrait_Linhi</v>
          </cell>
          <cell r="AD75">
            <v>0.2</v>
          </cell>
          <cell r="AE75" t="b">
            <v>1</v>
          </cell>
          <cell r="AF75" t="b">
            <v>1</v>
          </cell>
          <cell r="AG75" t="b">
            <v>1</v>
          </cell>
          <cell r="AH75" t="b">
            <v>0</v>
          </cell>
          <cell r="AI75">
            <v>-91</v>
          </cell>
          <cell r="AK75">
            <v>4</v>
          </cell>
          <cell r="AL75">
            <v>0</v>
          </cell>
          <cell r="AM75">
            <v>0</v>
          </cell>
          <cell r="AN75">
            <v>0</v>
          </cell>
          <cell r="AO75">
            <v>0</v>
          </cell>
          <cell r="AP75">
            <v>0</v>
          </cell>
          <cell r="AQ75">
            <v>0</v>
          </cell>
          <cell r="AR75">
            <v>0.34939999999999999</v>
          </cell>
          <cell r="AS75">
            <v>0.1822</v>
          </cell>
          <cell r="AT75">
            <v>289</v>
          </cell>
          <cell r="AU75">
            <v>521</v>
          </cell>
          <cell r="BB75" t="str">
            <v>BGM_Linhi</v>
          </cell>
          <cell r="BC75">
            <v>85</v>
          </cell>
          <cell r="BD75">
            <v>0.66659999999999997</v>
          </cell>
        </row>
        <row r="76">
          <cell r="A76" t="str">
            <v>Actor0236m</v>
          </cell>
          <cell r="C76" t="str">
            <v>CharLowName_NecromancerFour</v>
          </cell>
          <cell r="D76" t="str">
            <v>CharName_NecromancerFour</v>
          </cell>
          <cell r="E76" t="str">
            <v>CharStory_NecromancerFour</v>
          </cell>
          <cell r="F76" t="str">
            <v>CharDesc_NecromancerFour</v>
          </cell>
          <cell r="G76" t="str">
            <v>CharUltimate_NecromancerFour</v>
          </cell>
          <cell r="H76" t="str">
            <v>나인</v>
          </cell>
          <cell r="I76" t="str">
            <v>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v>
          </cell>
          <cell r="J76" t="str">
            <v>단일 개체에게 강력한 마법을 발사한다. 또한 이동 중에도 몸 속 에너지를 폭발시켜 적을 공격할 수 있다.</v>
          </cell>
          <cell r="K76" t="str">
            <v>&lt;size=16&gt;&lt;color=#DE7100&gt;인페르노 드래곤&lt;/color&gt;&lt;/size&gt;
마법의 힘으로 용을 소환합니다. 일정 시간 후에 강력한 데미지를 입힙니다.</v>
          </cell>
          <cell r="L76">
            <v>2</v>
          </cell>
          <cell r="M76">
            <v>1.1539999999999999</v>
          </cell>
          <cell r="N76">
            <v>1.119</v>
          </cell>
          <cell r="Q76">
            <v>0.73899999999999999</v>
          </cell>
          <cell r="U76">
            <v>3.3</v>
          </cell>
          <cell r="V76">
            <v>0</v>
          </cell>
          <cell r="W76">
            <v>180</v>
          </cell>
          <cell r="X76">
            <v>6.2</v>
          </cell>
          <cell r="Y76">
            <v>0</v>
          </cell>
          <cell r="Z76">
            <v>0</v>
          </cell>
          <cell r="AA76" t="str">
            <v>NecromancerFour</v>
          </cell>
          <cell r="AC76" t="str">
            <v>Portrait_NecromancerFour</v>
          </cell>
          <cell r="AD76">
            <v>0.2</v>
          </cell>
          <cell r="AE76" t="b">
            <v>1</v>
          </cell>
          <cell r="AF76" t="b">
            <v>1</v>
          </cell>
          <cell r="AG76" t="b">
            <v>1</v>
          </cell>
          <cell r="AH76" t="b">
            <v>0</v>
          </cell>
          <cell r="AI76">
            <v>-97</v>
          </cell>
          <cell r="AK76">
            <v>3</v>
          </cell>
          <cell r="AL76">
            <v>0</v>
          </cell>
          <cell r="AM76">
            <v>0</v>
          </cell>
          <cell r="AN76">
            <v>0</v>
          </cell>
          <cell r="AO76">
            <v>0</v>
          </cell>
          <cell r="AP76">
            <v>0</v>
          </cell>
          <cell r="AQ76">
            <v>0</v>
          </cell>
          <cell r="AR76">
            <v>0.32329999999999998</v>
          </cell>
          <cell r="AS76">
            <v>0.18609999999999999</v>
          </cell>
          <cell r="AT76">
            <v>289</v>
          </cell>
          <cell r="AU76">
            <v>521</v>
          </cell>
          <cell r="BB76" t="str">
            <v>BGM_NecromancerFour</v>
          </cell>
          <cell r="BC76">
            <v>85</v>
          </cell>
          <cell r="BD76">
            <v>0.66659999999999997</v>
          </cell>
        </row>
        <row r="77">
          <cell r="A77" t="str">
            <v>Actor0037m</v>
          </cell>
          <cell r="C77" t="str">
            <v>CharLowName_GirlWarrior</v>
          </cell>
          <cell r="D77" t="str">
            <v>CharName_GirlWarrior</v>
          </cell>
          <cell r="E77" t="str">
            <v>CharStory_GirlWarrior</v>
          </cell>
          <cell r="F77" t="str">
            <v>CharDesc_GirlWarrior</v>
          </cell>
          <cell r="G77" t="str">
            <v>CharUltimate_GirlWarrior</v>
          </cell>
          <cell r="H77" t="str">
            <v>튤린</v>
          </cell>
          <cell r="I77" t="str">
            <v>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J77" t="str">
            <v>벽을 관통하며 넓은 범위를 베어버리는 검기를 날릴 수 있다.</v>
          </cell>
          <cell r="K77" t="str">
            <v>&lt;size=16&gt;&lt;color=#DE7100&gt;크고 아름다운 검&lt;/color&gt;&lt;/size&gt;
현재 HP가 가장 높은 적을 향해 대검을 형상화한 마법 검을 만들어 내려꽂습니다.</v>
          </cell>
          <cell r="L77">
            <v>0</v>
          </cell>
          <cell r="M77">
            <v>0.91200000000000003</v>
          </cell>
          <cell r="N77">
            <v>0.75600000000000001</v>
          </cell>
          <cell r="Q77">
            <v>0.84899999999999998</v>
          </cell>
          <cell r="U77">
            <v>3.3</v>
          </cell>
          <cell r="V77">
            <v>0</v>
          </cell>
          <cell r="W77">
            <v>95</v>
          </cell>
          <cell r="X77">
            <v>4</v>
          </cell>
          <cell r="Y77">
            <v>0</v>
          </cell>
          <cell r="Z77">
            <v>0</v>
          </cell>
          <cell r="AA77" t="str">
            <v>GirlWarrior</v>
          </cell>
          <cell r="AC77" t="str">
            <v>Portrait_GirlWarrior</v>
          </cell>
          <cell r="AD77">
            <v>0</v>
          </cell>
          <cell r="AE77" t="b">
            <v>0</v>
          </cell>
          <cell r="AF77" t="b">
            <v>1</v>
          </cell>
          <cell r="AG77" t="b">
            <v>1</v>
          </cell>
          <cell r="AH77" t="b">
            <v>0</v>
          </cell>
          <cell r="AI77">
            <v>-59</v>
          </cell>
          <cell r="AK77">
            <v>0</v>
          </cell>
          <cell r="AL77">
            <v>0</v>
          </cell>
          <cell r="AM77">
            <v>0</v>
          </cell>
          <cell r="AN77">
            <v>0</v>
          </cell>
          <cell r="AO77">
            <v>0</v>
          </cell>
          <cell r="AP77">
            <v>0</v>
          </cell>
          <cell r="AQ77">
            <v>0</v>
          </cell>
          <cell r="AR77">
            <v>0.23949999999999999</v>
          </cell>
          <cell r="AS77">
            <v>0.14680000000000001</v>
          </cell>
          <cell r="AT77">
            <v>411</v>
          </cell>
          <cell r="AU77">
            <v>685</v>
          </cell>
          <cell r="BB77" t="str">
            <v/>
          </cell>
          <cell r="BC77">
            <v>85</v>
          </cell>
          <cell r="BD77">
            <v>0.66659999999999997</v>
          </cell>
        </row>
        <row r="78">
          <cell r="A78" t="str">
            <v>Actor2238m</v>
          </cell>
          <cell r="C78" t="str">
            <v>CharLowName_GirlArcher</v>
          </cell>
          <cell r="D78" t="str">
            <v>CharName_GirlArcher</v>
          </cell>
          <cell r="E78" t="str">
            <v>CharStory_GirlArcher</v>
          </cell>
          <cell r="F78" t="str">
            <v>CharDesc_GirlArcher</v>
          </cell>
          <cell r="G78" t="str">
            <v>CharUltimate_GirlArcher</v>
          </cell>
          <cell r="H78" t="str">
            <v>니엘</v>
          </cell>
          <cell r="I78" t="str">
            <v>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v>
          </cell>
          <cell r="J78" t="str">
            <v>적을 향해 휘어지는 화살을 발사한다. 한 발을 먼저 쏜 후 연이어 다량의 화살을 날린다.</v>
          </cell>
          <cell r="K78" t="str">
            <v>&lt;size=16&gt;&lt;color=#DE7100&gt;피어나는 봄&lt;/color&gt;&lt;/size&gt;
총알을 지울 수 있는 덩굴과 이파리를 생성합니다.</v>
          </cell>
          <cell r="L78">
            <v>2</v>
          </cell>
          <cell r="M78">
            <v>1.046</v>
          </cell>
          <cell r="N78">
            <v>1.171</v>
          </cell>
          <cell r="Q78">
            <v>0.76400000000000001</v>
          </cell>
          <cell r="U78">
            <v>3.5</v>
          </cell>
          <cell r="V78">
            <v>2</v>
          </cell>
          <cell r="W78">
            <v>130</v>
          </cell>
          <cell r="X78">
            <v>0</v>
          </cell>
          <cell r="Y78">
            <v>0</v>
          </cell>
          <cell r="Z78">
            <v>0</v>
          </cell>
          <cell r="AA78" t="str">
            <v>GirlArcher</v>
          </cell>
          <cell r="AC78" t="str">
            <v>Portrait_GirlArcher</v>
          </cell>
          <cell r="AD78">
            <v>0.1</v>
          </cell>
          <cell r="AE78" t="b">
            <v>1</v>
          </cell>
          <cell r="AF78" t="b">
            <v>1</v>
          </cell>
          <cell r="AG78" t="b">
            <v>1</v>
          </cell>
          <cell r="AH78" t="b">
            <v>0</v>
          </cell>
          <cell r="AI78">
            <v>-92</v>
          </cell>
          <cell r="AK78">
            <v>0</v>
          </cell>
          <cell r="AL78">
            <v>0</v>
          </cell>
          <cell r="AM78">
            <v>0</v>
          </cell>
          <cell r="AN78">
            <v>0</v>
          </cell>
          <cell r="AO78">
            <v>0</v>
          </cell>
          <cell r="AP78">
            <v>0</v>
          </cell>
          <cell r="AQ78">
            <v>0</v>
          </cell>
          <cell r="AR78">
            <v>0.32550000000000001</v>
          </cell>
          <cell r="AS78">
            <v>0.18709999999999999</v>
          </cell>
          <cell r="AT78">
            <v>289</v>
          </cell>
          <cell r="AU78">
            <v>521</v>
          </cell>
          <cell r="BB78" t="str">
            <v>BGM_GirlArcher</v>
          </cell>
          <cell r="BC78">
            <v>85</v>
          </cell>
          <cell r="BD78">
            <v>0.66659999999999997</v>
          </cell>
        </row>
        <row r="79">
          <cell r="A79" t="str">
            <v>Actor1039m</v>
          </cell>
          <cell r="C79" t="str">
            <v>CharLowName_EnergyShieldRobot</v>
          </cell>
          <cell r="D79" t="str">
            <v>CharName_EnergyShieldRobot</v>
          </cell>
          <cell r="E79" t="str">
            <v>CharStory_EnergyShieldRobot</v>
          </cell>
          <cell r="F79" t="str">
            <v>CharDesc_EnergyShieldRobot</v>
          </cell>
          <cell r="G79" t="str">
            <v>CharUltimate_EnergyShieldRobot</v>
          </cell>
          <cell r="H79" t="str">
            <v>플랜도</v>
          </cell>
          <cell r="I79" t="str">
            <v>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v>
          </cell>
          <cell r="J79" t="str">
            <v>일정 시간 후 데미지를 입히는 에너지 탄을 발사한다. 에너지가 퍼지는 범위 내의 적은 이 공격을 회피할 수 없다.</v>
          </cell>
          <cell r="K79" t="str">
            <v>&lt;size=16&gt;&lt;color=#DE7100&gt;플라즈마 방출&lt;/color&gt;&lt;/size&gt;
자신 주변에 전격 플라즈마를 생성하여 주변 범위를 지속적으로 공격합니다.</v>
          </cell>
          <cell r="L79">
            <v>0</v>
          </cell>
          <cell r="M79">
            <v>0.86699999999999999</v>
          </cell>
          <cell r="N79">
            <v>0.874</v>
          </cell>
          <cell r="Q79">
            <v>0.93400000000000005</v>
          </cell>
          <cell r="U79">
            <v>3.2</v>
          </cell>
          <cell r="V79">
            <v>1</v>
          </cell>
          <cell r="W79">
            <v>145</v>
          </cell>
          <cell r="X79">
            <v>7</v>
          </cell>
          <cell r="Y79">
            <v>0</v>
          </cell>
          <cell r="Z79">
            <v>0</v>
          </cell>
          <cell r="AA79" t="str">
            <v>EnergyShieldRobot</v>
          </cell>
          <cell r="AC79" t="str">
            <v>Portrait_EnergyShieldRobot</v>
          </cell>
          <cell r="AD79">
            <v>0.08</v>
          </cell>
          <cell r="AE79" t="b">
            <v>0</v>
          </cell>
          <cell r="AF79" t="b">
            <v>1</v>
          </cell>
          <cell r="AG79" t="b">
            <v>1</v>
          </cell>
          <cell r="AH79" t="b">
            <v>0</v>
          </cell>
          <cell r="AI79">
            <v>-52</v>
          </cell>
          <cell r="AK79">
            <v>0</v>
          </cell>
          <cell r="AL79">
            <v>0</v>
          </cell>
          <cell r="AM79">
            <v>0</v>
          </cell>
          <cell r="AN79">
            <v>0</v>
          </cell>
          <cell r="AO79">
            <v>0</v>
          </cell>
          <cell r="AP79">
            <v>0</v>
          </cell>
          <cell r="AQ79">
            <v>0</v>
          </cell>
          <cell r="AR79">
            <v>0.21820000000000001</v>
          </cell>
          <cell r="AS79">
            <v>0.1401</v>
          </cell>
          <cell r="AT79">
            <v>411</v>
          </cell>
          <cell r="AU79">
            <v>685</v>
          </cell>
          <cell r="BB79" t="str">
            <v/>
          </cell>
          <cell r="BC79">
            <v>85</v>
          </cell>
          <cell r="BD79">
            <v>0</v>
          </cell>
        </row>
        <row r="80">
          <cell r="A80" t="str">
            <v>Actor0240m</v>
          </cell>
          <cell r="C80" t="str">
            <v>CharLowName_IceMagician</v>
          </cell>
          <cell r="D80" t="str">
            <v>CharName_IceMagician</v>
          </cell>
          <cell r="E80" t="str">
            <v>CharStory_IceMagician</v>
          </cell>
          <cell r="F80" t="str">
            <v>CharDesc_IceMagician</v>
          </cell>
          <cell r="G80" t="str">
            <v>CharUltimate_IceMagician</v>
          </cell>
          <cell r="H80" t="str">
            <v>클레타</v>
          </cell>
          <cell r="I80" t="str">
            <v>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v>
          </cell>
          <cell r="J80" t="str">
            <v>다단히트를 발생하는 얼음 파편의 회오리를 던진다.</v>
          </cell>
          <cell r="K80" t="str">
            <v>&lt;size=16&gt;&lt;color=#DE7100&gt;핏빛의 파도&lt;/color&gt;&lt;/size&gt;
적을 일시적으로 기절시키는 넓은 범위의 마법진을 만들어냅니다.</v>
          </cell>
          <cell r="L80">
            <v>2</v>
          </cell>
          <cell r="M80">
            <v>1.1240000000000001</v>
          </cell>
          <cell r="N80">
            <v>1.089</v>
          </cell>
          <cell r="Q80">
            <v>0.81699999999999995</v>
          </cell>
          <cell r="U80">
            <v>3.9</v>
          </cell>
          <cell r="V80">
            <v>0</v>
          </cell>
          <cell r="W80">
            <v>85</v>
          </cell>
          <cell r="X80">
            <v>4.9000000000000004</v>
          </cell>
          <cell r="Y80">
            <v>0</v>
          </cell>
          <cell r="Z80">
            <v>0</v>
          </cell>
          <cell r="AA80" t="str">
            <v>IceMagician</v>
          </cell>
          <cell r="AC80" t="str">
            <v>Portrait_IceMagician</v>
          </cell>
          <cell r="AD80">
            <v>0</v>
          </cell>
          <cell r="AE80" t="b">
            <v>0</v>
          </cell>
          <cell r="AF80" t="b">
            <v>1</v>
          </cell>
          <cell r="AG80" t="b">
            <v>1</v>
          </cell>
          <cell r="AH80" t="b">
            <v>1</v>
          </cell>
          <cell r="AI80">
            <v>-98</v>
          </cell>
          <cell r="AK80">
            <v>0</v>
          </cell>
          <cell r="AL80">
            <v>0</v>
          </cell>
          <cell r="AM80">
            <v>0</v>
          </cell>
          <cell r="AN80">
            <v>0</v>
          </cell>
          <cell r="AO80">
            <v>0</v>
          </cell>
          <cell r="AP80">
            <v>0</v>
          </cell>
          <cell r="AQ80">
            <v>0</v>
          </cell>
          <cell r="AR80">
            <v>0.3402</v>
          </cell>
          <cell r="AS80">
            <v>0.1817</v>
          </cell>
          <cell r="AT80">
            <v>289</v>
          </cell>
          <cell r="AU80">
            <v>521</v>
          </cell>
          <cell r="BB80" t="str">
            <v>BGM_IceMagician</v>
          </cell>
          <cell r="BC80">
            <v>85</v>
          </cell>
          <cell r="BD80">
            <v>0.66659999999999997</v>
          </cell>
        </row>
        <row r="81">
          <cell r="A81" t="str">
            <v>Actor1141m</v>
          </cell>
          <cell r="C81" t="str">
            <v>CharLowName_AngelicWarrior</v>
          </cell>
          <cell r="D81" t="str">
            <v>CharName_AngelicWarrior</v>
          </cell>
          <cell r="E81" t="str">
            <v>CharStory_AngelicWarrior</v>
          </cell>
          <cell r="F81" t="str">
            <v>CharDesc_AngelicWarrior</v>
          </cell>
          <cell r="G81" t="str">
            <v>CharUltimate_AngelicWarrior</v>
          </cell>
          <cell r="H81" t="str">
            <v>오비우스</v>
          </cell>
          <cell r="I81" t="str">
            <v>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v>
          </cell>
          <cell r="J81" t="str">
            <v>적을 향해 다발탄을 발사한다.</v>
          </cell>
          <cell r="K81" t="str">
            <v>&lt;size=16&gt;&lt;color=#DE7100&gt;활력의 빛&lt;/color&gt;&lt;/size&gt;
마비에 걸려있다면 마비에서 해제되고 일정 시간 동안 마비에 걸리지 않게 됩니다. 또한 공격 속도가 매우 빨라집니다.</v>
          </cell>
          <cell r="L81">
            <v>1</v>
          </cell>
          <cell r="M81">
            <v>0.93700000000000006</v>
          </cell>
          <cell r="N81">
            <v>0.92500000000000004</v>
          </cell>
          <cell r="Q81">
            <v>0.91500000000000004</v>
          </cell>
          <cell r="U81">
            <v>3.5</v>
          </cell>
          <cell r="V81">
            <v>1</v>
          </cell>
          <cell r="W81">
            <v>110</v>
          </cell>
          <cell r="X81">
            <v>0</v>
          </cell>
          <cell r="Y81">
            <v>0</v>
          </cell>
          <cell r="Z81">
            <v>0</v>
          </cell>
          <cell r="AA81" t="str">
            <v>AngelicWarrior</v>
          </cell>
          <cell r="AC81" t="str">
            <v>Portrait_AngelicWarrior</v>
          </cell>
          <cell r="AD81">
            <v>0.1</v>
          </cell>
          <cell r="AE81" t="b">
            <v>1</v>
          </cell>
          <cell r="AF81" t="b">
            <v>1</v>
          </cell>
          <cell r="AG81" t="b">
            <v>1</v>
          </cell>
          <cell r="AH81" t="b">
            <v>1</v>
          </cell>
          <cell r="AI81">
            <v>-75</v>
          </cell>
          <cell r="AK81">
            <v>0</v>
          </cell>
          <cell r="AL81">
            <v>0</v>
          </cell>
          <cell r="AM81">
            <v>0</v>
          </cell>
          <cell r="AN81">
            <v>0</v>
          </cell>
          <cell r="AO81">
            <v>0</v>
          </cell>
          <cell r="AP81">
            <v>0</v>
          </cell>
          <cell r="AQ81">
            <v>0</v>
          </cell>
          <cell r="AR81">
            <v>0.25940000000000002</v>
          </cell>
          <cell r="AS81">
            <v>0.1517</v>
          </cell>
          <cell r="AT81">
            <v>325</v>
          </cell>
          <cell r="AU81">
            <v>604</v>
          </cell>
          <cell r="BB81" t="str">
            <v/>
          </cell>
          <cell r="BC81">
            <v>85</v>
          </cell>
          <cell r="BD81">
            <v>0</v>
          </cell>
        </row>
        <row r="82">
          <cell r="A82" t="str">
            <v>Actor3242m</v>
          </cell>
          <cell r="C82" t="str">
            <v>CharLowName_UnicornCharacter</v>
          </cell>
          <cell r="D82" t="str">
            <v>CharName_UnicornCharacter</v>
          </cell>
          <cell r="E82" t="str">
            <v>CharStory_UnicornCharacter</v>
          </cell>
          <cell r="F82" t="str">
            <v>CharDesc_UnicornCharacter</v>
          </cell>
          <cell r="G82" t="str">
            <v>CharUltimate_UnicornCharacter</v>
          </cell>
          <cell r="H82" t="str">
            <v>앰비엘라</v>
          </cell>
          <cell r="I82" t="str">
            <v>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v>
          </cell>
          <cell r="J82" t="str">
            <v>최대 3명까지 적 몸 속에서부터 응축된 힘을 파열시킨다. 실체가 없는 적도 공격할 수 있다.</v>
          </cell>
          <cell r="K82" t="str">
            <v>&lt;size=16&gt;&lt;color=#DE7100&gt;융합마법의 교과서&lt;/color&gt;&lt;/size&gt;
마법진을 이용해 총알을 제거하고 곧이어 강력한 자연의 힘으로 뿔을 만들어냅니다. 매우 넓은 범위의 적에게 피해를 입힙니다.</v>
          </cell>
          <cell r="L82">
            <v>2</v>
          </cell>
          <cell r="M82">
            <v>1.159</v>
          </cell>
          <cell r="N82">
            <v>1.1359999999999999</v>
          </cell>
          <cell r="Q82">
            <v>0.80400000000000005</v>
          </cell>
          <cell r="U82">
            <v>3.4</v>
          </cell>
          <cell r="V82">
            <v>3</v>
          </cell>
          <cell r="W82">
            <v>185</v>
          </cell>
          <cell r="X82">
            <v>5.7</v>
          </cell>
          <cell r="Y82">
            <v>360</v>
          </cell>
          <cell r="Z82">
            <v>0</v>
          </cell>
          <cell r="AA82" t="str">
            <v>UnicornCharacter</v>
          </cell>
          <cell r="AC82" t="str">
            <v>Portrait_UnicornCharacter</v>
          </cell>
          <cell r="AD82">
            <v>0</v>
          </cell>
          <cell r="AE82" t="b">
            <v>0</v>
          </cell>
          <cell r="AF82" t="b">
            <v>1</v>
          </cell>
          <cell r="AG82" t="b">
            <v>0</v>
          </cell>
          <cell r="AH82" t="b">
            <v>0</v>
          </cell>
          <cell r="AI82">
            <v>-88</v>
          </cell>
          <cell r="AK82">
            <v>7</v>
          </cell>
          <cell r="AL82">
            <v>0</v>
          </cell>
          <cell r="AM82">
            <v>0</v>
          </cell>
          <cell r="AN82">
            <v>0</v>
          </cell>
          <cell r="AO82">
            <v>0</v>
          </cell>
          <cell r="AP82">
            <v>0</v>
          </cell>
          <cell r="AQ82">
            <v>0</v>
          </cell>
          <cell r="AR82">
            <v>0.30930000000000002</v>
          </cell>
          <cell r="AS82">
            <v>0.18720000000000001</v>
          </cell>
          <cell r="AT82">
            <v>289</v>
          </cell>
          <cell r="AU82">
            <v>521</v>
          </cell>
          <cell r="BB82" t="str">
            <v>BGM_UnicornCharacter</v>
          </cell>
          <cell r="BC82">
            <v>85</v>
          </cell>
          <cell r="BD82">
            <v>0.66659999999999997</v>
          </cell>
        </row>
        <row r="83">
          <cell r="A83" t="str">
            <v>Actor1043m</v>
          </cell>
          <cell r="C83" t="str">
            <v>CharLowName_KeepSeries</v>
          </cell>
          <cell r="D83" t="str">
            <v>CharName_KeepSeries</v>
          </cell>
          <cell r="E83" t="str">
            <v>CharStory_KeepSeries</v>
          </cell>
          <cell r="F83" t="str">
            <v>CharDesc_KeepSeries</v>
          </cell>
          <cell r="G83" t="str">
            <v>CharUltimate_KeepSeries</v>
          </cell>
          <cell r="H83" t="str">
            <v>레나</v>
          </cell>
          <cell r="I83" t="str">
            <v>킵시리즈 스토리 우다다다다</v>
          </cell>
          <cell r="J83" t="str">
            <v>킵시리즈 심플 설명</v>
          </cell>
          <cell r="K83" t="str">
            <v>&lt;size=16&gt;&lt;color=#DE7100&gt;궁극기 이름&lt;/color&gt;&lt;/size&gt;
궁극기 설명</v>
          </cell>
          <cell r="L83">
            <v>0</v>
          </cell>
          <cell r="M83">
            <v>1</v>
          </cell>
          <cell r="N83">
            <v>1</v>
          </cell>
          <cell r="Q83">
            <v>0.81100000000000005</v>
          </cell>
          <cell r="U83">
            <v>3.5</v>
          </cell>
          <cell r="V83">
            <v>1</v>
          </cell>
          <cell r="W83">
            <v>125</v>
          </cell>
          <cell r="X83">
            <v>0</v>
          </cell>
          <cell r="Y83">
            <v>0</v>
          </cell>
          <cell r="Z83">
            <v>0</v>
          </cell>
          <cell r="AA83" t="str">
            <v>KeepSeries</v>
          </cell>
          <cell r="AC83" t="str">
            <v>Portrait_KeepSeries</v>
          </cell>
          <cell r="AD83">
            <v>0.25</v>
          </cell>
          <cell r="AE83" t="b">
            <v>1</v>
          </cell>
          <cell r="AF83" t="b">
            <v>1</v>
          </cell>
          <cell r="AG83" t="b">
            <v>1</v>
          </cell>
          <cell r="AH83" t="b">
            <v>0</v>
          </cell>
          <cell r="AI83">
            <v>-45</v>
          </cell>
          <cell r="AK83">
            <v>99999</v>
          </cell>
          <cell r="AL83">
            <v>0</v>
          </cell>
          <cell r="AM83">
            <v>0</v>
          </cell>
          <cell r="AN83">
            <v>0</v>
          </cell>
          <cell r="AO83">
            <v>0</v>
          </cell>
          <cell r="AP83">
            <v>0</v>
          </cell>
          <cell r="AQ83">
            <v>0</v>
          </cell>
          <cell r="AR83">
            <v>0.2</v>
          </cell>
          <cell r="AS83">
            <v>0.125</v>
          </cell>
          <cell r="AT83">
            <v>100</v>
          </cell>
          <cell r="AU83">
            <v>200</v>
          </cell>
          <cell r="BB83" t="str">
            <v/>
          </cell>
          <cell r="BC83">
            <v>85</v>
          </cell>
          <cell r="BD83">
            <v>0</v>
          </cell>
        </row>
        <row r="84">
          <cell r="A84" t="str">
            <v>Actor1144m</v>
          </cell>
          <cell r="C84" t="str">
            <v>CharLowName_Ayuko</v>
          </cell>
          <cell r="D84" t="str">
            <v>CharName_Ayuko</v>
          </cell>
          <cell r="E84" t="str">
            <v>CharStory_Ayuko</v>
          </cell>
          <cell r="F84" t="str">
            <v>CharDesc_Ayuko</v>
          </cell>
          <cell r="G84" t="str">
            <v>CharUltimate_Ayuko</v>
          </cell>
          <cell r="H84" t="str">
            <v>서린</v>
          </cell>
          <cell r="I84" t="str">
            <v>아유코 스토리 우다다다다</v>
          </cell>
          <cell r="J84" t="str">
            <v>아유코 심플 설명</v>
          </cell>
          <cell r="K84" t="str">
            <v>&lt;size=16&gt;&lt;color=#DE7100&gt;궁극기 이름&lt;/color&gt;&lt;/size&gt;
궁극기 설명</v>
          </cell>
          <cell r="L84">
            <v>1</v>
          </cell>
          <cell r="M84">
            <v>1</v>
          </cell>
          <cell r="N84">
            <v>1</v>
          </cell>
          <cell r="Q84">
            <v>0.81100000000000005</v>
          </cell>
          <cell r="U84">
            <v>3.5</v>
          </cell>
          <cell r="V84">
            <v>1</v>
          </cell>
          <cell r="W84">
            <v>125</v>
          </cell>
          <cell r="X84">
            <v>0</v>
          </cell>
          <cell r="Y84">
            <v>0</v>
          </cell>
          <cell r="Z84">
            <v>0</v>
          </cell>
          <cell r="AA84" t="str">
            <v>Ayuko</v>
          </cell>
          <cell r="AC84" t="str">
            <v>Portrait_Ayuko</v>
          </cell>
          <cell r="AD84">
            <v>0.25</v>
          </cell>
          <cell r="AE84" t="b">
            <v>1</v>
          </cell>
          <cell r="AF84" t="b">
            <v>1</v>
          </cell>
          <cell r="AG84" t="b">
            <v>1</v>
          </cell>
          <cell r="AH84" t="b">
            <v>0</v>
          </cell>
          <cell r="AI84">
            <v>-44</v>
          </cell>
          <cell r="AK84">
            <v>99999</v>
          </cell>
          <cell r="AL84">
            <v>0</v>
          </cell>
          <cell r="AM84">
            <v>0</v>
          </cell>
          <cell r="AN84">
            <v>0</v>
          </cell>
          <cell r="AO84">
            <v>0</v>
          </cell>
          <cell r="AP84">
            <v>0</v>
          </cell>
          <cell r="AQ84">
            <v>0</v>
          </cell>
          <cell r="AR84">
            <v>0.2</v>
          </cell>
          <cell r="AS84">
            <v>0.125</v>
          </cell>
          <cell r="AT84">
            <v>100</v>
          </cell>
          <cell r="AU84">
            <v>200</v>
          </cell>
          <cell r="BB84" t="str">
            <v/>
          </cell>
          <cell r="BC84">
            <v>85</v>
          </cell>
          <cell r="BD84">
            <v>0</v>
          </cell>
        </row>
      </sheetData>
      <sheetData sheetId="1"/>
      <sheetData sheetId="2"/>
      <sheetData sheetId="3"/>
      <sheetData sheetId="4"/>
      <sheetData sheetId="5"/>
      <sheetData sheetId="6">
        <row r="1">
          <cell r="A1" t="str">
            <v>wingLookId|Int</v>
          </cell>
          <cell r="B1" t="str">
            <v>prefabAddress|String</v>
          </cell>
        </row>
        <row r="2">
          <cell r="A2">
            <v>101</v>
          </cell>
          <cell r="B2" t="str">
            <v>Wing_BlackFullSineStripeFast</v>
          </cell>
        </row>
        <row r="3">
          <cell r="A3">
            <v>105</v>
          </cell>
          <cell r="B3" t="str">
            <v>Wing_BlueNoisePatternFullFast</v>
          </cell>
        </row>
        <row r="4">
          <cell r="A4">
            <v>109</v>
          </cell>
          <cell r="B4" t="str">
            <v>Wing_BlueOtherNoiseFullFast</v>
          </cell>
        </row>
        <row r="5">
          <cell r="A5">
            <v>113</v>
          </cell>
          <cell r="B5" t="str">
            <v>Wing_BlueSineFullStripeFast</v>
          </cell>
        </row>
        <row r="6">
          <cell r="A6">
            <v>117</v>
          </cell>
          <cell r="B6" t="str">
            <v>Wing_BlueSineNoiseFullSlow</v>
          </cell>
        </row>
        <row r="7">
          <cell r="A7">
            <v>121</v>
          </cell>
          <cell r="B7" t="str">
            <v>Wing_BlueSinePatternFullSlow</v>
          </cell>
        </row>
        <row r="8">
          <cell r="A8">
            <v>125</v>
          </cell>
          <cell r="B8" t="str">
            <v>Wing_CyanOtherBeeOtherSlow</v>
          </cell>
        </row>
        <row r="9">
          <cell r="A9">
            <v>129</v>
          </cell>
          <cell r="B9" t="str">
            <v>Wing_CyanOtherBeeStripeFast</v>
          </cell>
        </row>
        <row r="10">
          <cell r="A10">
            <v>133</v>
          </cell>
          <cell r="B10" t="str">
            <v>Wing_CyanSineOtherFullFast</v>
          </cell>
        </row>
        <row r="11">
          <cell r="A11">
            <v>137</v>
          </cell>
          <cell r="B11" t="str">
            <v>Wing_CyanStripePatternFullFast</v>
          </cell>
        </row>
        <row r="12">
          <cell r="A12">
            <v>141</v>
          </cell>
          <cell r="B12" t="str">
            <v>Wing_DustBlueOtherFullOtherFast</v>
          </cell>
        </row>
        <row r="13">
          <cell r="A13">
            <v>145</v>
          </cell>
          <cell r="B13" t="str">
            <v>Wing_DustBlueSinePatternFullSlow</v>
          </cell>
        </row>
        <row r="14">
          <cell r="A14">
            <v>148</v>
          </cell>
          <cell r="B14" t="str">
            <v>Wing_DustCyanPatternFullFullSlow</v>
          </cell>
        </row>
        <row r="15">
          <cell r="A15">
            <v>151</v>
          </cell>
          <cell r="B15" t="str">
            <v>Wing_DustCyanSineOtherFullFast</v>
          </cell>
        </row>
        <row r="16">
          <cell r="A16">
            <v>154</v>
          </cell>
          <cell r="B16" t="str">
            <v>Wing_DustFireSinePatternFullSlow</v>
          </cell>
        </row>
        <row r="17">
          <cell r="A17">
            <v>157</v>
          </cell>
          <cell r="B17" t="str">
            <v>Wing_DustGreenPatternPatternStripeSlow</v>
          </cell>
        </row>
        <row r="18">
          <cell r="A18">
            <v>160</v>
          </cell>
          <cell r="B18" t="str">
            <v>Wing_DustGreenSineFullOtherFast</v>
          </cell>
        </row>
        <row r="19">
          <cell r="A19">
            <v>163</v>
          </cell>
          <cell r="B19" t="str">
            <v>Wing_DustGreenSineOtherFullFast</v>
          </cell>
        </row>
        <row r="20">
          <cell r="A20">
            <v>166</v>
          </cell>
          <cell r="B20" t="str">
            <v>Wing_DustMultiNoisePatternFullFast</v>
          </cell>
        </row>
        <row r="21">
          <cell r="A21">
            <v>169</v>
          </cell>
          <cell r="B21" t="str">
            <v>Wing_DustMultiOtherOtherFullFast</v>
          </cell>
        </row>
        <row r="22">
          <cell r="A22">
            <v>172</v>
          </cell>
          <cell r="B22" t="str">
            <v>Wing_DustMultiSineOtherFullSlow</v>
          </cell>
        </row>
        <row r="23">
          <cell r="A23">
            <v>175</v>
          </cell>
          <cell r="B23" t="str">
            <v>Wing_DustMultiSineOtherFullSlow2</v>
          </cell>
        </row>
        <row r="24">
          <cell r="A24">
            <v>178</v>
          </cell>
          <cell r="B24" t="str">
            <v>Wing_DustMultiSineSineFullFast</v>
          </cell>
        </row>
        <row r="25">
          <cell r="A25">
            <v>181</v>
          </cell>
          <cell r="B25" t="str">
            <v>Wing_DustPurpleNoiseOtherStripeSlow</v>
          </cell>
        </row>
        <row r="26">
          <cell r="A26">
            <v>184</v>
          </cell>
          <cell r="B26" t="str">
            <v>Wing_DustPurpleOtherSineFullSlow</v>
          </cell>
        </row>
        <row r="27">
          <cell r="A27">
            <v>187</v>
          </cell>
          <cell r="B27" t="str">
            <v>Wing_DustPurpleSinePatternFullFast</v>
          </cell>
        </row>
        <row r="28">
          <cell r="A28">
            <v>190</v>
          </cell>
          <cell r="B28" t="str">
            <v>Wing_DustYellowNoisePatternStripeSlow</v>
          </cell>
        </row>
        <row r="29">
          <cell r="A29">
            <v>193</v>
          </cell>
          <cell r="B29" t="str">
            <v>Wing_DustYellowOtherNoiseOtherSlow</v>
          </cell>
        </row>
        <row r="30">
          <cell r="A30">
            <v>196</v>
          </cell>
          <cell r="B30" t="str">
            <v>Wing_FireBeeSineWingSlow</v>
          </cell>
        </row>
        <row r="31">
          <cell r="A31">
            <v>199</v>
          </cell>
          <cell r="B31" t="str">
            <v>Wing_FireFullNoiseOtherSlow</v>
          </cell>
        </row>
        <row r="32">
          <cell r="A32">
            <v>202</v>
          </cell>
          <cell r="B32" t="str">
            <v>Wing_FireOtherSineFullFast</v>
          </cell>
        </row>
        <row r="33">
          <cell r="A33">
            <v>205</v>
          </cell>
          <cell r="B33" t="str">
            <v>Wing_FirePatternPatternFullFast</v>
          </cell>
        </row>
        <row r="34">
          <cell r="A34">
            <v>208</v>
          </cell>
          <cell r="B34" t="str">
            <v>Wing_FireSineBeeFullSlow</v>
          </cell>
        </row>
        <row r="35">
          <cell r="A35">
            <v>211</v>
          </cell>
          <cell r="B35" t="str">
            <v>Wing_FireSinePatternFullSlow</v>
          </cell>
        </row>
        <row r="36">
          <cell r="A36">
            <v>214</v>
          </cell>
          <cell r="B36" t="str">
            <v>Wing_GrayStripeSineFullFast</v>
          </cell>
        </row>
        <row r="37">
          <cell r="A37">
            <v>217</v>
          </cell>
          <cell r="B37" t="str">
            <v>Wing_GreenOtherSineFullFast</v>
          </cell>
        </row>
        <row r="38">
          <cell r="A38">
            <v>220</v>
          </cell>
          <cell r="B38" t="str">
            <v>Wing_GreenPatternPatternFullSlow</v>
          </cell>
        </row>
        <row r="39">
          <cell r="A39">
            <v>223</v>
          </cell>
          <cell r="B39" t="str">
            <v>Wing_MultiFullOtherFullFast</v>
          </cell>
        </row>
        <row r="40">
          <cell r="A40">
            <v>226</v>
          </cell>
          <cell r="B40" t="str">
            <v>Wing_MultiOtherNoiseFullFast</v>
          </cell>
        </row>
        <row r="41">
          <cell r="A41">
            <v>229</v>
          </cell>
          <cell r="B41" t="str">
            <v>Wing_MultiOtherOtherOtherFast</v>
          </cell>
        </row>
        <row r="42">
          <cell r="A42">
            <v>232</v>
          </cell>
          <cell r="B42" t="str">
            <v>Wing_MultiOtherOtherStripeSlow</v>
          </cell>
        </row>
        <row r="43">
          <cell r="A43">
            <v>236</v>
          </cell>
          <cell r="B43" t="str">
            <v>Wing_MultiPatternNoiseStripeFast</v>
          </cell>
        </row>
        <row r="44">
          <cell r="A44">
            <v>240</v>
          </cell>
          <cell r="B44" t="str">
            <v>Wing_MultiStripeOtherOtherSlow</v>
          </cell>
        </row>
        <row r="45">
          <cell r="A45">
            <v>244</v>
          </cell>
          <cell r="B45" t="str">
            <v>Wing_PurpleStripeNoiseFullSlow</v>
          </cell>
        </row>
        <row r="46">
          <cell r="A46">
            <v>248</v>
          </cell>
          <cell r="B46" t="str">
            <v>Wing_RedOtherOtherFullFast</v>
          </cell>
        </row>
        <row r="47">
          <cell r="A47">
            <v>252</v>
          </cell>
          <cell r="B47" t="str">
            <v>Wing_RedSineFullOtherFast</v>
          </cell>
        </row>
        <row r="48">
          <cell r="A48">
            <v>256</v>
          </cell>
          <cell r="B48" t="str">
            <v>Wing_SkyFullNoiseOtherFast</v>
          </cell>
        </row>
        <row r="49">
          <cell r="A49">
            <v>260</v>
          </cell>
          <cell r="B49" t="str">
            <v>Wing_SkySineNoiseFullSlow</v>
          </cell>
        </row>
        <row r="50">
          <cell r="A50">
            <v>264</v>
          </cell>
          <cell r="B50" t="str">
            <v>Wing_SkySineNoneFullFast</v>
          </cell>
        </row>
        <row r="51">
          <cell r="A51">
            <v>268</v>
          </cell>
          <cell r="B51" t="str">
            <v>Wing_SkySineSineFullSlow</v>
          </cell>
        </row>
        <row r="52">
          <cell r="A52">
            <v>272</v>
          </cell>
          <cell r="B52" t="str">
            <v>Wing_WhiteNoiseOtherFullFast</v>
          </cell>
        </row>
        <row r="53">
          <cell r="A53">
            <v>276</v>
          </cell>
          <cell r="B53" t="str">
            <v>Wing_WhiteSineNoiseFullFast</v>
          </cell>
        </row>
        <row r="54">
          <cell r="A54">
            <v>280</v>
          </cell>
          <cell r="B54" t="str">
            <v>Wing_YellowFullSineStripeSlow</v>
          </cell>
        </row>
        <row r="55">
          <cell r="A55">
            <v>284</v>
          </cell>
          <cell r="B55" t="str">
            <v>Wing_YellowOtherNoiseStripeFast</v>
          </cell>
        </row>
        <row r="56">
          <cell r="A56">
            <v>288</v>
          </cell>
          <cell r="B56" t="str">
            <v>Wing_YellowStripeOtherFullFast</v>
          </cell>
        </row>
        <row r="57">
          <cell r="A57">
            <v>291</v>
          </cell>
          <cell r="B57" t="str">
            <v>Wing_BlackNoiseSineOtherSlow</v>
          </cell>
        </row>
        <row r="58">
          <cell r="A58">
            <v>294</v>
          </cell>
          <cell r="B58" t="str">
            <v>Wing_BlueOtherFullOtherSlow</v>
          </cell>
        </row>
        <row r="59">
          <cell r="A59">
            <v>297</v>
          </cell>
          <cell r="B59" t="str">
            <v>Wing_DustBlueOtherNoiseOtherFast</v>
          </cell>
        </row>
        <row r="60">
          <cell r="A60">
            <v>300</v>
          </cell>
          <cell r="B60" t="str">
            <v>Wing_DustBlueOtherOtherStripeSlow</v>
          </cell>
        </row>
        <row r="61">
          <cell r="A61">
            <v>303</v>
          </cell>
          <cell r="B61" t="str">
            <v>Wing_DustFireOtherOtherStripeFast</v>
          </cell>
        </row>
        <row r="62">
          <cell r="A62">
            <v>306</v>
          </cell>
          <cell r="B62" t="str">
            <v>Wing_DustGreenSineOtherOtherFast</v>
          </cell>
        </row>
        <row r="63">
          <cell r="A63">
            <v>309</v>
          </cell>
          <cell r="B63" t="str">
            <v>Wing_DustMultiFullStripeOtherFast</v>
          </cell>
        </row>
        <row r="64">
          <cell r="A64">
            <v>312</v>
          </cell>
          <cell r="B64" t="str">
            <v>Wing_DustMultiNoiseOtherFullFast</v>
          </cell>
        </row>
        <row r="65">
          <cell r="A65">
            <v>315</v>
          </cell>
          <cell r="B65" t="str">
            <v>Wing_DustMultiNoiseOtherOtherSlow</v>
          </cell>
        </row>
        <row r="66">
          <cell r="A66">
            <v>318</v>
          </cell>
          <cell r="B66" t="str">
            <v>Wing_DustMultiOtherOtherOtherFast</v>
          </cell>
        </row>
        <row r="67">
          <cell r="A67">
            <v>321</v>
          </cell>
          <cell r="B67" t="str">
            <v>Wing_DustMultiOtherOtherOtherSlow</v>
          </cell>
        </row>
        <row r="68">
          <cell r="A68">
            <v>324</v>
          </cell>
          <cell r="B68" t="str">
            <v>Wing_DustMultiOtherSineOtherFast</v>
          </cell>
        </row>
        <row r="69">
          <cell r="A69">
            <v>328</v>
          </cell>
          <cell r="B69" t="str">
            <v>Wing_DustRedFullBeeOtherSlow</v>
          </cell>
        </row>
        <row r="70">
          <cell r="A70">
            <v>332</v>
          </cell>
          <cell r="B70" t="str">
            <v>Wing_DustRedMultiNoiseOtherFast</v>
          </cell>
        </row>
        <row r="71">
          <cell r="A71">
            <v>336</v>
          </cell>
          <cell r="B71" t="str">
            <v>Wing_DustRedSineNoiseOtherSlow</v>
          </cell>
        </row>
        <row r="72">
          <cell r="A72">
            <v>340</v>
          </cell>
          <cell r="B72" t="str">
            <v>Wing_DustRedStripeFullOtherSlow</v>
          </cell>
        </row>
        <row r="73">
          <cell r="A73">
            <v>344</v>
          </cell>
          <cell r="B73" t="str">
            <v>Wing_DustYellowOtherStripeFullSlow</v>
          </cell>
        </row>
        <row r="74">
          <cell r="A74">
            <v>348</v>
          </cell>
          <cell r="B74" t="str">
            <v>Wing_DustYellowSineSineOtherFast</v>
          </cell>
        </row>
        <row r="75">
          <cell r="A75">
            <v>352</v>
          </cell>
          <cell r="B75" t="str">
            <v>Wing_GreenOtherOtherFullFast</v>
          </cell>
        </row>
        <row r="76">
          <cell r="A76">
            <v>356</v>
          </cell>
          <cell r="B76" t="str">
            <v>Wing_GreenOtherPatternOtherFast</v>
          </cell>
        </row>
        <row r="77">
          <cell r="A77">
            <v>360</v>
          </cell>
          <cell r="B77" t="str">
            <v>Wing_MultiFullSineStripeSlow</v>
          </cell>
        </row>
        <row r="78">
          <cell r="A78">
            <v>363</v>
          </cell>
          <cell r="B78" t="str">
            <v>Wing_PinkOtherFullOtherFast</v>
          </cell>
        </row>
        <row r="79">
          <cell r="A79">
            <v>366</v>
          </cell>
          <cell r="B79" t="str">
            <v>Wing_RedNoiseNoiseOtherFast</v>
          </cell>
        </row>
        <row r="80">
          <cell r="A80">
            <v>369</v>
          </cell>
          <cell r="B80" t="str">
            <v>Wing_SkyLightningSineOtherFast</v>
          </cell>
        </row>
        <row r="81">
          <cell r="A81">
            <v>372</v>
          </cell>
          <cell r="B81" t="str">
            <v>Wing_WhiteFullNoiseOtherFast</v>
          </cell>
        </row>
      </sheetData>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B6A37-1990-4FC7-968C-B046E0ADC71D}">
  <dimension ref="A1:P10"/>
  <sheetViews>
    <sheetView workbookViewId="0">
      <selection activeCell="G1" sqref="G1"/>
    </sheetView>
    <sheetView workbookViewId="1">
      <selection activeCell="O7" sqref="O7"/>
    </sheetView>
  </sheetViews>
  <sheetFormatPr defaultRowHeight="16.5"/>
  <cols>
    <col min="2" max="2" width="9" style="1"/>
    <col min="3" max="3" width="9.25" style="1" bestFit="1" customWidth="1"/>
    <col min="4" max="4" width="9" style="1"/>
    <col min="5" max="5" width="9.25" style="1" bestFit="1" customWidth="1"/>
    <col min="6" max="6" width="20.375" customWidth="1"/>
    <col min="7" max="7" width="16.5" customWidth="1"/>
    <col min="8" max="12" width="14.75" customWidth="1"/>
    <col min="13" max="13" width="9" customWidth="1"/>
    <col min="14" max="14" width="22.875" customWidth="1"/>
    <col min="15" max="15" width="14" customWidth="1"/>
    <col min="16" max="16" width="13.875" customWidth="1"/>
  </cols>
  <sheetData>
    <row r="1" spans="1:16" ht="27" customHeight="1">
      <c r="A1" t="s">
        <v>4</v>
      </c>
      <c r="B1" s="10" t="s">
        <v>33</v>
      </c>
      <c r="C1" s="10" t="s">
        <v>34</v>
      </c>
      <c r="D1" s="5" t="s">
        <v>30</v>
      </c>
      <c r="E1" s="5" t="s">
        <v>29</v>
      </c>
      <c r="F1" s="7" t="s">
        <v>39</v>
      </c>
      <c r="G1" s="2" t="s">
        <v>11</v>
      </c>
      <c r="H1" s="3" t="s">
        <v>13</v>
      </c>
      <c r="I1" s="3" t="s">
        <v>5</v>
      </c>
      <c r="J1" s="3" t="s">
        <v>41</v>
      </c>
      <c r="K1" s="3" t="s">
        <v>40</v>
      </c>
      <c r="L1" s="3" t="s">
        <v>46</v>
      </c>
      <c r="M1" t="s">
        <v>52</v>
      </c>
      <c r="N1" t="s">
        <v>25</v>
      </c>
      <c r="O1" s="6" t="s">
        <v>43</v>
      </c>
      <c r="P1" s="6" t="s">
        <v>44</v>
      </c>
    </row>
    <row r="2" spans="1:16">
      <c r="A2">
        <v>0</v>
      </c>
      <c r="D2" s="1">
        <v>0.99</v>
      </c>
      <c r="E2" s="1">
        <v>1200</v>
      </c>
      <c r="F2" t="s">
        <v>42</v>
      </c>
      <c r="G2" t="s">
        <v>218</v>
      </c>
      <c r="H2">
        <v>35</v>
      </c>
      <c r="I2">
        <v>15000</v>
      </c>
      <c r="M2">
        <v>4</v>
      </c>
      <c r="N2" t="s">
        <v>53</v>
      </c>
      <c r="O2" t="s">
        <v>49</v>
      </c>
    </row>
    <row r="3" spans="1:16">
      <c r="A3">
        <v>5</v>
      </c>
      <c r="D3" s="1">
        <v>1.99</v>
      </c>
      <c r="E3" s="1">
        <v>2500</v>
      </c>
      <c r="F3" t="s">
        <v>35</v>
      </c>
      <c r="G3" t="s">
        <v>219</v>
      </c>
      <c r="H3">
        <v>50</v>
      </c>
      <c r="I3">
        <v>25000</v>
      </c>
      <c r="K3">
        <v>1</v>
      </c>
      <c r="M3">
        <v>4</v>
      </c>
      <c r="N3" t="s">
        <v>54</v>
      </c>
      <c r="O3" t="s">
        <v>49</v>
      </c>
      <c r="P3" t="s">
        <v>45</v>
      </c>
    </row>
    <row r="4" spans="1:16">
      <c r="A4">
        <v>15</v>
      </c>
      <c r="D4" s="1">
        <v>2.99</v>
      </c>
      <c r="E4" s="1">
        <v>3900</v>
      </c>
      <c r="F4" t="s">
        <v>36</v>
      </c>
      <c r="G4" t="s">
        <v>220</v>
      </c>
      <c r="H4">
        <v>65</v>
      </c>
      <c r="I4">
        <v>30000</v>
      </c>
      <c r="L4">
        <v>2</v>
      </c>
      <c r="M4">
        <v>4</v>
      </c>
      <c r="N4" t="s">
        <v>55</v>
      </c>
      <c r="O4" t="s">
        <v>49</v>
      </c>
      <c r="P4" t="s">
        <v>47</v>
      </c>
    </row>
    <row r="5" spans="1:16">
      <c r="A5">
        <v>25</v>
      </c>
      <c r="D5" s="1">
        <v>3.99</v>
      </c>
      <c r="E5" s="1">
        <v>4900</v>
      </c>
      <c r="F5" t="s">
        <v>37</v>
      </c>
      <c r="G5" t="s">
        <v>221</v>
      </c>
      <c r="H5">
        <v>80</v>
      </c>
      <c r="I5">
        <v>30000</v>
      </c>
      <c r="L5">
        <v>2</v>
      </c>
      <c r="M5">
        <v>4</v>
      </c>
      <c r="N5" t="s">
        <v>56</v>
      </c>
      <c r="O5" t="s">
        <v>49</v>
      </c>
      <c r="P5" t="s">
        <v>47</v>
      </c>
    </row>
    <row r="6" spans="1:16">
      <c r="A6">
        <v>35</v>
      </c>
      <c r="D6" s="1">
        <v>4.99</v>
      </c>
      <c r="E6" s="1">
        <v>5900</v>
      </c>
      <c r="F6" t="s">
        <v>38</v>
      </c>
      <c r="G6" t="s">
        <v>222</v>
      </c>
      <c r="H6">
        <v>100</v>
      </c>
      <c r="I6">
        <v>30000</v>
      </c>
      <c r="L6">
        <v>2</v>
      </c>
      <c r="M6">
        <v>4</v>
      </c>
      <c r="N6" t="s">
        <v>57</v>
      </c>
      <c r="O6" t="s">
        <v>49</v>
      </c>
      <c r="P6" t="s">
        <v>47</v>
      </c>
    </row>
    <row r="7" spans="1:16">
      <c r="A7">
        <v>45</v>
      </c>
      <c r="D7" s="1">
        <v>5.99</v>
      </c>
      <c r="E7" s="1">
        <v>7500</v>
      </c>
      <c r="F7" t="s">
        <v>208</v>
      </c>
      <c r="G7" t="s">
        <v>223</v>
      </c>
      <c r="H7">
        <v>100</v>
      </c>
      <c r="I7">
        <v>35000</v>
      </c>
      <c r="L7">
        <v>3</v>
      </c>
      <c r="M7">
        <v>4</v>
      </c>
      <c r="N7" t="s">
        <v>214</v>
      </c>
      <c r="O7" t="s">
        <v>49</v>
      </c>
      <c r="P7" t="s">
        <v>48</v>
      </c>
    </row>
    <row r="8" spans="1:16">
      <c r="A8">
        <v>55</v>
      </c>
      <c r="D8" s="1">
        <v>7.99</v>
      </c>
      <c r="E8" s="1">
        <v>9900</v>
      </c>
      <c r="F8" t="s">
        <v>209</v>
      </c>
      <c r="G8" t="s">
        <v>224</v>
      </c>
      <c r="H8">
        <v>120</v>
      </c>
      <c r="I8">
        <v>35000</v>
      </c>
      <c r="L8">
        <v>3</v>
      </c>
      <c r="M8">
        <v>4</v>
      </c>
      <c r="N8" t="s">
        <v>215</v>
      </c>
      <c r="O8" t="s">
        <v>49</v>
      </c>
      <c r="P8" t="s">
        <v>48</v>
      </c>
    </row>
    <row r="9" spans="1:16">
      <c r="A9">
        <v>65</v>
      </c>
      <c r="D9" s="1">
        <v>8.99</v>
      </c>
      <c r="E9" s="1">
        <v>11000</v>
      </c>
      <c r="F9" t="s">
        <v>210</v>
      </c>
      <c r="G9" t="s">
        <v>225</v>
      </c>
      <c r="H9">
        <v>120</v>
      </c>
      <c r="I9">
        <v>40000</v>
      </c>
      <c r="L9">
        <v>4</v>
      </c>
      <c r="M9">
        <v>4</v>
      </c>
      <c r="N9" t="s">
        <v>216</v>
      </c>
      <c r="O9" t="s">
        <v>49</v>
      </c>
      <c r="P9" t="s">
        <v>212</v>
      </c>
    </row>
    <row r="10" spans="1:16">
      <c r="A10">
        <v>75</v>
      </c>
      <c r="D10" s="1">
        <v>9.99</v>
      </c>
      <c r="E10" s="1">
        <v>12000</v>
      </c>
      <c r="F10" t="s">
        <v>211</v>
      </c>
      <c r="G10" t="s">
        <v>226</v>
      </c>
      <c r="H10">
        <v>135</v>
      </c>
      <c r="I10">
        <v>45000</v>
      </c>
      <c r="L10">
        <v>5</v>
      </c>
      <c r="M10">
        <v>4</v>
      </c>
      <c r="N10" t="s">
        <v>217</v>
      </c>
      <c r="O10" t="s">
        <v>49</v>
      </c>
      <c r="P10" t="s">
        <v>213</v>
      </c>
    </row>
  </sheetData>
  <phoneticPr fontId="1" type="noConversion"/>
  <pageMargins left="0.7" right="0.7" top="0.75" bottom="0.75" header="0.3" footer="0.3"/>
  <pageSetup paperSize="9"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F3F37-E144-46C3-ACF2-C3E94C35071D}">
  <dimension ref="A1:I2"/>
  <sheetViews>
    <sheetView workbookViewId="0">
      <selection activeCell="A28" sqref="A28"/>
    </sheetView>
    <sheetView workbookViewId="1">
      <selection activeCell="A2" sqref="A2"/>
    </sheetView>
  </sheetViews>
  <sheetFormatPr defaultRowHeight="16.5"/>
  <cols>
    <col min="1" max="1" width="17.75" customWidth="1"/>
    <col min="2" max="2" width="9" style="1"/>
    <col min="3" max="3" width="9.25" style="1" bestFit="1" customWidth="1"/>
    <col min="4" max="4" width="16.5" customWidth="1"/>
    <col min="5" max="7" width="14.75" customWidth="1"/>
    <col min="8" max="8" width="19.375" customWidth="1"/>
    <col min="9" max="9" width="24.875" customWidth="1"/>
  </cols>
  <sheetData>
    <row r="1" spans="1:9" ht="27" customHeight="1">
      <c r="A1" t="s">
        <v>50</v>
      </c>
      <c r="B1" s="5" t="s">
        <v>30</v>
      </c>
      <c r="C1" s="5" t="s">
        <v>29</v>
      </c>
      <c r="D1" s="2" t="s">
        <v>11</v>
      </c>
      <c r="E1" s="3" t="s">
        <v>13</v>
      </c>
      <c r="F1" s="3" t="s">
        <v>60</v>
      </c>
      <c r="G1" s="3" t="s">
        <v>59</v>
      </c>
      <c r="H1" t="s">
        <v>25</v>
      </c>
      <c r="I1" t="s">
        <v>0</v>
      </c>
    </row>
    <row r="2" spans="1:9">
      <c r="A2" t="s">
        <v>51</v>
      </c>
      <c r="B2" s="1">
        <v>29.99</v>
      </c>
      <c r="C2" s="1">
        <v>33000</v>
      </c>
      <c r="D2" t="s">
        <v>227</v>
      </c>
      <c r="E2">
        <v>240</v>
      </c>
      <c r="F2">
        <v>15</v>
      </c>
      <c r="G2">
        <v>30</v>
      </c>
      <c r="H2" t="s">
        <v>58</v>
      </c>
      <c r="I2" t="s">
        <v>61</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70770-B9ED-49E3-BF29-C9DCD563A73C}">
  <dimension ref="A1:AD32"/>
  <sheetViews>
    <sheetView workbookViewId="0">
      <pane ySplit="1" topLeftCell="A2" activePane="bottomLeft" state="frozen"/>
      <selection pane="bottomLeft"/>
    </sheetView>
    <sheetView zoomScaleNormal="100" workbookViewId="1">
      <selection activeCell="H18" sqref="H18"/>
    </sheetView>
  </sheetViews>
  <sheetFormatPr defaultRowHeight="16.5" outlineLevelCol="1"/>
  <cols>
    <col min="2" max="5" width="9" customWidth="1" outlineLevel="1"/>
    <col min="6" max="7" width="6" customWidth="1" outlineLevel="1"/>
    <col min="10" max="10" width="9" outlineLevel="1"/>
    <col min="11" max="12" width="9" customWidth="1" outlineLevel="1"/>
    <col min="14" max="14" width="9" customWidth="1" outlineLevel="1"/>
    <col min="16" max="23" width="9" customWidth="1" outlineLevel="1"/>
  </cols>
  <sheetData>
    <row r="1" spans="1:30" ht="27" customHeight="1">
      <c r="A1" s="2" t="s">
        <v>63</v>
      </c>
      <c r="B1" s="8" t="s">
        <v>114</v>
      </c>
      <c r="C1" s="6" t="s">
        <v>115</v>
      </c>
      <c r="D1" s="6" t="s">
        <v>116</v>
      </c>
      <c r="E1" s="6" t="s">
        <v>117</v>
      </c>
      <c r="F1" s="6" t="s">
        <v>145</v>
      </c>
      <c r="G1" s="6" t="s">
        <v>146</v>
      </c>
      <c r="H1" s="3" t="s">
        <v>64</v>
      </c>
      <c r="I1" s="3" t="s">
        <v>65</v>
      </c>
      <c r="J1" s="6" t="s">
        <v>291</v>
      </c>
      <c r="K1" s="8" t="s">
        <v>105</v>
      </c>
      <c r="L1" s="8" t="s">
        <v>104</v>
      </c>
      <c r="N1" t="s">
        <v>135</v>
      </c>
      <c r="P1" t="s">
        <v>99</v>
      </c>
      <c r="Q1" t="s">
        <v>131</v>
      </c>
      <c r="R1" t="s">
        <v>100</v>
      </c>
      <c r="S1" t="s">
        <v>101</v>
      </c>
      <c r="T1" t="s">
        <v>118</v>
      </c>
      <c r="U1" t="s">
        <v>132</v>
      </c>
      <c r="V1" t="s">
        <v>133</v>
      </c>
      <c r="W1" t="s">
        <v>134</v>
      </c>
      <c r="Y1" t="s">
        <v>119</v>
      </c>
      <c r="Z1" t="s">
        <v>124</v>
      </c>
      <c r="AA1" t="s">
        <v>120</v>
      </c>
      <c r="AB1" t="s">
        <v>121</v>
      </c>
      <c r="AC1" t="s">
        <v>122</v>
      </c>
      <c r="AD1" t="s">
        <v>123</v>
      </c>
    </row>
    <row r="2" spans="1:30">
      <c r="A2">
        <v>1</v>
      </c>
      <c r="B2">
        <f ca="1">RAND()</f>
        <v>0.42369489009948436</v>
      </c>
      <c r="C2">
        <f t="shared" ref="C2:C32" ca="1" si="0">RAND()</f>
        <v>0.94700535438791222</v>
      </c>
      <c r="D2" t="str">
        <f ca="1">VLOOKUP($B2
+IF(D1="DI",1,
IF(D1="EN",2,
IF(D1="GO",3,0))),$AC:$AD,MATCH($AD$1,$AC$1:$AD$1,0),1)</f>
        <v>GO</v>
      </c>
      <c r="E2">
        <f ca="1">ROUNDDOWN(VLOOKUP(D2,$P:$W,MATCH($U$1,$P$1:$W$1,0),0)+C2*(VLOOKUP(D2,$P:$W,MATCH($V$1,$P$1:$W$1,0),0)-VLOOKUP(D2,$P:$W,MATCH($U$1,$P$1:$W$1,0),0)+10^ABS(VLOOKUP(D2,$P:$W,MATCH($W$1,$P$1:$W$1,0),0))),VLOOKUP(D2,$P:$W,MATCH($W$1,$P$1:$W$1,0),0))</f>
        <v>3400</v>
      </c>
      <c r="F2" t="s">
        <v>127</v>
      </c>
      <c r="G2">
        <v>7</v>
      </c>
      <c r="H2" t="s">
        <v>125</v>
      </c>
      <c r="I2">
        <v>1600</v>
      </c>
      <c r="J2" t="str">
        <f>IF(H2="GO",
  IF(I2&lt;100,"골드이상",""),
IF(H2="DI",
  IF(I2&gt;29,"다이아너무많음",
  IF(I2&gt;9,"다이아다소많음","")),""))</f>
        <v/>
      </c>
      <c r="K2" t="str">
        <f ca="1">IF(ROW()=2,L2,OFFSET(K2,-1,0)&amp;","&amp;L2)</f>
        <v>{"dy":1,"cd":"GO","cn":1600}</v>
      </c>
      <c r="L2" t="str">
        <f>"{"""&amp;A$1&amp;""":"&amp;A2
&amp;","""&amp;H$1&amp;""":"""&amp;H2&amp;""""
&amp;","""&amp;I$1&amp;""":"&amp;I2&amp;"}"</f>
        <v>{"dy":1,"cd":"GO","cn":1600}</v>
      </c>
      <c r="N2" t="str">
        <f ca="1">"["&amp;
IF(LEFT(OFFSET(K1,COUNTA(K:K)-1,0),1)=",",SUBSTITUTE(OFFSET(K1,COUNTA(K:K)-1,0),",","",1),OFFSET(K1,COUNTA(K:K)-1,0))
&amp;"]"</f>
        <v>[{"dy":1,"cd":"GO","cn":1600},{"dy":2,"cd":"EN","cn":8},{"dy":3,"cd":"GO","cn":1700},{"dy":4,"cd":"EN","cn":8},{"dy":5,"cd":"GO","cn":3000},{"dy":6,"cd":"EN","cn":8},{"dy":7,"cd":"DI","cn":6},{"dy":8,"cd":"EN","cn":9},{"dy":9,"cd":"GO","cn":3100},{"dy":10,"cd":"EN","cn":9},{"dy":11,"cd":"GO","cn":500},{"dy":12,"cd":"EN","cn":6},{"dy":13,"cd":"DI","cn":5},{"dy":14,"cd":"GO","cn":3200},{"dy":15,"cd":"EN","cn":8},{"dy":16,"cd":"GO","cn":3000},{"dy":17,"cd":"DI","cn":4},{"dy":18,"cd":"EN","cn":8},{"dy":19,"cd":"GO","cn":1200},{"dy":20,"cd":"EN","cn":7},{"dy":21,"cd":"GO","cn":2300},{"dy":22,"cd":"EN","cn":8},{"dy":23,"cd":"GO","cn":500},{"dy":24,"cd":"EN","cn":6},{"dy":25,"cd":"GO","cn":1700},{"dy":26,"cd":"DI","cn":5},{"dy":27,"cd":"GO","cn":2900},{"dy":28,"cd":"EN","cn":6},{"dy":29,"cd":"GO","cn":2200},{"dy":30,"cd":"EN","cn":7},{"dy":31,"cd":"GO","cn":2900}]</v>
      </c>
      <c r="P2" t="s">
        <v>97</v>
      </c>
      <c r="Q2">
        <f ca="1">COUNTIF(D:D,P2)</f>
        <v>14</v>
      </c>
      <c r="R2">
        <f>COUNTIF(H:H,P2)</f>
        <v>13</v>
      </c>
      <c r="S2">
        <f>SUMIF(H:H,P2,I:I)</f>
        <v>98</v>
      </c>
      <c r="T2">
        <f>S2/R2</f>
        <v>7.5384615384615383</v>
      </c>
      <c r="U2">
        <v>6</v>
      </c>
      <c r="V2">
        <v>9</v>
      </c>
      <c r="W2">
        <v>0</v>
      </c>
      <c r="Y2">
        <v>1</v>
      </c>
      <c r="Z2">
        <v>0</v>
      </c>
      <c r="AA2">
        <v>14</v>
      </c>
      <c r="AB2">
        <f>AA2/SUMIF(Z:Z,Z2,AA:AA)</f>
        <v>0.46666666666666667</v>
      </c>
      <c r="AC2">
        <v>0</v>
      </c>
      <c r="AD2" t="s">
        <v>126</v>
      </c>
    </row>
    <row r="3" spans="1:30">
      <c r="A3">
        <v>2</v>
      </c>
      <c r="B3">
        <f t="shared" ref="B3:B32" ca="1" si="1">RAND()</f>
        <v>0.34144638765519342</v>
      </c>
      <c r="C3">
        <f t="shared" ca="1" si="0"/>
        <v>0.45774199071018007</v>
      </c>
      <c r="D3" t="str">
        <f t="shared" ref="D3:D32" ca="1" si="2">VLOOKUP($B3
+IF(D2="DI",1,
IF(D2="EN",2,
IF(D2="GO",3,0))),$AC:$AD,MATCH($AD$1,$AC$1:$AD$1,0),1)</f>
        <v>EN</v>
      </c>
      <c r="E3">
        <f t="shared" ref="E3:E32" ca="1" si="3">ROUNDDOWN(VLOOKUP(D3,$P:$W,MATCH($U$1,$P$1:$W$1,0),0)+C3*(VLOOKUP(D3,$P:$W,MATCH($V$1,$P$1:$W$1,0),0)-VLOOKUP(D3,$P:$W,MATCH($U$1,$P$1:$W$1,0),0)+10^ABS(VLOOKUP(D3,$P:$W,MATCH($W$1,$P$1:$W$1,0),0))),VLOOKUP(D3,$P:$W,MATCH($W$1,$P$1:$W$1,0),0))</f>
        <v>7</v>
      </c>
      <c r="F3" t="s">
        <v>125</v>
      </c>
      <c r="G3">
        <v>800</v>
      </c>
      <c r="H3" t="s">
        <v>127</v>
      </c>
      <c r="I3">
        <v>8</v>
      </c>
      <c r="J3" t="str">
        <f t="shared" ref="J3:J32" si="4">IF(H3="GO",
  IF(I3&lt;100,"골드이상",""),
IF(H3="DI",
  IF(I3&gt;29,"다이아너무많음",
  IF(I3&gt;9,"다이아다소많음","")),""))</f>
        <v/>
      </c>
      <c r="K3" t="str">
        <f t="shared" ref="K3:K32" ca="1" si="5">IF(ROW()=2,L3,OFFSET(K3,-1,0)&amp;","&amp;L3)</f>
        <v>{"dy":1,"cd":"GO","cn":1600},{"dy":2,"cd":"EN","cn":8}</v>
      </c>
      <c r="L3" t="str">
        <f t="shared" ref="L3:L32" si="6">"{"""&amp;A$1&amp;""":"&amp;A3
&amp;","""&amp;H$1&amp;""":"""&amp;H3&amp;""""
&amp;","""&amp;I$1&amp;""":"&amp;I3&amp;"}"</f>
        <v>{"dy":2,"cd":"EN","cn":8}</v>
      </c>
      <c r="P3" t="s">
        <v>68</v>
      </c>
      <c r="Q3">
        <f t="shared" ref="Q3:Q4" ca="1" si="7">COUNTIF(D:D,P3)</f>
        <v>15</v>
      </c>
      <c r="R3">
        <f t="shared" ref="R3:R4" si="8">COUNTIF(H:H,P3)</f>
        <v>14</v>
      </c>
      <c r="S3">
        <f t="shared" ref="S3:S4" si="9">SUMIF(H:H,P3,I:I)</f>
        <v>29800</v>
      </c>
      <c r="T3">
        <f>S3/R3</f>
        <v>2128.5714285714284</v>
      </c>
      <c r="U3">
        <v>500</v>
      </c>
      <c r="V3">
        <v>3500</v>
      </c>
      <c r="W3">
        <v>-2</v>
      </c>
      <c r="Y3">
        <v>2</v>
      </c>
      <c r="Z3">
        <v>0</v>
      </c>
      <c r="AA3">
        <v>14</v>
      </c>
      <c r="AB3">
        <f t="shared" ref="AB3:AB10" si="10">AA3/SUMIF(Z:Z,Z3,AA:AA)</f>
        <v>0.46666666666666667</v>
      </c>
      <c r="AC3">
        <f>AC2+AB2</f>
        <v>0.46666666666666667</v>
      </c>
      <c r="AD3" t="s">
        <v>128</v>
      </c>
    </row>
    <row r="4" spans="1:30">
      <c r="A4">
        <v>3</v>
      </c>
      <c r="B4">
        <f t="shared" ca="1" si="1"/>
        <v>0.96553180247286585</v>
      </c>
      <c r="C4">
        <f t="shared" ca="1" si="0"/>
        <v>0.17737143946218104</v>
      </c>
      <c r="D4" t="str">
        <f t="shared" ca="1" si="2"/>
        <v>DI</v>
      </c>
      <c r="E4">
        <f t="shared" ca="1" si="3"/>
        <v>3</v>
      </c>
      <c r="F4" t="s">
        <v>127</v>
      </c>
      <c r="G4">
        <v>12</v>
      </c>
      <c r="H4" t="s">
        <v>125</v>
      </c>
      <c r="I4">
        <v>1700</v>
      </c>
      <c r="J4" t="str">
        <f t="shared" si="4"/>
        <v/>
      </c>
      <c r="K4" t="str">
        <f t="shared" ca="1" si="5"/>
        <v>{"dy":1,"cd":"GO","cn":1600},{"dy":2,"cd":"EN","cn":8},{"dy":3,"cd":"GO","cn":1700}</v>
      </c>
      <c r="L4" t="str">
        <f t="shared" si="6"/>
        <v>{"dy":3,"cd":"GO","cn":1700}</v>
      </c>
      <c r="P4" t="s">
        <v>98</v>
      </c>
      <c r="Q4">
        <f t="shared" ca="1" si="7"/>
        <v>2</v>
      </c>
      <c r="R4">
        <f t="shared" si="8"/>
        <v>4</v>
      </c>
      <c r="S4">
        <f t="shared" si="9"/>
        <v>20</v>
      </c>
      <c r="T4">
        <f>S4/R4</f>
        <v>5</v>
      </c>
      <c r="U4">
        <v>3</v>
      </c>
      <c r="V4">
        <v>6</v>
      </c>
      <c r="W4">
        <v>0</v>
      </c>
      <c r="Y4">
        <v>3</v>
      </c>
      <c r="Z4">
        <v>0</v>
      </c>
      <c r="AA4">
        <v>2</v>
      </c>
      <c r="AB4">
        <f t="shared" si="10"/>
        <v>6.6666666666666666E-2</v>
      </c>
      <c r="AC4">
        <f>AC3+AB3</f>
        <v>0.93333333333333335</v>
      </c>
      <c r="AD4" t="s">
        <v>130</v>
      </c>
    </row>
    <row r="5" spans="1:30">
      <c r="A5">
        <v>4</v>
      </c>
      <c r="B5">
        <f t="shared" ca="1" si="1"/>
        <v>0.86898303144247802</v>
      </c>
      <c r="C5">
        <f t="shared" ca="1" si="0"/>
        <v>0.23914509863057676</v>
      </c>
      <c r="D5" t="str">
        <f t="shared" ca="1" si="2"/>
        <v>EN</v>
      </c>
      <c r="E5">
        <f t="shared" ca="1" si="3"/>
        <v>6</v>
      </c>
      <c r="F5" t="s">
        <v>125</v>
      </c>
      <c r="G5">
        <v>1000</v>
      </c>
      <c r="H5" t="s">
        <v>127</v>
      </c>
      <c r="I5">
        <v>8</v>
      </c>
      <c r="J5" t="str">
        <f t="shared" si="4"/>
        <v/>
      </c>
      <c r="K5" t="str">
        <f t="shared" ca="1" si="5"/>
        <v>{"dy":1,"cd":"GO","cn":1600},{"dy":2,"cd":"EN","cn":8},{"dy":3,"cd":"GO","cn":1700},{"dy":4,"cd":"EN","cn":8}</v>
      </c>
      <c r="L5" t="str">
        <f t="shared" si="6"/>
        <v>{"dy":4,"cd":"EN","cn":8}</v>
      </c>
      <c r="Y5">
        <v>1</v>
      </c>
      <c r="Z5">
        <v>1</v>
      </c>
      <c r="AA5">
        <f>VLOOKUP($Y5,$Y:$AD,MATCH(AA$1,$Y$1:$AD$1,0),0)</f>
        <v>14</v>
      </c>
      <c r="AB5">
        <f t="shared" si="10"/>
        <v>0.5</v>
      </c>
      <c r="AC5">
        <f>AC4+AB4</f>
        <v>1</v>
      </c>
      <c r="AD5" t="str">
        <f>VLOOKUP($Y5,$Y:$AD,MATCH(AD$1,$Y$1:$AD$1,0),0)</f>
        <v>GO</v>
      </c>
    </row>
    <row r="6" spans="1:30">
      <c r="A6">
        <v>5</v>
      </c>
      <c r="B6">
        <f t="shared" ca="1" si="1"/>
        <v>0.26986804427147926</v>
      </c>
      <c r="C6">
        <f t="shared" ca="1" si="0"/>
        <v>0.63856710957188056</v>
      </c>
      <c r="D6" t="str">
        <f t="shared" ca="1" si="2"/>
        <v>GO</v>
      </c>
      <c r="E6">
        <f t="shared" ca="1" si="3"/>
        <v>2400</v>
      </c>
      <c r="F6" t="s">
        <v>127</v>
      </c>
      <c r="G6">
        <v>5</v>
      </c>
      <c r="H6" t="s">
        <v>125</v>
      </c>
      <c r="I6">
        <v>3000</v>
      </c>
      <c r="J6" t="str">
        <f t="shared" si="4"/>
        <v/>
      </c>
      <c r="K6" t="str">
        <f t="shared" ca="1" si="5"/>
        <v>{"dy":1,"cd":"GO","cn":1600},{"dy":2,"cd":"EN","cn":8},{"dy":3,"cd":"GO","cn":1700},{"dy":4,"cd":"EN","cn":8},{"dy":5,"cd":"GO","cn":3000}</v>
      </c>
      <c r="L6" t="str">
        <f t="shared" si="6"/>
        <v>{"dy":5,"cd":"GO","cn":3000}</v>
      </c>
      <c r="Y6">
        <v>2</v>
      </c>
      <c r="Z6">
        <v>1</v>
      </c>
      <c r="AA6">
        <f t="shared" ref="AA6:AA10" si="11">VLOOKUP($Y6,$Y:$AD,MATCH(AA$1,$Y$1:$AD$1,0),0)</f>
        <v>14</v>
      </c>
      <c r="AB6">
        <f t="shared" si="10"/>
        <v>0.5</v>
      </c>
      <c r="AC6">
        <f t="shared" ref="AC6:AC10" si="12">AC5+AB5</f>
        <v>1.5</v>
      </c>
      <c r="AD6" t="str">
        <f t="shared" ref="AD6:AD10" si="13">VLOOKUP($Y6,$Y:$AD,MATCH(AD$1,$Y$1:$AD$1,0),0)</f>
        <v>EN</v>
      </c>
    </row>
    <row r="7" spans="1:30">
      <c r="A7">
        <v>6</v>
      </c>
      <c r="B7">
        <f t="shared" ca="1" si="1"/>
        <v>0.74683338700775703</v>
      </c>
      <c r="C7">
        <f t="shared" ca="1" si="0"/>
        <v>0.10235696311885867</v>
      </c>
      <c r="D7" t="str">
        <f t="shared" ca="1" si="2"/>
        <v>EN</v>
      </c>
      <c r="E7">
        <f t="shared" ca="1" si="3"/>
        <v>6</v>
      </c>
      <c r="F7" t="s">
        <v>125</v>
      </c>
      <c r="G7">
        <v>900</v>
      </c>
      <c r="H7" t="s">
        <v>127</v>
      </c>
      <c r="I7">
        <v>8</v>
      </c>
      <c r="J7" t="str">
        <f t="shared" si="4"/>
        <v/>
      </c>
      <c r="K7" t="str">
        <f t="shared" ca="1" si="5"/>
        <v>{"dy":1,"cd":"GO","cn":1600},{"dy":2,"cd":"EN","cn":8},{"dy":3,"cd":"GO","cn":1700},{"dy":4,"cd":"EN","cn":8},{"dy":5,"cd":"GO","cn":3000},{"dy":6,"cd":"EN","cn":8}</v>
      </c>
      <c r="L7" t="str">
        <f t="shared" si="6"/>
        <v>{"dy":6,"cd":"EN","cn":8}</v>
      </c>
      <c r="Y7">
        <v>1</v>
      </c>
      <c r="Z7">
        <v>2</v>
      </c>
      <c r="AA7">
        <f t="shared" si="11"/>
        <v>14</v>
      </c>
      <c r="AB7">
        <f t="shared" si="10"/>
        <v>0.875</v>
      </c>
      <c r="AC7">
        <f t="shared" si="12"/>
        <v>2</v>
      </c>
      <c r="AD7" t="str">
        <f t="shared" si="13"/>
        <v>GO</v>
      </c>
    </row>
    <row r="8" spans="1:30">
      <c r="A8">
        <v>7</v>
      </c>
      <c r="B8">
        <f t="shared" ca="1" si="1"/>
        <v>0.27724841198440819</v>
      </c>
      <c r="C8">
        <f t="shared" ca="1" si="0"/>
        <v>0.9973426620945457</v>
      </c>
      <c r="D8" t="str">
        <f t="shared" ca="1" si="2"/>
        <v>GO</v>
      </c>
      <c r="E8">
        <f t="shared" ca="1" si="3"/>
        <v>3500</v>
      </c>
      <c r="F8" t="s">
        <v>127</v>
      </c>
      <c r="G8">
        <v>6</v>
      </c>
      <c r="H8" t="s">
        <v>98</v>
      </c>
      <c r="I8">
        <v>6</v>
      </c>
      <c r="J8" t="str">
        <f t="shared" si="4"/>
        <v/>
      </c>
      <c r="K8" t="str">
        <f t="shared" ca="1" si="5"/>
        <v>{"dy":1,"cd":"GO","cn":1600},{"dy":2,"cd":"EN","cn":8},{"dy":3,"cd":"GO","cn":1700},{"dy":4,"cd":"EN","cn":8},{"dy":5,"cd":"GO","cn":3000},{"dy":6,"cd":"EN","cn":8},{"dy":7,"cd":"DI","cn":6}</v>
      </c>
      <c r="L8" t="str">
        <f t="shared" si="6"/>
        <v>{"dy":7,"cd":"DI","cn":6}</v>
      </c>
      <c r="Y8">
        <v>3</v>
      </c>
      <c r="Z8">
        <v>2</v>
      </c>
      <c r="AA8">
        <f t="shared" si="11"/>
        <v>2</v>
      </c>
      <c r="AB8">
        <f t="shared" si="10"/>
        <v>0.125</v>
      </c>
      <c r="AC8">
        <f t="shared" si="12"/>
        <v>2.875</v>
      </c>
      <c r="AD8" t="str">
        <f t="shared" si="13"/>
        <v>DI</v>
      </c>
    </row>
    <row r="9" spans="1:30">
      <c r="A9">
        <v>8</v>
      </c>
      <c r="B9">
        <f t="shared" ca="1" si="1"/>
        <v>9.3654572179995288E-3</v>
      </c>
      <c r="C9">
        <f t="shared" ca="1" si="0"/>
        <v>0.53123792125396341</v>
      </c>
      <c r="D9" t="str">
        <f t="shared" ca="1" si="2"/>
        <v>EN</v>
      </c>
      <c r="E9">
        <f t="shared" ca="1" si="3"/>
        <v>8</v>
      </c>
      <c r="F9" t="s">
        <v>129</v>
      </c>
      <c r="G9">
        <v>3</v>
      </c>
      <c r="H9" t="s">
        <v>127</v>
      </c>
      <c r="I9">
        <v>9</v>
      </c>
      <c r="J9" t="str">
        <f t="shared" si="4"/>
        <v/>
      </c>
      <c r="K9" t="str">
        <f t="shared" ca="1" si="5"/>
        <v>{"dy":1,"cd":"GO","cn":1600},{"dy":2,"cd":"EN","cn":8},{"dy":3,"cd":"GO","cn":1700},{"dy":4,"cd":"EN","cn":8},{"dy":5,"cd":"GO","cn":3000},{"dy":6,"cd":"EN","cn":8},{"dy":7,"cd":"DI","cn":6},{"dy":8,"cd":"EN","cn":9}</v>
      </c>
      <c r="L9" t="str">
        <f t="shared" si="6"/>
        <v>{"dy":8,"cd":"EN","cn":9}</v>
      </c>
      <c r="Y9">
        <v>2</v>
      </c>
      <c r="Z9">
        <v>3</v>
      </c>
      <c r="AA9">
        <f t="shared" si="11"/>
        <v>14</v>
      </c>
      <c r="AB9">
        <f t="shared" si="10"/>
        <v>0.875</v>
      </c>
      <c r="AC9">
        <f t="shared" si="12"/>
        <v>3</v>
      </c>
      <c r="AD9" t="str">
        <f t="shared" si="13"/>
        <v>EN</v>
      </c>
    </row>
    <row r="10" spans="1:30">
      <c r="A10">
        <v>9</v>
      </c>
      <c r="B10">
        <f t="shared" ca="1" si="1"/>
        <v>0.34298079391421854</v>
      </c>
      <c r="C10">
        <f t="shared" ca="1" si="0"/>
        <v>0.77509960000039191</v>
      </c>
      <c r="D10" t="str">
        <f t="shared" ca="1" si="2"/>
        <v>GO</v>
      </c>
      <c r="E10">
        <f t="shared" ca="1" si="3"/>
        <v>2900</v>
      </c>
      <c r="F10" t="s">
        <v>125</v>
      </c>
      <c r="G10">
        <v>700</v>
      </c>
      <c r="H10" t="s">
        <v>125</v>
      </c>
      <c r="I10">
        <v>3100</v>
      </c>
      <c r="J10" t="str">
        <f t="shared" si="4"/>
        <v/>
      </c>
      <c r="K10" t="str">
        <f t="shared" ca="1" si="5"/>
        <v>{"dy":1,"cd":"GO","cn":1600},{"dy":2,"cd":"EN","cn":8},{"dy":3,"cd":"GO","cn":1700},{"dy":4,"cd":"EN","cn":8},{"dy":5,"cd":"GO","cn":3000},{"dy":6,"cd":"EN","cn":8},{"dy":7,"cd":"DI","cn":6},{"dy":8,"cd":"EN","cn":9},{"dy":9,"cd":"GO","cn":3100}</v>
      </c>
      <c r="L10" t="str">
        <f t="shared" si="6"/>
        <v>{"dy":9,"cd":"GO","cn":3100}</v>
      </c>
      <c r="Y10">
        <v>3</v>
      </c>
      <c r="Z10">
        <v>3</v>
      </c>
      <c r="AA10">
        <f t="shared" si="11"/>
        <v>2</v>
      </c>
      <c r="AB10">
        <f t="shared" si="10"/>
        <v>0.125</v>
      </c>
      <c r="AC10">
        <f t="shared" si="12"/>
        <v>3.875</v>
      </c>
      <c r="AD10" t="str">
        <f t="shared" si="13"/>
        <v>DI</v>
      </c>
    </row>
    <row r="11" spans="1:30">
      <c r="A11">
        <v>10</v>
      </c>
      <c r="B11">
        <f t="shared" ca="1" si="1"/>
        <v>0.85656619213142993</v>
      </c>
      <c r="C11">
        <f t="shared" ca="1" si="0"/>
        <v>0.95646599543416122</v>
      </c>
      <c r="D11" t="str">
        <f t="shared" ca="1" si="2"/>
        <v>EN</v>
      </c>
      <c r="E11">
        <f t="shared" ca="1" si="3"/>
        <v>9</v>
      </c>
      <c r="F11" t="s">
        <v>127</v>
      </c>
      <c r="G11">
        <v>10</v>
      </c>
      <c r="H11" t="s">
        <v>127</v>
      </c>
      <c r="I11">
        <v>9</v>
      </c>
      <c r="J11" t="str">
        <f t="shared" si="4"/>
        <v/>
      </c>
      <c r="K11" t="str">
        <f t="shared" ca="1" si="5"/>
        <v>{"dy":1,"cd":"GO","cn":1600},{"dy":2,"cd":"EN","cn":8},{"dy":3,"cd":"GO","cn":1700},{"dy":4,"cd":"EN","cn":8},{"dy":5,"cd":"GO","cn":3000},{"dy":6,"cd":"EN","cn":8},{"dy":7,"cd":"DI","cn":6},{"dy":8,"cd":"EN","cn":9},{"dy":9,"cd":"GO","cn":3100},{"dy":10,"cd":"EN","cn":9}</v>
      </c>
      <c r="L11" t="str">
        <f t="shared" si="6"/>
        <v>{"dy":10,"cd":"EN","cn":9}</v>
      </c>
    </row>
    <row r="12" spans="1:30">
      <c r="A12">
        <v>11</v>
      </c>
      <c r="B12">
        <f t="shared" ca="1" si="1"/>
        <v>0.48482261300718255</v>
      </c>
      <c r="C12">
        <f t="shared" ca="1" si="0"/>
        <v>0.69136362364593618</v>
      </c>
      <c r="D12" t="str">
        <f t="shared" ca="1" si="2"/>
        <v>GO</v>
      </c>
      <c r="E12">
        <f t="shared" ca="1" si="3"/>
        <v>2600</v>
      </c>
      <c r="F12" t="s">
        <v>125</v>
      </c>
      <c r="G12">
        <v>1300</v>
      </c>
      <c r="H12" t="s">
        <v>125</v>
      </c>
      <c r="I12">
        <v>500</v>
      </c>
      <c r="J12" t="str">
        <f t="shared" si="4"/>
        <v/>
      </c>
      <c r="K12" t="str">
        <f t="shared" ca="1" si="5"/>
        <v>{"dy":1,"cd":"GO","cn":1600},{"dy":2,"cd":"EN","cn":8},{"dy":3,"cd":"GO","cn":1700},{"dy":4,"cd":"EN","cn":8},{"dy":5,"cd":"GO","cn":3000},{"dy":6,"cd":"EN","cn":8},{"dy":7,"cd":"DI","cn":6},{"dy":8,"cd":"EN","cn":9},{"dy":9,"cd":"GO","cn":3100},{"dy":10,"cd":"EN","cn":9},{"dy":11,"cd":"GO","cn":500}</v>
      </c>
      <c r="L12" t="str">
        <f t="shared" si="6"/>
        <v>{"dy":11,"cd":"GO","cn":500}</v>
      </c>
    </row>
    <row r="13" spans="1:30">
      <c r="A13">
        <v>12</v>
      </c>
      <c r="B13">
        <f t="shared" ca="1" si="1"/>
        <v>0.46524217408643609</v>
      </c>
      <c r="C13">
        <f t="shared" ca="1" si="0"/>
        <v>0.90237912776817042</v>
      </c>
      <c r="D13" t="str">
        <f t="shared" ca="1" si="2"/>
        <v>EN</v>
      </c>
      <c r="E13">
        <f t="shared" ca="1" si="3"/>
        <v>9</v>
      </c>
      <c r="F13" t="s">
        <v>127</v>
      </c>
      <c r="G13">
        <v>6</v>
      </c>
      <c r="H13" t="s">
        <v>127</v>
      </c>
      <c r="I13">
        <v>6</v>
      </c>
      <c r="J13" t="str">
        <f t="shared" si="4"/>
        <v/>
      </c>
      <c r="K13" t="str">
        <f t="shared" ca="1" si="5"/>
        <v>{"dy":1,"cd":"GO","cn":1600},{"dy":2,"cd":"EN","cn":8},{"dy":3,"cd":"GO","cn":1700},{"dy":4,"cd":"EN","cn":8},{"dy":5,"cd":"GO","cn":3000},{"dy":6,"cd":"EN","cn":8},{"dy":7,"cd":"DI","cn":6},{"dy":8,"cd":"EN","cn":9},{"dy":9,"cd":"GO","cn":3100},{"dy":10,"cd":"EN","cn":9},{"dy":11,"cd":"GO","cn":500},{"dy":12,"cd":"EN","cn":6}</v>
      </c>
      <c r="L13" t="str">
        <f t="shared" si="6"/>
        <v>{"dy":12,"cd":"EN","cn":6}</v>
      </c>
    </row>
    <row r="14" spans="1:30">
      <c r="A14">
        <v>13</v>
      </c>
      <c r="B14">
        <f t="shared" ca="1" si="1"/>
        <v>0.3032643551792914</v>
      </c>
      <c r="C14">
        <f t="shared" ca="1" si="0"/>
        <v>0.26061200428631937</v>
      </c>
      <c r="D14" t="str">
        <f t="shared" ca="1" si="2"/>
        <v>GO</v>
      </c>
      <c r="E14">
        <f t="shared" ca="1" si="3"/>
        <v>1300</v>
      </c>
      <c r="F14" t="s">
        <v>125</v>
      </c>
      <c r="G14">
        <v>1200</v>
      </c>
      <c r="H14" t="s">
        <v>129</v>
      </c>
      <c r="I14">
        <v>5</v>
      </c>
      <c r="J14" t="str">
        <f t="shared" si="4"/>
        <v/>
      </c>
      <c r="K14" t="str">
        <f t="shared" ca="1" si="5"/>
        <v>{"dy":1,"cd":"GO","cn":1600},{"dy":2,"cd":"EN","cn":8},{"dy":3,"cd":"GO","cn":1700},{"dy":4,"cd":"EN","cn":8},{"dy":5,"cd":"GO","cn":3000},{"dy":6,"cd":"EN","cn":8},{"dy":7,"cd":"DI","cn":6},{"dy":8,"cd":"EN","cn":9},{"dy":9,"cd":"GO","cn":3100},{"dy":10,"cd":"EN","cn":9},{"dy":11,"cd":"GO","cn":500},{"dy":12,"cd":"EN","cn":6},{"dy":13,"cd":"DI","cn":5}</v>
      </c>
      <c r="L14" t="str">
        <f t="shared" si="6"/>
        <v>{"dy":13,"cd":"DI","cn":5}</v>
      </c>
    </row>
    <row r="15" spans="1:30">
      <c r="A15">
        <v>14</v>
      </c>
      <c r="B15">
        <f t="shared" ca="1" si="1"/>
        <v>0.18205842404630423</v>
      </c>
      <c r="C15">
        <f t="shared" ca="1" si="0"/>
        <v>0.17173754431181965</v>
      </c>
      <c r="D15" t="str">
        <f t="shared" ca="1" si="2"/>
        <v>EN</v>
      </c>
      <c r="E15">
        <f t="shared" ca="1" si="3"/>
        <v>6</v>
      </c>
      <c r="F15" t="s">
        <v>127</v>
      </c>
      <c r="G15">
        <v>10</v>
      </c>
      <c r="H15" t="s">
        <v>125</v>
      </c>
      <c r="I15">
        <v>3200</v>
      </c>
      <c r="J15" t="str">
        <f t="shared" si="4"/>
        <v/>
      </c>
      <c r="K15" t="str">
        <f t="shared" ca="1" si="5"/>
        <v>{"dy":1,"cd":"GO","cn":1600},{"dy":2,"cd":"EN","cn":8},{"dy":3,"cd":"GO","cn":1700},{"dy":4,"cd":"EN","cn":8},{"dy":5,"cd":"GO","cn":3000},{"dy":6,"cd":"EN","cn":8},{"dy":7,"cd":"DI","cn":6},{"dy":8,"cd":"EN","cn":9},{"dy":9,"cd":"GO","cn":3100},{"dy":10,"cd":"EN","cn":9},{"dy":11,"cd":"GO","cn":500},{"dy":12,"cd":"EN","cn":6},{"dy":13,"cd":"DI","cn":5},{"dy":14,"cd":"GO","cn":3200}</v>
      </c>
      <c r="L15" t="str">
        <f t="shared" si="6"/>
        <v>{"dy":14,"cd":"GO","cn":3200}</v>
      </c>
    </row>
    <row r="16" spans="1:30">
      <c r="A16">
        <v>15</v>
      </c>
      <c r="B16">
        <f t="shared" ca="1" si="1"/>
        <v>0.71189505443152146</v>
      </c>
      <c r="C16">
        <f t="shared" ca="1" si="0"/>
        <v>0.55128500661166002</v>
      </c>
      <c r="D16" t="str">
        <f t="shared" ca="1" si="2"/>
        <v>GO</v>
      </c>
      <c r="E16">
        <f t="shared" ca="1" si="3"/>
        <v>2200</v>
      </c>
      <c r="F16" t="s">
        <v>125</v>
      </c>
      <c r="G16">
        <v>1000</v>
      </c>
      <c r="H16" t="s">
        <v>127</v>
      </c>
      <c r="I16">
        <v>8</v>
      </c>
      <c r="J16" t="str">
        <f t="shared" si="4"/>
        <v/>
      </c>
      <c r="K16" t="str">
        <f t="shared" ca="1" si="5"/>
        <v>{"dy":1,"cd":"GO","cn":1600},{"dy":2,"cd":"EN","cn":8},{"dy":3,"cd":"GO","cn":1700},{"dy":4,"cd":"EN","cn":8},{"dy":5,"cd":"GO","cn":3000},{"dy":6,"cd":"EN","cn":8},{"dy":7,"cd":"DI","cn":6},{"dy":8,"cd":"EN","cn":9},{"dy":9,"cd":"GO","cn":3100},{"dy":10,"cd":"EN","cn":9},{"dy":11,"cd":"GO","cn":500},{"dy":12,"cd":"EN","cn":6},{"dy":13,"cd":"DI","cn":5},{"dy":14,"cd":"GO","cn":3200},{"dy":15,"cd":"EN","cn":8}</v>
      </c>
      <c r="L16" t="str">
        <f t="shared" si="6"/>
        <v>{"dy":15,"cd":"EN","cn":8}</v>
      </c>
    </row>
    <row r="17" spans="1:12">
      <c r="A17">
        <v>16</v>
      </c>
      <c r="B17">
        <f t="shared" ca="1" si="1"/>
        <v>0.48448457208265927</v>
      </c>
      <c r="C17">
        <f t="shared" ca="1" si="0"/>
        <v>0.59884017090416242</v>
      </c>
      <c r="D17" t="str">
        <f t="shared" ca="1" si="2"/>
        <v>EN</v>
      </c>
      <c r="E17">
        <f t="shared" ca="1" si="3"/>
        <v>8</v>
      </c>
      <c r="F17" t="s">
        <v>127</v>
      </c>
      <c r="G17">
        <v>8</v>
      </c>
      <c r="H17" t="s">
        <v>125</v>
      </c>
      <c r="I17">
        <v>3000</v>
      </c>
      <c r="J17" t="str">
        <f t="shared" si="4"/>
        <v/>
      </c>
      <c r="K17" t="str">
        <f t="shared" ca="1" si="5"/>
        <v>{"dy":1,"cd":"GO","cn":1600},{"dy":2,"cd":"EN","cn":8},{"dy":3,"cd":"GO","cn":1700},{"dy":4,"cd":"EN","cn":8},{"dy":5,"cd":"GO","cn":3000},{"dy":6,"cd":"EN","cn":8},{"dy":7,"cd":"DI","cn":6},{"dy":8,"cd":"EN","cn":9},{"dy":9,"cd":"GO","cn":3100},{"dy":10,"cd":"EN","cn":9},{"dy":11,"cd":"GO","cn":500},{"dy":12,"cd":"EN","cn":6},{"dy":13,"cd":"DI","cn":5},{"dy":14,"cd":"GO","cn":3200},{"dy":15,"cd":"EN","cn":8},{"dy":16,"cd":"GO","cn":3000}</v>
      </c>
      <c r="L17" t="str">
        <f t="shared" si="6"/>
        <v>{"dy":16,"cd":"GO","cn":3000}</v>
      </c>
    </row>
    <row r="18" spans="1:12">
      <c r="A18">
        <v>17</v>
      </c>
      <c r="B18">
        <f t="shared" ca="1" si="1"/>
        <v>0.5697997666646859</v>
      </c>
      <c r="C18">
        <f t="shared" ca="1" si="0"/>
        <v>0.568543885266795</v>
      </c>
      <c r="D18" t="str">
        <f t="shared" ca="1" si="2"/>
        <v>GO</v>
      </c>
      <c r="E18">
        <f t="shared" ca="1" si="3"/>
        <v>2200</v>
      </c>
      <c r="F18" t="s">
        <v>125</v>
      </c>
      <c r="G18">
        <v>800</v>
      </c>
      <c r="H18" t="s">
        <v>129</v>
      </c>
      <c r="I18">
        <v>4</v>
      </c>
      <c r="J18" t="str">
        <f t="shared" si="4"/>
        <v/>
      </c>
      <c r="K18" t="str">
        <f t="shared" ca="1" si="5"/>
        <v>{"dy":1,"cd":"GO","cn":1600},{"dy":2,"cd":"EN","cn":8},{"dy":3,"cd":"GO","cn":1700},{"dy":4,"cd":"EN","cn":8},{"dy":5,"cd":"GO","cn":3000},{"dy":6,"cd":"EN","cn":8},{"dy":7,"cd":"DI","cn":6},{"dy":8,"cd":"EN","cn":9},{"dy":9,"cd":"GO","cn":3100},{"dy":10,"cd":"EN","cn":9},{"dy":11,"cd":"GO","cn":500},{"dy":12,"cd":"EN","cn":6},{"dy":13,"cd":"DI","cn":5},{"dy":14,"cd":"GO","cn":3200},{"dy":15,"cd":"EN","cn":8},{"dy":16,"cd":"GO","cn":3000},{"dy":17,"cd":"DI","cn":4}</v>
      </c>
      <c r="L18" t="str">
        <f t="shared" si="6"/>
        <v>{"dy":17,"cd":"DI","cn":4}</v>
      </c>
    </row>
    <row r="19" spans="1:12">
      <c r="A19">
        <v>18</v>
      </c>
      <c r="B19">
        <f t="shared" ca="1" si="1"/>
        <v>0.73292303199866693</v>
      </c>
      <c r="C19">
        <f t="shared" ca="1" si="0"/>
        <v>0.19329225002692974</v>
      </c>
      <c r="D19" t="str">
        <f t="shared" ca="1" si="2"/>
        <v>EN</v>
      </c>
      <c r="E19">
        <f t="shared" ca="1" si="3"/>
        <v>6</v>
      </c>
      <c r="F19" t="s">
        <v>127</v>
      </c>
      <c r="G19">
        <v>6</v>
      </c>
      <c r="H19" t="s">
        <v>127</v>
      </c>
      <c r="I19">
        <v>8</v>
      </c>
      <c r="J19" t="str">
        <f t="shared" si="4"/>
        <v/>
      </c>
      <c r="K19" t="str">
        <f t="shared" ca="1" si="5"/>
        <v>{"dy":1,"cd":"GO","cn":1600},{"dy":2,"cd":"EN","cn":8},{"dy":3,"cd":"GO","cn":1700},{"dy":4,"cd":"EN","cn":8},{"dy":5,"cd":"GO","cn":3000},{"dy":6,"cd":"EN","cn":8},{"dy":7,"cd":"DI","cn":6},{"dy":8,"cd":"EN","cn":9},{"dy":9,"cd":"GO","cn":3100},{"dy":10,"cd":"EN","cn":9},{"dy":11,"cd":"GO","cn":500},{"dy":12,"cd":"EN","cn":6},{"dy":13,"cd":"DI","cn":5},{"dy":14,"cd":"GO","cn":3200},{"dy":15,"cd":"EN","cn":8},{"dy":16,"cd":"GO","cn":3000},{"dy":17,"cd":"DI","cn":4},{"dy":18,"cd":"EN","cn":8}</v>
      </c>
      <c r="L19" t="str">
        <f t="shared" si="6"/>
        <v>{"dy":18,"cd":"EN","cn":8}</v>
      </c>
    </row>
    <row r="20" spans="1:12">
      <c r="A20">
        <v>19</v>
      </c>
      <c r="B20">
        <f t="shared" ca="1" si="1"/>
        <v>0.79867646597104547</v>
      </c>
      <c r="C20">
        <f t="shared" ca="1" si="0"/>
        <v>0.11606425051520186</v>
      </c>
      <c r="D20" t="str">
        <f t="shared" ca="1" si="2"/>
        <v>GO</v>
      </c>
      <c r="E20">
        <f t="shared" ca="1" si="3"/>
        <v>800</v>
      </c>
      <c r="F20" t="s">
        <v>125</v>
      </c>
      <c r="G20">
        <v>900</v>
      </c>
      <c r="H20" t="s">
        <v>125</v>
      </c>
      <c r="I20">
        <v>1200</v>
      </c>
      <c r="J20" t="str">
        <f t="shared" si="4"/>
        <v/>
      </c>
      <c r="K20" t="str">
        <f t="shared" ca="1" si="5"/>
        <v>{"dy":1,"cd":"GO","cn":1600},{"dy":2,"cd":"EN","cn":8},{"dy":3,"cd":"GO","cn":1700},{"dy":4,"cd":"EN","cn":8},{"dy":5,"cd":"GO","cn":3000},{"dy":6,"cd":"EN","cn":8},{"dy":7,"cd":"DI","cn":6},{"dy":8,"cd":"EN","cn":9},{"dy":9,"cd":"GO","cn":3100},{"dy":10,"cd":"EN","cn":9},{"dy":11,"cd":"GO","cn":500},{"dy":12,"cd":"EN","cn":6},{"dy":13,"cd":"DI","cn":5},{"dy":14,"cd":"GO","cn":3200},{"dy":15,"cd":"EN","cn":8},{"dy":16,"cd":"GO","cn":3000},{"dy":17,"cd":"DI","cn":4},{"dy":18,"cd":"EN","cn":8},{"dy":19,"cd":"GO","cn":1200}</v>
      </c>
      <c r="L20" t="str">
        <f t="shared" si="6"/>
        <v>{"dy":19,"cd":"GO","cn":1200}</v>
      </c>
    </row>
    <row r="21" spans="1:12">
      <c r="A21">
        <v>20</v>
      </c>
      <c r="B21">
        <f t="shared" ca="1" si="1"/>
        <v>0.38970700690221638</v>
      </c>
      <c r="C21">
        <f t="shared" ca="1" si="0"/>
        <v>0.85187160263520723</v>
      </c>
      <c r="D21" t="str">
        <f t="shared" ca="1" si="2"/>
        <v>EN</v>
      </c>
      <c r="E21">
        <f t="shared" ca="1" si="3"/>
        <v>9</v>
      </c>
      <c r="F21" t="s">
        <v>127</v>
      </c>
      <c r="G21">
        <v>7</v>
      </c>
      <c r="H21" t="s">
        <v>97</v>
      </c>
      <c r="I21">
        <v>7</v>
      </c>
      <c r="J21" t="str">
        <f t="shared" si="4"/>
        <v/>
      </c>
      <c r="K21" t="str">
        <f t="shared" ca="1" si="5"/>
        <v>{"dy":1,"cd":"GO","cn":1600},{"dy":2,"cd":"EN","cn":8},{"dy":3,"cd":"GO","cn":1700},{"dy":4,"cd":"EN","cn":8},{"dy":5,"cd":"GO","cn":3000},{"dy":6,"cd":"EN","cn":8},{"dy":7,"cd":"DI","cn":6},{"dy":8,"cd":"EN","cn":9},{"dy":9,"cd":"GO","cn":3100},{"dy":10,"cd":"EN","cn":9},{"dy":11,"cd":"GO","cn":500},{"dy":12,"cd":"EN","cn":6},{"dy":13,"cd":"DI","cn":5},{"dy":14,"cd":"GO","cn":3200},{"dy":15,"cd":"EN","cn":8},{"dy":16,"cd":"GO","cn":3000},{"dy":17,"cd":"DI","cn":4},{"dy":18,"cd":"EN","cn":8},{"dy":19,"cd":"GO","cn":1200},{"dy":20,"cd":"EN","cn":7}</v>
      </c>
      <c r="L21" t="str">
        <f t="shared" si="6"/>
        <v>{"dy":20,"cd":"EN","cn":7}</v>
      </c>
    </row>
    <row r="22" spans="1:12">
      <c r="A22">
        <v>21</v>
      </c>
      <c r="B22">
        <f t="shared" ca="1" si="1"/>
        <v>0.14695004830082781</v>
      </c>
      <c r="C22">
        <f t="shared" ca="1" si="0"/>
        <v>0.67338767845688363</v>
      </c>
      <c r="D22" t="str">
        <f t="shared" ca="1" si="2"/>
        <v>GO</v>
      </c>
      <c r="E22">
        <f t="shared" ca="1" si="3"/>
        <v>2500</v>
      </c>
      <c r="F22" t="s">
        <v>129</v>
      </c>
      <c r="G22">
        <v>4</v>
      </c>
      <c r="H22" t="s">
        <v>125</v>
      </c>
      <c r="I22">
        <v>2300</v>
      </c>
      <c r="J22" t="str">
        <f t="shared" si="4"/>
        <v/>
      </c>
      <c r="K22" t="str">
        <f t="shared" ca="1" si="5"/>
        <v>{"dy":1,"cd":"GO","cn":1600},{"dy":2,"cd":"EN","cn":8},{"dy":3,"cd":"GO","cn":1700},{"dy":4,"cd":"EN","cn":8},{"dy":5,"cd":"GO","cn":3000},{"dy":6,"cd":"EN","cn":8},{"dy":7,"cd":"DI","cn":6},{"dy":8,"cd":"EN","cn":9},{"dy":9,"cd":"GO","cn":3100},{"dy":10,"cd":"EN","cn":9},{"dy":11,"cd":"GO","cn":500},{"dy":12,"cd":"EN","cn":6},{"dy":13,"cd":"DI","cn":5},{"dy":14,"cd":"GO","cn":3200},{"dy":15,"cd":"EN","cn":8},{"dy":16,"cd":"GO","cn":3000},{"dy":17,"cd":"DI","cn":4},{"dy":18,"cd":"EN","cn":8},{"dy":19,"cd":"GO","cn":1200},{"dy":20,"cd":"EN","cn":7},{"dy":21,"cd":"GO","cn":2300}</v>
      </c>
      <c r="L22" t="str">
        <f t="shared" si="6"/>
        <v>{"dy":21,"cd":"GO","cn":2300}</v>
      </c>
    </row>
    <row r="23" spans="1:12">
      <c r="A23">
        <v>22</v>
      </c>
      <c r="B23">
        <f t="shared" ca="1" si="1"/>
        <v>0.42461954816776193</v>
      </c>
      <c r="C23">
        <f t="shared" ca="1" si="0"/>
        <v>2.2460143229306895E-2</v>
      </c>
      <c r="D23" t="str">
        <f t="shared" ca="1" si="2"/>
        <v>EN</v>
      </c>
      <c r="E23">
        <f t="shared" ca="1" si="3"/>
        <v>6</v>
      </c>
      <c r="F23" t="s">
        <v>127</v>
      </c>
      <c r="G23">
        <v>10</v>
      </c>
      <c r="H23" t="s">
        <v>127</v>
      </c>
      <c r="I23">
        <v>8</v>
      </c>
      <c r="J23" t="str">
        <f t="shared" si="4"/>
        <v/>
      </c>
      <c r="K23" t="str">
        <f t="shared" ca="1" si="5"/>
        <v>{"dy":1,"cd":"GO","cn":1600},{"dy":2,"cd":"EN","cn":8},{"dy":3,"cd":"GO","cn":1700},{"dy":4,"cd":"EN","cn":8},{"dy":5,"cd":"GO","cn":3000},{"dy":6,"cd":"EN","cn":8},{"dy":7,"cd":"DI","cn":6},{"dy":8,"cd":"EN","cn":9},{"dy":9,"cd":"GO","cn":3100},{"dy":10,"cd":"EN","cn":9},{"dy":11,"cd":"GO","cn":500},{"dy":12,"cd":"EN","cn":6},{"dy":13,"cd":"DI","cn":5},{"dy":14,"cd":"GO","cn":3200},{"dy":15,"cd":"EN","cn":8},{"dy":16,"cd":"GO","cn":3000},{"dy":17,"cd":"DI","cn":4},{"dy":18,"cd":"EN","cn":8},{"dy":19,"cd":"GO","cn":1200},{"dy":20,"cd":"EN","cn":7},{"dy":21,"cd":"GO","cn":2300},{"dy":22,"cd":"EN","cn":8}</v>
      </c>
      <c r="L23" t="str">
        <f t="shared" si="6"/>
        <v>{"dy":22,"cd":"EN","cn":8}</v>
      </c>
    </row>
    <row r="24" spans="1:12">
      <c r="A24">
        <v>23</v>
      </c>
      <c r="B24">
        <f t="shared" ca="1" si="1"/>
        <v>0.5773623751024558</v>
      </c>
      <c r="C24">
        <f t="shared" ca="1" si="0"/>
        <v>0.42846380558439257</v>
      </c>
      <c r="D24" t="str">
        <f t="shared" ca="1" si="2"/>
        <v>GO</v>
      </c>
      <c r="E24">
        <f t="shared" ca="1" si="3"/>
        <v>1800</v>
      </c>
      <c r="F24" t="s">
        <v>125</v>
      </c>
      <c r="G24">
        <v>800</v>
      </c>
      <c r="H24" t="s">
        <v>125</v>
      </c>
      <c r="I24">
        <v>500</v>
      </c>
      <c r="J24" t="str">
        <f t="shared" si="4"/>
        <v/>
      </c>
      <c r="K24" t="str">
        <f t="shared" ca="1" si="5"/>
        <v>{"dy":1,"cd":"GO","cn":1600},{"dy":2,"cd":"EN","cn":8},{"dy":3,"cd":"GO","cn":1700},{"dy":4,"cd":"EN","cn":8},{"dy":5,"cd":"GO","cn":3000},{"dy":6,"cd":"EN","cn":8},{"dy":7,"cd":"DI","cn":6},{"dy":8,"cd":"EN","cn":9},{"dy":9,"cd":"GO","cn":3100},{"dy":10,"cd":"EN","cn":9},{"dy":11,"cd":"GO","cn":500},{"dy":12,"cd":"EN","cn":6},{"dy":13,"cd":"DI","cn":5},{"dy":14,"cd":"GO","cn":3200},{"dy":15,"cd":"EN","cn":8},{"dy":16,"cd":"GO","cn":3000},{"dy":17,"cd":"DI","cn":4},{"dy":18,"cd":"EN","cn":8},{"dy":19,"cd":"GO","cn":1200},{"dy":20,"cd":"EN","cn":7},{"dy":21,"cd":"GO","cn":2300},{"dy":22,"cd":"EN","cn":8},{"dy":23,"cd":"GO","cn":500}</v>
      </c>
      <c r="L24" t="str">
        <f t="shared" si="6"/>
        <v>{"dy":23,"cd":"GO","cn":500}</v>
      </c>
    </row>
    <row r="25" spans="1:12">
      <c r="A25">
        <v>24</v>
      </c>
      <c r="B25">
        <f t="shared" ca="1" si="1"/>
        <v>0.58368187027937124</v>
      </c>
      <c r="C25">
        <f t="shared" ca="1" si="0"/>
        <v>0.69100489318772274</v>
      </c>
      <c r="D25" t="str">
        <f t="shared" ca="1" si="2"/>
        <v>EN</v>
      </c>
      <c r="E25">
        <f t="shared" ca="1" si="3"/>
        <v>8</v>
      </c>
      <c r="F25" t="s">
        <v>127</v>
      </c>
      <c r="G25">
        <v>6</v>
      </c>
      <c r="H25" t="s">
        <v>127</v>
      </c>
      <c r="I25">
        <v>6</v>
      </c>
      <c r="J25" t="str">
        <f t="shared" si="4"/>
        <v/>
      </c>
      <c r="K25" t="str">
        <f t="shared" ca="1" si="5"/>
        <v>{"dy":1,"cd":"GO","cn":1600},{"dy":2,"cd":"EN","cn":8},{"dy":3,"cd":"GO","cn":1700},{"dy":4,"cd":"EN","cn":8},{"dy":5,"cd":"GO","cn":3000},{"dy":6,"cd":"EN","cn":8},{"dy":7,"cd":"DI","cn":6},{"dy":8,"cd":"EN","cn":9},{"dy":9,"cd":"GO","cn":3100},{"dy":10,"cd":"EN","cn":9},{"dy":11,"cd":"GO","cn":500},{"dy":12,"cd":"EN","cn":6},{"dy":13,"cd":"DI","cn":5},{"dy":14,"cd":"GO","cn":3200},{"dy":15,"cd":"EN","cn":8},{"dy":16,"cd":"GO","cn":3000},{"dy":17,"cd":"DI","cn":4},{"dy":18,"cd":"EN","cn":8},{"dy":19,"cd":"GO","cn":1200},{"dy":20,"cd":"EN","cn":7},{"dy":21,"cd":"GO","cn":2300},{"dy":22,"cd":"EN","cn":8},{"dy":23,"cd":"GO","cn":500},{"dy":24,"cd":"EN","cn":6}</v>
      </c>
      <c r="L25" t="str">
        <f t="shared" si="6"/>
        <v>{"dy":24,"cd":"EN","cn":6}</v>
      </c>
    </row>
    <row r="26" spans="1:12">
      <c r="A26">
        <v>25</v>
      </c>
      <c r="B26">
        <f t="shared" ca="1" si="1"/>
        <v>0.1795688948342764</v>
      </c>
      <c r="C26">
        <f t="shared" ca="1" si="0"/>
        <v>0.99131923234783192</v>
      </c>
      <c r="D26" t="str">
        <f t="shared" ca="1" si="2"/>
        <v>GO</v>
      </c>
      <c r="E26">
        <f t="shared" ca="1" si="3"/>
        <v>3500</v>
      </c>
      <c r="F26" t="s">
        <v>125</v>
      </c>
      <c r="G26">
        <v>700</v>
      </c>
      <c r="H26" t="s">
        <v>125</v>
      </c>
      <c r="I26">
        <v>1700</v>
      </c>
      <c r="J26" t="str">
        <f t="shared" si="4"/>
        <v/>
      </c>
      <c r="K26" t="str">
        <f t="shared" ca="1" si="5"/>
        <v>{"dy":1,"cd":"GO","cn":1600},{"dy":2,"cd":"EN","cn":8},{"dy":3,"cd":"GO","cn":1700},{"dy":4,"cd":"EN","cn":8},{"dy":5,"cd":"GO","cn":3000},{"dy":6,"cd":"EN","cn":8},{"dy":7,"cd":"DI","cn":6},{"dy":8,"cd":"EN","cn":9},{"dy":9,"cd":"GO","cn":3100},{"dy":10,"cd":"EN","cn":9},{"dy":11,"cd":"GO","cn":500},{"dy":12,"cd":"EN","cn":6},{"dy":13,"cd":"DI","cn":5},{"dy":14,"cd":"GO","cn":3200},{"dy":15,"cd":"EN","cn":8},{"dy":16,"cd":"GO","cn":3000},{"dy":17,"cd":"DI","cn":4},{"dy":18,"cd":"EN","cn":8},{"dy":19,"cd":"GO","cn":1200},{"dy":20,"cd":"EN","cn":7},{"dy":21,"cd":"GO","cn":2300},{"dy":22,"cd":"EN","cn":8},{"dy":23,"cd":"GO","cn":500},{"dy":24,"cd":"EN","cn":6},{"dy":25,"cd":"GO","cn":1700}</v>
      </c>
      <c r="L26" t="str">
        <f t="shared" si="6"/>
        <v>{"dy":25,"cd":"GO","cn":1700}</v>
      </c>
    </row>
    <row r="27" spans="1:12">
      <c r="A27">
        <v>26</v>
      </c>
      <c r="B27">
        <f t="shared" ca="1" si="1"/>
        <v>0.87300963990626046</v>
      </c>
      <c r="C27">
        <f t="shared" ca="1" si="0"/>
        <v>0.48643424744198105</v>
      </c>
      <c r="D27" t="str">
        <f t="shared" ca="1" si="2"/>
        <v>EN</v>
      </c>
      <c r="E27">
        <f t="shared" ca="1" si="3"/>
        <v>7</v>
      </c>
      <c r="F27" t="s">
        <v>127</v>
      </c>
      <c r="G27">
        <v>9</v>
      </c>
      <c r="H27" t="s">
        <v>98</v>
      </c>
      <c r="I27">
        <v>5</v>
      </c>
      <c r="J27" t="str">
        <f t="shared" si="4"/>
        <v/>
      </c>
      <c r="K27" t="str">
        <f t="shared" ca="1" si="5"/>
        <v>{"dy":1,"cd":"GO","cn":1600},{"dy":2,"cd":"EN","cn":8},{"dy":3,"cd":"GO","cn":1700},{"dy":4,"cd":"EN","cn":8},{"dy":5,"cd":"GO","cn":3000},{"dy":6,"cd":"EN","cn":8},{"dy":7,"cd":"DI","cn":6},{"dy":8,"cd":"EN","cn":9},{"dy":9,"cd":"GO","cn":3100},{"dy":10,"cd":"EN","cn":9},{"dy":11,"cd":"GO","cn":500},{"dy":12,"cd":"EN","cn":6},{"dy":13,"cd":"DI","cn":5},{"dy":14,"cd":"GO","cn":3200},{"dy":15,"cd":"EN","cn":8},{"dy":16,"cd":"GO","cn":3000},{"dy":17,"cd":"DI","cn":4},{"dy":18,"cd":"EN","cn":8},{"dy":19,"cd":"GO","cn":1200},{"dy":20,"cd":"EN","cn":7},{"dy":21,"cd":"GO","cn":2300},{"dy":22,"cd":"EN","cn":8},{"dy":23,"cd":"GO","cn":500},{"dy":24,"cd":"EN","cn":6},{"dy":25,"cd":"GO","cn":1700},{"dy":26,"cd":"DI","cn":5}</v>
      </c>
      <c r="L27" t="str">
        <f t="shared" si="6"/>
        <v>{"dy":26,"cd":"DI","cn":5}</v>
      </c>
    </row>
    <row r="28" spans="1:12">
      <c r="A28">
        <v>27</v>
      </c>
      <c r="B28">
        <f t="shared" ca="1" si="1"/>
        <v>0.49592554916038112</v>
      </c>
      <c r="C28">
        <f t="shared" ca="1" si="0"/>
        <v>0.58099809209853626</v>
      </c>
      <c r="D28" t="str">
        <f t="shared" ca="1" si="2"/>
        <v>GO</v>
      </c>
      <c r="E28">
        <f t="shared" ca="1" si="3"/>
        <v>2300</v>
      </c>
      <c r="F28" t="s">
        <v>127</v>
      </c>
      <c r="G28">
        <v>9</v>
      </c>
      <c r="H28" t="s">
        <v>125</v>
      </c>
      <c r="I28">
        <v>2900</v>
      </c>
      <c r="J28" t="str">
        <f t="shared" si="4"/>
        <v/>
      </c>
      <c r="K28" t="str">
        <f t="shared" ca="1" si="5"/>
        <v>{"dy":1,"cd":"GO","cn":1600},{"dy":2,"cd":"EN","cn":8},{"dy":3,"cd":"GO","cn":1700},{"dy":4,"cd":"EN","cn":8},{"dy":5,"cd":"GO","cn":3000},{"dy":6,"cd":"EN","cn":8},{"dy":7,"cd":"DI","cn":6},{"dy":8,"cd":"EN","cn":9},{"dy":9,"cd":"GO","cn":3100},{"dy":10,"cd":"EN","cn":9},{"dy":11,"cd":"GO","cn":500},{"dy":12,"cd":"EN","cn":6},{"dy":13,"cd":"DI","cn":5},{"dy":14,"cd":"GO","cn":3200},{"dy":15,"cd":"EN","cn":8},{"dy":16,"cd":"GO","cn":3000},{"dy":17,"cd":"DI","cn":4},{"dy":18,"cd":"EN","cn":8},{"dy":19,"cd":"GO","cn":1200},{"dy":20,"cd":"EN","cn":7},{"dy":21,"cd":"GO","cn":2300},{"dy":22,"cd":"EN","cn":8},{"dy":23,"cd":"GO","cn":500},{"dy":24,"cd":"EN","cn":6},{"dy":25,"cd":"GO","cn":1700},{"dy":26,"cd":"DI","cn":5},{"dy":27,"cd":"GO","cn":2900}</v>
      </c>
      <c r="L28" t="str">
        <f t="shared" si="6"/>
        <v>{"dy":27,"cd":"GO","cn":2900}</v>
      </c>
    </row>
    <row r="29" spans="1:12">
      <c r="A29">
        <v>28</v>
      </c>
      <c r="B29">
        <f t="shared" ca="1" si="1"/>
        <v>0.97764962827469026</v>
      </c>
      <c r="C29">
        <f t="shared" ca="1" si="0"/>
        <v>0.96518639697181896</v>
      </c>
      <c r="D29" t="str">
        <f t="shared" ca="1" si="2"/>
        <v>DI</v>
      </c>
      <c r="E29">
        <f t="shared" ca="1" si="3"/>
        <v>6</v>
      </c>
      <c r="F29" t="s">
        <v>125</v>
      </c>
      <c r="G29">
        <v>3100</v>
      </c>
      <c r="H29" t="s">
        <v>127</v>
      </c>
      <c r="I29">
        <v>6</v>
      </c>
      <c r="J29" t="str">
        <f t="shared" si="4"/>
        <v/>
      </c>
      <c r="K29" t="str">
        <f t="shared" ca="1" si="5"/>
        <v>{"dy":1,"cd":"GO","cn":1600},{"dy":2,"cd":"EN","cn":8},{"dy":3,"cd":"GO","cn":1700},{"dy":4,"cd":"EN","cn":8},{"dy":5,"cd":"GO","cn":3000},{"dy":6,"cd":"EN","cn":8},{"dy":7,"cd":"DI","cn":6},{"dy":8,"cd":"EN","cn":9},{"dy":9,"cd":"GO","cn":3100},{"dy":10,"cd":"EN","cn":9},{"dy":11,"cd":"GO","cn":500},{"dy":12,"cd":"EN","cn":6},{"dy":13,"cd":"DI","cn":5},{"dy":14,"cd":"GO","cn":3200},{"dy":15,"cd":"EN","cn":8},{"dy":16,"cd":"GO","cn":3000},{"dy":17,"cd":"DI","cn":4},{"dy":18,"cd":"EN","cn":8},{"dy":19,"cd":"GO","cn":1200},{"dy":20,"cd":"EN","cn":7},{"dy":21,"cd":"GO","cn":2300},{"dy":22,"cd":"EN","cn":8},{"dy":23,"cd":"GO","cn":500},{"dy":24,"cd":"EN","cn":6},{"dy":25,"cd":"GO","cn":1700},{"dy":26,"cd":"DI","cn":5},{"dy":27,"cd":"GO","cn":2900},{"dy":28,"cd":"EN","cn":6}</v>
      </c>
      <c r="L29" t="str">
        <f t="shared" si="6"/>
        <v>{"dy":28,"cd":"EN","cn":6}</v>
      </c>
    </row>
    <row r="30" spans="1:12">
      <c r="A30">
        <v>29</v>
      </c>
      <c r="B30">
        <f t="shared" ca="1" si="1"/>
        <v>0.43069077552287938</v>
      </c>
      <c r="C30">
        <f t="shared" ca="1" si="0"/>
        <v>0.50940993979428761</v>
      </c>
      <c r="D30" t="str">
        <f t="shared" ca="1" si="2"/>
        <v>GO</v>
      </c>
      <c r="E30">
        <f t="shared" ca="1" si="3"/>
        <v>2000</v>
      </c>
      <c r="F30" t="s">
        <v>127</v>
      </c>
      <c r="G30">
        <v>7</v>
      </c>
      <c r="H30" t="s">
        <v>125</v>
      </c>
      <c r="I30">
        <v>2200</v>
      </c>
      <c r="J30" t="str">
        <f t="shared" si="4"/>
        <v/>
      </c>
      <c r="K30" t="str">
        <f t="shared" ca="1" si="5"/>
        <v>{"dy":1,"cd":"GO","cn":1600},{"dy":2,"cd":"EN","cn":8},{"dy":3,"cd":"GO","cn":1700},{"dy":4,"cd":"EN","cn":8},{"dy":5,"cd":"GO","cn":3000},{"dy":6,"cd":"EN","cn":8},{"dy":7,"cd":"DI","cn":6},{"dy":8,"cd":"EN","cn":9},{"dy":9,"cd":"GO","cn":3100},{"dy":10,"cd":"EN","cn":9},{"dy":11,"cd":"GO","cn":500},{"dy":12,"cd":"EN","cn":6},{"dy":13,"cd":"DI","cn":5},{"dy":14,"cd":"GO","cn":3200},{"dy":15,"cd":"EN","cn":8},{"dy":16,"cd":"GO","cn":3000},{"dy":17,"cd":"DI","cn":4},{"dy":18,"cd":"EN","cn":8},{"dy":19,"cd":"GO","cn":1200},{"dy":20,"cd":"EN","cn":7},{"dy":21,"cd":"GO","cn":2300},{"dy":22,"cd":"EN","cn":8},{"dy":23,"cd":"GO","cn":500},{"dy":24,"cd":"EN","cn":6},{"dy":25,"cd":"GO","cn":1700},{"dy":26,"cd":"DI","cn":5},{"dy":27,"cd":"GO","cn":2900},{"dy":28,"cd":"EN","cn":6},{"dy":29,"cd":"GO","cn":2200}</v>
      </c>
      <c r="L30" t="str">
        <f t="shared" si="6"/>
        <v>{"dy":29,"cd":"GO","cn":2200}</v>
      </c>
    </row>
    <row r="31" spans="1:12">
      <c r="A31">
        <v>30</v>
      </c>
      <c r="B31">
        <f t="shared" ca="1" si="1"/>
        <v>0.77153025059853764</v>
      </c>
      <c r="C31">
        <f t="shared" ca="1" si="0"/>
        <v>0.77828347300829637</v>
      </c>
      <c r="D31" t="str">
        <f t="shared" ca="1" si="2"/>
        <v>EN</v>
      </c>
      <c r="E31">
        <f t="shared" ca="1" si="3"/>
        <v>9</v>
      </c>
      <c r="F31" t="s">
        <v>125</v>
      </c>
      <c r="G31">
        <v>1000</v>
      </c>
      <c r="H31" t="s">
        <v>127</v>
      </c>
      <c r="I31">
        <v>7</v>
      </c>
      <c r="J31" t="str">
        <f t="shared" si="4"/>
        <v/>
      </c>
      <c r="K31" t="str">
        <f t="shared" ca="1" si="5"/>
        <v>{"dy":1,"cd":"GO","cn":1600},{"dy":2,"cd":"EN","cn":8},{"dy":3,"cd":"GO","cn":1700},{"dy":4,"cd":"EN","cn":8},{"dy":5,"cd":"GO","cn":3000},{"dy":6,"cd":"EN","cn":8},{"dy":7,"cd":"DI","cn":6},{"dy":8,"cd":"EN","cn":9},{"dy":9,"cd":"GO","cn":3100},{"dy":10,"cd":"EN","cn":9},{"dy":11,"cd":"GO","cn":500},{"dy":12,"cd":"EN","cn":6},{"dy":13,"cd":"DI","cn":5},{"dy":14,"cd":"GO","cn":3200},{"dy":15,"cd":"EN","cn":8},{"dy":16,"cd":"GO","cn":3000},{"dy":17,"cd":"DI","cn":4},{"dy":18,"cd":"EN","cn":8},{"dy":19,"cd":"GO","cn":1200},{"dy":20,"cd":"EN","cn":7},{"dy":21,"cd":"GO","cn":2300},{"dy":22,"cd":"EN","cn":8},{"dy":23,"cd":"GO","cn":500},{"dy":24,"cd":"EN","cn":6},{"dy":25,"cd":"GO","cn":1700},{"dy":26,"cd":"DI","cn":5},{"dy":27,"cd":"GO","cn":2900},{"dy":28,"cd":"EN","cn":6},{"dy":29,"cd":"GO","cn":2200},{"dy":30,"cd":"EN","cn":7}</v>
      </c>
      <c r="L31" t="str">
        <f t="shared" si="6"/>
        <v>{"dy":30,"cd":"EN","cn":7}</v>
      </c>
    </row>
    <row r="32" spans="1:12">
      <c r="A32">
        <v>31</v>
      </c>
      <c r="B32">
        <f t="shared" ca="1" si="1"/>
        <v>0.39927017898436779</v>
      </c>
      <c r="C32">
        <f t="shared" ca="1" si="0"/>
        <v>5.9097258582839651E-2</v>
      </c>
      <c r="D32" t="str">
        <f t="shared" ca="1" si="2"/>
        <v>GO</v>
      </c>
      <c r="E32">
        <f t="shared" ca="1" si="3"/>
        <v>600</v>
      </c>
      <c r="F32" t="s">
        <v>127</v>
      </c>
      <c r="G32">
        <v>6</v>
      </c>
      <c r="H32" t="s">
        <v>125</v>
      </c>
      <c r="I32">
        <v>2900</v>
      </c>
      <c r="J32" t="str">
        <f t="shared" si="4"/>
        <v/>
      </c>
      <c r="K32" t="str">
        <f t="shared" ca="1" si="5"/>
        <v>{"dy":1,"cd":"GO","cn":1600},{"dy":2,"cd":"EN","cn":8},{"dy":3,"cd":"GO","cn":1700},{"dy":4,"cd":"EN","cn":8},{"dy":5,"cd":"GO","cn":3000},{"dy":6,"cd":"EN","cn":8},{"dy":7,"cd":"DI","cn":6},{"dy":8,"cd":"EN","cn":9},{"dy":9,"cd":"GO","cn":3100},{"dy":10,"cd":"EN","cn":9},{"dy":11,"cd":"GO","cn":500},{"dy":12,"cd":"EN","cn":6},{"dy":13,"cd":"DI","cn":5},{"dy":14,"cd":"GO","cn":3200},{"dy":15,"cd":"EN","cn":8},{"dy":16,"cd":"GO","cn":3000},{"dy":17,"cd":"DI","cn":4},{"dy":18,"cd":"EN","cn":8},{"dy":19,"cd":"GO","cn":1200},{"dy":20,"cd":"EN","cn":7},{"dy":21,"cd":"GO","cn":2300},{"dy":22,"cd":"EN","cn":8},{"dy":23,"cd":"GO","cn":500},{"dy":24,"cd":"EN","cn":6},{"dy":25,"cd":"GO","cn":1700},{"dy":26,"cd":"DI","cn":5},{"dy":27,"cd":"GO","cn":2900},{"dy":28,"cd":"EN","cn":6},{"dy":29,"cd":"GO","cn":2200},{"dy":30,"cd":"EN","cn":7},{"dy":31,"cd":"GO","cn":2900}</v>
      </c>
      <c r="L32" t="str">
        <f t="shared" si="6"/>
        <v>{"dy":31,"cd":"GO","cn":2900}</v>
      </c>
    </row>
  </sheetData>
  <phoneticPr fontId="1" type="noConversion"/>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00E40-1C77-4315-A9CA-11C225286842}">
  <dimension ref="A1:CD373"/>
  <sheetViews>
    <sheetView workbookViewId="0">
      <pane xSplit="2" ySplit="1" topLeftCell="R347" activePane="bottomRight" state="frozen"/>
      <selection pane="topRight" activeCell="C1" sqref="C1"/>
      <selection pane="bottomLeft" activeCell="A2" sqref="A2"/>
      <selection pane="bottomRight" activeCell="AB206" sqref="AB206"/>
    </sheetView>
    <sheetView tabSelected="1" workbookViewId="1">
      <pane xSplit="2" ySplit="1" topLeftCell="U2" activePane="bottomRight" state="frozen"/>
      <selection pane="topRight" activeCell="C1" sqref="C1"/>
      <selection pane="bottomLeft" activeCell="A2" sqref="A2"/>
      <selection pane="bottomRight" activeCell="AB4" sqref="AB4"/>
    </sheetView>
  </sheetViews>
  <sheetFormatPr defaultRowHeight="16.5" outlineLevelCol="1"/>
  <cols>
    <col min="1" max="2" width="9" customWidth="1"/>
    <col min="3" max="3" width="9" customWidth="1" outlineLevel="1"/>
    <col min="4" max="9" width="3.75" customWidth="1" outlineLevel="1"/>
    <col min="10" max="11" width="24.75" customWidth="1" outlineLevel="1"/>
    <col min="12" max="12" width="9" customWidth="1" outlineLevel="1"/>
    <col min="13" max="13" width="24.75" customWidth="1" outlineLevel="1"/>
    <col min="14" max="14" width="10.125" customWidth="1" outlineLevel="1"/>
    <col min="15" max="18" width="9" customWidth="1" outlineLevel="1"/>
    <col min="19" max="19" width="3.25" customWidth="1" outlineLevel="1"/>
    <col min="20" max="20" width="5.5" customWidth="1" outlineLevel="1"/>
    <col min="21" max="21" width="25" customWidth="1" outlineLevel="1"/>
    <col min="22" max="22" width="9.75" customWidth="1" outlineLevel="1"/>
    <col min="23" max="26" width="6.625" customWidth="1" outlineLevel="1"/>
    <col min="27" max="27" width="9.875" customWidth="1"/>
    <col min="28" max="28" width="25" customWidth="1" outlineLevel="1"/>
    <col min="29" max="29" width="10.125" customWidth="1"/>
    <col min="30" max="33" width="9" customWidth="1"/>
    <col min="34" max="34" width="3.25" customWidth="1"/>
    <col min="35" max="35" width="5.5" customWidth="1"/>
    <col min="36" max="36" width="16.5" customWidth="1" outlineLevel="1"/>
    <col min="37" max="37" width="12.75" customWidth="1" outlineLevel="1"/>
    <col min="38" max="40" width="9" customWidth="1" outlineLevel="1"/>
    <col min="42" max="42" width="26" customWidth="1" outlineLevel="1"/>
    <col min="43" max="55" width="9" customWidth="1" outlineLevel="1"/>
    <col min="57" max="57" width="9" customWidth="1" outlineLevel="1"/>
    <col min="59" max="62" width="9" customWidth="1" outlineLevel="1"/>
    <col min="63" max="63" width="26" customWidth="1" outlineLevel="1"/>
    <col min="65" max="74" width="9" customWidth="1" outlineLevel="1"/>
    <col min="76" max="80" width="9" customWidth="1" outlineLevel="1"/>
    <col min="82" max="82" width="9" customWidth="1" outlineLevel="1"/>
  </cols>
  <sheetData>
    <row r="1" spans="1:82" ht="26.25" customHeight="1">
      <c r="A1" s="3" t="s">
        <v>63</v>
      </c>
      <c r="B1" s="3" t="s">
        <v>66</v>
      </c>
      <c r="C1" s="6" t="s">
        <v>107</v>
      </c>
      <c r="D1" s="6" t="s">
        <v>136</v>
      </c>
      <c r="E1" s="6" t="s">
        <v>148</v>
      </c>
      <c r="F1" s="6" t="s">
        <v>153</v>
      </c>
      <c r="G1" s="6" t="s">
        <v>160</v>
      </c>
      <c r="H1" s="6" t="s">
        <v>176</v>
      </c>
      <c r="I1" s="6" t="s">
        <v>177</v>
      </c>
      <c r="J1" s="6" t="s">
        <v>158</v>
      </c>
      <c r="K1" s="6" t="s">
        <v>159</v>
      </c>
      <c r="L1" s="6" t="s">
        <v>278</v>
      </c>
      <c r="M1" s="6" t="s">
        <v>157</v>
      </c>
      <c r="N1" s="6" t="s">
        <v>147</v>
      </c>
      <c r="O1" s="6" t="s">
        <v>152</v>
      </c>
      <c r="P1" s="6" t="s">
        <v>154</v>
      </c>
      <c r="Q1" s="6" t="s">
        <v>155</v>
      </c>
      <c r="R1" s="6" t="s">
        <v>156</v>
      </c>
      <c r="S1" s="6" t="s">
        <v>172</v>
      </c>
      <c r="T1" s="9" t="str">
        <f t="array" aca="1" ref="T1" ca="1">IF(SUM(IF(S:S="업데이트순번이상",1,0))&gt;0,"순번이상","")</f>
        <v/>
      </c>
      <c r="U1" s="6" t="s">
        <v>151</v>
      </c>
      <c r="V1" s="6" t="s">
        <v>146</v>
      </c>
      <c r="W1" s="6" t="s">
        <v>161</v>
      </c>
      <c r="X1" s="6" t="s">
        <v>162</v>
      </c>
      <c r="Y1" s="6" t="s">
        <v>163</v>
      </c>
      <c r="Z1" s="6" t="s">
        <v>164</v>
      </c>
      <c r="AA1" s="3" t="s">
        <v>93</v>
      </c>
      <c r="AB1" t="s">
        <v>62</v>
      </c>
      <c r="AC1" s="3" t="str">
        <f t="array" ref="AC1">IF(SUM(IF(AJ:AJ="슬롯타입이상",1,0))&gt;0,"타입확인","vl")</f>
        <v>vl</v>
      </c>
      <c r="AD1" s="3" t="str">
        <f t="array" aca="1" ref="AD1" ca="1">IF(SUM(IF(OR(AK:AK="밸류불필요",AK:AK="숫자필요",AK:AK="캐릭터없음",AK:AK="장비없음"),1,0))&gt;0,"밸류이상","cn")</f>
        <v>cn</v>
      </c>
      <c r="AE1" s="3" t="s">
        <v>67</v>
      </c>
      <c r="AF1" s="2" t="s">
        <v>81</v>
      </c>
      <c r="AG1" s="2" t="s">
        <v>69</v>
      </c>
      <c r="AH1" s="6" t="s">
        <v>172</v>
      </c>
      <c r="AI1" s="9" t="str">
        <f t="array" aca="1" ref="AI1" ca="1">IF(SUM(IF(AH:AH="업데이트순번이상",1,0))&gt;0,"순번이상","")</f>
        <v/>
      </c>
      <c r="AJ1" t="s">
        <v>96</v>
      </c>
      <c r="AK1" t="s">
        <v>103</v>
      </c>
      <c r="AL1" t="s">
        <v>102</v>
      </c>
      <c r="AM1" s="8" t="s">
        <v>105</v>
      </c>
      <c r="AN1" s="8" t="s">
        <v>104</v>
      </c>
      <c r="AP1" t="s">
        <v>94</v>
      </c>
      <c r="AQ1" t="s">
        <v>95</v>
      </c>
      <c r="AR1" t="s">
        <v>108</v>
      </c>
      <c r="AS1" t="s">
        <v>109</v>
      </c>
      <c r="AT1" t="s">
        <v>139</v>
      </c>
      <c r="AU1" t="s">
        <v>140</v>
      </c>
      <c r="AV1" t="s">
        <v>171</v>
      </c>
      <c r="AW1" t="s">
        <v>150</v>
      </c>
      <c r="AX1" t="s">
        <v>169</v>
      </c>
      <c r="AY1" t="s">
        <v>170</v>
      </c>
      <c r="AZ1" s="6" t="s">
        <v>173</v>
      </c>
      <c r="BA1" t="s">
        <v>168</v>
      </c>
      <c r="BB1" t="s">
        <v>174</v>
      </c>
      <c r="BC1" t="s">
        <v>175</v>
      </c>
      <c r="BE1" t="s">
        <v>106</v>
      </c>
      <c r="BG1" t="s">
        <v>137</v>
      </c>
      <c r="BH1" t="s">
        <v>120</v>
      </c>
      <c r="BI1" t="s">
        <v>121</v>
      </c>
      <c r="BJ1" t="s">
        <v>122</v>
      </c>
      <c r="BK1" t="s">
        <v>123</v>
      </c>
      <c r="BM1" t="s">
        <v>120</v>
      </c>
      <c r="BN1" t="s">
        <v>260</v>
      </c>
      <c r="BO1" t="s">
        <v>261</v>
      </c>
      <c r="BP1">
        <v>1</v>
      </c>
      <c r="BQ1" t="s">
        <v>264</v>
      </c>
      <c r="BR1" t="s">
        <v>265</v>
      </c>
      <c r="BS1" t="str">
        <f ca="1">IF(COUNTA(BV:BV)&lt;&gt;COUNTA([1]EquipTable!$A:$A),"수량이상","누적")</f>
        <v>누적</v>
      </c>
      <c r="BT1" t="s">
        <v>262</v>
      </c>
      <c r="BU1" t="s">
        <v>263</v>
      </c>
      <c r="BV1" t="s">
        <v>144</v>
      </c>
      <c r="BX1" t="s">
        <v>120</v>
      </c>
      <c r="BY1">
        <v>1</v>
      </c>
      <c r="BZ1" t="str">
        <f ca="1">IF(COUNTA(CA:CA)&lt;&gt;COUNTA([2]ActorTable!$A:$A),"수량이상","누적")</f>
        <v>수량이상</v>
      </c>
      <c r="CA1" t="s">
        <v>166</v>
      </c>
      <c r="CB1" t="s">
        <v>149</v>
      </c>
      <c r="CD1" t="s">
        <v>165</v>
      </c>
    </row>
    <row r="2" spans="1:82">
      <c r="A2">
        <v>1</v>
      </c>
      <c r="B2">
        <v>0</v>
      </c>
      <c r="C2">
        <f>IF(B2&lt;=9,0,
IF(B2=10,1,2))</f>
        <v>0</v>
      </c>
      <c r="D2">
        <f ca="1">RAND()</f>
        <v>6.0219197900490351E-2</v>
      </c>
      <c r="E2">
        <f ca="1">RAND()</f>
        <v>3.7020941449261047E-2</v>
      </c>
      <c r="F2">
        <f ca="1">RAND()</f>
        <v>0.16336976227833022</v>
      </c>
      <c r="G2">
        <f ca="1">RAND()</f>
        <v>0.89234932258691502</v>
      </c>
      <c r="H2">
        <f ca="1">RAND()</f>
        <v>0.92994332948239056</v>
      </c>
      <c r="I2">
        <f ca="1">RAND()</f>
        <v>0.48077488707864857</v>
      </c>
      <c r="M2" t="str">
        <f ca="1">IF(LEN(J2)&lt;&gt;0,J2,VLOOKUP(D2+$B2,$BJ:$BK,MATCH($BK$1,$BJ$1:$BK$1,0),1))</f>
        <v>지정 장비</v>
      </c>
      <c r="N2" t="str">
        <f ca="1">IF(LEN(K2)&lt;&gt;0,
  IF(LEN($J2)=0,"두 칸 모두 입력",
  IF($J2="지정 장비",K2,INDEX($CA:$CA,MATCH(K2,$CB:$CB,0)))),
IF($M2="삭제","삭제",
IF($M2="지정 장비",VLOOKUP($E2,OFFSET($BS:$BV,0,IF($B2=6,1,IF($B2=7,2,0))),MATCH($BV$1,OFFSET($BS$1:$BV$1,0,IF($B2=6,1,IF($B2=7,2,0))),0),1),
IF(OR($M2="캐릭터 상자 일반등급",$M2="캐릭터 상자 영웅등급"),"삭제",
IF(OR($M2="지정 캐릭터",$M2="지정 캐릭터 PP",IF(ISERROR(FIND("지정 캐릭터 LBP",$M2)),0,1)),
  IF(AND(OR($B2=10,$B2=11),$M2=OFFSET($M2,-1,0)),OFFSET(N2,-1,0),VLOOKUP($E2,$BZ:$CA,MATCH($CA$1,$BZ$1:$CA$1,0),1)),
IF(OR($M2="안 지정 캐릭터 영웅등급",$M2="안 지정 캐릭터 PP 일반등급",$M2="안 지정 캐릭터 PP 영웅등급"),
  IF(AND(OR($B2=10,$B2=11),$M2=OFFSET($M2,-1,0)),OFFSET(N2,-1,0),INT($E2*100000)),
"그외없음"))))))</f>
        <v>Equip0101</v>
      </c>
      <c r="O2">
        <f ca="1">IF(LEN(L2)&lt;&gt;0,
  IF(OR(LEN($J2)=0,LEN($K2)=0),"세 칸 모두 입력",L2),
IF($M2="삭제","삭제",
IF(OR($M2="지정 장비",$M2="캐릭터 상자 일반등급",$M2="캐릭터 상자 영웅등급",$M2="지정 캐릭터",IF(ISERROR(FIND("지정 캐릭터 LBP",$M2)),0,1),$M2="안 지정 캐릭터 영웅등급"),1,
IF($M2="지정 캐릭터 PP",
  IF(AND(OR($B2=10,$B2=11),$M2=OFFSET($M2,-1,0)),OFFSET(O2,-1,0),
    VLOOKUP($M2,$AP:$BB,MATCH($AX$1,$AP$1:$BB$1,0),0)+INT($E2*(VLOOKUP($M2,$AP:$BB,MATCH($AY$1,$AP$1:$BB$1,0),0)-VLOOKUP($M2,$AP:$BB,MATCH($AX$1,$AP$1:$BB$1,0),0)+1))),
IF(OR($M2="안 지정 캐릭터 PP 일반등급",$M2="안 지정 캐릭터 PP 영웅등급"),
  IF(AND(OR($B2=10,$B2=11),$M2=OFFSET($M2,-1,0)),OFFSET(O2,-1,0),
    VLOOKUP($M2,$AP:$BB,MATCH($AX$1,$AP$1:$BB$1,0),0)+INT($E2*(VLOOKUP($M2,$AP:$BB,MATCH($AY$1,$AP$1:$BB$1,0),0)-VLOOKUP($M2,$AP:$BB,MATCH($AX$1,$AP$1:$BB$1,0),0)+1))),
"그외없음")))))</f>
        <v>1</v>
      </c>
      <c r="P2" t="str">
        <f ca="1">IF($M2="삭제","삭제",
IF($M2="지정 장비",
  IF(ISBLANK(VLOOKUP($N2,[1]EquipTable!$1:$1048576,MATCH("표준 GO pr Min",[1]EquipTable!$1:$1,0),0)),"DI",
    IF(ISBLANK(VLOOKUP($N2,[1]EquipTable!$1:$1048576,MATCH("표준 DI pr Min",[1]EquipTable!$1:$1,0),0)),"GO",
      IF(G2&lt;IF($B2&lt;=1,0.5,0.25),"DI","GO"))),
IF(OR($M2="캐릭터 상자 일반등급",$M2="캐릭터 상자 영웅등급"),"DI",
IF(OR($M2="지정 캐릭터",IF(ISERROR(FIND("지정 캐릭터 LBP",$M2)),0,1),$M2="안 지정 캐릭터 영웅등급"),"DI",
IF($M2="지정 캐릭터 PP","DI",
IF(OR($M2="안 지정 캐릭터 PP 일반등급",$M2="안 지정 캐릭터 PP 영웅등급"),"GO",
"그외없음"))))))</f>
        <v>GO</v>
      </c>
      <c r="Q2" t="str">
        <f ca="1">IF($M2="삭제","삭제",
IF($P2="GO","삭제",
IF($M2="지정 장비",
  IF(ISBLANK(VLOOKUP($N2,[1]EquipTable!$1:$1048576,MATCH("표준 DI pp Min",[1]EquipTable!$1:$1,0),0)),"삭제",
    VLOOKUP($N2,[1]EquipTable!$1:$1048576,MATCH("표준 DI pp Min",[1]EquipTable!$1:$1,0),0)+INT($H2*(VLOOKUP($N2,[1]EquipTable!$1:$1048576,MATCH("표준 DI pp Max",[1]EquipTable!$1:$1,0),0)-VLOOKUP($N2,[1]EquipTable!$1:$1048576,MATCH("표준 DI pp Min",[1]EquipTable!$1:$1,0),0)+1))),
IF(OR($M2="캐릭터 상자 일반등급",$M2="캐릭터 상자 영웅등급"),"삭제",
IF(OR($M2="지정 캐릭터",IF(ISERROR(FIND("지정 캐릭터 LBP",$M2)),0,1)),
  IF(AND(OR($B2=10,$B2=11),$M2=OFFSET($M2,-1,0)),OFFSET(Q2,-1,0),
    IF(ISBLANK(VLOOKUP($N2,[2]ActorTable!$1:$1048576,MATCH("표준 DI pp Min",[2]ActorTable!$1:$1,0),0)),"삭제",
      INT(VLOOKUP($M2,$AP:$BC,MATCH($AZ$1,$AP$1:$BC$1,0),0)*(VLOOKUP($N2,[2]ActorTable!$1:$1048576,MATCH("표준 DI pp Min",[2]ActorTable!$1:$1,0),0)+$H2*(VLOOKUP($N2,[2]ActorTable!$1:$1048576,MATCH("표준 DI pp Max",[2]ActorTable!$1:$1,0),0)-VLOOKUP($N2,[2]ActorTable!$1:$1048576,MATCH("표준 DI pp Min",[2]ActorTable!$1:$1,0),0)+1))))),
IF($M2="안 지정 캐릭터 영웅등급",
  IF(AND(OR($B2=10,$B2=11),$M2=OFFSET($M2,-1,0)),OFFSET(Q2,-1,0),
    VLOOKUP($M2,$AP:$BC,MATCH($BB$1,$AP$1:$BC$1,0),0)+INT($H2*(VLOOKUP($M2,$AP:$BC,MATCH($BC$1,$AP$1:$BC$1,0),0)-VLOOKUP($M2,$AP:$BC,MATCH($BB$1,$AP$1:$BC$1,0),0)+1))),
IF($M2="지정 캐릭터 PP",
  IF(AND(OR($B2=10,$B2=11),$M2=OFFSET($M2,-1,0)),OFFSET(Q2,-1,0),
    INT($O2*VLOOKUP($M2,$AP:$BC,MATCH($AZ$1,$AP$1:$BC$1,0),0)*IF($O2&lt;=15,1,1+($O2-15)^0.5/8)*CHOOSE(MID($N2,7,1)+1,1,1.25,2))),
"그외없음")))))))</f>
        <v>삭제</v>
      </c>
      <c r="R2">
        <f ca="1">IF($M2="삭제","삭제",
IF($M2="지정 장비",
  IF($P2="DI",
    VLOOKUP($N2,[1]EquipTable!$1:$1048576,MATCH("표준 DI pr Min",[1]EquipTable!$1:$1,0),0)+INT($I2*(VLOOKUP($N2,[1]EquipTable!$1:$1048576,MATCH("표준 DI pr Max",[1]EquipTable!$1:$1,0),0)-VLOOKUP($N2,[1]EquipTable!$1:$1048576,MATCH("표준 DI pr Min",[1]EquipTable!$1:$1,0),0)+1)),
    ROUNDDOWN(VLOOKUP($N2,[1]EquipTable!$1:$1048576,MATCH("표준 GO pr Min",[1]EquipTable!$1:$1,0),0)+INT($I2*(VLOOKUP($N2,[1]EquipTable!$1:$1048576,MATCH("표준 GO pr Max",[1]EquipTable!$1:$1,0),0)-VLOOKUP($N2,[1]EquipTable!$1:$1048576,MATCH("표준 GO pr Min",[1]EquipTable!$1:$1,0),0)+100)),-2)),
IF(OR($M2="캐릭터 상자 일반등급",$M2="캐릭터 상자 영웅등급"),VLOOKUP($M2,$AP:$BC,MATCH($AZ$1,$AP$1:$BC$1,0),0),
IF(OR($M2="지정 캐릭터",IF(ISERROR(FIND("지정 캐릭터 LBP",$M2)),0,1)),
  IF(AND(OR($B2=10,$B2=11),$M2=OFFSET($M2,-1,0)),OFFSET(R2,-1,0),
    INT(VLOOKUP($M2,$AP:$BC,MATCH($AZ$1,$AP$1:$BC$1,0),0)*(VLOOKUP($N2,[2]ActorTable!$1:$1048576,MATCH("표준 DI pr Min",[2]ActorTable!$1:$1,0),0)+$I2*(VLOOKUP($N2,[2]ActorTable!$1:$1048576,MATCH("표준 DI pr Max",[2]ActorTable!$1:$1,0),0)-VLOOKUP($N2,[2]ActorTable!$1:$1048576,MATCH("표준 DI pr Min",[2]ActorTable!$1:$1,0),0)+1)))),
IF($M2="안 지정 캐릭터 영웅등급",
  IF(AND(OR($B2=10,$B2=11),$M2=OFFSET($M2,-1,0)),OFFSET(R2,-1,0),
    VLOOKUP($M2,$AP:$BC,MATCH($AZ$1,$AP$1:$BC$1,0),0)+INT($I2*(VLOOKUP($M2,$AP:$BC,MATCH($BA$1,$AP$1:$BC$1,0),0)-VLOOKUP($M2,$AP:$BC,MATCH($AZ$1,$AP$1:$BC$1,0),0)+1))),
IF($M2="지정 캐릭터 PP",
  IF(AND(OR($B2=10,$B2=11),$M2=OFFSET($M2,-1,0)),OFFSET(R2,-1,0),
    INT($O2*VLOOKUP($M2,$AP:$BC,MATCH($AZ$1,$AP$1:$BC$1,0),0)*IF($O2&lt;=15,1,1+($O2-15)^0.5/8)*CHOOSE(MID($N2,7,1)+1,1,1.25,2)*(VLOOKUP($M2,$AP:$BC,MATCH($BA$1,$AP$1:$BC$1,0),0)+$I2*(VLOOKUP($M2,$AP:$BC,MATCH($BB$1,$AP$1:$BC$1,0),0)-VLOOKUP($M2,$AP:$BC,MATCH($BA$1,$AP$1:$BC$1,0),0))))),
IF(OR($M2="안 지정 캐릭터 PP 일반등급",$M2="안 지정 캐릭터 PP 영웅등급"),
  IF(AND(OR($B2=10,$B2=11),$M2=OFFSET($M2,-1,0)),OFFSET(R2,-1,0),
    $O2*VLOOKUP($M2,$AP:$BC,MATCH($AZ$1,$AP$1:$BC$1,0),0)),
"그외없음")))))))</f>
        <v>1200</v>
      </c>
      <c r="S2" t="str">
        <f ca="1">IF(OR(ISNUMBER(N2),N2="삭제",ISBLANK(N2)),"",
IF(LEFT(N2,5)="Equip",
  IF($BP$1&lt;VLOOKUP(N2,[1]EquipTable!$1:$1048576,MATCH("업데이트순번",[1]EquipTable!$1:$1,0),0),"업데이트순번이상",""),
IF(LEFT(N2,5)="Actor",
  IF($BY$1&lt;VLOOKUP(N2,[2]ActorTable!$1:$1048576,MATCH("업데이트순번",[2]ActorTable!$1:$1,0),0),"업데이트순번이상",""),
"그외없음")))</f>
        <v/>
      </c>
      <c r="T2" t="str">
        <f ca="1">IF(OR(ISNUMBER(N2),N2="삭제",ISBLANK(N2)),"",
IF(LEFT(N2,5)="Equip",IF(MID(N2,7,1)="4","전설",""),
IF(LEFT(N2,5)="Actor",IF(MID(N2,7,1)="2","전설",""),
"그외없음")))</f>
        <v/>
      </c>
      <c r="U2" t="s">
        <v>82</v>
      </c>
      <c r="V2" t="s">
        <v>110</v>
      </c>
      <c r="W2">
        <v>1</v>
      </c>
      <c r="X2" t="s">
        <v>125</v>
      </c>
      <c r="Z2">
        <v>3100</v>
      </c>
      <c r="AA2" t="str">
        <f ca="1">IF(ISBLANK(AB2),"",
VLOOKUP(AB2,OFFSET(INDIRECT("$A:$B"),0,MATCH(AB$1&amp;"_Verify",INDIRECT("$1:$1"),0)-1),2,0)
)</f>
        <v>upn</v>
      </c>
      <c r="AB2" t="s">
        <v>92</v>
      </c>
      <c r="AC2">
        <v>45765</v>
      </c>
      <c r="AD2">
        <v>14</v>
      </c>
      <c r="AE2" t="s">
        <v>125</v>
      </c>
      <c r="AG2">
        <v>4200</v>
      </c>
      <c r="AH2" t="str">
        <f>IF(OR(ISNUMBER(AC2),AC2="삭제",ISBLANK(AC2)),"",
IF(LEFT(AC2,5)="Equip",
  IF($BP$1&lt;VLOOKUP(AC2,[1]EquipTable!$1:$1048576,MATCH("업데이트순번",[1]EquipTable!$1:$1,0),0),"업데이트순번이상",""),
IF(LEFT(AC2,5)="Actor",
  IF($BY$1&lt;VLOOKUP(AC2,[2]ActorTable!$1:$1048576,MATCH("업데이트순번",[2]ActorTable!$1:$1,0),0),"업데이트순번이상",""),
"그외없음")))</f>
        <v/>
      </c>
      <c r="AI2" s="11" t="str">
        <f>IF(OR(ISNUMBER(AC2),AC2="삭제",ISBLANK(AC2)),"",
IF(LEFT(AC2,5)="Equip",IF(MID(AC2,7,1)="4","전설",""),
IF(LEFT(AC2,5)="Actor",IF(MID(AC2,7,1)="2","전설",""),
"그외없음")))</f>
        <v/>
      </c>
      <c r="AJ2" t="str">
        <f>IF(ISBLANK($AB2),"",
IF(AND($B2&gt;=VLOOKUP($AB2,$AP:$AS,3,0),$B2&lt;=VLOOKUP($AB2,$AP:$AS,4,0)),"","슬롯타입이상"))</f>
        <v/>
      </c>
      <c r="AK2" t="str">
        <f>IF(OR(
  AND(NOT(ISERROR(FIND("상자",AB2))),ISBLANK(AC2)),
  AND(ISBLANK(AB2),ISBLANK(AC2)),
  AND(NOT(ISERROR(FIND("안 지정",AB2))),ISNUMBER(AC2))),"",
IF(AND(NOT(ISERROR(FIND("상자",AB2))),NOT(ISBLANK(AC2))),"밸류불필요",
IF(AND(NOT(ISERROR(FIND("안 지정",AB2))),NOT(ISNUMBER(AC2))),"숫자필요",
IF(NOT(ISERROR(FIND("장비",AB2))),
  IFERROR(VLOOKUP(AC2,[1]EquipTable!$A:$T,MATCH("이름참고",[1]EquipTable!$1:$1,0),0),"장비없음"),
IF(NOT(ISERROR(FIND("캐릭터",AB2))),
  IFERROR(VLOOKUP(AC2,[2]ActorTable!$A:$H,MATCH("이름참고",[2]ActorTable!$1:$1,0),0),"캐릭터없음"),
"")))))</f>
        <v/>
      </c>
      <c r="AL2">
        <v>1</v>
      </c>
      <c r="AM2" t="str">
        <f ca="1">IF(ROW()=2,AN2,OFFSET(AM2,-1,0)&amp;IF(LEN(AN2)=0,"",","&amp;AN2))</f>
        <v>{"dy":1,"sl":0,"tp":"upn","vl":"45765","cn":14,"pt":"GO","pr":4200}</v>
      </c>
      <c r="AN2" t="str">
        <f ca="1">IF(AL2&lt;&gt;1,"",
"{"""&amp;A$1&amp;""":"&amp;A2
&amp;","""&amp;B$1&amp;""":"&amp;B2
&amp;IF(LEN(AA2)=0,"",","""&amp;AA$1&amp;""":"""&amp;AA2&amp;"""")
&amp;IF(LEN(AC2)=0,"",","""&amp;AC$1&amp;""":"""&amp;AC2&amp;"""")
&amp;IF(LEN(AD2)=0,"",","""&amp;AD$1&amp;""":"&amp;AD2)
&amp;IF(LEN(AE2)=0,"",","""&amp;AE$1&amp;""":"""&amp;AE2&amp;"""")
&amp;IF(LEN(AF2)=0,"",","""&amp;AF$1&amp;""":"&amp;AF2)
&amp;IF(LEN(AG2)=0,"",","""&amp;AG$1&amp;""":"&amp;AG2)&amp;"}")</f>
        <v>{"dy":1,"sl":0,"tp":"upn","vl":"45765","cn":14,"pt":"GO","pr":4200}</v>
      </c>
      <c r="AP2" t="s">
        <v>82</v>
      </c>
      <c r="AQ2" t="s">
        <v>70</v>
      </c>
      <c r="AR2">
        <v>0</v>
      </c>
      <c r="AS2">
        <v>7</v>
      </c>
      <c r="AT2">
        <f t="shared" ref="AT2:AT15" ca="1" si="0">COUNTIF(M:M,AP2)</f>
        <v>137</v>
      </c>
      <c r="AU2">
        <f t="shared" ref="AU2:AU15" si="1">COUNTIF(AB:AB,AP2)</f>
        <v>154</v>
      </c>
      <c r="AV2">
        <f ca="1">COUNTIFS(M:M,AP2,T:T,"전설")</f>
        <v>3</v>
      </c>
      <c r="AW2">
        <f>COUNTIFS(AB:AB,AP2,AI:AI,"전설")</f>
        <v>8</v>
      </c>
      <c r="BE2" t="str">
        <f ca="1">"["&amp;
IF(LEFT(OFFSET(AM1,COUNTA(AM:AM)-1,0),1)=",",SUBSTITUTE(OFFSET(AM1,COUNTA(AM:AM)-1,0),",","",1),OFFSET(AM1,COUNTA(AM:AM)-1,0))
&amp;"]"</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dy":31,"sl":10},{"dy":1,"sl":11,"tp":"fl1","vl":"Actor3231","cn":1,"pt":"DI","pp":775,"pr":299},{"dy":2,"sl":11,"tp":"fl1","vl":"Actor3231","cn":1,"pt":"DI","pp":775,"pr":299},{"dy":3,"sl":11},{"dy":4,"sl":11},{"dy":5,"sl":11,"tp":"fl6","vl":"Actor3022","cn":1,"pt":"DI","pp":80,"pr":49},{"dy":6,"sl":11,"tp":"fl6","vl":"Actor3022","cn":1,"pt":"DI","pp":80,"pr":49},{"dy":7,"sl":11},{"dy":8,"sl":11},{"dy":9,"sl":11,"tp":"fl1","vl":"Actor0113","cn":1,"pt":"DI","pp":219,"pr":119},{"dy":10,"sl":11,"tp":"fl1","vl":"Actor0113","cn":1,"pt":"DI","pp":219,"pr":119},{"dy":11,"sl":11},{"dy":12,"sl":11,"tp":"fl1","vl":"Actor1141","cn":1,"pt":"DI","pp":219,"pr":119},{"dy":13,"sl":11,"tp":"fl1","vl":"Actor1141","cn":1,"pt":"DI","pp":219,"pr":119},{"dy":14,"sl":11},{"dy":15,"sl":11,"tp":"fl1","vl":"Actor2238","cn":1,"pt":"DI","pp":775,"pr":419},{"dy":16,"sl":11,"tp":"fl1","vl":"Actor2238","cn":1,"pt":"DI","pp":775,"pr":419},{"dy":17,"sl":11,"tp":"fl1","vl":"Actor2238","cn":1,"pt":"DI","pp":775,"pr":419},{"dy":18,"sl":11},{"dy":19,"sl":11,"tp":"fl6","vl":"Actor0037","cn":1,"pt":"DI","pp":90,"pr":59},{"dy":20,"sl":11,"tp":"fl6","vl":"Actor0037","cn":1,"pt":"DI","pp":90,"pr":59},{"dy":21,"sl":11},{"dy":22,"sl":11,"tp":"fl3","vl":"Actor1109","cn":1,"pt":"DI","pp":240,"pr":129},{"dy":23,"sl":11,"tp":"fl3","vl":"Actor1109","cn":1,"pt":"DI","pp":240,"pr":129},{"dy":24,"sl":11},{"dy":25,"sl":11,"tp":"fl3","vl":"Actor2120","cn":1,"pt":"DI","pp":240,"pr":119},{"dy":26,"sl":11,"tp":"fl3","vl":"Actor2120","cn":1,"pt":"DI","pp":240,"pr":119},{"dy":27,"sl":11},{"dy":28,"sl":11,"tp":"fl6","vl":"Actor0024","cn":1,"pt":"DI","pp":90,"pr":59},{"dy":29,"sl":11,"tp":"fl6","vl":"Actor0024","cn":1,"pt":"DI","pp":90,"pr":59},{"dy":30,"sl":11},{"dy":31,"sl":11}]</v>
      </c>
      <c r="BG2">
        <v>0</v>
      </c>
      <c r="BH2">
        <v>15</v>
      </c>
      <c r="BI2">
        <f t="shared" ref="BI2:BI14" si="2">BH2/SUMIF(BG:BG,BG2,BH:BH)</f>
        <v>0.88235294117647056</v>
      </c>
      <c r="BJ2">
        <v>0</v>
      </c>
      <c r="BK2" t="s">
        <v>82</v>
      </c>
      <c r="BM2">
        <f ca="1">IF(VLOOKUP($BV2,[1]EquipTable!$1:$1048576,MATCH("업데이트순번",[1]EquipTable!$1:$1,0),0)&lt;=$BP$1,1,0)
*IF(MID(BV2,7,1)="4",0.1,1)</f>
        <v>1</v>
      </c>
      <c r="BN2">
        <f ca="1">IF(VLOOKUP($BV2,[1]EquipTable!$1:$1048576,MATCH("업데이트순번",[1]EquipTable!$1:$1,0),0)&lt;=$BP$1,1,0)
*IF(MID(BV2,7,1)="4",0.1,1)
*IF(AND(MID(BV2,7,1)&lt;&gt;"4",OR(MID(BV2,6,1)="6",MID(BV2,6,1)="7")),3,1)</f>
        <v>1</v>
      </c>
      <c r="BO2">
        <f ca="1">IF(VLOOKUP($BV2,[1]EquipTable!$1:$1048576,MATCH("업데이트순번",[1]EquipTable!$1:$1,0),0)&lt;=$BP$1,1,0)
*IF(MID(BV2,7,1)="4",0.1,1)
*IF(AND(MID(BV2,7,1)&lt;&gt;"4",MID(BV2,6,1)="8"),4,1)</f>
        <v>1</v>
      </c>
      <c r="BP2">
        <f ca="1">BM2/SUM(BM:BM)</f>
        <v>1.3495276653171391E-2</v>
      </c>
      <c r="BQ2">
        <f ca="1">BN2/SUM(BN:BN)</f>
        <v>9.4250706880301613E-3</v>
      </c>
      <c r="BR2">
        <f ca="1">BO2/SUM(BO:BO)</f>
        <v>1.0193679918450561E-2</v>
      </c>
      <c r="BS2">
        <v>0</v>
      </c>
      <c r="BT2">
        <v>0</v>
      </c>
      <c r="BU2">
        <v>0</v>
      </c>
      <c r="BV2" t="str">
        <f ca="1">OFFSET([1]EquipTable!$A$1,ROW()-1,0)</f>
        <v>Equip0001</v>
      </c>
      <c r="BX2">
        <f ca="1">IF(VLOOKUP($CA2,[2]ActorTable!$1:$1048576,MATCH("업데이트순번",[2]ActorTable!$1:$1,0),0)&lt;=$BY$1,1,0)
*IF(MID(CA2,7,1)="2",0.1,1)</f>
        <v>0.1</v>
      </c>
      <c r="BY2">
        <f ca="1">BX2/SUM(BX:BX)</f>
        <v>3.90625E-3</v>
      </c>
      <c r="BZ2">
        <v>0</v>
      </c>
      <c r="CA2" t="str">
        <f ca="1">OFFSET([2]ActorTable!$A$1,ROW()-1,0)</f>
        <v>Actor0201</v>
      </c>
      <c r="CB2" t="str">
        <f ca="1">VLOOKUP($CA2,[2]ActorTable!$1:$1048576,MATCH("이름참고",[2]ActorTable!$1:$1,0),0)</f>
        <v>간파울</v>
      </c>
      <c r="CD2" t="s">
        <v>167</v>
      </c>
    </row>
    <row r="3" spans="1:82">
      <c r="A3">
        <v>1</v>
      </c>
      <c r="B3">
        <v>1</v>
      </c>
      <c r="C3">
        <f>IF(B3&lt;=9,0,
IF(B3=10,1,2))</f>
        <v>0</v>
      </c>
      <c r="D3">
        <f ca="1">RAND()</f>
        <v>0.19161400713133414</v>
      </c>
      <c r="E3">
        <f ca="1">RAND()</f>
        <v>7.0207545524461734E-2</v>
      </c>
      <c r="F3">
        <f ca="1">RAND()</f>
        <v>0.47182729120284406</v>
      </c>
      <c r="G3">
        <f ca="1">RAND()</f>
        <v>0.96731494839921606</v>
      </c>
      <c r="H3">
        <f ca="1">RAND()</f>
        <v>0.59060183006343536</v>
      </c>
      <c r="I3">
        <f ca="1">RAND()</f>
        <v>0.13950186064601799</v>
      </c>
      <c r="M3" t="str">
        <f ca="1">IF(LEN(J3)&lt;&gt;0,J3,VLOOKUP(D3+$B3,$BJ:$BK,MATCH($BK$1,$BJ$1:$BK$1,0),1))</f>
        <v>지정 장비</v>
      </c>
      <c r="N3" t="str">
        <f ca="1">IF(LEN(K3)&lt;&gt;0,
  IF(LEN($J3)=0,"두 칸 모두 입력",
  IF($J3="지정 장비",K3,INDEX($CA:$CA,MATCH(K3,$CB:$CB,0)))),
IF($M3="삭제","삭제",
IF($M3="지정 장비",VLOOKUP($E3,OFFSET($BS:$BV,0,IF($B3=6,1,IF($B3=7,2,0))),MATCH($BV$1,OFFSET($BS$1:$BV$1,0,IF($B3=6,1,IF($B3=7,2,0))),0),1),
IF(OR($M3="캐릭터 상자 일반등급",$M3="캐릭터 상자 영웅등급"),"삭제",
IF(OR($M3="지정 캐릭터",$M3="지정 캐릭터 PP",IF(ISERROR(FIND("지정 캐릭터 LBP",$M3)),0,1)),
  IF(AND(OR($B3=10,$B3=11),$M3=OFFSET($M3,-1,0)),OFFSET(N3,-1,0),VLOOKUP($E3,$BZ:$CA,MATCH($CA$1,$BZ$1:$CA$1,0),1)),
IF(OR($M3="안 지정 캐릭터 영웅등급",$M3="안 지정 캐릭터 PP 일반등급",$M3="안 지정 캐릭터 PP 영웅등급"),
  IF(AND(OR($B3=10,$B3=11),$M3=OFFSET($M3,-1,0)),OFFSET(N3,-1,0),INT($E3*100000)),
"그외없음"))))))</f>
        <v>Equip0202</v>
      </c>
      <c r="O3">
        <f ca="1">IF(LEN(L3)&lt;&gt;0,
  IF(OR(LEN($J3)=0,LEN($K3)=0),"세 칸 모두 입력",L3),
IF($M3="삭제","삭제",
IF(OR($M3="지정 장비",$M3="캐릭터 상자 일반등급",$M3="캐릭터 상자 영웅등급",$M3="지정 캐릭터",IF(ISERROR(FIND("지정 캐릭터 LBP",$M3)),0,1),$M3="안 지정 캐릭터 영웅등급"),1,
IF($M3="지정 캐릭터 PP",
  IF(AND(OR($B3=10,$B3=11),$M3=OFFSET($M3,-1,0)),OFFSET(O3,-1,0),
    VLOOKUP($M3,$AP:$BB,MATCH($AX$1,$AP$1:$BB$1,0),0)+INT($E3*(VLOOKUP($M3,$AP:$BB,MATCH($AY$1,$AP$1:$BB$1,0),0)-VLOOKUP($M3,$AP:$BB,MATCH($AX$1,$AP$1:$BB$1,0),0)+1))),
IF(OR($M3="안 지정 캐릭터 PP 일반등급",$M3="안 지정 캐릭터 PP 영웅등급"),
  IF(AND(OR($B3=10,$B3=11),$M3=OFFSET($M3,-1,0)),OFFSET(O3,-1,0),
    VLOOKUP($M3,$AP:$BB,MATCH($AX$1,$AP$1:$BB$1,0),0)+INT($E3*(VLOOKUP($M3,$AP:$BB,MATCH($AY$1,$AP$1:$BB$1,0),0)-VLOOKUP($M3,$AP:$BB,MATCH($AX$1,$AP$1:$BB$1,0),0)+1))),
"그외없음")))))</f>
        <v>1</v>
      </c>
      <c r="P3" t="str">
        <f ca="1">IF($M3="삭제","삭제",
IF($M3="지정 장비",
  IF(ISBLANK(VLOOKUP($N3,[1]EquipTable!$1:$1048576,MATCH("표준 GO pr Min",[1]EquipTable!$1:$1,0),0)),"DI",
    IF(ISBLANK(VLOOKUP($N3,[1]EquipTable!$1:$1048576,MATCH("표준 DI pr Min",[1]EquipTable!$1:$1,0),0)),"GO",
      IF(G3&lt;IF($B3&lt;=1,0.5,0.25),"DI","GO"))),
IF(OR($M3="캐릭터 상자 일반등급",$M3="캐릭터 상자 영웅등급"),"DI",
IF(OR($M3="지정 캐릭터",IF(ISERROR(FIND("지정 캐릭터 LBP",$M3)),0,1),$M3="안 지정 캐릭터 영웅등급"),"DI",
IF($M3="지정 캐릭터 PP","DI",
IF(OR($M3="안 지정 캐릭터 PP 일반등급",$M3="안 지정 캐릭터 PP 영웅등급"),"GO",
"그외없음"))))))</f>
        <v>GO</v>
      </c>
      <c r="Q3" t="str">
        <f ca="1">IF($M3="삭제","삭제",
IF($P3="GO","삭제",
IF($M3="지정 장비",
  IF(ISBLANK(VLOOKUP($N3,[1]EquipTable!$1:$1048576,MATCH("표준 DI pp Min",[1]EquipTable!$1:$1,0),0)),"삭제",
    VLOOKUP($N3,[1]EquipTable!$1:$1048576,MATCH("표준 DI pp Min",[1]EquipTable!$1:$1,0),0)+INT($H3*(VLOOKUP($N3,[1]EquipTable!$1:$1048576,MATCH("표준 DI pp Max",[1]EquipTable!$1:$1,0),0)-VLOOKUP($N3,[1]EquipTable!$1:$1048576,MATCH("표준 DI pp Min",[1]EquipTable!$1:$1,0),0)+1))),
IF(OR($M3="캐릭터 상자 일반등급",$M3="캐릭터 상자 영웅등급"),"삭제",
IF(OR($M3="지정 캐릭터",IF(ISERROR(FIND("지정 캐릭터 LBP",$M3)),0,1)),
  IF(AND(OR($B3=10,$B3=11),$M3=OFFSET($M3,-1,0)),OFFSET(Q3,-1,0),
    IF(ISBLANK(VLOOKUP($N3,[2]ActorTable!$1:$1048576,MATCH("표준 DI pp Min",[2]ActorTable!$1:$1,0),0)),"삭제",
      INT(VLOOKUP($M3,$AP:$BC,MATCH($AZ$1,$AP$1:$BC$1,0),0)*(VLOOKUP($N3,[2]ActorTable!$1:$1048576,MATCH("표준 DI pp Min",[2]ActorTable!$1:$1,0),0)+$H3*(VLOOKUP($N3,[2]ActorTable!$1:$1048576,MATCH("표준 DI pp Max",[2]ActorTable!$1:$1,0),0)-VLOOKUP($N3,[2]ActorTable!$1:$1048576,MATCH("표준 DI pp Min",[2]ActorTable!$1:$1,0),0)+1))))),
IF($M3="안 지정 캐릭터 영웅등급",
  IF(AND(OR($B3=10,$B3=11),$M3=OFFSET($M3,-1,0)),OFFSET(Q3,-1,0),
    VLOOKUP($M3,$AP:$BC,MATCH($BB$1,$AP$1:$BC$1,0),0)+INT($H3*(VLOOKUP($M3,$AP:$BC,MATCH($BC$1,$AP$1:$BC$1,0),0)-VLOOKUP($M3,$AP:$BC,MATCH($BB$1,$AP$1:$BC$1,0),0)+1))),
IF($M3="지정 캐릭터 PP",
  IF(AND(OR($B3=10,$B3=11),$M3=OFFSET($M3,-1,0)),OFFSET(Q3,-1,0),
    INT($O3*VLOOKUP($M3,$AP:$BC,MATCH($AZ$1,$AP$1:$BC$1,0),0)*IF($O3&lt;=15,1,1+($O3-15)^0.5/8)*CHOOSE(MID($N3,7,1)+1,1,1.25,2))),
"그외없음")))))))</f>
        <v>삭제</v>
      </c>
      <c r="R3">
        <f ca="1">IF($M3="삭제","삭제",
IF($M3="지정 장비",
  IF($P3="DI",
    VLOOKUP($N3,[1]EquipTable!$1:$1048576,MATCH("표준 DI pr Min",[1]EquipTable!$1:$1,0),0)+INT($I3*(VLOOKUP($N3,[1]EquipTable!$1:$1048576,MATCH("표준 DI pr Max",[1]EquipTable!$1:$1,0),0)-VLOOKUP($N3,[1]EquipTable!$1:$1048576,MATCH("표준 DI pr Min",[1]EquipTable!$1:$1,0),0)+1)),
    ROUNDDOWN(VLOOKUP($N3,[1]EquipTable!$1:$1048576,MATCH("표준 GO pr Min",[1]EquipTable!$1:$1,0),0)+INT($I3*(VLOOKUP($N3,[1]EquipTable!$1:$1048576,MATCH("표준 GO pr Max",[1]EquipTable!$1:$1,0),0)-VLOOKUP($N3,[1]EquipTable!$1:$1048576,MATCH("표준 GO pr Min",[1]EquipTable!$1:$1,0),0)+100)),-2)),
IF(OR($M3="캐릭터 상자 일반등급",$M3="캐릭터 상자 영웅등급"),VLOOKUP($M3,$AP:$BC,MATCH($AZ$1,$AP$1:$BC$1,0),0),
IF(OR($M3="지정 캐릭터",IF(ISERROR(FIND("지정 캐릭터 LBP",$M3)),0,1)),
  IF(AND(OR($B3=10,$B3=11),$M3=OFFSET($M3,-1,0)),OFFSET(R3,-1,0),
    INT(VLOOKUP($M3,$AP:$BC,MATCH($AZ$1,$AP$1:$BC$1,0),0)*(VLOOKUP($N3,[2]ActorTable!$1:$1048576,MATCH("표준 DI pr Min",[2]ActorTable!$1:$1,0),0)+$I3*(VLOOKUP($N3,[2]ActorTable!$1:$1048576,MATCH("표준 DI pr Max",[2]ActorTable!$1:$1,0),0)-VLOOKUP($N3,[2]ActorTable!$1:$1048576,MATCH("표준 DI pr Min",[2]ActorTable!$1:$1,0),0)+1)))),
IF($M3="안 지정 캐릭터 영웅등급",
  IF(AND(OR($B3=10,$B3=11),$M3=OFFSET($M3,-1,0)),OFFSET(R3,-1,0),
    VLOOKUP($M3,$AP:$BC,MATCH($AZ$1,$AP$1:$BC$1,0),0)+INT($I3*(VLOOKUP($M3,$AP:$BC,MATCH($BA$1,$AP$1:$BC$1,0),0)-VLOOKUP($M3,$AP:$BC,MATCH($AZ$1,$AP$1:$BC$1,0),0)+1))),
IF($M3="지정 캐릭터 PP",
  IF(AND(OR($B3=10,$B3=11),$M3=OFFSET($M3,-1,0)),OFFSET(R3,-1,0),
    INT($O3*VLOOKUP($M3,$AP:$BC,MATCH($AZ$1,$AP$1:$BC$1,0),0)*IF($O3&lt;=15,1,1+($O3-15)^0.5/8)*CHOOSE(MID($N3,7,1)+1,1,1.25,2)*(VLOOKUP($M3,$AP:$BC,MATCH($BA$1,$AP$1:$BC$1,0),0)+$I3*(VLOOKUP($M3,$AP:$BC,MATCH($BB$1,$AP$1:$BC$1,0),0)-VLOOKUP($M3,$AP:$BC,MATCH($BA$1,$AP$1:$BC$1,0),0))))),
IF(OR($M3="안 지정 캐릭터 PP 일반등급",$M3="안 지정 캐릭터 PP 영웅등급"),
  IF(AND(OR($B3=10,$B3=11),$M3=OFFSET($M3,-1,0)),OFFSET(R3,-1,0),
    $O3*VLOOKUP($M3,$AP:$BC,MATCH($AZ$1,$AP$1:$BC$1,0),0)),
"그외없음")))))))</f>
        <v>2600</v>
      </c>
      <c r="S3" t="str">
        <f ca="1">IF(OR(ISNUMBER(N3),N3="삭제",ISBLANK(N3)),"",
IF(LEFT(N3,5)="Equip",
  IF($BP$1&lt;VLOOKUP(N3,[1]EquipTable!$1:$1048576,MATCH("업데이트순번",[1]EquipTable!$1:$1,0),0),"업데이트순번이상",""),
IF(LEFT(N3,5)="Actor",
  IF($BY$1&lt;VLOOKUP(N3,[2]ActorTable!$1:$1048576,MATCH("업데이트순번",[2]ActorTable!$1:$1,0),0),"업데이트순번이상",""),
"그외없음")))</f>
        <v/>
      </c>
      <c r="T3" t="str">
        <f ca="1">IF(OR(ISNUMBER(N3),N3="삭제",ISBLANK(N3)),"",
IF(LEFT(N3,5)="Equip",IF(MID(N3,7,1)="4","전설",""),
IF(LEFT(N3,5)="Actor",IF(MID(N3,7,1)="2","전설",""),
"그외없음")))</f>
        <v/>
      </c>
      <c r="U3" t="s">
        <v>82</v>
      </c>
      <c r="V3" t="s">
        <v>381</v>
      </c>
      <c r="W3">
        <v>1</v>
      </c>
      <c r="X3" t="s">
        <v>129</v>
      </c>
      <c r="Z3">
        <v>36</v>
      </c>
      <c r="AA3" t="str">
        <f ca="1">IF(ISBLANK(AB3),"",
VLOOKUP(AB3,OFFSET(INDIRECT("$A:$B"),0,MATCH(AB$1&amp;"_Verify",INDIRECT("$1:$1"),0)-1),2,0)
)</f>
        <v>fe</v>
      </c>
      <c r="AB3" t="s">
        <v>82</v>
      </c>
      <c r="AC3" t="s">
        <v>449</v>
      </c>
      <c r="AD3">
        <v>1</v>
      </c>
      <c r="AE3" t="s">
        <v>125</v>
      </c>
      <c r="AG3">
        <v>800</v>
      </c>
      <c r="AH3" t="str">
        <f ca="1">IF(OR(ISNUMBER(AC3),AC3="삭제",ISBLANK(AC3)),"",
IF(LEFT(AC3,5)="Equip",
  IF($BP$1&lt;VLOOKUP(AC3,[1]EquipTable!$1:$1048576,MATCH("업데이트순번",[1]EquipTable!$1:$1,0),0),"업데이트순번이상",""),
IF(LEFT(AC3,5)="Actor",
  IF($BY$1&lt;VLOOKUP(AC3,[2]ActorTable!$1:$1048576,MATCH("업데이트순번",[2]ActorTable!$1:$1,0),0),"업데이트순번이상",""),
"그외없음")))</f>
        <v/>
      </c>
      <c r="AI3" s="11" t="str">
        <f>IF(OR(ISNUMBER(AC3),AC3="삭제",ISBLANK(AC3)),"",
IF(LEFT(AC3,5)="Equip",IF(MID(AC3,7,1)="4","전설",""),
IF(LEFT(AC3,5)="Actor",IF(MID(AC3,7,1)="2","전설",""),
"그외없음")))</f>
        <v/>
      </c>
      <c r="AJ3" t="str">
        <f>IF(ISBLANK($AB3),"",
IF(AND($B3&gt;=VLOOKUP($AB3,$AP:$AS,3,0),$B3&lt;=VLOOKUP($AB3,$AP:$AS,4,0)),"","슬롯타입이상"))</f>
        <v/>
      </c>
      <c r="AK3" t="str">
        <f ca="1">IF(OR(
  AND(NOT(ISERROR(FIND("상자",AB3))),ISBLANK(AC3)),
  AND(ISBLANK(AB3),ISBLANK(AC3)),
  AND(NOT(ISERROR(FIND("안 지정",AB3))),ISNUMBER(AC3))),"",
IF(AND(NOT(ISERROR(FIND("상자",AB3))),NOT(ISBLANK(AC3))),"밸류불필요",
IF(AND(NOT(ISERROR(FIND("안 지정",AB3))),NOT(ISNUMBER(AC3))),"숫자필요",
IF(NOT(ISERROR(FIND("장비",AB3))),
  IFERROR(VLOOKUP(AC3,[1]EquipTable!$A:$T,MATCH("이름참고",[1]EquipTable!$1:$1,0),0),"장비없음"),
IF(NOT(ISERROR(FIND("캐릭터",AB3))),
  IFERROR(VLOOKUP(AC3,[2]ActorTable!$A:$H,MATCH("이름참고",[2]ActorTable!$1:$1,0),0),"캐릭터없음"),
"")))))</f>
        <v>그린 아이즈</v>
      </c>
      <c r="AL3">
        <v>1</v>
      </c>
      <c r="AM3" t="str">
        <f ca="1">IF(ROW()=2,AN3,OFFSET(AM3,-1,0)&amp;IF(LEN(AN3)=0,"",","&amp;AN3))</f>
        <v>{"dy":1,"sl":0,"tp":"upn","vl":"45765","cn":14,"pt":"GO","pr":4200},{"dy":1,"sl":1,"tp":"fe","vl":"Equip5002","cn":1,"pt":"GO","pr":800}</v>
      </c>
      <c r="AN3" t="str">
        <f ca="1">IF(AL3&lt;&gt;1,"",
"{"""&amp;A$1&amp;""":"&amp;A3
&amp;","""&amp;B$1&amp;""":"&amp;B3
&amp;IF(LEN(AA3)=0,"",","""&amp;AA$1&amp;""":"""&amp;AA3&amp;"""")
&amp;IF(LEN(AC3)=0,"",","""&amp;AC$1&amp;""":"""&amp;AC3&amp;"""")
&amp;IF(LEN(AD3)=0,"",","""&amp;AD$1&amp;""":"&amp;AD3)
&amp;IF(LEN(AE3)=0,"",","""&amp;AE$1&amp;""":"""&amp;AE3&amp;"""")
&amp;IF(LEN(AF3)=0,"",","""&amp;AF$1&amp;""":"&amp;AF3)
&amp;IF(LEN(AG3)=0,"",","""&amp;AG$1&amp;""":"&amp;AG3)&amp;"}")</f>
        <v>{"dy":1,"sl":1,"tp":"fe","vl":"Equip5002","cn":1,"pt":"GO","pr":800}</v>
      </c>
      <c r="AP3" t="s">
        <v>83</v>
      </c>
      <c r="AQ3" t="s">
        <v>71</v>
      </c>
      <c r="AR3">
        <v>0</v>
      </c>
      <c r="AS3">
        <v>7</v>
      </c>
      <c r="AT3">
        <f t="shared" ca="1" si="0"/>
        <v>1</v>
      </c>
      <c r="AU3">
        <f t="shared" si="1"/>
        <v>0</v>
      </c>
      <c r="AV3">
        <f t="shared" ref="AV3:AV15" ca="1" si="3">COUNTIFS(M:M,AP3,T:T,"전설")</f>
        <v>0</v>
      </c>
      <c r="AW3">
        <f t="shared" ref="AW3:AW15" si="4">COUNTIFS(AB:AB,AP3,AI:AI,"전설")</f>
        <v>0</v>
      </c>
      <c r="AZ3">
        <v>29</v>
      </c>
      <c r="BG3">
        <v>0</v>
      </c>
      <c r="BH3">
        <v>1</v>
      </c>
      <c r="BI3">
        <f t="shared" si="2"/>
        <v>5.8823529411764705E-2</v>
      </c>
      <c r="BJ3">
        <f>BJ2+BI2</f>
        <v>0.88235294117647056</v>
      </c>
      <c r="BK3" t="s">
        <v>83</v>
      </c>
      <c r="BM3">
        <f ca="1">IF(VLOOKUP($BV3,[1]EquipTable!$1:$1048576,MATCH("업데이트순번",[1]EquipTable!$1:$1,0),0)&lt;=$BP$1,1,0)
*IF(MID(BV3,7,1)="4",0.1,1)</f>
        <v>1</v>
      </c>
      <c r="BN3">
        <f ca="1">IF(VLOOKUP($BV3,[1]EquipTable!$1:$1048576,MATCH("업데이트순번",[1]EquipTable!$1:$1,0),0)&lt;=$BP$1,1,0)
*IF(MID(BV3,7,1)="4",0.1,1)
*IF(AND(MID(BV3,7,1)&lt;&gt;"4",OR(MID(BV3,6,1)="6",MID(BV3,6,1)="7")),3,1)</f>
        <v>1</v>
      </c>
      <c r="BO3">
        <f ca="1">IF(VLOOKUP($BV3,[1]EquipTable!$1:$1048576,MATCH("업데이트순번",[1]EquipTable!$1:$1,0),0)&lt;=$BP$1,1,0)
*IF(MID(BV3,7,1)="4",0.1,1)
*IF(AND(MID(BV3,7,1)&lt;&gt;"4",MID(BV3,6,1)="8"),4,1)</f>
        <v>1</v>
      </c>
      <c r="BP3">
        <f t="shared" ref="BP3:BP66" ca="1" si="5">BM3/SUM(BM:BM)</f>
        <v>1.3495276653171391E-2</v>
      </c>
      <c r="BQ3">
        <f t="shared" ref="BQ3:BQ66" ca="1" si="6">BN3/SUM(BN:BN)</f>
        <v>9.4250706880301613E-3</v>
      </c>
      <c r="BR3">
        <f t="shared" ref="BR3:BR66" ca="1" si="7">BO3/SUM(BO:BO)</f>
        <v>1.0193679918450561E-2</v>
      </c>
      <c r="BS3">
        <f t="shared" ref="BS3:BU66" ca="1" si="8">BS2+BP2</f>
        <v>1.3495276653171391E-2</v>
      </c>
      <c r="BT3">
        <f t="shared" ca="1" si="8"/>
        <v>9.4250706880301613E-3</v>
      </c>
      <c r="BU3">
        <f t="shared" ca="1" si="8"/>
        <v>1.0193679918450561E-2</v>
      </c>
      <c r="BV3" t="str">
        <f ca="1">OFFSET([1]EquipTable!$A$1,ROW()-1,0)</f>
        <v>Equip0002</v>
      </c>
      <c r="BX3">
        <f ca="1">IF(VLOOKUP($CA3,[2]ActorTable!$1:$1048576,MATCH("업데이트순번",[2]ActorTable!$1:$1,0),0)&lt;=$BY$1,1,0)
*IF(MID(CA3,7,1)="2",0.1,1)</f>
        <v>1</v>
      </c>
      <c r="BY3">
        <f t="shared" ref="BY3:BY45" ca="1" si="9">BX3/SUM(BX:BX)</f>
        <v>3.90625E-2</v>
      </c>
      <c r="BZ3">
        <f t="shared" ref="BZ3:BZ45" ca="1" si="10">BZ2+BY2</f>
        <v>3.90625E-3</v>
      </c>
      <c r="CA3" t="str">
        <f ca="1">OFFSET([2]ActorTable!$A$1,ROW()-1,0)</f>
        <v>Actor1002</v>
      </c>
      <c r="CB3" t="str">
        <f ca="1">VLOOKUP($CA3,[2]ActorTable!$1:$1048576,MATCH("이름참고",[2]ActorTable!$1:$1,0),0)</f>
        <v>소하</v>
      </c>
    </row>
    <row r="4" spans="1:82">
      <c r="A4">
        <v>1</v>
      </c>
      <c r="B4">
        <v>2</v>
      </c>
      <c r="C4">
        <f>IF(B4&lt;=9,0,
IF(B4=10,1,2))</f>
        <v>0</v>
      </c>
      <c r="D4">
        <f ca="1">RAND()</f>
        <v>0.39367395089485324</v>
      </c>
      <c r="E4">
        <f ca="1">RAND()</f>
        <v>0.53426677313372273</v>
      </c>
      <c r="F4">
        <f ca="1">RAND()</f>
        <v>0.75477066523994873</v>
      </c>
      <c r="G4">
        <f ca="1">RAND()</f>
        <v>0.22301353857844797</v>
      </c>
      <c r="H4">
        <f ca="1">RAND()</f>
        <v>0.81280710003389522</v>
      </c>
      <c r="I4">
        <f ca="1">RAND()</f>
        <v>0.60580583399175603</v>
      </c>
      <c r="M4" t="str">
        <f ca="1">IF(LEN(J4)&lt;&gt;0,J4,VLOOKUP(D4+$B4,$BJ:$BK,MATCH($BK$1,$BJ$1:$BK$1,0),1))</f>
        <v>안 지정 캐릭터 PP 영웅등급</v>
      </c>
      <c r="N4">
        <f ca="1">IF(LEN(K4)&lt;&gt;0,
  IF(LEN($J4)=0,"두 칸 모두 입력",
  IF($J4="지정 장비",K4,INDEX($CA:$CA,MATCH(K4,$CB:$CB,0)))),
IF($M4="삭제","삭제",
IF($M4="지정 장비",VLOOKUP($E4,OFFSET($BS:$BV,0,IF($B4=6,1,IF($B4=7,2,0))),MATCH($BV$1,OFFSET($BS$1:$BV$1,0,IF($B4=6,1,IF($B4=7,2,0))),0),1),
IF(OR($M4="캐릭터 상자 일반등급",$M4="캐릭터 상자 영웅등급"),"삭제",
IF(OR($M4="지정 캐릭터",$M4="지정 캐릭터 PP",IF(ISERROR(FIND("지정 캐릭터 LBP",$M4)),0,1)),
  IF(AND(OR($B4=10,$B4=11),$M4=OFFSET($M4,-1,0)),OFFSET(N4,-1,0),VLOOKUP($E4,$BZ:$CA,MATCH($CA$1,$BZ$1:$CA$1,0),1)),
IF(OR($M4="안 지정 캐릭터 영웅등급",$M4="안 지정 캐릭터 PP 일반등급",$M4="안 지정 캐릭터 PP 영웅등급"),
  IF(AND(OR($B4=10,$B4=11),$M4=OFFSET($M4,-1,0)),OFFSET(N4,-1,0),INT($E4*100000)),
"그외없음"))))))</f>
        <v>53426</v>
      </c>
      <c r="O4">
        <f ca="1">IF(LEN(L4)&lt;&gt;0,
  IF(OR(LEN($J4)=0,LEN($K4)=0),"세 칸 모두 입력",L4),
IF($M4="삭제","삭제",
IF(OR($M4="지정 장비",$M4="캐릭터 상자 일반등급",$M4="캐릭터 상자 영웅등급",$M4="지정 캐릭터",IF(ISERROR(FIND("지정 캐릭터 LBP",$M4)),0,1),$M4="안 지정 캐릭터 영웅등급"),1,
IF($M4="지정 캐릭터 PP",
  IF(AND(OR($B4=10,$B4=11),$M4=OFFSET($M4,-1,0)),OFFSET(O4,-1,0),
    VLOOKUP($M4,$AP:$BB,MATCH($AX$1,$AP$1:$BB$1,0),0)+INT($E4*(VLOOKUP($M4,$AP:$BB,MATCH($AY$1,$AP$1:$BB$1,0),0)-VLOOKUP($M4,$AP:$BB,MATCH($AX$1,$AP$1:$BB$1,0),0)+1))),
IF(OR($M4="안 지정 캐릭터 PP 일반등급",$M4="안 지정 캐릭터 PP 영웅등급"),
  IF(AND(OR($B4=10,$B4=11),$M4=OFFSET($M4,-1,0)),OFFSET(O4,-1,0),
    VLOOKUP($M4,$AP:$BB,MATCH($AX$1,$AP$1:$BB$1,0),0)+INT($E4*(VLOOKUP($M4,$AP:$BB,MATCH($AY$1,$AP$1:$BB$1,0),0)-VLOOKUP($M4,$AP:$BB,MATCH($AX$1,$AP$1:$BB$1,0),0)+1))),
"그외없음")))))</f>
        <v>9</v>
      </c>
      <c r="P4" t="str">
        <f ca="1">IF($M4="삭제","삭제",
IF($M4="지정 장비",
  IF(ISBLANK(VLOOKUP($N4,[1]EquipTable!$1:$1048576,MATCH("표준 GO pr Min",[1]EquipTable!$1:$1,0),0)),"DI",
    IF(ISBLANK(VLOOKUP($N4,[1]EquipTable!$1:$1048576,MATCH("표준 DI pr Min",[1]EquipTable!$1:$1,0),0)),"GO",
      IF(G4&lt;IF($B4&lt;=1,0.5,0.25),"DI","GO"))),
IF(OR($M4="캐릭터 상자 일반등급",$M4="캐릭터 상자 영웅등급"),"DI",
IF(OR($M4="지정 캐릭터",IF(ISERROR(FIND("지정 캐릭터 LBP",$M4)),0,1),$M4="안 지정 캐릭터 영웅등급"),"DI",
IF($M4="지정 캐릭터 PP","DI",
IF(OR($M4="안 지정 캐릭터 PP 일반등급",$M4="안 지정 캐릭터 PP 영웅등급"),"GO",
"그외없음"))))))</f>
        <v>GO</v>
      </c>
      <c r="Q4" t="str">
        <f ca="1">IF($M4="삭제","삭제",
IF($P4="GO","삭제",
IF($M4="지정 장비",
  IF(ISBLANK(VLOOKUP($N4,[1]EquipTable!$1:$1048576,MATCH("표준 DI pp Min",[1]EquipTable!$1:$1,0),0)),"삭제",
    VLOOKUP($N4,[1]EquipTable!$1:$1048576,MATCH("표준 DI pp Min",[1]EquipTable!$1:$1,0),0)+INT($H4*(VLOOKUP($N4,[1]EquipTable!$1:$1048576,MATCH("표준 DI pp Max",[1]EquipTable!$1:$1,0),0)-VLOOKUP($N4,[1]EquipTable!$1:$1048576,MATCH("표준 DI pp Min",[1]EquipTable!$1:$1,0),0)+1))),
IF(OR($M4="캐릭터 상자 일반등급",$M4="캐릭터 상자 영웅등급"),"삭제",
IF(OR($M4="지정 캐릭터",IF(ISERROR(FIND("지정 캐릭터 LBP",$M4)),0,1)),
  IF(AND(OR($B4=10,$B4=11),$M4=OFFSET($M4,-1,0)),OFFSET(Q4,-1,0),
    IF(ISBLANK(VLOOKUP($N4,[2]ActorTable!$1:$1048576,MATCH("표준 DI pp Min",[2]ActorTable!$1:$1,0),0)),"삭제",
      INT(VLOOKUP($M4,$AP:$BC,MATCH($AZ$1,$AP$1:$BC$1,0),0)*(VLOOKUP($N4,[2]ActorTable!$1:$1048576,MATCH("표준 DI pp Min",[2]ActorTable!$1:$1,0),0)+$H4*(VLOOKUP($N4,[2]ActorTable!$1:$1048576,MATCH("표준 DI pp Max",[2]ActorTable!$1:$1,0),0)-VLOOKUP($N4,[2]ActorTable!$1:$1048576,MATCH("표준 DI pp Min",[2]ActorTable!$1:$1,0),0)+1))))),
IF($M4="안 지정 캐릭터 영웅등급",
  IF(AND(OR($B4=10,$B4=11),$M4=OFFSET($M4,-1,0)),OFFSET(Q4,-1,0),
    VLOOKUP($M4,$AP:$BC,MATCH($BB$1,$AP$1:$BC$1,0),0)+INT($H4*(VLOOKUP($M4,$AP:$BC,MATCH($BC$1,$AP$1:$BC$1,0),0)-VLOOKUP($M4,$AP:$BC,MATCH($BB$1,$AP$1:$BC$1,0),0)+1))),
IF($M4="지정 캐릭터 PP",
  IF(AND(OR($B4=10,$B4=11),$M4=OFFSET($M4,-1,0)),OFFSET(Q4,-1,0),
    INT($O4*VLOOKUP($M4,$AP:$BC,MATCH($AZ$1,$AP$1:$BC$1,0),0)*IF($O4&lt;=15,1,1+($O4-15)^0.5/8)*CHOOSE(MID($N4,7,1)+1,1,1.25,2))),
"그외없음")))))))</f>
        <v>삭제</v>
      </c>
      <c r="R4">
        <f ca="1">IF($M4="삭제","삭제",
IF($M4="지정 장비",
  IF($P4="DI",
    VLOOKUP($N4,[1]EquipTable!$1:$1048576,MATCH("표준 DI pr Min",[1]EquipTable!$1:$1,0),0)+INT($I4*(VLOOKUP($N4,[1]EquipTable!$1:$1048576,MATCH("표준 DI pr Max",[1]EquipTable!$1:$1,0),0)-VLOOKUP($N4,[1]EquipTable!$1:$1048576,MATCH("표준 DI pr Min",[1]EquipTable!$1:$1,0),0)+1)),
    ROUNDDOWN(VLOOKUP($N4,[1]EquipTable!$1:$1048576,MATCH("표준 GO pr Min",[1]EquipTable!$1:$1,0),0)+INT($I4*(VLOOKUP($N4,[1]EquipTable!$1:$1048576,MATCH("표준 GO pr Max",[1]EquipTable!$1:$1,0),0)-VLOOKUP($N4,[1]EquipTable!$1:$1048576,MATCH("표준 GO pr Min",[1]EquipTable!$1:$1,0),0)+100)),-2)),
IF(OR($M4="캐릭터 상자 일반등급",$M4="캐릭터 상자 영웅등급"),VLOOKUP($M4,$AP:$BC,MATCH($AZ$1,$AP$1:$BC$1,0),0),
IF(OR($M4="지정 캐릭터",IF(ISERROR(FIND("지정 캐릭터 LBP",$M4)),0,1)),
  IF(AND(OR($B4=10,$B4=11),$M4=OFFSET($M4,-1,0)),OFFSET(R4,-1,0),
    INT(VLOOKUP($M4,$AP:$BC,MATCH($AZ$1,$AP$1:$BC$1,0),0)*(VLOOKUP($N4,[2]ActorTable!$1:$1048576,MATCH("표준 DI pr Min",[2]ActorTable!$1:$1,0),0)+$I4*(VLOOKUP($N4,[2]ActorTable!$1:$1048576,MATCH("표준 DI pr Max",[2]ActorTable!$1:$1,0),0)-VLOOKUP($N4,[2]ActorTable!$1:$1048576,MATCH("표준 DI pr Min",[2]ActorTable!$1:$1,0),0)+1)))),
IF($M4="안 지정 캐릭터 영웅등급",
  IF(AND(OR($B4=10,$B4=11),$M4=OFFSET($M4,-1,0)),OFFSET(R4,-1,0),
    VLOOKUP($M4,$AP:$BC,MATCH($AZ$1,$AP$1:$BC$1,0),0)+INT($I4*(VLOOKUP($M4,$AP:$BC,MATCH($BA$1,$AP$1:$BC$1,0),0)-VLOOKUP($M4,$AP:$BC,MATCH($AZ$1,$AP$1:$BC$1,0),0)+1))),
IF($M4="지정 캐릭터 PP",
  IF(AND(OR($B4=10,$B4=11),$M4=OFFSET($M4,-1,0)),OFFSET(R4,-1,0),
    INT($O4*VLOOKUP($M4,$AP:$BC,MATCH($AZ$1,$AP$1:$BC$1,0),0)*IF($O4&lt;=15,1,1+($O4-15)^0.5/8)*CHOOSE(MID($N4,7,1)+1,1,1.25,2)*(VLOOKUP($M4,$AP:$BC,MATCH($BA$1,$AP$1:$BC$1,0),0)+$I4*(VLOOKUP($M4,$AP:$BC,MATCH($BB$1,$AP$1:$BC$1,0),0)-VLOOKUP($M4,$AP:$BC,MATCH($BA$1,$AP$1:$BC$1,0),0))))),
IF(OR($M4="안 지정 캐릭터 PP 일반등급",$M4="안 지정 캐릭터 PP 영웅등급"),
  IF(AND(OR($B4=10,$B4=11),$M4=OFFSET($M4,-1,0)),OFFSET(R4,-1,0),
    $O4*VLOOKUP($M4,$AP:$BC,MATCH($AZ$1,$AP$1:$BC$1,0),0)),
"그외없음")))))))</f>
        <v>2700</v>
      </c>
      <c r="S4" t="str">
        <f ca="1">IF(OR(ISNUMBER(N4),N4="삭제",ISBLANK(N4)),"",
IF(LEFT(N4,5)="Equip",
  IF($BP$1&lt;VLOOKUP(N4,[1]EquipTable!$1:$1048576,MATCH("업데이트순번",[1]EquipTable!$1:$1,0),0),"업데이트순번이상",""),
IF(LEFT(N4,5)="Actor",
  IF($BY$1&lt;VLOOKUP(N4,[2]ActorTable!$1:$1048576,MATCH("업데이트순번",[2]ActorTable!$1:$1,0),0),"업데이트순번이상",""),
"그외없음")))</f>
        <v/>
      </c>
      <c r="T4" t="str">
        <f ca="1">IF(OR(ISNUMBER(N4),N4="삭제",ISBLANK(N4)),"",
IF(LEFT(N4,5)="Equip",IF(MID(N4,7,1)="4","전설",""),
IF(LEFT(N4,5)="Actor",IF(MID(N4,7,1)="2","전설",""),
"그외없음")))</f>
        <v/>
      </c>
      <c r="U4" t="s">
        <v>91</v>
      </c>
      <c r="V4">
        <v>71037</v>
      </c>
      <c r="W4">
        <v>10</v>
      </c>
      <c r="X4" t="s">
        <v>125</v>
      </c>
      <c r="Z4">
        <v>3300</v>
      </c>
      <c r="AA4" t="str">
        <f ca="1">IF(ISBLANK(AB4),"",
VLOOKUP(AB4,OFFSET(INDIRECT("$A:$B"),0,MATCH(AB$1&amp;"_Verify",INDIRECT("$1:$1"),0)-1),2,0)
)</f>
        <v>upn</v>
      </c>
      <c r="AB4" t="s">
        <v>92</v>
      </c>
      <c r="AC4">
        <v>56326</v>
      </c>
      <c r="AD4">
        <v>5</v>
      </c>
      <c r="AE4" t="s">
        <v>125</v>
      </c>
      <c r="AG4">
        <v>1500</v>
      </c>
      <c r="AH4" t="str">
        <f>IF(OR(ISNUMBER(AC4),AC4="삭제",ISBLANK(AC4)),"",
IF(LEFT(AC4,5)="Equip",
  IF($BP$1&lt;VLOOKUP(AC4,[1]EquipTable!$1:$1048576,MATCH("업데이트순번",[1]EquipTable!$1:$1,0),0),"업데이트순번이상",""),
IF(LEFT(AC4,5)="Actor",
  IF($BY$1&lt;VLOOKUP(AC4,[2]ActorTable!$1:$1048576,MATCH("업데이트순번",[2]ActorTable!$1:$1,0),0),"업데이트순번이상",""),
"그외없음")))</f>
        <v/>
      </c>
      <c r="AI4" s="11" t="str">
        <f>IF(OR(ISNUMBER(AC4),AC4="삭제",ISBLANK(AC4)),"",
IF(LEFT(AC4,5)="Equip",IF(MID(AC4,7,1)="4","전설",""),
IF(LEFT(AC4,5)="Actor",IF(MID(AC4,7,1)="2","전설",""),
"그외없음")))</f>
        <v/>
      </c>
      <c r="AJ4" t="str">
        <f>IF(ISBLANK($AB4),"",
IF(AND($B4&gt;=VLOOKUP($AB4,$AP:$AS,3,0),$B4&lt;=VLOOKUP($AB4,$AP:$AS,4,0)),"","슬롯타입이상"))</f>
        <v/>
      </c>
      <c r="AK4" t="str">
        <f>IF(OR(
  AND(NOT(ISERROR(FIND("상자",AB4))),ISBLANK(AC4)),
  AND(ISBLANK(AB4),ISBLANK(AC4)),
  AND(NOT(ISERROR(FIND("안 지정",AB4))),ISNUMBER(AC4))),"",
IF(AND(NOT(ISERROR(FIND("상자",AB4))),NOT(ISBLANK(AC4))),"밸류불필요",
IF(AND(NOT(ISERROR(FIND("안 지정",AB4))),NOT(ISNUMBER(AC4))),"숫자필요",
IF(NOT(ISERROR(FIND("장비",AB4))),
  IFERROR(VLOOKUP(AC4,[1]EquipTable!$A:$T,MATCH("이름참고",[1]EquipTable!$1:$1,0),0),"장비없음"),
IF(NOT(ISERROR(FIND("캐릭터",AB4))),
  IFERROR(VLOOKUP(AC4,[2]ActorTable!$A:$H,MATCH("이름참고",[2]ActorTable!$1:$1,0),0),"캐릭터없음"),
"")))))</f>
        <v/>
      </c>
      <c r="AL4">
        <v>1</v>
      </c>
      <c r="AM4" t="str">
        <f ca="1">IF(ROW()=2,AN4,OFFSET(AM4,-1,0)&amp;IF(LEN(AN4)=0,"",","&amp;AN4))</f>
        <v>{"dy":1,"sl":0,"tp":"upn","vl":"45765","cn":14,"pt":"GO","pr":4200},{"dy":1,"sl":1,"tp":"fe","vl":"Equip5002","cn":1,"pt":"GO","pr":800},{"dy":1,"sl":2,"tp":"upn","vl":"56326","cn":5,"pt":"GO","pr":1500}</v>
      </c>
      <c r="AN4" t="str">
        <f ca="1">IF(AL4&lt;&gt;1,"",
"{"""&amp;A$1&amp;""":"&amp;A4
&amp;","""&amp;B$1&amp;""":"&amp;B4
&amp;IF(LEN(AA4)=0,"",","""&amp;AA$1&amp;""":"""&amp;AA4&amp;"""")
&amp;IF(LEN(AC4)=0,"",","""&amp;AC$1&amp;""":"""&amp;AC4&amp;"""")
&amp;IF(LEN(AD4)=0,"",","""&amp;AD$1&amp;""":"&amp;AD4)
&amp;IF(LEN(AE4)=0,"",","""&amp;AE$1&amp;""":"""&amp;AE4&amp;"""")
&amp;IF(LEN(AF4)=0,"",","""&amp;AF$1&amp;""":"&amp;AF4)
&amp;IF(LEN(AG4)=0,"",","""&amp;AG$1&amp;""":"&amp;AG4)&amp;"}")</f>
        <v>{"dy":1,"sl":2,"tp":"upn","vl":"56326","cn":5,"pt":"GO","pr":1500}</v>
      </c>
      <c r="AP4" t="s">
        <v>84</v>
      </c>
      <c r="AQ4" t="s">
        <v>72</v>
      </c>
      <c r="AR4">
        <v>0</v>
      </c>
      <c r="AS4">
        <v>7</v>
      </c>
      <c r="AT4">
        <f t="shared" ca="1" si="0"/>
        <v>4</v>
      </c>
      <c r="AU4">
        <f t="shared" si="1"/>
        <v>0</v>
      </c>
      <c r="AV4">
        <f t="shared" ca="1" si="3"/>
        <v>0</v>
      </c>
      <c r="AW4">
        <f t="shared" si="4"/>
        <v>0</v>
      </c>
      <c r="AZ4">
        <v>149</v>
      </c>
      <c r="BE4" t="s">
        <v>189</v>
      </c>
      <c r="BG4">
        <v>0</v>
      </c>
      <c r="BH4">
        <v>1</v>
      </c>
      <c r="BI4">
        <f t="shared" si="2"/>
        <v>5.8823529411764705E-2</v>
      </c>
      <c r="BJ4">
        <f>BJ3+BI3</f>
        <v>0.94117647058823528</v>
      </c>
      <c r="BK4" t="s">
        <v>84</v>
      </c>
      <c r="BM4">
        <f ca="1">IF(VLOOKUP($BV4,[1]EquipTable!$1:$1048576,MATCH("업데이트순번",[1]EquipTable!$1:$1,0),0)&lt;=$BP$1,1,0)
*IF(MID(BV4,7,1)="4",0.1,1)</f>
        <v>1</v>
      </c>
      <c r="BN4">
        <f ca="1">IF(VLOOKUP($BV4,[1]EquipTable!$1:$1048576,MATCH("업데이트순번",[1]EquipTable!$1:$1,0),0)&lt;=$BP$1,1,0)
*IF(MID(BV4,7,1)="4",0.1,1)
*IF(AND(MID(BV4,7,1)&lt;&gt;"4",OR(MID(BV4,6,1)="6",MID(BV4,6,1)="7")),3,1)</f>
        <v>1</v>
      </c>
      <c r="BO4">
        <f ca="1">IF(VLOOKUP($BV4,[1]EquipTable!$1:$1048576,MATCH("업데이트순번",[1]EquipTable!$1:$1,0),0)&lt;=$BP$1,1,0)
*IF(MID(BV4,7,1)="4",0.1,1)
*IF(AND(MID(BV4,7,1)&lt;&gt;"4",MID(BV4,6,1)="8"),4,1)</f>
        <v>1</v>
      </c>
      <c r="BP4">
        <f t="shared" ca="1" si="5"/>
        <v>1.3495276653171391E-2</v>
      </c>
      <c r="BQ4">
        <f t="shared" ca="1" si="6"/>
        <v>9.4250706880301613E-3</v>
      </c>
      <c r="BR4">
        <f t="shared" ca="1" si="7"/>
        <v>1.0193679918450561E-2</v>
      </c>
      <c r="BS4">
        <f t="shared" ca="1" si="8"/>
        <v>2.6990553306342781E-2</v>
      </c>
      <c r="BT4">
        <f t="shared" ref="BT4:BT67" ca="1" si="11">BT3+BQ3</f>
        <v>1.8850141376060323E-2</v>
      </c>
      <c r="BU4">
        <f t="shared" ref="BU4:BU67" ca="1" si="12">BU3+BR3</f>
        <v>2.0387359836901122E-2</v>
      </c>
      <c r="BV4" t="str">
        <f ca="1">OFFSET([1]EquipTable!$A$1,ROW()-1,0)</f>
        <v>Equip0101</v>
      </c>
      <c r="BX4">
        <f ca="1">IF(VLOOKUP($CA4,[2]ActorTable!$1:$1048576,MATCH("업데이트순번",[2]ActorTable!$1:$1,0),0)&lt;=$BY$1,1,0)
*IF(MID(CA4,7,1)="2",0.1,1)</f>
        <v>1</v>
      </c>
      <c r="BY4">
        <f t="shared" ca="1" si="9"/>
        <v>3.90625E-2</v>
      </c>
      <c r="BZ4">
        <f t="shared" ca="1" si="10"/>
        <v>4.296875E-2</v>
      </c>
      <c r="CA4" t="str">
        <f ca="1">OFFSET([2]ActorTable!$A$1,ROW()-1,0)</f>
        <v>Actor2103</v>
      </c>
      <c r="CB4" t="str">
        <f ca="1">VLOOKUP($CA4,[2]ActorTable!$1:$1048576,MATCH("이름참고",[2]ActorTable!$1:$1,0),0)</f>
        <v>데브샤</v>
      </c>
    </row>
    <row r="5" spans="1:82">
      <c r="A5">
        <v>1</v>
      </c>
      <c r="B5">
        <v>3</v>
      </c>
      <c r="C5">
        <f>IF(B5&lt;=9,0,
IF(B5=10,1,2))</f>
        <v>0</v>
      </c>
      <c r="D5">
        <f ca="1">RAND()</f>
        <v>0.18593906668412163</v>
      </c>
      <c r="E5">
        <f ca="1">RAND()</f>
        <v>0.60775611412163377</v>
      </c>
      <c r="F5">
        <f ca="1">RAND()</f>
        <v>0.42806664491409896</v>
      </c>
      <c r="G5">
        <f ca="1">RAND()</f>
        <v>0.90269440455338623</v>
      </c>
      <c r="H5">
        <f ca="1">RAND()</f>
        <v>0.72765172071780138</v>
      </c>
      <c r="I5">
        <f ca="1">RAND()</f>
        <v>0.26762090149142626</v>
      </c>
      <c r="M5" t="str">
        <f ca="1">IF(LEN(J5)&lt;&gt;0,J5,VLOOKUP(D5+$B5,$BJ:$BK,MATCH($BK$1,$BJ$1:$BK$1,0),1))</f>
        <v>안 지정 캐릭터 PP 영웅등급</v>
      </c>
      <c r="N5">
        <f ca="1">IF(LEN(K5)&lt;&gt;0,
  IF(LEN($J5)=0,"두 칸 모두 입력",
  IF($J5="지정 장비",K5,INDEX($CA:$CA,MATCH(K5,$CB:$CB,0)))),
IF($M5="삭제","삭제",
IF($M5="지정 장비",VLOOKUP($E5,OFFSET($BS:$BV,0,IF($B5=6,1,IF($B5=7,2,0))),MATCH($BV$1,OFFSET($BS$1:$BV$1,0,IF($B5=6,1,IF($B5=7,2,0))),0),1),
IF(OR($M5="캐릭터 상자 일반등급",$M5="캐릭터 상자 영웅등급"),"삭제",
IF(OR($M5="지정 캐릭터",$M5="지정 캐릭터 PP",IF(ISERROR(FIND("지정 캐릭터 LBP",$M5)),0,1)),
  IF(AND(OR($B5=10,$B5=11),$M5=OFFSET($M5,-1,0)),OFFSET(N5,-1,0),VLOOKUP($E5,$BZ:$CA,MATCH($CA$1,$BZ$1:$CA$1,0),1)),
IF(OR($M5="안 지정 캐릭터 영웅등급",$M5="안 지정 캐릭터 PP 일반등급",$M5="안 지정 캐릭터 PP 영웅등급"),
  IF(AND(OR($B5=10,$B5=11),$M5=OFFSET($M5,-1,0)),OFFSET(N5,-1,0),INT($E5*100000)),
"그외없음"))))))</f>
        <v>60775</v>
      </c>
      <c r="O5">
        <f ca="1">IF(LEN(L5)&lt;&gt;0,
  IF(OR(LEN($J5)=0,LEN($K5)=0),"세 칸 모두 입력",L5),
IF($M5="삭제","삭제",
IF(OR($M5="지정 장비",$M5="캐릭터 상자 일반등급",$M5="캐릭터 상자 영웅등급",$M5="지정 캐릭터",IF(ISERROR(FIND("지정 캐릭터 LBP",$M5)),0,1),$M5="안 지정 캐릭터 영웅등급"),1,
IF($M5="지정 캐릭터 PP",
  IF(AND(OR($B5=10,$B5=11),$M5=OFFSET($M5,-1,0)),OFFSET(O5,-1,0),
    VLOOKUP($M5,$AP:$BB,MATCH($AX$1,$AP$1:$BB$1,0),0)+INT($E5*(VLOOKUP($M5,$AP:$BB,MATCH($AY$1,$AP$1:$BB$1,0),0)-VLOOKUP($M5,$AP:$BB,MATCH($AX$1,$AP$1:$BB$1,0),0)+1))),
IF(OR($M5="안 지정 캐릭터 PP 일반등급",$M5="안 지정 캐릭터 PP 영웅등급"),
  IF(AND(OR($B5=10,$B5=11),$M5=OFFSET($M5,-1,0)),OFFSET(O5,-1,0),
    VLOOKUP($M5,$AP:$BB,MATCH($AX$1,$AP$1:$BB$1,0),0)+INT($E5*(VLOOKUP($M5,$AP:$BB,MATCH($AY$1,$AP$1:$BB$1,0),0)-VLOOKUP($M5,$AP:$BB,MATCH($AX$1,$AP$1:$BB$1,0),0)+1))),
"그외없음")))))</f>
        <v>10</v>
      </c>
      <c r="P5" t="str">
        <f ca="1">IF($M5="삭제","삭제",
IF($M5="지정 장비",
  IF(ISBLANK(VLOOKUP($N5,[1]EquipTable!$1:$1048576,MATCH("표준 GO pr Min",[1]EquipTable!$1:$1,0),0)),"DI",
    IF(ISBLANK(VLOOKUP($N5,[1]EquipTable!$1:$1048576,MATCH("표준 DI pr Min",[1]EquipTable!$1:$1,0),0)),"GO",
      IF(G5&lt;IF($B5&lt;=1,0.5,0.25),"DI","GO"))),
IF(OR($M5="캐릭터 상자 일반등급",$M5="캐릭터 상자 영웅등급"),"DI",
IF(OR($M5="지정 캐릭터",IF(ISERROR(FIND("지정 캐릭터 LBP",$M5)),0,1),$M5="안 지정 캐릭터 영웅등급"),"DI",
IF($M5="지정 캐릭터 PP","DI",
IF(OR($M5="안 지정 캐릭터 PP 일반등급",$M5="안 지정 캐릭터 PP 영웅등급"),"GO",
"그외없음"))))))</f>
        <v>GO</v>
      </c>
      <c r="Q5" t="str">
        <f ca="1">IF($M5="삭제","삭제",
IF($P5="GO","삭제",
IF($M5="지정 장비",
  IF(ISBLANK(VLOOKUP($N5,[1]EquipTable!$1:$1048576,MATCH("표준 DI pp Min",[1]EquipTable!$1:$1,0),0)),"삭제",
    VLOOKUP($N5,[1]EquipTable!$1:$1048576,MATCH("표준 DI pp Min",[1]EquipTable!$1:$1,0),0)+INT($H5*(VLOOKUP($N5,[1]EquipTable!$1:$1048576,MATCH("표준 DI pp Max",[1]EquipTable!$1:$1,0),0)-VLOOKUP($N5,[1]EquipTable!$1:$1048576,MATCH("표준 DI pp Min",[1]EquipTable!$1:$1,0),0)+1))),
IF(OR($M5="캐릭터 상자 일반등급",$M5="캐릭터 상자 영웅등급"),"삭제",
IF(OR($M5="지정 캐릭터",IF(ISERROR(FIND("지정 캐릭터 LBP",$M5)),0,1)),
  IF(AND(OR($B5=10,$B5=11),$M5=OFFSET($M5,-1,0)),OFFSET(Q5,-1,0),
    IF(ISBLANK(VLOOKUP($N5,[2]ActorTable!$1:$1048576,MATCH("표준 DI pp Min",[2]ActorTable!$1:$1,0),0)),"삭제",
      INT(VLOOKUP($M5,$AP:$BC,MATCH($AZ$1,$AP$1:$BC$1,0),0)*(VLOOKUP($N5,[2]ActorTable!$1:$1048576,MATCH("표준 DI pp Min",[2]ActorTable!$1:$1,0),0)+$H5*(VLOOKUP($N5,[2]ActorTable!$1:$1048576,MATCH("표준 DI pp Max",[2]ActorTable!$1:$1,0),0)-VLOOKUP($N5,[2]ActorTable!$1:$1048576,MATCH("표준 DI pp Min",[2]ActorTable!$1:$1,0),0)+1))))),
IF($M5="안 지정 캐릭터 영웅등급",
  IF(AND(OR($B5=10,$B5=11),$M5=OFFSET($M5,-1,0)),OFFSET(Q5,-1,0),
    VLOOKUP($M5,$AP:$BC,MATCH($BB$1,$AP$1:$BC$1,0),0)+INT($H5*(VLOOKUP($M5,$AP:$BC,MATCH($BC$1,$AP$1:$BC$1,0),0)-VLOOKUP($M5,$AP:$BC,MATCH($BB$1,$AP$1:$BC$1,0),0)+1))),
IF($M5="지정 캐릭터 PP",
  IF(AND(OR($B5=10,$B5=11),$M5=OFFSET($M5,-1,0)),OFFSET(Q5,-1,0),
    INT($O5*VLOOKUP($M5,$AP:$BC,MATCH($AZ$1,$AP$1:$BC$1,0),0)*IF($O5&lt;=15,1,1+($O5-15)^0.5/8)*CHOOSE(MID($N5,7,1)+1,1,1.25,2))),
"그외없음")))))))</f>
        <v>삭제</v>
      </c>
      <c r="R5">
        <f ca="1">IF($M5="삭제","삭제",
IF($M5="지정 장비",
  IF($P5="DI",
    VLOOKUP($N5,[1]EquipTable!$1:$1048576,MATCH("표준 DI pr Min",[1]EquipTable!$1:$1,0),0)+INT($I5*(VLOOKUP($N5,[1]EquipTable!$1:$1048576,MATCH("표준 DI pr Max",[1]EquipTable!$1:$1,0),0)-VLOOKUP($N5,[1]EquipTable!$1:$1048576,MATCH("표준 DI pr Min",[1]EquipTable!$1:$1,0),0)+1)),
    ROUNDDOWN(VLOOKUP($N5,[1]EquipTable!$1:$1048576,MATCH("표준 GO pr Min",[1]EquipTable!$1:$1,0),0)+INT($I5*(VLOOKUP($N5,[1]EquipTable!$1:$1048576,MATCH("표준 GO pr Max",[1]EquipTable!$1:$1,0),0)-VLOOKUP($N5,[1]EquipTable!$1:$1048576,MATCH("표준 GO pr Min",[1]EquipTable!$1:$1,0),0)+100)),-2)),
IF(OR($M5="캐릭터 상자 일반등급",$M5="캐릭터 상자 영웅등급"),VLOOKUP($M5,$AP:$BC,MATCH($AZ$1,$AP$1:$BC$1,0),0),
IF(OR($M5="지정 캐릭터",IF(ISERROR(FIND("지정 캐릭터 LBP",$M5)),0,1)),
  IF(AND(OR($B5=10,$B5=11),$M5=OFFSET($M5,-1,0)),OFFSET(R5,-1,0),
    INT(VLOOKUP($M5,$AP:$BC,MATCH($AZ$1,$AP$1:$BC$1,0),0)*(VLOOKUP($N5,[2]ActorTable!$1:$1048576,MATCH("표준 DI pr Min",[2]ActorTable!$1:$1,0),0)+$I5*(VLOOKUP($N5,[2]ActorTable!$1:$1048576,MATCH("표준 DI pr Max",[2]ActorTable!$1:$1,0),0)-VLOOKUP($N5,[2]ActorTable!$1:$1048576,MATCH("표준 DI pr Min",[2]ActorTable!$1:$1,0),0)+1)))),
IF($M5="안 지정 캐릭터 영웅등급",
  IF(AND(OR($B5=10,$B5=11),$M5=OFFSET($M5,-1,0)),OFFSET(R5,-1,0),
    VLOOKUP($M5,$AP:$BC,MATCH($AZ$1,$AP$1:$BC$1,0),0)+INT($I5*(VLOOKUP($M5,$AP:$BC,MATCH($BA$1,$AP$1:$BC$1,0),0)-VLOOKUP($M5,$AP:$BC,MATCH($AZ$1,$AP$1:$BC$1,0),0)+1))),
IF($M5="지정 캐릭터 PP",
  IF(AND(OR($B5=10,$B5=11),$M5=OFFSET($M5,-1,0)),OFFSET(R5,-1,0),
    INT($O5*VLOOKUP($M5,$AP:$BC,MATCH($AZ$1,$AP$1:$BC$1,0),0)*IF($O5&lt;=15,1,1+($O5-15)^0.5/8)*CHOOSE(MID($N5,7,1)+1,1,1.25,2)*(VLOOKUP($M5,$AP:$BC,MATCH($BA$1,$AP$1:$BC$1,0),0)+$I5*(VLOOKUP($M5,$AP:$BC,MATCH($BB$1,$AP$1:$BC$1,0),0)-VLOOKUP($M5,$AP:$BC,MATCH($BA$1,$AP$1:$BC$1,0),0))))),
IF(OR($M5="안 지정 캐릭터 PP 일반등급",$M5="안 지정 캐릭터 PP 영웅등급"),
  IF(AND(OR($B5=10,$B5=11),$M5=OFFSET($M5,-1,0)),OFFSET(R5,-1,0),
    $O5*VLOOKUP($M5,$AP:$BC,MATCH($AZ$1,$AP$1:$BC$1,0),0)),
"그외없음")))))))</f>
        <v>3000</v>
      </c>
      <c r="S5" t="str">
        <f ca="1">IF(OR(ISNUMBER(N5),N5="삭제",ISBLANK(N5)),"",
IF(LEFT(N5,5)="Equip",
  IF($BP$1&lt;VLOOKUP(N5,[1]EquipTable!$1:$1048576,MATCH("업데이트순번",[1]EquipTable!$1:$1,0),0),"업데이트순번이상",""),
IF(LEFT(N5,5)="Actor",
  IF($BY$1&lt;VLOOKUP(N5,[2]ActorTable!$1:$1048576,MATCH("업데이트순번",[2]ActorTable!$1:$1,0),0),"업데이트순번이상",""),
"그외없음")))</f>
        <v/>
      </c>
      <c r="T5" t="str">
        <f ca="1">IF(OR(ISNUMBER(N5),N5="삭제",ISBLANK(N5)),"",
IF(LEFT(N5,5)="Equip",IF(MID(N5,7,1)="4","전설",""),
IF(LEFT(N5,5)="Actor",IF(MID(N5,7,1)="2","전설",""),
"그외없음")))</f>
        <v/>
      </c>
      <c r="U5" t="s">
        <v>92</v>
      </c>
      <c r="V5">
        <v>45765</v>
      </c>
      <c r="W5">
        <v>14</v>
      </c>
      <c r="X5" t="s">
        <v>125</v>
      </c>
      <c r="Z5">
        <v>2400</v>
      </c>
      <c r="AA5" t="str">
        <f ca="1">IF(ISBLANK(AB5),"",
VLOOKUP(AB5,OFFSET(INDIRECT("$A:$B"),0,MATCH(AB$1&amp;"_Verify",INDIRECT("$1:$1"),0)-1),2,0)
)</f>
        <v>fe</v>
      </c>
      <c r="AB5" t="s">
        <v>82</v>
      </c>
      <c r="AC5" t="s">
        <v>443</v>
      </c>
      <c r="AD5">
        <v>1</v>
      </c>
      <c r="AE5" t="s">
        <v>125</v>
      </c>
      <c r="AG5">
        <v>3400</v>
      </c>
      <c r="AH5" t="str">
        <f ca="1">IF(OR(ISNUMBER(AC5),AC5="삭제",ISBLANK(AC5)),"",
IF(LEFT(AC5,5)="Equip",
  IF($BP$1&lt;VLOOKUP(AC5,[1]EquipTable!$1:$1048576,MATCH("업데이트순번",[1]EquipTable!$1:$1,0),0),"업데이트순번이상",""),
IF(LEFT(AC5,5)="Actor",
  IF($BY$1&lt;VLOOKUP(AC5,[2]ActorTable!$1:$1048576,MATCH("업데이트순번",[2]ActorTable!$1:$1,0),0),"업데이트순번이상",""),
"그외없음")))</f>
        <v/>
      </c>
      <c r="AI5" s="11" t="str">
        <f>IF(OR(ISNUMBER(AC5),AC5="삭제",ISBLANK(AC5)),"",
IF(LEFT(AC5,5)="Equip",IF(MID(AC5,7,1)="4","전설",""),
IF(LEFT(AC5,5)="Actor",IF(MID(AC5,7,1)="2","전설",""),
"그외없음")))</f>
        <v/>
      </c>
      <c r="AJ5" t="str">
        <f>IF(ISBLANK($AB5),"",
IF(AND($B5&gt;=VLOOKUP($AB5,$AP:$AS,3,0),$B5&lt;=VLOOKUP($AB5,$AP:$AS,4,0)),"","슬롯타입이상"))</f>
        <v/>
      </c>
      <c r="AK5" t="str">
        <f ca="1">IF(OR(
  AND(NOT(ISERROR(FIND("상자",AB5))),ISBLANK(AC5)),
  AND(ISBLANK(AB5),ISBLANK(AC5)),
  AND(NOT(ISERROR(FIND("안 지정",AB5))),ISNUMBER(AC5))),"",
IF(AND(NOT(ISERROR(FIND("상자",AB5))),NOT(ISBLANK(AC5))),"밸류불필요",
IF(AND(NOT(ISERROR(FIND("안 지정",AB5))),NOT(ISNUMBER(AC5))),"숫자필요",
IF(NOT(ISERROR(FIND("장비",AB5))),
  IFERROR(VLOOKUP(AC5,[1]EquipTable!$A:$T,MATCH("이름참고",[1]EquipTable!$1:$1,0),0),"장비없음"),
IF(NOT(ISERROR(FIND("캐릭터",AB5))),
  IFERROR(VLOOKUP(AC5,[2]ActorTable!$A:$H,MATCH("이름참고",[2]ActorTable!$1:$1,0),0),"캐릭터없음"),
"")))))</f>
        <v>야만인의 분노</v>
      </c>
      <c r="AL5">
        <v>1</v>
      </c>
      <c r="AM5" t="str">
        <f ca="1">IF(ROW()=2,AN5,OFFSET(AM5,-1,0)&amp;IF(LEN(AN5)=0,"",","&amp;AN5))</f>
        <v>{"dy":1,"sl":0,"tp":"upn","vl":"45765","cn":14,"pt":"GO","pr":4200},{"dy":1,"sl":1,"tp":"fe","vl":"Equip5002","cn":1,"pt":"GO","pr":800},{"dy":1,"sl":2,"tp":"upn","vl":"56326","cn":5,"pt":"GO","pr":1500},{"dy":1,"sl":3,"tp":"fe","vl":"Equip0201","cn":1,"pt":"GO","pr":3400}</v>
      </c>
      <c r="AN5" t="str">
        <f ca="1">IF(AL5&lt;&gt;1,"",
"{"""&amp;A$1&amp;""":"&amp;A5
&amp;","""&amp;B$1&amp;""":"&amp;B5
&amp;IF(LEN(AA5)=0,"",","""&amp;AA$1&amp;""":"""&amp;AA5&amp;"""")
&amp;IF(LEN(AC5)=0,"",","""&amp;AC$1&amp;""":"""&amp;AC5&amp;"""")
&amp;IF(LEN(AD5)=0,"",","""&amp;AD$1&amp;""":"&amp;AD5)
&amp;IF(LEN(AE5)=0,"",","""&amp;AE$1&amp;""":"""&amp;AE5&amp;"""")
&amp;IF(LEN(AF5)=0,"",","""&amp;AF$1&amp;""":"&amp;AF5)
&amp;IF(LEN(AG5)=0,"",","""&amp;AG$1&amp;""":"&amp;AG5)&amp;"}")</f>
        <v>{"dy":1,"sl":3,"tp":"fe","vl":"Equip0201","cn":1,"pt":"GO","pr":3400}</v>
      </c>
      <c r="AP5" t="s">
        <v>85</v>
      </c>
      <c r="AQ5" t="s">
        <v>73</v>
      </c>
      <c r="AR5">
        <v>8</v>
      </c>
      <c r="AS5">
        <v>11</v>
      </c>
      <c r="AT5">
        <f t="shared" ca="1" si="0"/>
        <v>0</v>
      </c>
      <c r="AU5">
        <f t="shared" si="1"/>
        <v>12</v>
      </c>
      <c r="AV5">
        <f t="shared" ca="1" si="3"/>
        <v>0</v>
      </c>
      <c r="AW5">
        <f t="shared" si="4"/>
        <v>5</v>
      </c>
      <c r="AZ5">
        <v>1</v>
      </c>
      <c r="BE5">
        <f ca="1">LEN(BE2)</f>
        <v>22998</v>
      </c>
      <c r="BG5">
        <v>1</v>
      </c>
      <c r="BH5">
        <v>1</v>
      </c>
      <c r="BI5">
        <f t="shared" si="2"/>
        <v>1</v>
      </c>
      <c r="BJ5">
        <f t="shared" ref="BJ5:BJ18" si="13">BJ4+BI4</f>
        <v>1</v>
      </c>
      <c r="BK5" t="s">
        <v>138</v>
      </c>
      <c r="BM5">
        <f ca="1">IF(VLOOKUP($BV5,[1]EquipTable!$1:$1048576,MATCH("업데이트순번",[1]EquipTable!$1:$1,0),0)&lt;=$BP$1,1,0)
*IF(MID(BV5,7,1)="4",0.1,1)</f>
        <v>1</v>
      </c>
      <c r="BN5">
        <f ca="1">IF(VLOOKUP($BV5,[1]EquipTable!$1:$1048576,MATCH("업데이트순번",[1]EquipTable!$1:$1,0),0)&lt;=$BP$1,1,0)
*IF(MID(BV5,7,1)="4",0.1,1)
*IF(AND(MID(BV5,7,1)&lt;&gt;"4",OR(MID(BV5,6,1)="6",MID(BV5,6,1)="7")),3,1)</f>
        <v>1</v>
      </c>
      <c r="BO5">
        <f ca="1">IF(VLOOKUP($BV5,[1]EquipTable!$1:$1048576,MATCH("업데이트순번",[1]EquipTable!$1:$1,0),0)&lt;=$BP$1,1,0)
*IF(MID(BV5,7,1)="4",0.1,1)
*IF(AND(MID(BV5,7,1)&lt;&gt;"4",MID(BV5,6,1)="8"),4,1)</f>
        <v>1</v>
      </c>
      <c r="BP5">
        <f t="shared" ca="1" si="5"/>
        <v>1.3495276653171391E-2</v>
      </c>
      <c r="BQ5">
        <f t="shared" ca="1" si="6"/>
        <v>9.4250706880301613E-3</v>
      </c>
      <c r="BR5">
        <f t="shared" ca="1" si="7"/>
        <v>1.0193679918450561E-2</v>
      </c>
      <c r="BS5">
        <f t="shared" ca="1" si="8"/>
        <v>4.048582995951417E-2</v>
      </c>
      <c r="BT5">
        <f t="shared" ca="1" si="11"/>
        <v>2.8275212064090484E-2</v>
      </c>
      <c r="BU5">
        <f t="shared" ca="1" si="12"/>
        <v>3.0581039755351681E-2</v>
      </c>
      <c r="BV5" t="str">
        <f ca="1">OFFSET([1]EquipTable!$A$1,ROW()-1,0)</f>
        <v>Equip0102</v>
      </c>
      <c r="BX5">
        <f ca="1">IF(VLOOKUP($CA5,[2]ActorTable!$1:$1048576,MATCH("업데이트순번",[2]ActorTable!$1:$1,0),0)&lt;=$BY$1,1,0)
*IF(MID(CA5,7,1)="2",0.1,1)</f>
        <v>1</v>
      </c>
      <c r="BY5">
        <f t="shared" ca="1" si="9"/>
        <v>3.90625E-2</v>
      </c>
      <c r="BZ5">
        <f t="shared" ca="1" si="10"/>
        <v>8.203125E-2</v>
      </c>
      <c r="CA5" t="str">
        <f ca="1">OFFSET([2]ActorTable!$A$1,ROW()-1,0)</f>
        <v>Actor0104</v>
      </c>
      <c r="CB5" t="str">
        <f ca="1">VLOOKUP($CA5,[2]ActorTable!$1:$1048576,MATCH("이름참고",[2]ActorTable!$1:$1,0),0)</f>
        <v>베이</v>
      </c>
    </row>
    <row r="6" spans="1:82">
      <c r="A6">
        <v>1</v>
      </c>
      <c r="B6">
        <v>4</v>
      </c>
      <c r="C6">
        <f>IF(B6&lt;=9,0,
IF(B6=10,1,2))</f>
        <v>0</v>
      </c>
      <c r="D6">
        <f ca="1">RAND()</f>
        <v>5.1902931177119971E-2</v>
      </c>
      <c r="E6">
        <f ca="1">RAND()</f>
        <v>0.23566258736318912</v>
      </c>
      <c r="F6">
        <f ca="1">RAND()</f>
        <v>0.21355615365226699</v>
      </c>
      <c r="G6">
        <f ca="1">RAND()</f>
        <v>0.5060070141746289</v>
      </c>
      <c r="H6">
        <f ca="1">RAND()</f>
        <v>0.48359269895112333</v>
      </c>
      <c r="I6">
        <f ca="1">RAND()</f>
        <v>0.79118638482012582</v>
      </c>
      <c r="M6" t="str">
        <f ca="1">IF(LEN(J6)&lt;&gt;0,J6,VLOOKUP(D6+$B6,$BJ:$BK,MATCH($BK$1,$BJ$1:$BK$1,0),1))</f>
        <v>안 지정 캐릭터 PP 일반등급</v>
      </c>
      <c r="N6">
        <f ca="1">IF(LEN(K6)&lt;&gt;0,
  IF(LEN($J6)=0,"두 칸 모두 입력",
  IF($J6="지정 장비",K6,INDEX($CA:$CA,MATCH(K6,$CB:$CB,0)))),
IF($M6="삭제","삭제",
IF($M6="지정 장비",VLOOKUP($E6,OFFSET($BS:$BV,0,IF($B6=6,1,IF($B6=7,2,0))),MATCH($BV$1,OFFSET($BS$1:$BV$1,0,IF($B6=6,1,IF($B6=7,2,0))),0),1),
IF(OR($M6="캐릭터 상자 일반등급",$M6="캐릭터 상자 영웅등급"),"삭제",
IF(OR($M6="지정 캐릭터",$M6="지정 캐릭터 PP",IF(ISERROR(FIND("지정 캐릭터 LBP",$M6)),0,1)),
  IF(AND(OR($B6=10,$B6=11),$M6=OFFSET($M6,-1,0)),OFFSET(N6,-1,0),VLOOKUP($E6,$BZ:$CA,MATCH($CA$1,$BZ$1:$CA$1,0),1)),
IF(OR($M6="안 지정 캐릭터 영웅등급",$M6="안 지정 캐릭터 PP 일반등급",$M6="안 지정 캐릭터 PP 영웅등급"),
  IF(AND(OR($B6=10,$B6=11),$M6=OFFSET($M6,-1,0)),OFFSET(N6,-1,0),INT($E6*100000)),
"그외없음"))))))</f>
        <v>23566</v>
      </c>
      <c r="O6">
        <f ca="1">IF(LEN(L6)&lt;&gt;0,
  IF(OR(LEN($J6)=0,LEN($K6)=0),"세 칸 모두 입력",L6),
IF($M6="삭제","삭제",
IF(OR($M6="지정 장비",$M6="캐릭터 상자 일반등급",$M6="캐릭터 상자 영웅등급",$M6="지정 캐릭터",IF(ISERROR(FIND("지정 캐릭터 LBP",$M6)),0,1),$M6="안 지정 캐릭터 영웅등급"),1,
IF($M6="지정 캐릭터 PP",
  IF(AND(OR($B6=10,$B6=11),$M6=OFFSET($M6,-1,0)),OFFSET(O6,-1,0),
    VLOOKUP($M6,$AP:$BB,MATCH($AX$1,$AP$1:$BB$1,0),0)+INT($E6*(VLOOKUP($M6,$AP:$BB,MATCH($AY$1,$AP$1:$BB$1,0),0)-VLOOKUP($M6,$AP:$BB,MATCH($AX$1,$AP$1:$BB$1,0),0)+1))),
IF(OR($M6="안 지정 캐릭터 PP 일반등급",$M6="안 지정 캐릭터 PP 영웅등급"),
  IF(AND(OR($B6=10,$B6=11),$M6=OFFSET($M6,-1,0)),OFFSET(O6,-1,0),
    VLOOKUP($M6,$AP:$BB,MATCH($AX$1,$AP$1:$BB$1,0),0)+INT($E6*(VLOOKUP($M6,$AP:$BB,MATCH($AY$1,$AP$1:$BB$1,0),0)-VLOOKUP($M6,$AP:$BB,MATCH($AX$1,$AP$1:$BB$1,0),0)+1))),
"그외없음")))))</f>
        <v>5</v>
      </c>
      <c r="P6" t="str">
        <f ca="1">IF($M6="삭제","삭제",
IF($M6="지정 장비",
  IF(ISBLANK(VLOOKUP($N6,[1]EquipTable!$1:$1048576,MATCH("표준 GO pr Min",[1]EquipTable!$1:$1,0),0)),"DI",
    IF(ISBLANK(VLOOKUP($N6,[1]EquipTable!$1:$1048576,MATCH("표준 DI pr Min",[1]EquipTable!$1:$1,0),0)),"GO",
      IF(G6&lt;IF($B6&lt;=1,0.5,0.25),"DI","GO"))),
IF(OR($M6="캐릭터 상자 일반등급",$M6="캐릭터 상자 영웅등급"),"DI",
IF(OR($M6="지정 캐릭터",IF(ISERROR(FIND("지정 캐릭터 LBP",$M6)),0,1),$M6="안 지정 캐릭터 영웅등급"),"DI",
IF($M6="지정 캐릭터 PP","DI",
IF(OR($M6="안 지정 캐릭터 PP 일반등급",$M6="안 지정 캐릭터 PP 영웅등급"),"GO",
"그외없음"))))))</f>
        <v>GO</v>
      </c>
      <c r="Q6" t="str">
        <f ca="1">IF($M6="삭제","삭제",
IF($P6="GO","삭제",
IF($M6="지정 장비",
  IF(ISBLANK(VLOOKUP($N6,[1]EquipTable!$1:$1048576,MATCH("표준 DI pp Min",[1]EquipTable!$1:$1,0),0)),"삭제",
    VLOOKUP($N6,[1]EquipTable!$1:$1048576,MATCH("표준 DI pp Min",[1]EquipTable!$1:$1,0),0)+INT($H6*(VLOOKUP($N6,[1]EquipTable!$1:$1048576,MATCH("표준 DI pp Max",[1]EquipTable!$1:$1,0),0)-VLOOKUP($N6,[1]EquipTable!$1:$1048576,MATCH("표준 DI pp Min",[1]EquipTable!$1:$1,0),0)+1))),
IF(OR($M6="캐릭터 상자 일반등급",$M6="캐릭터 상자 영웅등급"),"삭제",
IF(OR($M6="지정 캐릭터",IF(ISERROR(FIND("지정 캐릭터 LBP",$M6)),0,1)),
  IF(AND(OR($B6=10,$B6=11),$M6=OFFSET($M6,-1,0)),OFFSET(Q6,-1,0),
    IF(ISBLANK(VLOOKUP($N6,[2]ActorTable!$1:$1048576,MATCH("표준 DI pp Min",[2]ActorTable!$1:$1,0),0)),"삭제",
      INT(VLOOKUP($M6,$AP:$BC,MATCH($AZ$1,$AP$1:$BC$1,0),0)*(VLOOKUP($N6,[2]ActorTable!$1:$1048576,MATCH("표준 DI pp Min",[2]ActorTable!$1:$1,0),0)+$H6*(VLOOKUP($N6,[2]ActorTable!$1:$1048576,MATCH("표준 DI pp Max",[2]ActorTable!$1:$1,0),0)-VLOOKUP($N6,[2]ActorTable!$1:$1048576,MATCH("표준 DI pp Min",[2]ActorTable!$1:$1,0),0)+1))))),
IF($M6="안 지정 캐릭터 영웅등급",
  IF(AND(OR($B6=10,$B6=11),$M6=OFFSET($M6,-1,0)),OFFSET(Q6,-1,0),
    VLOOKUP($M6,$AP:$BC,MATCH($BB$1,$AP$1:$BC$1,0),0)+INT($H6*(VLOOKUP($M6,$AP:$BC,MATCH($BC$1,$AP$1:$BC$1,0),0)-VLOOKUP($M6,$AP:$BC,MATCH($BB$1,$AP$1:$BC$1,0),0)+1))),
IF($M6="지정 캐릭터 PP",
  IF(AND(OR($B6=10,$B6=11),$M6=OFFSET($M6,-1,0)),OFFSET(Q6,-1,0),
    INT($O6*VLOOKUP($M6,$AP:$BC,MATCH($AZ$1,$AP$1:$BC$1,0),0)*IF($O6&lt;=15,1,1+($O6-15)^0.5/8)*CHOOSE(MID($N6,7,1)+1,1,1.25,2))),
"그외없음")))))))</f>
        <v>삭제</v>
      </c>
      <c r="R6">
        <f ca="1">IF($M6="삭제","삭제",
IF($M6="지정 장비",
  IF($P6="DI",
    VLOOKUP($N6,[1]EquipTable!$1:$1048576,MATCH("표준 DI pr Min",[1]EquipTable!$1:$1,0),0)+INT($I6*(VLOOKUP($N6,[1]EquipTable!$1:$1048576,MATCH("표준 DI pr Max",[1]EquipTable!$1:$1,0),0)-VLOOKUP($N6,[1]EquipTable!$1:$1048576,MATCH("표준 DI pr Min",[1]EquipTable!$1:$1,0),0)+1)),
    ROUNDDOWN(VLOOKUP($N6,[1]EquipTable!$1:$1048576,MATCH("표준 GO pr Min",[1]EquipTable!$1:$1,0),0)+INT($I6*(VLOOKUP($N6,[1]EquipTable!$1:$1048576,MATCH("표준 GO pr Max",[1]EquipTable!$1:$1,0),0)-VLOOKUP($N6,[1]EquipTable!$1:$1048576,MATCH("표준 GO pr Min",[1]EquipTable!$1:$1,0),0)+100)),-2)),
IF(OR($M6="캐릭터 상자 일반등급",$M6="캐릭터 상자 영웅등급"),VLOOKUP($M6,$AP:$BC,MATCH($AZ$1,$AP$1:$BC$1,0),0),
IF(OR($M6="지정 캐릭터",IF(ISERROR(FIND("지정 캐릭터 LBP",$M6)),0,1)),
  IF(AND(OR($B6=10,$B6=11),$M6=OFFSET($M6,-1,0)),OFFSET(R6,-1,0),
    INT(VLOOKUP($M6,$AP:$BC,MATCH($AZ$1,$AP$1:$BC$1,0),0)*(VLOOKUP($N6,[2]ActorTable!$1:$1048576,MATCH("표준 DI pr Min",[2]ActorTable!$1:$1,0),0)+$I6*(VLOOKUP($N6,[2]ActorTable!$1:$1048576,MATCH("표준 DI pr Max",[2]ActorTable!$1:$1,0),0)-VLOOKUP($N6,[2]ActorTable!$1:$1048576,MATCH("표준 DI pr Min",[2]ActorTable!$1:$1,0),0)+1)))),
IF($M6="안 지정 캐릭터 영웅등급",
  IF(AND(OR($B6=10,$B6=11),$M6=OFFSET($M6,-1,0)),OFFSET(R6,-1,0),
    VLOOKUP($M6,$AP:$BC,MATCH($AZ$1,$AP$1:$BC$1,0),0)+INT($I6*(VLOOKUP($M6,$AP:$BC,MATCH($BA$1,$AP$1:$BC$1,0),0)-VLOOKUP($M6,$AP:$BC,MATCH($AZ$1,$AP$1:$BC$1,0),0)+1))),
IF($M6="지정 캐릭터 PP",
  IF(AND(OR($B6=10,$B6=11),$M6=OFFSET($M6,-1,0)),OFFSET(R6,-1,0),
    INT($O6*VLOOKUP($M6,$AP:$BC,MATCH($AZ$1,$AP$1:$BC$1,0),0)*IF($O6&lt;=15,1,1+($O6-15)^0.5/8)*CHOOSE(MID($N6,7,1)+1,1,1.25,2)*(VLOOKUP($M6,$AP:$BC,MATCH($BA$1,$AP$1:$BC$1,0),0)+$I6*(VLOOKUP($M6,$AP:$BC,MATCH($BB$1,$AP$1:$BC$1,0),0)-VLOOKUP($M6,$AP:$BC,MATCH($BA$1,$AP$1:$BC$1,0),0))))),
IF(OR($M6="안 지정 캐릭터 PP 일반등급",$M6="안 지정 캐릭터 PP 영웅등급"),
  IF(AND(OR($B6=10,$B6=11),$M6=OFFSET($M6,-1,0)),OFFSET(R6,-1,0),
    $O6*VLOOKUP($M6,$AP:$BC,MATCH($AZ$1,$AP$1:$BC$1,0),0)),
"그외없음")))))))</f>
        <v>1500</v>
      </c>
      <c r="S6" t="str">
        <f ca="1">IF(OR(ISNUMBER(N6),N6="삭제",ISBLANK(N6)),"",
IF(LEFT(N6,5)="Equip",
  IF($BP$1&lt;VLOOKUP(N6,[1]EquipTable!$1:$1048576,MATCH("업데이트순번",[1]EquipTable!$1:$1,0),0),"업데이트순번이상",""),
IF(LEFT(N6,5)="Actor",
  IF($BY$1&lt;VLOOKUP(N6,[2]ActorTable!$1:$1048576,MATCH("업데이트순번",[2]ActorTable!$1:$1,0),0),"업데이트순번이상",""),
"그외없음")))</f>
        <v/>
      </c>
      <c r="T6" t="str">
        <f ca="1">IF(OR(ISNUMBER(N6),N6="삭제",ISBLANK(N6)),"",
IF(LEFT(N6,5)="Equip",IF(MID(N6,7,1)="4","전설",""),
IF(LEFT(N6,5)="Actor",IF(MID(N6,7,1)="2","전설",""),
"그외없음")))</f>
        <v/>
      </c>
      <c r="U6" t="s">
        <v>92</v>
      </c>
      <c r="V6">
        <v>56326</v>
      </c>
      <c r="W6">
        <v>5</v>
      </c>
      <c r="X6" t="s">
        <v>125</v>
      </c>
      <c r="Z6">
        <v>2700</v>
      </c>
      <c r="AA6" t="str">
        <f ca="1">IF(ISBLANK(AB6),"",
VLOOKUP(AB6,OFFSET(INDIRECT("$A:$B"),0,MATCH(AB$1&amp;"_Verify",INDIRECT("$1:$1"),0)-1),2,0)
)</f>
        <v>uph</v>
      </c>
      <c r="AB6" t="s">
        <v>91</v>
      </c>
      <c r="AC6">
        <v>71037</v>
      </c>
      <c r="AD6">
        <v>10</v>
      </c>
      <c r="AE6" t="s">
        <v>125</v>
      </c>
      <c r="AG6">
        <v>3000</v>
      </c>
      <c r="AH6" t="str">
        <f>IF(OR(ISNUMBER(AC6),AC6="삭제",ISBLANK(AC6)),"",
IF(LEFT(AC6,5)="Equip",
  IF($BP$1&lt;VLOOKUP(AC6,[1]EquipTable!$1:$1048576,MATCH("업데이트순번",[1]EquipTable!$1:$1,0),0),"업데이트순번이상",""),
IF(LEFT(AC6,5)="Actor",
  IF($BY$1&lt;VLOOKUP(AC6,[2]ActorTable!$1:$1048576,MATCH("업데이트순번",[2]ActorTable!$1:$1,0),0),"업데이트순번이상",""),
"그외없음")))</f>
        <v/>
      </c>
      <c r="AI6" s="11" t="str">
        <f>IF(OR(ISNUMBER(AC6),AC6="삭제",ISBLANK(AC6)),"",
IF(LEFT(AC6,5)="Equip",IF(MID(AC6,7,1)="4","전설",""),
IF(LEFT(AC6,5)="Actor",IF(MID(AC6,7,1)="2","전설",""),
"그외없음")))</f>
        <v/>
      </c>
      <c r="AJ6" t="str">
        <f>IF(ISBLANK($AB6),"",
IF(AND($B6&gt;=VLOOKUP($AB6,$AP:$AS,3,0),$B6&lt;=VLOOKUP($AB6,$AP:$AS,4,0)),"","슬롯타입이상"))</f>
        <v/>
      </c>
      <c r="AK6" t="str">
        <f>IF(OR(
  AND(NOT(ISERROR(FIND("상자",AB6))),ISBLANK(AC6)),
  AND(ISBLANK(AB6),ISBLANK(AC6)),
  AND(NOT(ISERROR(FIND("안 지정",AB6))),ISNUMBER(AC6))),"",
IF(AND(NOT(ISERROR(FIND("상자",AB6))),NOT(ISBLANK(AC6))),"밸류불필요",
IF(AND(NOT(ISERROR(FIND("안 지정",AB6))),NOT(ISNUMBER(AC6))),"숫자필요",
IF(NOT(ISERROR(FIND("장비",AB6))),
  IFERROR(VLOOKUP(AC6,[1]EquipTable!$A:$T,MATCH("이름참고",[1]EquipTable!$1:$1,0),0),"장비없음"),
IF(NOT(ISERROR(FIND("캐릭터",AB6))),
  IFERROR(VLOOKUP(AC6,[2]ActorTable!$A:$H,MATCH("이름참고",[2]ActorTable!$1:$1,0),0),"캐릭터없음"),
"")))))</f>
        <v/>
      </c>
      <c r="AL6">
        <v>1</v>
      </c>
      <c r="AM6" t="str">
        <f ca="1">IF(ROW()=2,AN6,OFFSET(AM6,-1,0)&amp;IF(LEN(AN6)=0,"",","&amp;AN6))</f>
        <v>{"dy":1,"sl":0,"tp":"upn","vl":"45765","cn":14,"pt":"GO","pr":4200},{"dy":1,"sl":1,"tp":"fe","vl":"Equip5002","cn":1,"pt":"GO","pr":800},{"dy":1,"sl":2,"tp":"upn","vl":"56326","cn":5,"pt":"GO","pr":1500},{"dy":1,"sl":3,"tp":"fe","vl":"Equip0201","cn":1,"pt":"GO","pr":3400},{"dy":1,"sl":4,"tp":"uph","vl":"71037","cn":10,"pt":"GO","pr":3000}</v>
      </c>
      <c r="AN6" t="str">
        <f ca="1">IF(AL6&lt;&gt;1,"",
"{"""&amp;A$1&amp;""":"&amp;A6
&amp;","""&amp;B$1&amp;""":"&amp;B6
&amp;IF(LEN(AA6)=0,"",","""&amp;AA$1&amp;""":"""&amp;AA6&amp;"""")
&amp;IF(LEN(AC6)=0,"",","""&amp;AC$1&amp;""":"""&amp;AC6&amp;"""")
&amp;IF(LEN(AD6)=0,"",","""&amp;AD$1&amp;""":"&amp;AD6)
&amp;IF(LEN(AE6)=0,"",","""&amp;AE$1&amp;""":"""&amp;AE6&amp;"""")
&amp;IF(LEN(AF6)=0,"",","""&amp;AF$1&amp;""":"&amp;AF6)
&amp;IF(LEN(AG6)=0,"",","""&amp;AG$1&amp;""":"&amp;AG6)&amp;"}")</f>
        <v>{"dy":1,"sl":4,"tp":"uph","vl":"71037","cn":10,"pt":"GO","pr":3000}</v>
      </c>
      <c r="AP6" t="s">
        <v>86</v>
      </c>
      <c r="AQ6" t="s">
        <v>75</v>
      </c>
      <c r="AR6">
        <v>8</v>
      </c>
      <c r="AS6">
        <v>11</v>
      </c>
      <c r="AT6">
        <f t="shared" ca="1" si="0"/>
        <v>0</v>
      </c>
      <c r="AU6">
        <f t="shared" si="1"/>
        <v>1</v>
      </c>
      <c r="AV6">
        <f t="shared" ca="1" si="3"/>
        <v>0</v>
      </c>
      <c r="AW6">
        <f t="shared" si="4"/>
        <v>0</v>
      </c>
      <c r="AX6">
        <v>45</v>
      </c>
      <c r="AY6">
        <v>175</v>
      </c>
      <c r="AZ6">
        <f>300*1/320</f>
        <v>0.9375</v>
      </c>
      <c r="BA6">
        <v>0.25</v>
      </c>
      <c r="BB6">
        <v>0.35</v>
      </c>
      <c r="BG6">
        <v>2</v>
      </c>
      <c r="BH6">
        <v>1</v>
      </c>
      <c r="BI6">
        <f t="shared" si="2"/>
        <v>1</v>
      </c>
      <c r="BJ6">
        <f t="shared" si="13"/>
        <v>2</v>
      </c>
      <c r="BK6" t="s">
        <v>142</v>
      </c>
      <c r="BM6">
        <f ca="1">IF(VLOOKUP($BV6,[1]EquipTable!$1:$1048576,MATCH("업데이트순번",[1]EquipTable!$1:$1,0),0)&lt;=$BP$1,1,0)
*IF(MID(BV6,7,1)="4",0.1,1)</f>
        <v>1</v>
      </c>
      <c r="BN6">
        <f ca="1">IF(VLOOKUP($BV6,[1]EquipTable!$1:$1048576,MATCH("업데이트순번",[1]EquipTable!$1:$1,0),0)&lt;=$BP$1,1,0)
*IF(MID(BV6,7,1)="4",0.1,1)
*IF(AND(MID(BV6,7,1)&lt;&gt;"4",OR(MID(BV6,6,1)="6",MID(BV6,6,1)="7")),3,1)</f>
        <v>1</v>
      </c>
      <c r="BO6">
        <f ca="1">IF(VLOOKUP($BV6,[1]EquipTable!$1:$1048576,MATCH("업데이트순번",[1]EquipTable!$1:$1,0),0)&lt;=$BP$1,1,0)
*IF(MID(BV6,7,1)="4",0.1,1)
*IF(AND(MID(BV6,7,1)&lt;&gt;"4",MID(BV6,6,1)="8"),4,1)</f>
        <v>1</v>
      </c>
      <c r="BP6">
        <f t="shared" ca="1" si="5"/>
        <v>1.3495276653171391E-2</v>
      </c>
      <c r="BQ6">
        <f t="shared" ca="1" si="6"/>
        <v>9.4250706880301613E-3</v>
      </c>
      <c r="BR6">
        <f t="shared" ca="1" si="7"/>
        <v>1.0193679918450561E-2</v>
      </c>
      <c r="BS6">
        <f t="shared" ca="1" si="8"/>
        <v>5.3981106612685563E-2</v>
      </c>
      <c r="BT6">
        <f t="shared" ca="1" si="11"/>
        <v>3.7700282752120645E-2</v>
      </c>
      <c r="BU6">
        <f t="shared" ca="1" si="12"/>
        <v>4.0774719673802244E-2</v>
      </c>
      <c r="BV6" t="str">
        <f ca="1">OFFSET([1]EquipTable!$A$1,ROW()-1,0)</f>
        <v>Equip0201</v>
      </c>
      <c r="BX6">
        <f ca="1">IF(VLOOKUP($CA6,[2]ActorTable!$1:$1048576,MATCH("업데이트순번",[2]ActorTable!$1:$1,0),0)&lt;=$BY$1,1,0)
*IF(MID(CA6,7,1)="2",0.1,1)</f>
        <v>1</v>
      </c>
      <c r="BY6">
        <f t="shared" ca="1" si="9"/>
        <v>3.90625E-2</v>
      </c>
      <c r="BZ6">
        <f t="shared" ca="1" si="10"/>
        <v>0.12109375</v>
      </c>
      <c r="CA6" t="str">
        <f ca="1">OFFSET([2]ActorTable!$A$1,ROW()-1,0)</f>
        <v>Actor1005</v>
      </c>
      <c r="CB6" t="str">
        <f ca="1">VLOOKUP($CA6,[2]ActorTable!$1:$1048576,MATCH("이름참고",[2]ActorTable!$1:$1,0),0)</f>
        <v>젤리아</v>
      </c>
    </row>
    <row r="7" spans="1:82">
      <c r="A7">
        <v>1</v>
      </c>
      <c r="B7">
        <v>5</v>
      </c>
      <c r="C7">
        <f>IF(B7&lt;=9,0,
IF(B7=10,1,2))</f>
        <v>0</v>
      </c>
      <c r="D7">
        <f ca="1">RAND()</f>
        <v>0.33524201744960302</v>
      </c>
      <c r="E7">
        <f ca="1">RAND()</f>
        <v>0.86933521569225281</v>
      </c>
      <c r="F7">
        <f ca="1">RAND()</f>
        <v>0.31447619094051449</v>
      </c>
      <c r="G7">
        <f ca="1">RAND()</f>
        <v>0.11983504619857988</v>
      </c>
      <c r="H7">
        <f ca="1">RAND()</f>
        <v>0.12010004913789063</v>
      </c>
      <c r="I7">
        <f ca="1">RAND()</f>
        <v>0.20312369022232801</v>
      </c>
      <c r="M7" t="str">
        <f ca="1">IF(LEN(J7)&lt;&gt;0,J7,VLOOKUP(D7+$B7,$BJ:$BK,MATCH($BK$1,$BJ$1:$BK$1,0),1))</f>
        <v>지정 장비</v>
      </c>
      <c r="N7" t="str">
        <f ca="1">IF(LEN(K7)&lt;&gt;0,
  IF(LEN($J7)=0,"두 칸 모두 입력",
  IF($J7="지정 장비",K7,INDEX($CA:$CA,MATCH(K7,$CB:$CB,0)))),
IF($M7="삭제","삭제",
IF($M7="지정 장비",VLOOKUP($E7,OFFSET($BS:$BV,0,IF($B7=6,1,IF($B7=7,2,0))),MATCH($BV$1,OFFSET($BS$1:$BV$1,0,IF($B7=6,1,IF($B7=7,2,0))),0),1),
IF(OR($M7="캐릭터 상자 일반등급",$M7="캐릭터 상자 영웅등급"),"삭제",
IF(OR($M7="지정 캐릭터",$M7="지정 캐릭터 PP",IF(ISERROR(FIND("지정 캐릭터 LBP",$M7)),0,1)),
  IF(AND(OR($B7=10,$B7=11),$M7=OFFSET($M7,-1,0)),OFFSET(N7,-1,0),VLOOKUP($E7,$BZ:$CA,MATCH($CA$1,$BZ$1:$CA$1,0),1)),
IF(OR($M7="안 지정 캐릭터 영웅등급",$M7="안 지정 캐릭터 PP 일반등급",$M7="안 지정 캐릭터 PP 영웅등급"),
  IF(AND(OR($B7=10,$B7=11),$M7=OFFSET($M7,-1,0)),OFFSET(N7,-1,0),INT($E7*100000)),
"그외없음"))))))</f>
        <v>Equip7301</v>
      </c>
      <c r="O7">
        <f ca="1">IF(LEN(L7)&lt;&gt;0,
  IF(OR(LEN($J7)=0,LEN($K7)=0),"세 칸 모두 입력",L7),
IF($M7="삭제","삭제",
IF(OR($M7="지정 장비",$M7="캐릭터 상자 일반등급",$M7="캐릭터 상자 영웅등급",$M7="지정 캐릭터",IF(ISERROR(FIND("지정 캐릭터 LBP",$M7)),0,1),$M7="안 지정 캐릭터 영웅등급"),1,
IF($M7="지정 캐릭터 PP",
  IF(AND(OR($B7=10,$B7=11),$M7=OFFSET($M7,-1,0)),OFFSET(O7,-1,0),
    VLOOKUP($M7,$AP:$BB,MATCH($AX$1,$AP$1:$BB$1,0),0)+INT($E7*(VLOOKUP($M7,$AP:$BB,MATCH($AY$1,$AP$1:$BB$1,0),0)-VLOOKUP($M7,$AP:$BB,MATCH($AX$1,$AP$1:$BB$1,0),0)+1))),
IF(OR($M7="안 지정 캐릭터 PP 일반등급",$M7="안 지정 캐릭터 PP 영웅등급"),
  IF(AND(OR($B7=10,$B7=11),$M7=OFFSET($M7,-1,0)),OFFSET(O7,-1,0),
    VLOOKUP($M7,$AP:$BB,MATCH($AX$1,$AP$1:$BB$1,0),0)+INT($E7*(VLOOKUP($M7,$AP:$BB,MATCH($AY$1,$AP$1:$BB$1,0),0)-VLOOKUP($M7,$AP:$BB,MATCH($AX$1,$AP$1:$BB$1,0),0)+1))),
"그외없음")))))</f>
        <v>1</v>
      </c>
      <c r="P7" t="str">
        <f ca="1">IF($M7="삭제","삭제",
IF($M7="지정 장비",
  IF(ISBLANK(VLOOKUP($N7,[1]EquipTable!$1:$1048576,MATCH("표준 GO pr Min",[1]EquipTable!$1:$1,0),0)),"DI",
    IF(ISBLANK(VLOOKUP($N7,[1]EquipTable!$1:$1048576,MATCH("표준 DI pr Min",[1]EquipTable!$1:$1,0),0)),"GO",
      IF(G7&lt;IF($B7&lt;=1,0.5,0.25),"DI","GO"))),
IF(OR($M7="캐릭터 상자 일반등급",$M7="캐릭터 상자 영웅등급"),"DI",
IF(OR($M7="지정 캐릭터",IF(ISERROR(FIND("지정 캐릭터 LBP",$M7)),0,1),$M7="안 지정 캐릭터 영웅등급"),"DI",
IF($M7="지정 캐릭터 PP","DI",
IF(OR($M7="안 지정 캐릭터 PP 일반등급",$M7="안 지정 캐릭터 PP 영웅등급"),"GO",
"그외없음"))))))</f>
        <v>DI</v>
      </c>
      <c r="Q7" t="str">
        <f ca="1">IF($M7="삭제","삭제",
IF($P7="GO","삭제",
IF($M7="지정 장비",
  IF(ISBLANK(VLOOKUP($N7,[1]EquipTable!$1:$1048576,MATCH("표준 DI pp Min",[1]EquipTable!$1:$1,0),0)),"삭제",
    VLOOKUP($N7,[1]EquipTable!$1:$1048576,MATCH("표준 DI pp Min",[1]EquipTable!$1:$1,0),0)+INT($H7*(VLOOKUP($N7,[1]EquipTable!$1:$1048576,MATCH("표준 DI pp Max",[1]EquipTable!$1:$1,0),0)-VLOOKUP($N7,[1]EquipTable!$1:$1048576,MATCH("표준 DI pp Min",[1]EquipTable!$1:$1,0),0)+1))),
IF(OR($M7="캐릭터 상자 일반등급",$M7="캐릭터 상자 영웅등급"),"삭제",
IF(OR($M7="지정 캐릭터",IF(ISERROR(FIND("지정 캐릭터 LBP",$M7)),0,1)),
  IF(AND(OR($B7=10,$B7=11),$M7=OFFSET($M7,-1,0)),OFFSET(Q7,-1,0),
    IF(ISBLANK(VLOOKUP($N7,[2]ActorTable!$1:$1048576,MATCH("표준 DI pp Min",[2]ActorTable!$1:$1,0),0)),"삭제",
      INT(VLOOKUP($M7,$AP:$BC,MATCH($AZ$1,$AP$1:$BC$1,0),0)*(VLOOKUP($N7,[2]ActorTable!$1:$1048576,MATCH("표준 DI pp Min",[2]ActorTable!$1:$1,0),0)+$H7*(VLOOKUP($N7,[2]ActorTable!$1:$1048576,MATCH("표준 DI pp Max",[2]ActorTable!$1:$1,0),0)-VLOOKUP($N7,[2]ActorTable!$1:$1048576,MATCH("표준 DI pp Min",[2]ActorTable!$1:$1,0),0)+1))))),
IF($M7="안 지정 캐릭터 영웅등급",
  IF(AND(OR($B7=10,$B7=11),$M7=OFFSET($M7,-1,0)),OFFSET(Q7,-1,0),
    VLOOKUP($M7,$AP:$BC,MATCH($BB$1,$AP$1:$BC$1,0),0)+INT($H7*(VLOOKUP($M7,$AP:$BC,MATCH($BC$1,$AP$1:$BC$1,0),0)-VLOOKUP($M7,$AP:$BC,MATCH($BB$1,$AP$1:$BC$1,0),0)+1))),
IF($M7="지정 캐릭터 PP",
  IF(AND(OR($B7=10,$B7=11),$M7=OFFSET($M7,-1,0)),OFFSET(Q7,-1,0),
    INT($O7*VLOOKUP($M7,$AP:$BC,MATCH($AZ$1,$AP$1:$BC$1,0),0)*IF($O7&lt;=15,1,1+($O7-15)^0.5/8)*CHOOSE(MID($N7,7,1)+1,1,1.25,2))),
"그외없음")))))))</f>
        <v>삭제</v>
      </c>
      <c r="R7">
        <f ca="1">IF($M7="삭제","삭제",
IF($M7="지정 장비",
  IF($P7="DI",
    VLOOKUP($N7,[1]EquipTable!$1:$1048576,MATCH("표준 DI pr Min",[1]EquipTable!$1:$1,0),0)+INT($I7*(VLOOKUP($N7,[1]EquipTable!$1:$1048576,MATCH("표준 DI pr Max",[1]EquipTable!$1:$1,0),0)-VLOOKUP($N7,[1]EquipTable!$1:$1048576,MATCH("표준 DI pr Min",[1]EquipTable!$1:$1,0),0)+1)),
    ROUNDDOWN(VLOOKUP($N7,[1]EquipTable!$1:$1048576,MATCH("표준 GO pr Min",[1]EquipTable!$1:$1,0),0)+INT($I7*(VLOOKUP($N7,[1]EquipTable!$1:$1048576,MATCH("표준 GO pr Max",[1]EquipTable!$1:$1,0),0)-VLOOKUP($N7,[1]EquipTable!$1:$1048576,MATCH("표준 GO pr Min",[1]EquipTable!$1:$1,0),0)+100)),-2)),
IF(OR($M7="캐릭터 상자 일반등급",$M7="캐릭터 상자 영웅등급"),VLOOKUP($M7,$AP:$BC,MATCH($AZ$1,$AP$1:$BC$1,0),0),
IF(OR($M7="지정 캐릭터",IF(ISERROR(FIND("지정 캐릭터 LBP",$M7)),0,1)),
  IF(AND(OR($B7=10,$B7=11),$M7=OFFSET($M7,-1,0)),OFFSET(R7,-1,0),
    INT(VLOOKUP($M7,$AP:$BC,MATCH($AZ$1,$AP$1:$BC$1,0),0)*(VLOOKUP($N7,[2]ActorTable!$1:$1048576,MATCH("표준 DI pr Min",[2]ActorTable!$1:$1,0),0)+$I7*(VLOOKUP($N7,[2]ActorTable!$1:$1048576,MATCH("표준 DI pr Max",[2]ActorTable!$1:$1,0),0)-VLOOKUP($N7,[2]ActorTable!$1:$1048576,MATCH("표준 DI pr Min",[2]ActorTable!$1:$1,0),0)+1)))),
IF($M7="안 지정 캐릭터 영웅등급",
  IF(AND(OR($B7=10,$B7=11),$M7=OFFSET($M7,-1,0)),OFFSET(R7,-1,0),
    VLOOKUP($M7,$AP:$BC,MATCH($AZ$1,$AP$1:$BC$1,0),0)+INT($I7*(VLOOKUP($M7,$AP:$BC,MATCH($BA$1,$AP$1:$BC$1,0),0)-VLOOKUP($M7,$AP:$BC,MATCH($AZ$1,$AP$1:$BC$1,0),0)+1))),
IF($M7="지정 캐릭터 PP",
  IF(AND(OR($B7=10,$B7=11),$M7=OFFSET($M7,-1,0)),OFFSET(R7,-1,0),
    INT($O7*VLOOKUP($M7,$AP:$BC,MATCH($AZ$1,$AP$1:$BC$1,0),0)*IF($O7&lt;=15,1,1+($O7-15)^0.5/8)*CHOOSE(MID($N7,7,1)+1,1,1.25,2)*(VLOOKUP($M7,$AP:$BC,MATCH($BA$1,$AP$1:$BC$1,0),0)+$I7*(VLOOKUP($M7,$AP:$BC,MATCH($BB$1,$AP$1:$BC$1,0),0)-VLOOKUP($M7,$AP:$BC,MATCH($BA$1,$AP$1:$BC$1,0),0))))),
IF(OR($M7="안 지정 캐릭터 PP 일반등급",$M7="안 지정 캐릭터 PP 영웅등급"),
  IF(AND(OR($B7=10,$B7=11),$M7=OFFSET($M7,-1,0)),OFFSET(R7,-1,0),
    $O7*VLOOKUP($M7,$AP:$BC,MATCH($AZ$1,$AP$1:$BC$1,0),0)),
"그외없음")))))))</f>
        <v>34</v>
      </c>
      <c r="S7" t="str">
        <f ca="1">IF(OR(ISNUMBER(N7),N7="삭제",ISBLANK(N7)),"",
IF(LEFT(N7,5)="Equip",
  IF($BP$1&lt;VLOOKUP(N7,[1]EquipTable!$1:$1048576,MATCH("업데이트순번",[1]EquipTable!$1:$1,0),0),"업데이트순번이상",""),
IF(LEFT(N7,5)="Actor",
  IF($BY$1&lt;VLOOKUP(N7,[2]ActorTable!$1:$1048576,MATCH("업데이트순번",[2]ActorTable!$1:$1,0),0),"업데이트순번이상",""),
"그외없음")))</f>
        <v/>
      </c>
      <c r="T7" t="str">
        <f ca="1">IF(OR(ISNUMBER(N7),N7="삭제",ISBLANK(N7)),"",
IF(LEFT(N7,5)="Equip",IF(MID(N7,7,1)="4","전설",""),
IF(LEFT(N7,5)="Actor",IF(MID(N7,7,1)="2","전설",""),
"그외없음")))</f>
        <v/>
      </c>
      <c r="U7" t="s">
        <v>82</v>
      </c>
      <c r="V7" t="s">
        <v>245</v>
      </c>
      <c r="W7">
        <v>1</v>
      </c>
      <c r="X7" t="s">
        <v>125</v>
      </c>
      <c r="Z7">
        <v>700</v>
      </c>
      <c r="AA7" t="str">
        <f ca="1">IF(ISBLANK(AB7),"",
VLOOKUP(AB7,OFFSET(INDIRECT("$A:$B"),0,MATCH(AB$1&amp;"_Verify",INDIRECT("$1:$1"),0)-1),2,0)
)</f>
        <v>fe</v>
      </c>
      <c r="AB7" t="s">
        <v>82</v>
      </c>
      <c r="AC7" t="s">
        <v>409</v>
      </c>
      <c r="AD7">
        <v>1</v>
      </c>
      <c r="AE7" t="s">
        <v>125</v>
      </c>
      <c r="AG7">
        <v>2200</v>
      </c>
      <c r="AH7" t="str">
        <f ca="1">IF(OR(ISNUMBER(AC7),AC7="삭제",ISBLANK(AC7)),"",
IF(LEFT(AC7,5)="Equip",
  IF($BP$1&lt;VLOOKUP(AC7,[1]EquipTable!$1:$1048576,MATCH("업데이트순번",[1]EquipTable!$1:$1,0),0),"업데이트순번이상",""),
IF(LEFT(AC7,5)="Actor",
  IF($BY$1&lt;VLOOKUP(AC7,[2]ActorTable!$1:$1048576,MATCH("업데이트순번",[2]ActorTable!$1:$1,0),0),"업데이트순번이상",""),
"그외없음")))</f>
        <v/>
      </c>
      <c r="AI7" s="11" t="str">
        <f>IF(OR(ISNUMBER(AC7),AC7="삭제",ISBLANK(AC7)),"",
IF(LEFT(AC7,5)="Equip",IF(MID(AC7,7,1)="4","전설",""),
IF(LEFT(AC7,5)="Actor",IF(MID(AC7,7,1)="2","전설",""),
"그외없음")))</f>
        <v/>
      </c>
      <c r="AJ7" t="str">
        <f>IF(ISBLANK($AB7),"",
IF(AND($B7&gt;=VLOOKUP($AB7,$AP:$AS,3,0),$B7&lt;=VLOOKUP($AB7,$AP:$AS,4,0)),"","슬롯타입이상"))</f>
        <v/>
      </c>
      <c r="AK7" t="str">
        <f ca="1">IF(OR(
  AND(NOT(ISERROR(FIND("상자",AB7))),ISBLANK(AC7)),
  AND(ISBLANK(AB7),ISBLANK(AC7)),
  AND(NOT(ISERROR(FIND("안 지정",AB7))),ISNUMBER(AC7))),"",
IF(AND(NOT(ISERROR(FIND("상자",AB7))),NOT(ISBLANK(AC7))),"밸류불필요",
IF(AND(NOT(ISERROR(FIND("안 지정",AB7))),NOT(ISNUMBER(AC7))),"숫자필요",
IF(NOT(ISERROR(FIND("장비",AB7))),
  IFERROR(VLOOKUP(AC7,[1]EquipTable!$A:$T,MATCH("이름참고",[1]EquipTable!$1:$1,0),0),"장비없음"),
IF(NOT(ISERROR(FIND("캐릭터",AB7))),
  IFERROR(VLOOKUP(AC7,[2]ActorTable!$A:$H,MATCH("이름참고",[2]ActorTable!$1:$1,0),0),"캐릭터없음"),
"")))))</f>
        <v>SMG28</v>
      </c>
      <c r="AL7">
        <v>1</v>
      </c>
      <c r="AM7" t="str">
        <f ca="1">IF(ROW()=2,AN7,OFFSET(AM7,-1,0)&amp;IF(LEN(AN7)=0,"",","&amp;AN7))</f>
        <v>{"dy":1,"sl":0,"tp":"upn","vl":"45765","cn":14,"pt":"GO","pr":4200},{"dy":1,"sl":1,"tp":"fe","vl":"Equip5002","cn":1,"pt":"GO","pr":800},{"dy":1,"sl":2,"tp":"upn","vl":"56326","cn":5,"pt":"GO","pr":1500},{"dy":1,"sl":3,"tp":"fe","vl":"Equip0201","cn":1,"pt":"GO","pr":3400},{"dy":1,"sl":4,"tp":"uph","vl":"71037","cn":10,"pt":"GO","pr":3000},{"dy":1,"sl":5,"tp":"fe","vl":"Equip6002","cn":1,"pt":"GO","pr":2200}</v>
      </c>
      <c r="AN7" t="str">
        <f ca="1">IF(AL7&lt;&gt;1,"",
"{"""&amp;A$1&amp;""":"&amp;A7
&amp;","""&amp;B$1&amp;""":"&amp;B7
&amp;IF(LEN(AA7)=0,"",","""&amp;AA$1&amp;""":"""&amp;AA7&amp;"""")
&amp;IF(LEN(AC7)=0,"",","""&amp;AC$1&amp;""":"""&amp;AC7&amp;"""")
&amp;IF(LEN(AD7)=0,"",","""&amp;AD$1&amp;""":"&amp;AD7)
&amp;IF(LEN(AE7)=0,"",","""&amp;AE$1&amp;""":"""&amp;AE7&amp;"""")
&amp;IF(LEN(AF7)=0,"",","""&amp;AF$1&amp;""":"&amp;AF7)
&amp;IF(LEN(AG7)=0,"",","""&amp;AG$1&amp;""":"&amp;AG7)&amp;"}")</f>
        <v>{"dy":1,"sl":5,"tp":"fe","vl":"Equip6002","cn":1,"pt":"GO","pr":2200}</v>
      </c>
      <c r="AP7" t="s">
        <v>87</v>
      </c>
      <c r="AQ7" t="s">
        <v>78</v>
      </c>
      <c r="AR7">
        <v>8</v>
      </c>
      <c r="AS7">
        <v>11</v>
      </c>
      <c r="AT7">
        <f t="shared" ca="1" si="0"/>
        <v>0</v>
      </c>
      <c r="AU7">
        <f t="shared" si="1"/>
        <v>19</v>
      </c>
      <c r="AV7">
        <f t="shared" ca="1" si="3"/>
        <v>0</v>
      </c>
      <c r="AW7">
        <f t="shared" si="4"/>
        <v>5</v>
      </c>
      <c r="AZ7">
        <v>1</v>
      </c>
      <c r="BG7">
        <v>3</v>
      </c>
      <c r="BH7">
        <v>1</v>
      </c>
      <c r="BI7">
        <f t="shared" si="2"/>
        <v>0.25</v>
      </c>
      <c r="BJ7">
        <f t="shared" si="13"/>
        <v>3</v>
      </c>
      <c r="BK7" t="s">
        <v>142</v>
      </c>
      <c r="BM7">
        <f ca="1">IF(VLOOKUP($BV7,[1]EquipTable!$1:$1048576,MATCH("업데이트순번",[1]EquipTable!$1:$1,0),0)&lt;=$BP$1,1,0)
*IF(MID(BV7,7,1)="4",0.1,1)</f>
        <v>1</v>
      </c>
      <c r="BN7">
        <f ca="1">IF(VLOOKUP($BV7,[1]EquipTable!$1:$1048576,MATCH("업데이트순번",[1]EquipTable!$1:$1,0),0)&lt;=$BP$1,1,0)
*IF(MID(BV7,7,1)="4",0.1,1)
*IF(AND(MID(BV7,7,1)&lt;&gt;"4",OR(MID(BV7,6,1)="6",MID(BV7,6,1)="7")),3,1)</f>
        <v>1</v>
      </c>
      <c r="BO7">
        <f ca="1">IF(VLOOKUP($BV7,[1]EquipTable!$1:$1048576,MATCH("업데이트순번",[1]EquipTable!$1:$1,0),0)&lt;=$BP$1,1,0)
*IF(MID(BV7,7,1)="4",0.1,1)
*IF(AND(MID(BV7,7,1)&lt;&gt;"4",MID(BV7,6,1)="8"),4,1)</f>
        <v>1</v>
      </c>
      <c r="BP7">
        <f t="shared" ca="1" si="5"/>
        <v>1.3495276653171391E-2</v>
      </c>
      <c r="BQ7">
        <f t="shared" ca="1" si="6"/>
        <v>9.4250706880301613E-3</v>
      </c>
      <c r="BR7">
        <f t="shared" ca="1" si="7"/>
        <v>1.0193679918450561E-2</v>
      </c>
      <c r="BS7">
        <f t="shared" ca="1" si="8"/>
        <v>6.7476383265856948E-2</v>
      </c>
      <c r="BT7">
        <f t="shared" ca="1" si="11"/>
        <v>4.7125353440150806E-2</v>
      </c>
      <c r="BU7">
        <f t="shared" ca="1" si="12"/>
        <v>5.0968399592252807E-2</v>
      </c>
      <c r="BV7" t="str">
        <f ca="1">OFFSET([1]EquipTable!$A$1,ROW()-1,0)</f>
        <v>Equip0202</v>
      </c>
      <c r="BX7">
        <f ca="1">IF(VLOOKUP($CA7,[2]ActorTable!$1:$1048576,MATCH("업데이트순번",[2]ActorTable!$1:$1,0),0)&lt;=$BY$1,1,0)
*IF(MID(CA7,7,1)="2",0.1,1)</f>
        <v>0</v>
      </c>
      <c r="BY7">
        <f t="shared" ca="1" si="9"/>
        <v>0</v>
      </c>
      <c r="BZ7">
        <f t="shared" ca="1" si="10"/>
        <v>0.16015625</v>
      </c>
      <c r="CA7" t="str">
        <f ca="1">OFFSET([2]ActorTable!$A$1,ROW()-1,0)</f>
        <v>Actor9906</v>
      </c>
      <c r="CB7" t="str">
        <f ca="1">VLOOKUP($CA7,[2]ActorTable!$1:$1048576,MATCH("이름참고",[2]ActorTable!$1:$1,0),0)</f>
        <v>스트링없음</v>
      </c>
    </row>
    <row r="8" spans="1:82">
      <c r="A8">
        <v>1</v>
      </c>
      <c r="B8">
        <v>6</v>
      </c>
      <c r="C8">
        <f>IF(B8&lt;=9,0,
IF(B8=10,1,2))</f>
        <v>0</v>
      </c>
      <c r="D8">
        <f ca="1">RAND()</f>
        <v>0.51413781769368538</v>
      </c>
      <c r="E8">
        <f ca="1">RAND()</f>
        <v>0.67880215205251493</v>
      </c>
      <c r="F8">
        <f ca="1">RAND()</f>
        <v>0.60309007777792123</v>
      </c>
      <c r="G8">
        <f ca="1">RAND()</f>
        <v>0.15858460332961699</v>
      </c>
      <c r="H8">
        <f ca="1">RAND()</f>
        <v>0.78713427493101551</v>
      </c>
      <c r="I8">
        <f ca="1">RAND()</f>
        <v>0.97062827012513908</v>
      </c>
      <c r="M8" t="str">
        <f ca="1">IF(LEN(J8)&lt;&gt;0,J8,VLOOKUP(D8+$B8,$BJ:$BK,MATCH($BK$1,$BJ$1:$BK$1,0),1))</f>
        <v>지정 장비</v>
      </c>
      <c r="N8" t="str">
        <f ca="1">IF(LEN(K8)&lt;&gt;0,
  IF(LEN($J8)=0,"두 칸 모두 입력",
  IF($J8="지정 장비",K8,INDEX($CA:$CA,MATCH(K8,$CB:$CB,0)))),
IF($M8="삭제","삭제",
IF($M8="지정 장비",VLOOKUP($E8,OFFSET($BS:$BV,0,IF($B8=6,1,IF($B8=7,2,0))),MATCH($BV$1,OFFSET($BS$1:$BV$1,0,IF($B8=6,1,IF($B8=7,2,0))),0),1),
IF(OR($M8="캐릭터 상자 일반등급",$M8="캐릭터 상자 영웅등급"),"삭제",
IF(OR($M8="지정 캐릭터",$M8="지정 캐릭터 PP",IF(ISERROR(FIND("지정 캐릭터 LBP",$M8)),0,1)),
  IF(AND(OR($B8=10,$B8=11),$M8=OFFSET($M8,-1,0)),OFFSET(N8,-1,0),VLOOKUP($E8,$BZ:$CA,MATCH($CA$1,$BZ$1:$CA$1,0),1)),
IF(OR($M8="안 지정 캐릭터 영웅등급",$M8="안 지정 캐릭터 PP 일반등급",$M8="안 지정 캐릭터 PP 영웅등급"),
  IF(AND(OR($B8=10,$B8=11),$M8=OFFSET($M8,-1,0)),OFFSET(N8,-1,0),INT($E8*100000)),
"그외없음"))))))</f>
        <v>Equip6302</v>
      </c>
      <c r="O8">
        <f ca="1">IF(LEN(L8)&lt;&gt;0,
  IF(OR(LEN($J8)=0,LEN($K8)=0),"세 칸 모두 입력",L8),
IF($M8="삭제","삭제",
IF(OR($M8="지정 장비",$M8="캐릭터 상자 일반등급",$M8="캐릭터 상자 영웅등급",$M8="지정 캐릭터",IF(ISERROR(FIND("지정 캐릭터 LBP",$M8)),0,1),$M8="안 지정 캐릭터 영웅등급"),1,
IF($M8="지정 캐릭터 PP",
  IF(AND(OR($B8=10,$B8=11),$M8=OFFSET($M8,-1,0)),OFFSET(O8,-1,0),
    VLOOKUP($M8,$AP:$BB,MATCH($AX$1,$AP$1:$BB$1,0),0)+INT($E8*(VLOOKUP($M8,$AP:$BB,MATCH($AY$1,$AP$1:$BB$1,0),0)-VLOOKUP($M8,$AP:$BB,MATCH($AX$1,$AP$1:$BB$1,0),0)+1))),
IF(OR($M8="안 지정 캐릭터 PP 일반등급",$M8="안 지정 캐릭터 PP 영웅등급"),
  IF(AND(OR($B8=10,$B8=11),$M8=OFFSET($M8,-1,0)),OFFSET(O8,-1,0),
    VLOOKUP($M8,$AP:$BB,MATCH($AX$1,$AP$1:$BB$1,0),0)+INT($E8*(VLOOKUP($M8,$AP:$BB,MATCH($AY$1,$AP$1:$BB$1,0),0)-VLOOKUP($M8,$AP:$BB,MATCH($AX$1,$AP$1:$BB$1,0),0)+1))),
"그외없음")))))</f>
        <v>1</v>
      </c>
      <c r="P8" t="str">
        <f ca="1">IF($M8="삭제","삭제",
IF($M8="지정 장비",
  IF(ISBLANK(VLOOKUP($N8,[1]EquipTable!$1:$1048576,MATCH("표준 GO pr Min",[1]EquipTable!$1:$1,0),0)),"DI",
    IF(ISBLANK(VLOOKUP($N8,[1]EquipTable!$1:$1048576,MATCH("표준 DI pr Min",[1]EquipTable!$1:$1,0),0)),"GO",
      IF(G8&lt;IF($B8&lt;=1,0.5,0.25),"DI","GO"))),
IF(OR($M8="캐릭터 상자 일반등급",$M8="캐릭터 상자 영웅등급"),"DI",
IF(OR($M8="지정 캐릭터",IF(ISERROR(FIND("지정 캐릭터 LBP",$M8)),0,1),$M8="안 지정 캐릭터 영웅등급"),"DI",
IF($M8="지정 캐릭터 PP","DI",
IF(OR($M8="안 지정 캐릭터 PP 일반등급",$M8="안 지정 캐릭터 PP 영웅등급"),"GO",
"그외없음"))))))</f>
        <v>DI</v>
      </c>
      <c r="Q8" t="str">
        <f ca="1">IF($M8="삭제","삭제",
IF($P8="GO","삭제",
IF($M8="지정 장비",
  IF(ISBLANK(VLOOKUP($N8,[1]EquipTable!$1:$1048576,MATCH("표준 DI pp Min",[1]EquipTable!$1:$1,0),0)),"삭제",
    VLOOKUP($N8,[1]EquipTable!$1:$1048576,MATCH("표준 DI pp Min",[1]EquipTable!$1:$1,0),0)+INT($H8*(VLOOKUP($N8,[1]EquipTable!$1:$1048576,MATCH("표준 DI pp Max",[1]EquipTable!$1:$1,0),0)-VLOOKUP($N8,[1]EquipTable!$1:$1048576,MATCH("표준 DI pp Min",[1]EquipTable!$1:$1,0),0)+1))),
IF(OR($M8="캐릭터 상자 일반등급",$M8="캐릭터 상자 영웅등급"),"삭제",
IF(OR($M8="지정 캐릭터",IF(ISERROR(FIND("지정 캐릭터 LBP",$M8)),0,1)),
  IF(AND(OR($B8=10,$B8=11),$M8=OFFSET($M8,-1,0)),OFFSET(Q8,-1,0),
    IF(ISBLANK(VLOOKUP($N8,[2]ActorTable!$1:$1048576,MATCH("표준 DI pp Min",[2]ActorTable!$1:$1,0),0)),"삭제",
      INT(VLOOKUP($M8,$AP:$BC,MATCH($AZ$1,$AP$1:$BC$1,0),0)*(VLOOKUP($N8,[2]ActorTable!$1:$1048576,MATCH("표준 DI pp Min",[2]ActorTable!$1:$1,0),0)+$H8*(VLOOKUP($N8,[2]ActorTable!$1:$1048576,MATCH("표준 DI pp Max",[2]ActorTable!$1:$1,0),0)-VLOOKUP($N8,[2]ActorTable!$1:$1048576,MATCH("표준 DI pp Min",[2]ActorTable!$1:$1,0),0)+1))))),
IF($M8="안 지정 캐릭터 영웅등급",
  IF(AND(OR($B8=10,$B8=11),$M8=OFFSET($M8,-1,0)),OFFSET(Q8,-1,0),
    VLOOKUP($M8,$AP:$BC,MATCH($BB$1,$AP$1:$BC$1,0),0)+INT($H8*(VLOOKUP($M8,$AP:$BC,MATCH($BC$1,$AP$1:$BC$1,0),0)-VLOOKUP($M8,$AP:$BC,MATCH($BB$1,$AP$1:$BC$1,0),0)+1))),
IF($M8="지정 캐릭터 PP",
  IF(AND(OR($B8=10,$B8=11),$M8=OFFSET($M8,-1,0)),OFFSET(Q8,-1,0),
    INT($O8*VLOOKUP($M8,$AP:$BC,MATCH($AZ$1,$AP$1:$BC$1,0),0)*IF($O8&lt;=15,1,1+($O8-15)^0.5/8)*CHOOSE(MID($N8,7,1)+1,1,1.25,2))),
"그외없음")))))))</f>
        <v>삭제</v>
      </c>
      <c r="R8">
        <f ca="1">IF($M8="삭제","삭제",
IF($M8="지정 장비",
  IF($P8="DI",
    VLOOKUP($N8,[1]EquipTable!$1:$1048576,MATCH("표준 DI pr Min",[1]EquipTable!$1:$1,0),0)+INT($I8*(VLOOKUP($N8,[1]EquipTable!$1:$1048576,MATCH("표준 DI pr Max",[1]EquipTable!$1:$1,0),0)-VLOOKUP($N8,[1]EquipTable!$1:$1048576,MATCH("표준 DI pr Min",[1]EquipTable!$1:$1,0),0)+1)),
    ROUNDDOWN(VLOOKUP($N8,[1]EquipTable!$1:$1048576,MATCH("표준 GO pr Min",[1]EquipTable!$1:$1,0),0)+INT($I8*(VLOOKUP($N8,[1]EquipTable!$1:$1048576,MATCH("표준 GO pr Max",[1]EquipTable!$1:$1,0),0)-VLOOKUP($N8,[1]EquipTable!$1:$1048576,MATCH("표준 GO pr Min",[1]EquipTable!$1:$1,0),0)+100)),-2)),
IF(OR($M8="캐릭터 상자 일반등급",$M8="캐릭터 상자 영웅등급"),VLOOKUP($M8,$AP:$BC,MATCH($AZ$1,$AP$1:$BC$1,0),0),
IF(OR($M8="지정 캐릭터",IF(ISERROR(FIND("지정 캐릭터 LBP",$M8)),0,1)),
  IF(AND(OR($B8=10,$B8=11),$M8=OFFSET($M8,-1,0)),OFFSET(R8,-1,0),
    INT(VLOOKUP($M8,$AP:$BC,MATCH($AZ$1,$AP$1:$BC$1,0),0)*(VLOOKUP($N8,[2]ActorTable!$1:$1048576,MATCH("표준 DI pr Min",[2]ActorTable!$1:$1,0),0)+$I8*(VLOOKUP($N8,[2]ActorTable!$1:$1048576,MATCH("표준 DI pr Max",[2]ActorTable!$1:$1,0),0)-VLOOKUP($N8,[2]ActorTable!$1:$1048576,MATCH("표준 DI pr Min",[2]ActorTable!$1:$1,0),0)+1)))),
IF($M8="안 지정 캐릭터 영웅등급",
  IF(AND(OR($B8=10,$B8=11),$M8=OFFSET($M8,-1,0)),OFFSET(R8,-1,0),
    VLOOKUP($M8,$AP:$BC,MATCH($AZ$1,$AP$1:$BC$1,0),0)+INT($I8*(VLOOKUP($M8,$AP:$BC,MATCH($BA$1,$AP$1:$BC$1,0),0)-VLOOKUP($M8,$AP:$BC,MATCH($AZ$1,$AP$1:$BC$1,0),0)+1))),
IF($M8="지정 캐릭터 PP",
  IF(AND(OR($B8=10,$B8=11),$M8=OFFSET($M8,-1,0)),OFFSET(R8,-1,0),
    INT($O8*VLOOKUP($M8,$AP:$BC,MATCH($AZ$1,$AP$1:$BC$1,0),0)*IF($O8&lt;=15,1,1+($O8-15)^0.5/8)*CHOOSE(MID($N8,7,1)+1,1,1.25,2)*(VLOOKUP($M8,$AP:$BC,MATCH($BA$1,$AP$1:$BC$1,0),0)+$I8*(VLOOKUP($M8,$AP:$BC,MATCH($BB$1,$AP$1:$BC$1,0),0)-VLOOKUP($M8,$AP:$BC,MATCH($BA$1,$AP$1:$BC$1,0),0))))),
IF(OR($M8="안 지정 캐릭터 PP 일반등급",$M8="안 지정 캐릭터 PP 영웅등급"),
  IF(AND(OR($B8=10,$B8=11),$M8=OFFSET($M8,-1,0)),OFFSET(R8,-1,0),
    $O8*VLOOKUP($M8,$AP:$BC,MATCH($AZ$1,$AP$1:$BC$1,0),0)),
"그외없음")))))))</f>
        <v>37</v>
      </c>
      <c r="S8" t="str">
        <f ca="1">IF(OR(ISNUMBER(N8),N8="삭제",ISBLANK(N8)),"",
IF(LEFT(N8,5)="Equip",
  IF($BP$1&lt;VLOOKUP(N8,[1]EquipTable!$1:$1048576,MATCH("업데이트순번",[1]EquipTable!$1:$1,0),0),"업데이트순번이상",""),
IF(LEFT(N8,5)="Actor",
  IF($BY$1&lt;VLOOKUP(N8,[2]ActorTable!$1:$1048576,MATCH("업데이트순번",[2]ActorTable!$1:$1,0),0),"업데이트순번이상",""),
"그외없음")))</f>
        <v/>
      </c>
      <c r="T8" t="str">
        <f ca="1">IF(OR(ISNUMBER(N8),N8="삭제",ISBLANK(N8)),"",
IF(LEFT(N8,5)="Equip",IF(MID(N8,7,1)="4","전설",""),
IF(LEFT(N8,5)="Actor",IF(MID(N8,7,1)="2","전설",""),
"그외없음")))</f>
        <v/>
      </c>
      <c r="U8" t="s">
        <v>82</v>
      </c>
      <c r="V8" t="s">
        <v>179</v>
      </c>
      <c r="W8">
        <v>1</v>
      </c>
      <c r="X8" t="s">
        <v>125</v>
      </c>
      <c r="Z8">
        <v>700</v>
      </c>
      <c r="AA8" t="str">
        <f ca="1">IF(ISBLANK(AB8),"",
VLOOKUP(AB8,OFFSET(INDIRECT("$A:$B"),0,MATCH(AB$1&amp;"_Verify",INDIRECT("$1:$1"),0)-1),2,0)
)</f>
        <v>fe</v>
      </c>
      <c r="AB8" t="s">
        <v>82</v>
      </c>
      <c r="AC8" t="s">
        <v>294</v>
      </c>
      <c r="AD8">
        <v>1</v>
      </c>
      <c r="AE8" t="s">
        <v>125</v>
      </c>
      <c r="AG8">
        <v>1900</v>
      </c>
      <c r="AH8" t="str">
        <f ca="1">IF(OR(ISNUMBER(AC8),AC8="삭제",ISBLANK(AC8)),"",
IF(LEFT(AC8,5)="Equip",
  IF($BP$1&lt;VLOOKUP(AC8,[1]EquipTable!$1:$1048576,MATCH("업데이트순번",[1]EquipTable!$1:$1,0),0),"업데이트순번이상",""),
IF(LEFT(AC8,5)="Actor",
  IF($BY$1&lt;VLOOKUP(AC8,[2]ActorTable!$1:$1048576,MATCH("업데이트순번",[2]ActorTable!$1:$1,0),0),"업데이트순번이상",""),
"그외없음")))</f>
        <v/>
      </c>
      <c r="AI8" s="11" t="str">
        <f>IF(OR(ISNUMBER(AC8),AC8="삭제",ISBLANK(AC8)),"",
IF(LEFT(AC8,5)="Equip",IF(MID(AC8,7,1)="4","전설",""),
IF(LEFT(AC8,5)="Actor",IF(MID(AC8,7,1)="2","전설",""),
"그외없음")))</f>
        <v/>
      </c>
      <c r="AJ8" t="str">
        <f>IF(ISBLANK($AB8),"",
IF(AND($B8&gt;=VLOOKUP($AB8,$AP:$AS,3,0),$B8&lt;=VLOOKUP($AB8,$AP:$AS,4,0)),"","슬롯타입이상"))</f>
        <v/>
      </c>
      <c r="AK8" t="str">
        <f ca="1">IF(OR(
  AND(NOT(ISERROR(FIND("상자",AB8))),ISBLANK(AC8)),
  AND(ISBLANK(AB8),ISBLANK(AC8)),
  AND(NOT(ISERROR(FIND("안 지정",AB8))),ISNUMBER(AC8))),"",
IF(AND(NOT(ISERROR(FIND("상자",AB8))),NOT(ISBLANK(AC8))),"밸류불필요",
IF(AND(NOT(ISERROR(FIND("안 지정",AB8))),NOT(ISNUMBER(AC8))),"숫자필요",
IF(NOT(ISERROR(FIND("장비",AB8))),
  IFERROR(VLOOKUP(AC8,[1]EquipTable!$A:$T,MATCH("이름참고",[1]EquipTable!$1:$1,0),0),"장비없음"),
IF(NOT(ISERROR(FIND("캐릭터",AB8))),
  IFERROR(VLOOKUP(AC8,[2]ActorTable!$A:$H,MATCH("이름참고",[2]ActorTable!$1:$1,0),0),"캐릭터없음"),
"")))))</f>
        <v>템플러 쉴드</v>
      </c>
      <c r="AL8">
        <v>1</v>
      </c>
      <c r="AM8" t="str">
        <f ca="1">IF(ROW()=2,AN8,OFFSET(AM8,-1,0)&amp;IF(LEN(AN8)=0,"",","&amp;AN8))</f>
        <v>{"dy":1,"sl":0,"tp":"upn","vl":"45765","cn":14,"pt":"GO","pr":4200},{"dy":1,"sl":1,"tp":"fe","vl":"Equip5002","cn":1,"pt":"GO","pr":800},{"dy":1,"sl":2,"tp":"upn","vl":"56326","cn":5,"pt":"GO","pr":1500},{"dy":1,"sl":3,"tp":"fe","vl":"Equip0201","cn":1,"pt":"GO","pr":3400},{"dy":1,"sl":4,"tp":"uph","vl":"71037","cn":10,"pt":"GO","pr":3000},{"dy":1,"sl":5,"tp":"fe","vl":"Equip6002","cn":1,"pt":"GO","pr":2200},{"dy":1,"sl":6,"tp":"fe","vl":"Equip7001","cn":1,"pt":"GO","pr":1900}</v>
      </c>
      <c r="AN8" t="str">
        <f ca="1">IF(AL8&lt;&gt;1,"",
"{"""&amp;A$1&amp;""":"&amp;A8
&amp;","""&amp;B$1&amp;""":"&amp;B8
&amp;IF(LEN(AA8)=0,"",","""&amp;AA$1&amp;""":"""&amp;AA8&amp;"""")
&amp;IF(LEN(AC8)=0,"",","""&amp;AC$1&amp;""":"""&amp;AC8&amp;"""")
&amp;IF(LEN(AD8)=0,"",","""&amp;AD$1&amp;""":"&amp;AD8)
&amp;IF(LEN(AE8)=0,"",","""&amp;AE$1&amp;""":"""&amp;AE8&amp;"""")
&amp;IF(LEN(AF8)=0,"",","""&amp;AF$1&amp;""":"&amp;AF8)
&amp;IF(LEN(AG8)=0,"",","""&amp;AG$1&amp;""":"&amp;AG8)&amp;"}")</f>
        <v>{"dy":1,"sl":6,"tp":"fe","vl":"Equip7001","cn":1,"pt":"GO","pr":1900}</v>
      </c>
      <c r="AP8" t="s">
        <v>88</v>
      </c>
      <c r="AQ8" t="s">
        <v>79</v>
      </c>
      <c r="AR8">
        <v>8</v>
      </c>
      <c r="AS8">
        <v>11</v>
      </c>
      <c r="AT8">
        <f t="shared" ca="1" si="0"/>
        <v>0</v>
      </c>
      <c r="AU8">
        <f t="shared" si="1"/>
        <v>7</v>
      </c>
      <c r="AV8">
        <f t="shared" ca="1" si="3"/>
        <v>0</v>
      </c>
      <c r="AW8">
        <f t="shared" si="4"/>
        <v>0</v>
      </c>
      <c r="AZ8">
        <v>1</v>
      </c>
      <c r="BG8">
        <v>3</v>
      </c>
      <c r="BH8">
        <v>3</v>
      </c>
      <c r="BI8">
        <f t="shared" si="2"/>
        <v>0.75</v>
      </c>
      <c r="BJ8">
        <f t="shared" si="13"/>
        <v>3.25</v>
      </c>
      <c r="BK8" t="s">
        <v>143</v>
      </c>
      <c r="BM8">
        <f ca="1">IF(VLOOKUP($BV8,[1]EquipTable!$1:$1048576,MATCH("업데이트순번",[1]EquipTable!$1:$1,0),0)&lt;=$BP$1,1,0)
*IF(MID(BV8,7,1)="4",0.1,1)</f>
        <v>1</v>
      </c>
      <c r="BN8">
        <f ca="1">IF(VLOOKUP($BV8,[1]EquipTable!$1:$1048576,MATCH("업데이트순번",[1]EquipTable!$1:$1,0),0)&lt;=$BP$1,1,0)
*IF(MID(BV8,7,1)="4",0.1,1)
*IF(AND(MID(BV8,7,1)&lt;&gt;"4",OR(MID(BV8,6,1)="6",MID(BV8,6,1)="7")),3,1)</f>
        <v>1</v>
      </c>
      <c r="BO8">
        <f ca="1">IF(VLOOKUP($BV8,[1]EquipTable!$1:$1048576,MATCH("업데이트순번",[1]EquipTable!$1:$1,0),0)&lt;=$BP$1,1,0)
*IF(MID(BV8,7,1)="4",0.1,1)
*IF(AND(MID(BV8,7,1)&lt;&gt;"4",MID(BV8,6,1)="8"),4,1)</f>
        <v>1</v>
      </c>
      <c r="BP8">
        <f t="shared" ca="1" si="5"/>
        <v>1.3495276653171391E-2</v>
      </c>
      <c r="BQ8">
        <f t="shared" ca="1" si="6"/>
        <v>9.4250706880301613E-3</v>
      </c>
      <c r="BR8">
        <f t="shared" ca="1" si="7"/>
        <v>1.0193679918450561E-2</v>
      </c>
      <c r="BS8">
        <f t="shared" ca="1" si="8"/>
        <v>8.0971659919028341E-2</v>
      </c>
      <c r="BT8">
        <f t="shared" ca="1" si="11"/>
        <v>5.6550424128180968E-2</v>
      </c>
      <c r="BU8">
        <f t="shared" ca="1" si="12"/>
        <v>6.116207951070337E-2</v>
      </c>
      <c r="BV8" t="str">
        <f ca="1">OFFSET([1]EquipTable!$A$1,ROW()-1,0)</f>
        <v>Equip0301</v>
      </c>
      <c r="BX8">
        <f ca="1">IF(VLOOKUP($CA8,[2]ActorTable!$1:$1048576,MATCH("업데이트순번",[2]ActorTable!$1:$1,0),0)&lt;=$BY$1,1,0)
*IF(MID(CA8,7,1)="2",0.1,1)</f>
        <v>1</v>
      </c>
      <c r="BY8">
        <f t="shared" ca="1" si="9"/>
        <v>3.90625E-2</v>
      </c>
      <c r="BZ8">
        <f t="shared" ca="1" si="10"/>
        <v>0.16015625</v>
      </c>
      <c r="CA8" t="str">
        <f ca="1">OFFSET([2]ActorTable!$A$1,ROW()-1,0)</f>
        <v>Actor0007</v>
      </c>
      <c r="CB8" t="str">
        <f ca="1">VLOOKUP($CA8,[2]ActorTable!$1:$1048576,MATCH("이름참고",[2]ActorTable!$1:$1,0),0)</f>
        <v>헤르윈</v>
      </c>
    </row>
    <row r="9" spans="1:82">
      <c r="A9">
        <v>1</v>
      </c>
      <c r="B9">
        <v>7</v>
      </c>
      <c r="C9">
        <f>IF(B9&lt;=9,0,
IF(B9=10,1,2))</f>
        <v>0</v>
      </c>
      <c r="D9">
        <f ca="1">RAND()</f>
        <v>0.11111272265288241</v>
      </c>
      <c r="E9">
        <f ca="1">RAND()</f>
        <v>0.58433028192821546</v>
      </c>
      <c r="F9">
        <f ca="1">RAND()</f>
        <v>0.80285549422896085</v>
      </c>
      <c r="G9">
        <f ca="1">RAND()</f>
        <v>0.74202393476038375</v>
      </c>
      <c r="H9">
        <f ca="1">RAND()</f>
        <v>0.86788780669919185</v>
      </c>
      <c r="I9">
        <f ca="1">RAND()</f>
        <v>0.35130099030870499</v>
      </c>
      <c r="M9" t="str">
        <f ca="1">IF(LEN(J9)&lt;&gt;0,J9,VLOOKUP(D9+$B9,$BJ:$BK,MATCH($BK$1,$BJ$1:$BK$1,0),1))</f>
        <v>지정 장비</v>
      </c>
      <c r="N9" t="str">
        <f ca="1">IF(LEN(K9)&lt;&gt;0,
  IF(LEN($J9)=0,"두 칸 모두 입력",
  IF($J9="지정 장비",K9,INDEX($CA:$CA,MATCH(K9,$CB:$CB,0)))),
IF($M9="삭제","삭제",
IF($M9="지정 장비",VLOOKUP($E9,OFFSET($BS:$BV,0,IF($B9=6,1,IF($B9=7,2,0))),MATCH($BV$1,OFFSET($BS$1:$BV$1,0,IF($B9=6,1,IF($B9=7,2,0))),0),1),
IF(OR($M9="캐릭터 상자 일반등급",$M9="캐릭터 상자 영웅등급"),"삭제",
IF(OR($M9="지정 캐릭터",$M9="지정 캐릭터 PP",IF(ISERROR(FIND("지정 캐릭터 LBP",$M9)),0,1)),
  IF(AND(OR($B9=10,$B9=11),$M9=OFFSET($M9,-1,0)),OFFSET(N9,-1,0),VLOOKUP($E9,$BZ:$CA,MATCH($CA$1,$BZ$1:$CA$1,0),1)),
IF(OR($M9="안 지정 캐릭터 영웅등급",$M9="안 지정 캐릭터 PP 일반등급",$M9="안 지정 캐릭터 PP 영웅등급"),
  IF(AND(OR($B9=10,$B9=11),$M9=OFFSET($M9,-1,0)),OFFSET(N9,-1,0),INT($E9*100000)),
"그외없음"))))))</f>
        <v>Equip6302</v>
      </c>
      <c r="O9">
        <f ca="1">IF(LEN(L9)&lt;&gt;0,
  IF(OR(LEN($J9)=0,LEN($K9)=0),"세 칸 모두 입력",L9),
IF($M9="삭제","삭제",
IF(OR($M9="지정 장비",$M9="캐릭터 상자 일반등급",$M9="캐릭터 상자 영웅등급",$M9="지정 캐릭터",IF(ISERROR(FIND("지정 캐릭터 LBP",$M9)),0,1),$M9="안 지정 캐릭터 영웅등급"),1,
IF($M9="지정 캐릭터 PP",
  IF(AND(OR($B9=10,$B9=11),$M9=OFFSET($M9,-1,0)),OFFSET(O9,-1,0),
    VLOOKUP($M9,$AP:$BB,MATCH($AX$1,$AP$1:$BB$1,0),0)+INT($E9*(VLOOKUP($M9,$AP:$BB,MATCH($AY$1,$AP$1:$BB$1,0),0)-VLOOKUP($M9,$AP:$BB,MATCH($AX$1,$AP$1:$BB$1,0),0)+1))),
IF(OR($M9="안 지정 캐릭터 PP 일반등급",$M9="안 지정 캐릭터 PP 영웅등급"),
  IF(AND(OR($B9=10,$B9=11),$M9=OFFSET($M9,-1,0)),OFFSET(O9,-1,0),
    VLOOKUP($M9,$AP:$BB,MATCH($AX$1,$AP$1:$BB$1,0),0)+INT($E9*(VLOOKUP($M9,$AP:$BB,MATCH($AY$1,$AP$1:$BB$1,0),0)-VLOOKUP($M9,$AP:$BB,MATCH($AX$1,$AP$1:$BB$1,0),0)+1))),
"그외없음")))))</f>
        <v>1</v>
      </c>
      <c r="P9" t="str">
        <f ca="1">IF($M9="삭제","삭제",
IF($M9="지정 장비",
  IF(ISBLANK(VLOOKUP($N9,[1]EquipTable!$1:$1048576,MATCH("표준 GO pr Min",[1]EquipTable!$1:$1,0),0)),"DI",
    IF(ISBLANK(VLOOKUP($N9,[1]EquipTable!$1:$1048576,MATCH("표준 DI pr Min",[1]EquipTable!$1:$1,0),0)),"GO",
      IF(G9&lt;IF($B9&lt;=1,0.5,0.25),"DI","GO"))),
IF(OR($M9="캐릭터 상자 일반등급",$M9="캐릭터 상자 영웅등급"),"DI",
IF(OR($M9="지정 캐릭터",IF(ISERROR(FIND("지정 캐릭터 LBP",$M9)),0,1),$M9="안 지정 캐릭터 영웅등급"),"DI",
IF($M9="지정 캐릭터 PP","DI",
IF(OR($M9="안 지정 캐릭터 PP 일반등급",$M9="안 지정 캐릭터 PP 영웅등급"),"GO",
"그외없음"))))))</f>
        <v>GO</v>
      </c>
      <c r="Q9" t="str">
        <f ca="1">IF($M9="삭제","삭제",
IF($P9="GO","삭제",
IF($M9="지정 장비",
  IF(ISBLANK(VLOOKUP($N9,[1]EquipTable!$1:$1048576,MATCH("표준 DI pp Min",[1]EquipTable!$1:$1,0),0)),"삭제",
    VLOOKUP($N9,[1]EquipTable!$1:$1048576,MATCH("표준 DI pp Min",[1]EquipTable!$1:$1,0),0)+INT($H9*(VLOOKUP($N9,[1]EquipTable!$1:$1048576,MATCH("표준 DI pp Max",[1]EquipTable!$1:$1,0),0)-VLOOKUP($N9,[1]EquipTable!$1:$1048576,MATCH("표준 DI pp Min",[1]EquipTable!$1:$1,0),0)+1))),
IF(OR($M9="캐릭터 상자 일반등급",$M9="캐릭터 상자 영웅등급"),"삭제",
IF(OR($M9="지정 캐릭터",IF(ISERROR(FIND("지정 캐릭터 LBP",$M9)),0,1)),
  IF(AND(OR($B9=10,$B9=11),$M9=OFFSET($M9,-1,0)),OFFSET(Q9,-1,0),
    IF(ISBLANK(VLOOKUP($N9,[2]ActorTable!$1:$1048576,MATCH("표준 DI pp Min",[2]ActorTable!$1:$1,0),0)),"삭제",
      INT(VLOOKUP($M9,$AP:$BC,MATCH($AZ$1,$AP$1:$BC$1,0),0)*(VLOOKUP($N9,[2]ActorTable!$1:$1048576,MATCH("표준 DI pp Min",[2]ActorTable!$1:$1,0),0)+$H9*(VLOOKUP($N9,[2]ActorTable!$1:$1048576,MATCH("표준 DI pp Max",[2]ActorTable!$1:$1,0),0)-VLOOKUP($N9,[2]ActorTable!$1:$1048576,MATCH("표준 DI pp Min",[2]ActorTable!$1:$1,0),0)+1))))),
IF($M9="안 지정 캐릭터 영웅등급",
  IF(AND(OR($B9=10,$B9=11),$M9=OFFSET($M9,-1,0)),OFFSET(Q9,-1,0),
    VLOOKUP($M9,$AP:$BC,MATCH($BB$1,$AP$1:$BC$1,0),0)+INT($H9*(VLOOKUP($M9,$AP:$BC,MATCH($BC$1,$AP$1:$BC$1,0),0)-VLOOKUP($M9,$AP:$BC,MATCH($BB$1,$AP$1:$BC$1,0),0)+1))),
IF($M9="지정 캐릭터 PP",
  IF(AND(OR($B9=10,$B9=11),$M9=OFFSET($M9,-1,0)),OFFSET(Q9,-1,0),
    INT($O9*VLOOKUP($M9,$AP:$BC,MATCH($AZ$1,$AP$1:$BC$1,0),0)*IF($O9&lt;=15,1,1+($O9-15)^0.5/8)*CHOOSE(MID($N9,7,1)+1,1,1.25,2))),
"그외없음")))))))</f>
        <v>삭제</v>
      </c>
      <c r="R9">
        <f ca="1">IF($M9="삭제","삭제",
IF($M9="지정 장비",
  IF($P9="DI",
    VLOOKUP($N9,[1]EquipTable!$1:$1048576,MATCH("표준 DI pr Min",[1]EquipTable!$1:$1,0),0)+INT($I9*(VLOOKUP($N9,[1]EquipTable!$1:$1048576,MATCH("표준 DI pr Max",[1]EquipTable!$1:$1,0),0)-VLOOKUP($N9,[1]EquipTable!$1:$1048576,MATCH("표준 DI pr Min",[1]EquipTable!$1:$1,0),0)+1)),
    ROUNDDOWN(VLOOKUP($N9,[1]EquipTable!$1:$1048576,MATCH("표준 GO pr Min",[1]EquipTable!$1:$1,0),0)+INT($I9*(VLOOKUP($N9,[1]EquipTable!$1:$1048576,MATCH("표준 GO pr Max",[1]EquipTable!$1:$1,0),0)-VLOOKUP($N9,[1]EquipTable!$1:$1048576,MATCH("표준 GO pr Min",[1]EquipTable!$1:$1,0),0)+100)),-2)),
IF(OR($M9="캐릭터 상자 일반등급",$M9="캐릭터 상자 영웅등급"),VLOOKUP($M9,$AP:$BC,MATCH($AZ$1,$AP$1:$BC$1,0),0),
IF(OR($M9="지정 캐릭터",IF(ISERROR(FIND("지정 캐릭터 LBP",$M9)),0,1)),
  IF(AND(OR($B9=10,$B9=11),$M9=OFFSET($M9,-1,0)),OFFSET(R9,-1,0),
    INT(VLOOKUP($M9,$AP:$BC,MATCH($AZ$1,$AP$1:$BC$1,0),0)*(VLOOKUP($N9,[2]ActorTable!$1:$1048576,MATCH("표준 DI pr Min",[2]ActorTable!$1:$1,0),0)+$I9*(VLOOKUP($N9,[2]ActorTable!$1:$1048576,MATCH("표준 DI pr Max",[2]ActorTable!$1:$1,0),0)-VLOOKUP($N9,[2]ActorTable!$1:$1048576,MATCH("표준 DI pr Min",[2]ActorTable!$1:$1,0),0)+1)))),
IF($M9="안 지정 캐릭터 영웅등급",
  IF(AND(OR($B9=10,$B9=11),$M9=OFFSET($M9,-1,0)),OFFSET(R9,-1,0),
    VLOOKUP($M9,$AP:$BC,MATCH($AZ$1,$AP$1:$BC$1,0),0)+INT($I9*(VLOOKUP($M9,$AP:$BC,MATCH($BA$1,$AP$1:$BC$1,0),0)-VLOOKUP($M9,$AP:$BC,MATCH($AZ$1,$AP$1:$BC$1,0),0)+1))),
IF($M9="지정 캐릭터 PP",
  IF(AND(OR($B9=10,$B9=11),$M9=OFFSET($M9,-1,0)),OFFSET(R9,-1,0),
    INT($O9*VLOOKUP($M9,$AP:$BC,MATCH($AZ$1,$AP$1:$BC$1,0),0)*IF($O9&lt;=15,1,1+($O9-15)^0.5/8)*CHOOSE(MID($N9,7,1)+1,1,1.25,2)*(VLOOKUP($M9,$AP:$BC,MATCH($BA$1,$AP$1:$BC$1,0),0)+$I9*(VLOOKUP($M9,$AP:$BC,MATCH($BB$1,$AP$1:$BC$1,0),0)-VLOOKUP($M9,$AP:$BC,MATCH($BA$1,$AP$1:$BC$1,0),0))))),
IF(OR($M9="안 지정 캐릭터 PP 일반등급",$M9="안 지정 캐릭터 PP 영웅등급"),
  IF(AND(OR($B9=10,$B9=11),$M9=OFFSET($M9,-1,0)),OFFSET(R9,-1,0),
    $O9*VLOOKUP($M9,$AP:$BC,MATCH($AZ$1,$AP$1:$BC$1,0),0)),
"그외없음")))))))</f>
        <v>22300</v>
      </c>
      <c r="S9" t="str">
        <f ca="1">IF(OR(ISNUMBER(N9),N9="삭제",ISBLANK(N9)),"",
IF(LEFT(N9,5)="Equip",
  IF($BP$1&lt;VLOOKUP(N9,[1]EquipTable!$1:$1048576,MATCH("업데이트순번",[1]EquipTable!$1:$1,0),0),"업데이트순번이상",""),
IF(LEFT(N9,5)="Actor",
  IF($BY$1&lt;VLOOKUP(N9,[2]ActorTable!$1:$1048576,MATCH("업데이트순번",[2]ActorTable!$1:$1,0),0),"업데이트순번이상",""),
"그외없음")))</f>
        <v/>
      </c>
      <c r="T9" t="str">
        <f ca="1">IF(OR(ISNUMBER(N9),N9="삭제",ISBLANK(N9)),"",
IF(LEFT(N9,5)="Equip",IF(MID(N9,7,1)="4","전설",""),
IF(LEFT(N9,5)="Actor",IF(MID(N9,7,1)="2","전설",""),
"그외없음")))</f>
        <v/>
      </c>
      <c r="U9" t="s">
        <v>82</v>
      </c>
      <c r="V9" t="s">
        <v>237</v>
      </c>
      <c r="W9">
        <v>1</v>
      </c>
      <c r="X9" t="s">
        <v>125</v>
      </c>
      <c r="Z9">
        <v>7800</v>
      </c>
      <c r="AA9" t="str">
        <f ca="1">IF(ISBLANK(AB9),"",
VLOOKUP(AB9,OFFSET(INDIRECT("$A:$B"),0,MATCH(AB$1&amp;"_Verify",INDIRECT("$1:$1"),0)-1),2,0)
)</f>
        <v>fe</v>
      </c>
      <c r="AB9" t="s">
        <v>82</v>
      </c>
      <c r="AC9" t="s">
        <v>403</v>
      </c>
      <c r="AD9">
        <v>1</v>
      </c>
      <c r="AE9" t="s">
        <v>125</v>
      </c>
      <c r="AG9">
        <v>7800</v>
      </c>
      <c r="AH9" t="str">
        <f ca="1">IF(OR(ISNUMBER(AC9),AC9="삭제",ISBLANK(AC9)),"",
IF(LEFT(AC9,5)="Equip",
  IF($BP$1&lt;VLOOKUP(AC9,[1]EquipTable!$1:$1048576,MATCH("업데이트순번",[1]EquipTable!$1:$1,0),0),"업데이트순번이상",""),
IF(LEFT(AC9,5)="Actor",
  IF($BY$1&lt;VLOOKUP(AC9,[2]ActorTable!$1:$1048576,MATCH("업데이트순번",[2]ActorTable!$1:$1,0),0),"업데이트순번이상",""),
"그외없음")))</f>
        <v/>
      </c>
      <c r="AI9" s="11" t="str">
        <f>IF(OR(ISNUMBER(AC9),AC9="삭제",ISBLANK(AC9)),"",
IF(LEFT(AC9,5)="Equip",IF(MID(AC9,7,1)="4","전설",""),
IF(LEFT(AC9,5)="Actor",IF(MID(AC9,7,1)="2","전설",""),
"그외없음")))</f>
        <v/>
      </c>
      <c r="AJ9" t="str">
        <f>IF(ISBLANK($AB9),"",
IF(AND($B9&gt;=VLOOKUP($AB9,$AP:$AS,3,0),$B9&lt;=VLOOKUP($AB9,$AP:$AS,4,0)),"","슬롯타입이상"))</f>
        <v/>
      </c>
      <c r="AK9" t="str">
        <f ca="1">IF(OR(
  AND(NOT(ISERROR(FIND("상자",AB9))),ISBLANK(AC9)),
  AND(ISBLANK(AB9),ISBLANK(AC9)),
  AND(NOT(ISERROR(FIND("안 지정",AB9))),ISNUMBER(AC9))),"",
IF(AND(NOT(ISERROR(FIND("상자",AB9))),NOT(ISBLANK(AC9))),"밸류불필요",
IF(AND(NOT(ISERROR(FIND("안 지정",AB9))),NOT(ISNUMBER(AC9))),"숫자필요",
IF(NOT(ISERROR(FIND("장비",AB9))),
  IFERROR(VLOOKUP(AC9,[1]EquipTable!$A:$T,MATCH("이름참고",[1]EquipTable!$1:$1,0),0),"장비없음"),
IF(NOT(ISERROR(FIND("캐릭터",AB9))),
  IFERROR(VLOOKUP(AC9,[2]ActorTable!$A:$H,MATCH("이름참고",[2]ActorTable!$1:$1,0),0),"캐릭터없음"),
"")))))</f>
        <v>스톤 버스터</v>
      </c>
      <c r="AL9">
        <v>1</v>
      </c>
      <c r="AM9" t="str">
        <f ca="1">IF(ROW()=2,AN9,OFFSET(AM9,-1,0)&amp;IF(LEN(AN9)=0,"",","&amp;AN9))</f>
        <v>{"dy":1,"sl":0,"tp":"upn","vl":"45765","cn":14,"pt":"GO","pr":4200},{"dy":1,"sl":1,"tp":"fe","vl":"Equip5002","cn":1,"pt":"GO","pr":800},{"dy":1,"sl":2,"tp":"upn","vl":"56326","cn":5,"pt":"GO","pr":1500},{"dy":1,"sl":3,"tp":"fe","vl":"Equip0201","cn":1,"pt":"GO","pr":3400},{"dy":1,"sl":4,"tp":"uph","vl":"71037","cn":10,"pt":"GO","pr":3000},{"dy":1,"sl":5,"tp":"fe","vl":"Equip6002","cn":1,"pt":"GO","pr":2200},{"dy":1,"sl":6,"tp":"fe","vl":"Equip7001","cn":1,"pt":"GO","pr":1900},{"dy":1,"sl":7,"tp":"fe","vl":"Equip8101","cn":1,"pt":"GO","pr":7800}</v>
      </c>
      <c r="AN9" t="str">
        <f ca="1">IF(AL9&lt;&gt;1,"",
"{"""&amp;A$1&amp;""":"&amp;A9
&amp;","""&amp;B$1&amp;""":"&amp;B9
&amp;IF(LEN(AA9)=0,"",","""&amp;AA$1&amp;""":"""&amp;AA9&amp;"""")
&amp;IF(LEN(AC9)=0,"",","""&amp;AC$1&amp;""":"""&amp;AC9&amp;"""")
&amp;IF(LEN(AD9)=0,"",","""&amp;AD$1&amp;""":"&amp;AD9)
&amp;IF(LEN(AE9)=0,"",","""&amp;AE$1&amp;""":"""&amp;AE9&amp;"""")
&amp;IF(LEN(AF9)=0,"",","""&amp;AF$1&amp;""":"&amp;AF9)
&amp;IF(LEN(AG9)=0,"",","""&amp;AG$1&amp;""":"&amp;AG9)&amp;"}")</f>
        <v>{"dy":1,"sl":7,"tp":"fe","vl":"Equip8101","cn":1,"pt":"GO","pr":7800}</v>
      </c>
      <c r="AP9" t="s">
        <v>89</v>
      </c>
      <c r="AQ9" t="s">
        <v>80</v>
      </c>
      <c r="AR9">
        <v>8</v>
      </c>
      <c r="AS9">
        <v>11</v>
      </c>
      <c r="AT9">
        <f t="shared" ca="1" si="0"/>
        <v>0</v>
      </c>
      <c r="AU9">
        <f t="shared" si="1"/>
        <v>7</v>
      </c>
      <c r="AV9">
        <f t="shared" ca="1" si="3"/>
        <v>0</v>
      </c>
      <c r="AW9">
        <f t="shared" si="4"/>
        <v>0</v>
      </c>
      <c r="AZ9">
        <v>1.1000000000000001</v>
      </c>
      <c r="BG9">
        <v>4</v>
      </c>
      <c r="BH9">
        <v>1</v>
      </c>
      <c r="BI9">
        <f t="shared" si="2"/>
        <v>1</v>
      </c>
      <c r="BJ9">
        <f t="shared" si="13"/>
        <v>4</v>
      </c>
      <c r="BK9" t="s">
        <v>143</v>
      </c>
      <c r="BM9">
        <f ca="1">IF(VLOOKUP($BV9,[1]EquipTable!$1:$1048576,MATCH("업데이트순번",[1]EquipTable!$1:$1,0),0)&lt;=$BP$1,1,0)
*IF(MID(BV9,7,1)="4",0.1,1)</f>
        <v>1</v>
      </c>
      <c r="BN9">
        <f ca="1">IF(VLOOKUP($BV9,[1]EquipTable!$1:$1048576,MATCH("업데이트순번",[1]EquipTable!$1:$1,0),0)&lt;=$BP$1,1,0)
*IF(MID(BV9,7,1)="4",0.1,1)
*IF(AND(MID(BV9,7,1)&lt;&gt;"4",OR(MID(BV9,6,1)="6",MID(BV9,6,1)="7")),3,1)</f>
        <v>1</v>
      </c>
      <c r="BO9">
        <f ca="1">IF(VLOOKUP($BV9,[1]EquipTable!$1:$1048576,MATCH("업데이트순번",[1]EquipTable!$1:$1,0),0)&lt;=$BP$1,1,0)
*IF(MID(BV9,7,1)="4",0.1,1)
*IF(AND(MID(BV9,7,1)&lt;&gt;"4",MID(BV9,6,1)="8"),4,1)</f>
        <v>1</v>
      </c>
      <c r="BP9">
        <f t="shared" ca="1" si="5"/>
        <v>1.3495276653171391E-2</v>
      </c>
      <c r="BQ9">
        <f t="shared" ca="1" si="6"/>
        <v>9.4250706880301613E-3</v>
      </c>
      <c r="BR9">
        <f t="shared" ca="1" si="7"/>
        <v>1.0193679918450561E-2</v>
      </c>
      <c r="BS9">
        <f t="shared" ca="1" si="8"/>
        <v>9.4466936572199733E-2</v>
      </c>
      <c r="BT9">
        <f t="shared" ca="1" si="11"/>
        <v>6.5975494816211122E-2</v>
      </c>
      <c r="BU9">
        <f t="shared" ca="1" si="12"/>
        <v>7.1355759429153925E-2</v>
      </c>
      <c r="BV9" t="str">
        <f ca="1">OFFSET([1]EquipTable!$A$1,ROW()-1,0)</f>
        <v>Equip0302</v>
      </c>
      <c r="BX9">
        <f ca="1">IF(VLOOKUP($CA9,[2]ActorTable!$1:$1048576,MATCH("업데이트순번",[2]ActorTable!$1:$1,0),0)&lt;=$BY$1,1,0)
*IF(MID(CA9,7,1)="2",0.1,1)</f>
        <v>1</v>
      </c>
      <c r="BY9">
        <f t="shared" ca="1" si="9"/>
        <v>3.90625E-2</v>
      </c>
      <c r="BZ9">
        <f t="shared" ca="1" si="10"/>
        <v>0.19921875</v>
      </c>
      <c r="CA9" t="str">
        <f ca="1">OFFSET([2]ActorTable!$A$1,ROW()-1,0)</f>
        <v>Actor1108</v>
      </c>
      <c r="CB9" t="str">
        <f ca="1">VLOOKUP($CA9,[2]ActorTable!$1:$1048576,MATCH("이름참고",[2]ActorTable!$1:$1,0),0)</f>
        <v>테이슨</v>
      </c>
    </row>
    <row r="10" spans="1:82">
      <c r="A10">
        <v>1</v>
      </c>
      <c r="B10">
        <v>8</v>
      </c>
      <c r="C10">
        <f>IF(B10&lt;=9,0,
IF(B10=10,1,2))</f>
        <v>0</v>
      </c>
      <c r="D10">
        <f ca="1">RAND()</f>
        <v>0.95517336252548546</v>
      </c>
      <c r="E10">
        <f ca="1">RAND()</f>
        <v>0.69710701327760161</v>
      </c>
      <c r="F10">
        <f ca="1">RAND()</f>
        <v>0.98015562349316299</v>
      </c>
      <c r="G10">
        <f ca="1">RAND()</f>
        <v>0.18108773708729498</v>
      </c>
      <c r="H10">
        <f ca="1">RAND()</f>
        <v>0.12211840447787614</v>
      </c>
      <c r="I10">
        <f ca="1">RAND()</f>
        <v>0.54516447469751739</v>
      </c>
      <c r="M10" t="str">
        <f ca="1">IF(LEN(J10)&lt;&gt;0,J10,VLOOKUP(D10+$B10,$BJ:$BK,MATCH($BK$1,$BJ$1:$BK$1,0),1))</f>
        <v>삭제</v>
      </c>
      <c r="N10" t="str">
        <f ca="1">IF(LEN(K10)&lt;&gt;0,
  IF(LEN($J10)=0,"두 칸 모두 입력",
  IF($J10="지정 장비",K10,INDEX($CA:$CA,MATCH(K10,$CB:$CB,0)))),
IF($M10="삭제","삭제",
IF($M10="지정 장비",VLOOKUP($E10,OFFSET($BS:$BV,0,IF($B10=6,1,IF($B10=7,2,0))),MATCH($BV$1,OFFSET($BS$1:$BV$1,0,IF($B10=6,1,IF($B10=7,2,0))),0),1),
IF(OR($M10="캐릭터 상자 일반등급",$M10="캐릭터 상자 영웅등급"),"삭제",
IF(OR($M10="지정 캐릭터",$M10="지정 캐릭터 PP",IF(ISERROR(FIND("지정 캐릭터 LBP",$M10)),0,1)),
  IF(AND(OR($B10=10,$B10=11),$M10=OFFSET($M10,-1,0)),OFFSET(N10,-1,0),VLOOKUP($E10,$BZ:$CA,MATCH($CA$1,$BZ$1:$CA$1,0),1)),
IF(OR($M10="안 지정 캐릭터 영웅등급",$M10="안 지정 캐릭터 PP 일반등급",$M10="안 지정 캐릭터 PP 영웅등급"),
  IF(AND(OR($B10=10,$B10=11),$M10=OFFSET($M10,-1,0)),OFFSET(N10,-1,0),INT($E10*100000)),
"그외없음"))))))</f>
        <v>삭제</v>
      </c>
      <c r="O10" t="str">
        <f ca="1">IF(LEN(L10)&lt;&gt;0,
  IF(OR(LEN($J10)=0,LEN($K10)=0),"세 칸 모두 입력",L10),
IF($M10="삭제","삭제",
IF(OR($M10="지정 장비",$M10="캐릭터 상자 일반등급",$M10="캐릭터 상자 영웅등급",$M10="지정 캐릭터",IF(ISERROR(FIND("지정 캐릭터 LBP",$M10)),0,1),$M10="안 지정 캐릭터 영웅등급"),1,
IF($M10="지정 캐릭터 PP",
  IF(AND(OR($B10=10,$B10=11),$M10=OFFSET($M10,-1,0)),OFFSET(O10,-1,0),
    VLOOKUP($M10,$AP:$BB,MATCH($AX$1,$AP$1:$BB$1,0),0)+INT($E10*(VLOOKUP($M10,$AP:$BB,MATCH($AY$1,$AP$1:$BB$1,0),0)-VLOOKUP($M10,$AP:$BB,MATCH($AX$1,$AP$1:$BB$1,0),0)+1))),
IF(OR($M10="안 지정 캐릭터 PP 일반등급",$M10="안 지정 캐릭터 PP 영웅등급"),
  IF(AND(OR($B10=10,$B10=11),$M10=OFFSET($M10,-1,0)),OFFSET(O10,-1,0),
    VLOOKUP($M10,$AP:$BB,MATCH($AX$1,$AP$1:$BB$1,0),0)+INT($E10*(VLOOKUP($M10,$AP:$BB,MATCH($AY$1,$AP$1:$BB$1,0),0)-VLOOKUP($M10,$AP:$BB,MATCH($AX$1,$AP$1:$BB$1,0),0)+1))),
"그외없음")))))</f>
        <v>삭제</v>
      </c>
      <c r="P10" t="str">
        <f ca="1">IF($M10="삭제","삭제",
IF($M10="지정 장비",
  IF(ISBLANK(VLOOKUP($N10,[1]EquipTable!$1:$1048576,MATCH("표준 GO pr Min",[1]EquipTable!$1:$1,0),0)),"DI",
    IF(ISBLANK(VLOOKUP($N10,[1]EquipTable!$1:$1048576,MATCH("표준 DI pr Min",[1]EquipTable!$1:$1,0),0)),"GO",
      IF(G10&lt;IF($B10&lt;=1,0.5,0.25),"DI","GO"))),
IF(OR($M10="캐릭터 상자 일반등급",$M10="캐릭터 상자 영웅등급"),"DI",
IF(OR($M10="지정 캐릭터",IF(ISERROR(FIND("지정 캐릭터 LBP",$M10)),0,1),$M10="안 지정 캐릭터 영웅등급"),"DI",
IF($M10="지정 캐릭터 PP","DI",
IF(OR($M10="안 지정 캐릭터 PP 일반등급",$M10="안 지정 캐릭터 PP 영웅등급"),"GO",
"그외없음"))))))</f>
        <v>삭제</v>
      </c>
      <c r="Q10" t="str">
        <f ca="1">IF($M10="삭제","삭제",
IF($P10="GO","삭제",
IF($M10="지정 장비",
  IF(ISBLANK(VLOOKUP($N10,[1]EquipTable!$1:$1048576,MATCH("표준 DI pp Min",[1]EquipTable!$1:$1,0),0)),"삭제",
    VLOOKUP($N10,[1]EquipTable!$1:$1048576,MATCH("표준 DI pp Min",[1]EquipTable!$1:$1,0),0)+INT($H10*(VLOOKUP($N10,[1]EquipTable!$1:$1048576,MATCH("표준 DI pp Max",[1]EquipTable!$1:$1,0),0)-VLOOKUP($N10,[1]EquipTable!$1:$1048576,MATCH("표준 DI pp Min",[1]EquipTable!$1:$1,0),0)+1))),
IF(OR($M10="캐릭터 상자 일반등급",$M10="캐릭터 상자 영웅등급"),"삭제",
IF(OR($M10="지정 캐릭터",IF(ISERROR(FIND("지정 캐릭터 LBP",$M10)),0,1)),
  IF(AND(OR($B10=10,$B10=11),$M10=OFFSET($M10,-1,0)),OFFSET(Q10,-1,0),
    IF(ISBLANK(VLOOKUP($N10,[2]ActorTable!$1:$1048576,MATCH("표준 DI pp Min",[2]ActorTable!$1:$1,0),0)),"삭제",
      INT(VLOOKUP($M10,$AP:$BC,MATCH($AZ$1,$AP$1:$BC$1,0),0)*(VLOOKUP($N10,[2]ActorTable!$1:$1048576,MATCH("표준 DI pp Min",[2]ActorTable!$1:$1,0),0)+$H10*(VLOOKUP($N10,[2]ActorTable!$1:$1048576,MATCH("표준 DI pp Max",[2]ActorTable!$1:$1,0),0)-VLOOKUP($N10,[2]ActorTable!$1:$1048576,MATCH("표준 DI pp Min",[2]ActorTable!$1:$1,0),0)+1))))),
IF($M10="안 지정 캐릭터 영웅등급",
  IF(AND(OR($B10=10,$B10=11),$M10=OFFSET($M10,-1,0)),OFFSET(Q10,-1,0),
    VLOOKUP($M10,$AP:$BC,MATCH($BB$1,$AP$1:$BC$1,0),0)+INT($H10*(VLOOKUP($M10,$AP:$BC,MATCH($BC$1,$AP$1:$BC$1,0),0)-VLOOKUP($M10,$AP:$BC,MATCH($BB$1,$AP$1:$BC$1,0),0)+1))),
IF($M10="지정 캐릭터 PP",
  IF(AND(OR($B10=10,$B10=11),$M10=OFFSET($M10,-1,0)),OFFSET(Q10,-1,0),
    INT($O10*VLOOKUP($M10,$AP:$BC,MATCH($AZ$1,$AP$1:$BC$1,0),0)*IF($O10&lt;=15,1,1+($O10-15)^0.5/8)*CHOOSE(MID($N10,7,1)+1,1,1.25,2))),
"그외없음")))))))</f>
        <v>삭제</v>
      </c>
      <c r="R10" t="str">
        <f ca="1">IF($M10="삭제","삭제",
IF($M10="지정 장비",
  IF($P10="DI",
    VLOOKUP($N10,[1]EquipTable!$1:$1048576,MATCH("표준 DI pr Min",[1]EquipTable!$1:$1,0),0)+INT($I10*(VLOOKUP($N10,[1]EquipTable!$1:$1048576,MATCH("표준 DI pr Max",[1]EquipTable!$1:$1,0),0)-VLOOKUP($N10,[1]EquipTable!$1:$1048576,MATCH("표준 DI pr Min",[1]EquipTable!$1:$1,0),0)+1)),
    ROUNDDOWN(VLOOKUP($N10,[1]EquipTable!$1:$1048576,MATCH("표준 GO pr Min",[1]EquipTable!$1:$1,0),0)+INT($I10*(VLOOKUP($N10,[1]EquipTable!$1:$1048576,MATCH("표준 GO pr Max",[1]EquipTable!$1:$1,0),0)-VLOOKUP($N10,[1]EquipTable!$1:$1048576,MATCH("표준 GO pr Min",[1]EquipTable!$1:$1,0),0)+100)),-2)),
IF(OR($M10="캐릭터 상자 일반등급",$M10="캐릭터 상자 영웅등급"),VLOOKUP($M10,$AP:$BC,MATCH($AZ$1,$AP$1:$BC$1,0),0),
IF(OR($M10="지정 캐릭터",IF(ISERROR(FIND("지정 캐릭터 LBP",$M10)),0,1)),
  IF(AND(OR($B10=10,$B10=11),$M10=OFFSET($M10,-1,0)),OFFSET(R10,-1,0),
    INT(VLOOKUP($M10,$AP:$BC,MATCH($AZ$1,$AP$1:$BC$1,0),0)*(VLOOKUP($N10,[2]ActorTable!$1:$1048576,MATCH("표준 DI pr Min",[2]ActorTable!$1:$1,0),0)+$I10*(VLOOKUP($N10,[2]ActorTable!$1:$1048576,MATCH("표준 DI pr Max",[2]ActorTable!$1:$1,0),0)-VLOOKUP($N10,[2]ActorTable!$1:$1048576,MATCH("표준 DI pr Min",[2]ActorTable!$1:$1,0),0)+1)))),
IF($M10="안 지정 캐릭터 영웅등급",
  IF(AND(OR($B10=10,$B10=11),$M10=OFFSET($M10,-1,0)),OFFSET(R10,-1,0),
    VLOOKUP($M10,$AP:$BC,MATCH($AZ$1,$AP$1:$BC$1,0),0)+INT($I10*(VLOOKUP($M10,$AP:$BC,MATCH($BA$1,$AP$1:$BC$1,0),0)-VLOOKUP($M10,$AP:$BC,MATCH($AZ$1,$AP$1:$BC$1,0),0)+1))),
IF($M10="지정 캐릭터 PP",
  IF(AND(OR($B10=10,$B10=11),$M10=OFFSET($M10,-1,0)),OFFSET(R10,-1,0),
    INT($O10*VLOOKUP($M10,$AP:$BC,MATCH($AZ$1,$AP$1:$BC$1,0),0)*IF($O10&lt;=15,1,1+($O10-15)^0.5/8)*CHOOSE(MID($N10,7,1)+1,1,1.25,2)*(VLOOKUP($M10,$AP:$BC,MATCH($BA$1,$AP$1:$BC$1,0),0)+$I10*(VLOOKUP($M10,$AP:$BC,MATCH($BB$1,$AP$1:$BC$1,0),0)-VLOOKUP($M10,$AP:$BC,MATCH($BA$1,$AP$1:$BC$1,0),0))))),
IF(OR($M10="안 지정 캐릭터 PP 일반등급",$M10="안 지정 캐릭터 PP 영웅등급"),
  IF(AND(OR($B10=10,$B10=11),$M10=OFFSET($M10,-1,0)),OFFSET(R10,-1,0),
    $O10*VLOOKUP($M10,$AP:$BC,MATCH($AZ$1,$AP$1:$BC$1,0),0)),
"그외없음")))))))</f>
        <v>삭제</v>
      </c>
      <c r="S10" t="str">
        <f ca="1">IF(OR(ISNUMBER(N10),N10="삭제",ISBLANK(N10)),"",
IF(LEFT(N10,5)="Equip",
  IF($BP$1&lt;VLOOKUP(N10,[1]EquipTable!$1:$1048576,MATCH("업데이트순번",[1]EquipTable!$1:$1,0),0),"업데이트순번이상",""),
IF(LEFT(N10,5)="Actor",
  IF($BY$1&lt;VLOOKUP(N10,[2]ActorTable!$1:$1048576,MATCH("업데이트순번",[2]ActorTable!$1:$1,0),0),"업데이트순번이상",""),
"그외없음")))</f>
        <v/>
      </c>
      <c r="T10" t="str">
        <f ca="1">IF(OR(ISNUMBER(N10),N10="삭제",ISBLANK(N10)),"",
IF(LEFT(N10,5)="Equip",IF(MID(N10,7,1)="4","전설",""),
IF(LEFT(N10,5)="Actor",IF(MID(N10,7,1)="2","전설",""),
"그외없음")))</f>
        <v/>
      </c>
      <c r="AA10" t="str">
        <f ca="1">IF(ISBLANK(AB10),"",
VLOOKUP(AB10,OFFSET(INDIRECT("$A:$B"),0,MATCH(AB$1&amp;"_Verify",INDIRECT("$1:$1"),0)-1),2,0)
)</f>
        <v>fl1</v>
      </c>
      <c r="AB10" t="s">
        <v>87</v>
      </c>
      <c r="AC10" t="s">
        <v>473</v>
      </c>
      <c r="AD10">
        <v>1</v>
      </c>
      <c r="AE10" t="s">
        <v>129</v>
      </c>
      <c r="AF10">
        <v>55</v>
      </c>
      <c r="AG10">
        <v>39</v>
      </c>
      <c r="AH10" t="str">
        <f>IF(OR(ISNUMBER(AC10),AC10="삭제",ISBLANK(AC10)),"",
IF(LEFT(AC10,5)="Equip",
  IF($BP$1&lt;VLOOKUP(AC10,[1]EquipTable!$1:$1048576,MATCH("업데이트순번",[1]EquipTable!$1:$1,0),0),"업데이트순번이상",""),
IF(LEFT(AC10,5)="Actor",
  IF($BY$1&lt;VLOOKUP(AC10,[2]ActorTable!$1:$1048576,MATCH("업데이트순번",[2]ActorTable!$1:$1,0),0),"업데이트순번이상",""),
"그외없음")))</f>
        <v/>
      </c>
      <c r="AI10" s="11" t="str">
        <f>IF(OR(ISNUMBER(AC10),AC10="삭제",ISBLANK(AC10)),"",
IF(LEFT(AC10,5)="Equip",IF(MID(AC10,7,1)="4","전설",""),
IF(LEFT(AC10,5)="Actor",IF(MID(AC10,7,1)="2","전설",""),
"그외없음")))</f>
        <v/>
      </c>
      <c r="AJ10" t="str">
        <f>IF(ISBLANK($AB10),"",
IF(AND($B10&gt;=VLOOKUP($AB10,$AP:$AS,3,0),$B10&lt;=VLOOKUP($AB10,$AP:$AS,4,0)),"","슬롯타입이상"))</f>
        <v/>
      </c>
      <c r="AK10" t="str">
        <f>IF(OR(
  AND(NOT(ISERROR(FIND("상자",AB10))),ISBLANK(AC10)),
  AND(ISBLANK(AB10),ISBLANK(AC10)),
  AND(NOT(ISERROR(FIND("안 지정",AB10))),ISNUMBER(AC10))),"",
IF(AND(NOT(ISERROR(FIND("상자",AB10))),NOT(ISBLANK(AC10))),"밸류불필요",
IF(AND(NOT(ISERROR(FIND("안 지정",AB10))),NOT(ISNUMBER(AC10))),"숫자필요",
IF(NOT(ISERROR(FIND("장비",AB10))),
  IFERROR(VLOOKUP(AC10,[1]EquipTable!$A:$T,MATCH("이름참고",[1]EquipTable!$1:$1,0),0),"장비없음"),
IF(NOT(ISERROR(FIND("캐릭터",AB10))),
  IFERROR(VLOOKUP(AC10,[2]ActorTable!$A:$H,MATCH("이름참고",[2]ActorTable!$1:$1,0),0),"캐릭터없음"),
"")))))</f>
        <v>무테이</v>
      </c>
      <c r="AL10">
        <v>1</v>
      </c>
      <c r="AM10" t="str">
        <f ca="1">IF(ROW()=2,AN10,OFFSET(AM10,-1,0)&amp;IF(LEN(AN10)=0,"",","&amp;AN10))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v>
      </c>
      <c r="AN10" t="str">
        <f ca="1">IF(AL10&lt;&gt;1,"",
"{"""&amp;A$1&amp;""":"&amp;A10
&amp;","""&amp;B$1&amp;""":"&amp;B10
&amp;IF(LEN(AA10)=0,"",","""&amp;AA$1&amp;""":"""&amp;AA10&amp;"""")
&amp;IF(LEN(AC10)=0,"",","""&amp;AC$1&amp;""":"""&amp;AC10&amp;"""")
&amp;IF(LEN(AD10)=0,"",","""&amp;AD$1&amp;""":"&amp;AD10)
&amp;IF(LEN(AE10)=0,"",","""&amp;AE$1&amp;""":"""&amp;AE10&amp;"""")
&amp;IF(LEN(AF10)=0,"",","""&amp;AF$1&amp;""":"&amp;AF10)
&amp;IF(LEN(AG10)=0,"",","""&amp;AG$1&amp;""":"&amp;AG10)&amp;"}")</f>
        <v>{"dy":1,"sl":8,"tp":"fl1","vl":"Actor3021","cn":1,"pt":"DI","pp":55,"pr":39}</v>
      </c>
      <c r="AP10" t="s">
        <v>285</v>
      </c>
      <c r="AQ10" t="s">
        <v>288</v>
      </c>
      <c r="AR10">
        <v>8</v>
      </c>
      <c r="AS10">
        <v>11</v>
      </c>
      <c r="AT10">
        <f t="shared" ref="AT10:AT12" ca="1" si="14">COUNTIF(M:M,AP10)</f>
        <v>0</v>
      </c>
      <c r="AU10">
        <f t="shared" ref="AU10:AU12" si="15">COUNTIF(AB:AB,AP10)</f>
        <v>0</v>
      </c>
      <c r="AV10">
        <f t="shared" ca="1" si="3"/>
        <v>0</v>
      </c>
      <c r="AW10">
        <f t="shared" si="4"/>
        <v>0</v>
      </c>
      <c r="AZ10">
        <v>1</v>
      </c>
      <c r="BG10">
        <v>5</v>
      </c>
      <c r="BH10">
        <v>2</v>
      </c>
      <c r="BI10">
        <f t="shared" si="2"/>
        <v>0.5</v>
      </c>
      <c r="BJ10">
        <f t="shared" si="13"/>
        <v>5</v>
      </c>
      <c r="BK10" t="s">
        <v>138</v>
      </c>
      <c r="BM10">
        <f ca="1">IF(VLOOKUP($BV10,[1]EquipTable!$1:$1048576,MATCH("업데이트순번",[1]EquipTable!$1:$1,0),0)&lt;=$BP$1,1,0)
*IF(MID(BV10,7,1)="4",0.1,1)</f>
        <v>0.1</v>
      </c>
      <c r="BN10">
        <f ca="1">IF(VLOOKUP($BV10,[1]EquipTable!$1:$1048576,MATCH("업데이트순번",[1]EquipTable!$1:$1,0),0)&lt;=$BP$1,1,0)
*IF(MID(BV10,7,1)="4",0.1,1)
*IF(AND(MID(BV10,7,1)&lt;&gt;"4",OR(MID(BV10,6,1)="6",MID(BV10,6,1)="7")),3,1)</f>
        <v>0.1</v>
      </c>
      <c r="BO10">
        <f ca="1">IF(VLOOKUP($BV10,[1]EquipTable!$1:$1048576,MATCH("업데이트순번",[1]EquipTable!$1:$1,0),0)&lt;=$BP$1,1,0)
*IF(MID(BV10,7,1)="4",0.1,1)
*IF(AND(MID(BV10,7,1)&lt;&gt;"4",MID(BV10,6,1)="8"),4,1)</f>
        <v>0.1</v>
      </c>
      <c r="BP10">
        <f t="shared" ca="1" si="5"/>
        <v>1.3495276653171392E-3</v>
      </c>
      <c r="BQ10">
        <f t="shared" ca="1" si="6"/>
        <v>9.4250706880301622E-4</v>
      </c>
      <c r="BR10">
        <f t="shared" ca="1" si="7"/>
        <v>1.0193679918450561E-3</v>
      </c>
      <c r="BS10">
        <f t="shared" ca="1" si="8"/>
        <v>0.10796221322537113</v>
      </c>
      <c r="BT10">
        <f t="shared" ca="1" si="11"/>
        <v>7.540056550424129E-2</v>
      </c>
      <c r="BU10">
        <f t="shared" ca="1" si="12"/>
        <v>8.1549439347604488E-2</v>
      </c>
      <c r="BV10" t="str">
        <f ca="1">OFFSET([1]EquipTable!$A$1,ROW()-1,0)</f>
        <v>Equip0401</v>
      </c>
      <c r="BX10">
        <f ca="1">IF(VLOOKUP($CA10,[2]ActorTable!$1:$1048576,MATCH("업데이트순번",[2]ActorTable!$1:$1,0),0)&lt;=$BY$1,1,0)
*IF(MID(CA10,7,1)="2",0.1,1)</f>
        <v>1</v>
      </c>
      <c r="BY10">
        <f t="shared" ca="1" si="9"/>
        <v>3.90625E-2</v>
      </c>
      <c r="BZ10">
        <f t="shared" ca="1" si="10"/>
        <v>0.23828125</v>
      </c>
      <c r="CA10" t="str">
        <f ca="1">OFFSET([2]ActorTable!$A$1,ROW()-1,0)</f>
        <v>Actor1109</v>
      </c>
      <c r="CB10" t="str">
        <f ca="1">VLOOKUP($CA10,[2]ActorTable!$1:$1048576,MATCH("이름참고",[2]ActorTable!$1:$1,0),0)</f>
        <v>닉스</v>
      </c>
    </row>
    <row r="11" spans="1:82">
      <c r="A11">
        <v>1</v>
      </c>
      <c r="B11">
        <v>9</v>
      </c>
      <c r="C11">
        <f>IF(B11&lt;=9,0,
IF(B11=10,1,2))</f>
        <v>0</v>
      </c>
      <c r="D11">
        <f ca="1">RAND()</f>
        <v>7.4930057964915586E-2</v>
      </c>
      <c r="E11">
        <f ca="1">RAND()</f>
        <v>0.22626409730230013</v>
      </c>
      <c r="F11">
        <f ca="1">RAND()</f>
        <v>8.6860646257057472E-2</v>
      </c>
      <c r="G11">
        <f ca="1">RAND()</f>
        <v>0.64622646669822204</v>
      </c>
      <c r="H11">
        <f ca="1">RAND()</f>
        <v>0.71696293900814823</v>
      </c>
      <c r="I11">
        <f ca="1">RAND()</f>
        <v>0.16684839462472245</v>
      </c>
      <c r="M11" t="str">
        <f ca="1">IF(LEN(J11)&lt;&gt;0,J11,VLOOKUP(D11+$B11,$BJ:$BK,MATCH($BK$1,$BJ$1:$BK$1,0),1))</f>
        <v>삭제</v>
      </c>
      <c r="N11" t="str">
        <f ca="1">IF(LEN(K11)&lt;&gt;0,
  IF(LEN($J11)=0,"두 칸 모두 입력",
  IF($J11="지정 장비",K11,INDEX($CA:$CA,MATCH(K11,$CB:$CB,0)))),
IF($M11="삭제","삭제",
IF($M11="지정 장비",VLOOKUP($E11,OFFSET($BS:$BV,0,IF($B11=6,1,IF($B11=7,2,0))),MATCH($BV$1,OFFSET($BS$1:$BV$1,0,IF($B11=6,1,IF($B11=7,2,0))),0),1),
IF(OR($M11="캐릭터 상자 일반등급",$M11="캐릭터 상자 영웅등급"),"삭제",
IF(OR($M11="지정 캐릭터",$M11="지정 캐릭터 PP",IF(ISERROR(FIND("지정 캐릭터 LBP",$M11)),0,1)),
  IF(AND(OR($B11=10,$B11=11),$M11=OFFSET($M11,-1,0)),OFFSET(N11,-1,0),VLOOKUP($E11,$BZ:$CA,MATCH($CA$1,$BZ$1:$CA$1,0),1)),
IF(OR($M11="안 지정 캐릭터 영웅등급",$M11="안 지정 캐릭터 PP 일반등급",$M11="안 지정 캐릭터 PP 영웅등급"),
  IF(AND(OR($B11=10,$B11=11),$M11=OFFSET($M11,-1,0)),OFFSET(N11,-1,0),INT($E11*100000)),
"그외없음"))))))</f>
        <v>삭제</v>
      </c>
      <c r="O11" t="str">
        <f ca="1">IF(LEN(L11)&lt;&gt;0,
  IF(OR(LEN($J11)=0,LEN($K11)=0),"세 칸 모두 입력",L11),
IF($M11="삭제","삭제",
IF(OR($M11="지정 장비",$M11="캐릭터 상자 일반등급",$M11="캐릭터 상자 영웅등급",$M11="지정 캐릭터",IF(ISERROR(FIND("지정 캐릭터 LBP",$M11)),0,1),$M11="안 지정 캐릭터 영웅등급"),1,
IF($M11="지정 캐릭터 PP",
  IF(AND(OR($B11=10,$B11=11),$M11=OFFSET($M11,-1,0)),OFFSET(O11,-1,0),
    VLOOKUP($M11,$AP:$BB,MATCH($AX$1,$AP$1:$BB$1,0),0)+INT($E11*(VLOOKUP($M11,$AP:$BB,MATCH($AY$1,$AP$1:$BB$1,0),0)-VLOOKUP($M11,$AP:$BB,MATCH($AX$1,$AP$1:$BB$1,0),0)+1))),
IF(OR($M11="안 지정 캐릭터 PP 일반등급",$M11="안 지정 캐릭터 PP 영웅등급"),
  IF(AND(OR($B11=10,$B11=11),$M11=OFFSET($M11,-1,0)),OFFSET(O11,-1,0),
    VLOOKUP($M11,$AP:$BB,MATCH($AX$1,$AP$1:$BB$1,0),0)+INT($E11*(VLOOKUP($M11,$AP:$BB,MATCH($AY$1,$AP$1:$BB$1,0),0)-VLOOKUP($M11,$AP:$BB,MATCH($AX$1,$AP$1:$BB$1,0),0)+1))),
"그외없음")))))</f>
        <v>삭제</v>
      </c>
      <c r="P11" t="str">
        <f ca="1">IF($M11="삭제","삭제",
IF($M11="지정 장비",
  IF(ISBLANK(VLOOKUP($N11,[1]EquipTable!$1:$1048576,MATCH("표준 GO pr Min",[1]EquipTable!$1:$1,0),0)),"DI",
    IF(ISBLANK(VLOOKUP($N11,[1]EquipTable!$1:$1048576,MATCH("표준 DI pr Min",[1]EquipTable!$1:$1,0),0)),"GO",
      IF(G11&lt;IF($B11&lt;=1,0.5,0.25),"DI","GO"))),
IF(OR($M11="캐릭터 상자 일반등급",$M11="캐릭터 상자 영웅등급"),"DI",
IF(OR($M11="지정 캐릭터",IF(ISERROR(FIND("지정 캐릭터 LBP",$M11)),0,1),$M11="안 지정 캐릭터 영웅등급"),"DI",
IF($M11="지정 캐릭터 PP","DI",
IF(OR($M11="안 지정 캐릭터 PP 일반등급",$M11="안 지정 캐릭터 PP 영웅등급"),"GO",
"그외없음"))))))</f>
        <v>삭제</v>
      </c>
      <c r="Q11" t="str">
        <f ca="1">IF($M11="삭제","삭제",
IF($P11="GO","삭제",
IF($M11="지정 장비",
  IF(ISBLANK(VLOOKUP($N11,[1]EquipTable!$1:$1048576,MATCH("표준 DI pp Min",[1]EquipTable!$1:$1,0),0)),"삭제",
    VLOOKUP($N11,[1]EquipTable!$1:$1048576,MATCH("표준 DI pp Min",[1]EquipTable!$1:$1,0),0)+INT($H11*(VLOOKUP($N11,[1]EquipTable!$1:$1048576,MATCH("표준 DI pp Max",[1]EquipTable!$1:$1,0),0)-VLOOKUP($N11,[1]EquipTable!$1:$1048576,MATCH("표준 DI pp Min",[1]EquipTable!$1:$1,0),0)+1))),
IF(OR($M11="캐릭터 상자 일반등급",$M11="캐릭터 상자 영웅등급"),"삭제",
IF(OR($M11="지정 캐릭터",IF(ISERROR(FIND("지정 캐릭터 LBP",$M11)),0,1)),
  IF(AND(OR($B11=10,$B11=11),$M11=OFFSET($M11,-1,0)),OFFSET(Q11,-1,0),
    IF(ISBLANK(VLOOKUP($N11,[2]ActorTable!$1:$1048576,MATCH("표준 DI pp Min",[2]ActorTable!$1:$1,0),0)),"삭제",
      INT(VLOOKUP($M11,$AP:$BC,MATCH($AZ$1,$AP$1:$BC$1,0),0)*(VLOOKUP($N11,[2]ActorTable!$1:$1048576,MATCH("표준 DI pp Min",[2]ActorTable!$1:$1,0),0)+$H11*(VLOOKUP($N11,[2]ActorTable!$1:$1048576,MATCH("표준 DI pp Max",[2]ActorTable!$1:$1,0),0)-VLOOKUP($N11,[2]ActorTable!$1:$1048576,MATCH("표준 DI pp Min",[2]ActorTable!$1:$1,0),0)+1))))),
IF($M11="안 지정 캐릭터 영웅등급",
  IF(AND(OR($B11=10,$B11=11),$M11=OFFSET($M11,-1,0)),OFFSET(Q11,-1,0),
    VLOOKUP($M11,$AP:$BC,MATCH($BB$1,$AP$1:$BC$1,0),0)+INT($H11*(VLOOKUP($M11,$AP:$BC,MATCH($BC$1,$AP$1:$BC$1,0),0)-VLOOKUP($M11,$AP:$BC,MATCH($BB$1,$AP$1:$BC$1,0),0)+1))),
IF($M11="지정 캐릭터 PP",
  IF(AND(OR($B11=10,$B11=11),$M11=OFFSET($M11,-1,0)),OFFSET(Q11,-1,0),
    INT($O11*VLOOKUP($M11,$AP:$BC,MATCH($AZ$1,$AP$1:$BC$1,0),0)*IF($O11&lt;=15,1,1+($O11-15)^0.5/8)*CHOOSE(MID($N11,7,1)+1,1,1.25,2))),
"그외없음")))))))</f>
        <v>삭제</v>
      </c>
      <c r="R11" t="str">
        <f ca="1">IF($M11="삭제","삭제",
IF($M11="지정 장비",
  IF($P11="DI",
    VLOOKUP($N11,[1]EquipTable!$1:$1048576,MATCH("표준 DI pr Min",[1]EquipTable!$1:$1,0),0)+INT($I11*(VLOOKUP($N11,[1]EquipTable!$1:$1048576,MATCH("표준 DI pr Max",[1]EquipTable!$1:$1,0),0)-VLOOKUP($N11,[1]EquipTable!$1:$1048576,MATCH("표준 DI pr Min",[1]EquipTable!$1:$1,0),0)+1)),
    ROUNDDOWN(VLOOKUP($N11,[1]EquipTable!$1:$1048576,MATCH("표준 GO pr Min",[1]EquipTable!$1:$1,0),0)+INT($I11*(VLOOKUP($N11,[1]EquipTable!$1:$1048576,MATCH("표준 GO pr Max",[1]EquipTable!$1:$1,0),0)-VLOOKUP($N11,[1]EquipTable!$1:$1048576,MATCH("표준 GO pr Min",[1]EquipTable!$1:$1,0),0)+100)),-2)),
IF(OR($M11="캐릭터 상자 일반등급",$M11="캐릭터 상자 영웅등급"),VLOOKUP($M11,$AP:$BC,MATCH($AZ$1,$AP$1:$BC$1,0),0),
IF(OR($M11="지정 캐릭터",IF(ISERROR(FIND("지정 캐릭터 LBP",$M11)),0,1)),
  IF(AND(OR($B11=10,$B11=11),$M11=OFFSET($M11,-1,0)),OFFSET(R11,-1,0),
    INT(VLOOKUP($M11,$AP:$BC,MATCH($AZ$1,$AP$1:$BC$1,0),0)*(VLOOKUP($N11,[2]ActorTable!$1:$1048576,MATCH("표준 DI pr Min",[2]ActorTable!$1:$1,0),0)+$I11*(VLOOKUP($N11,[2]ActorTable!$1:$1048576,MATCH("표준 DI pr Max",[2]ActorTable!$1:$1,0),0)-VLOOKUP($N11,[2]ActorTable!$1:$1048576,MATCH("표준 DI pr Min",[2]ActorTable!$1:$1,0),0)+1)))),
IF($M11="안 지정 캐릭터 영웅등급",
  IF(AND(OR($B11=10,$B11=11),$M11=OFFSET($M11,-1,0)),OFFSET(R11,-1,0),
    VLOOKUP($M11,$AP:$BC,MATCH($AZ$1,$AP$1:$BC$1,0),0)+INT($I11*(VLOOKUP($M11,$AP:$BC,MATCH($BA$1,$AP$1:$BC$1,0),0)-VLOOKUP($M11,$AP:$BC,MATCH($AZ$1,$AP$1:$BC$1,0),0)+1))),
IF($M11="지정 캐릭터 PP",
  IF(AND(OR($B11=10,$B11=11),$M11=OFFSET($M11,-1,0)),OFFSET(R11,-1,0),
    INT($O11*VLOOKUP($M11,$AP:$BC,MATCH($AZ$1,$AP$1:$BC$1,0),0)*IF($O11&lt;=15,1,1+($O11-15)^0.5/8)*CHOOSE(MID($N11,7,1)+1,1,1.25,2)*(VLOOKUP($M11,$AP:$BC,MATCH($BA$1,$AP$1:$BC$1,0),0)+$I11*(VLOOKUP($M11,$AP:$BC,MATCH($BB$1,$AP$1:$BC$1,0),0)-VLOOKUP($M11,$AP:$BC,MATCH($BA$1,$AP$1:$BC$1,0),0))))),
IF(OR($M11="안 지정 캐릭터 PP 일반등급",$M11="안 지정 캐릭터 PP 영웅등급"),
  IF(AND(OR($B11=10,$B11=11),$M11=OFFSET($M11,-1,0)),OFFSET(R11,-1,0),
    $O11*VLOOKUP($M11,$AP:$BC,MATCH($AZ$1,$AP$1:$BC$1,0),0)),
"그외없음")))))))</f>
        <v>삭제</v>
      </c>
      <c r="S11" t="str">
        <f ca="1">IF(OR(ISNUMBER(N11),N11="삭제",ISBLANK(N11)),"",
IF(LEFT(N11,5)="Equip",
  IF($BP$1&lt;VLOOKUP(N11,[1]EquipTable!$1:$1048576,MATCH("업데이트순번",[1]EquipTable!$1:$1,0),0),"업데이트순번이상",""),
IF(LEFT(N11,5)="Actor",
  IF($BY$1&lt;VLOOKUP(N11,[2]ActorTable!$1:$1048576,MATCH("업데이트순번",[2]ActorTable!$1:$1,0),0),"업데이트순번이상",""),
"그외없음")))</f>
        <v/>
      </c>
      <c r="T11" t="str">
        <f ca="1">IF(OR(ISNUMBER(N11),N11="삭제",ISBLANK(N11)),"",
IF(LEFT(N11,5)="Equip",IF(MID(N11,7,1)="4","전설",""),
IF(LEFT(N11,5)="Actor",IF(MID(N11,7,1)="2","전설",""),
"그외없음")))</f>
        <v/>
      </c>
      <c r="AA11" t="str">
        <f ca="1">IF(ISBLANK(AB11),"",
VLOOKUP(AB11,OFFSET(INDIRECT("$A:$B"),0,MATCH(AB$1&amp;"_Verify",INDIRECT("$1:$1"),0)-1),2,0)
)</f>
        <v>fl1</v>
      </c>
      <c r="AB11" t="s">
        <v>87</v>
      </c>
      <c r="AC11" t="s">
        <v>496</v>
      </c>
      <c r="AD11">
        <v>1</v>
      </c>
      <c r="AE11" t="s">
        <v>129</v>
      </c>
      <c r="AF11">
        <v>55</v>
      </c>
      <c r="AG11">
        <v>39</v>
      </c>
      <c r="AH11" t="str">
        <f>IF(OR(ISNUMBER(AC11),AC11="삭제",ISBLANK(AC11)),"",
IF(LEFT(AC11,5)="Equip",
  IF($BP$1&lt;VLOOKUP(AC11,[1]EquipTable!$1:$1048576,MATCH("업데이트순번",[1]EquipTable!$1:$1,0),0),"업데이트순번이상",""),
IF(LEFT(AC11,5)="Actor",
  IF($BY$1&lt;VLOOKUP(AC11,[2]ActorTable!$1:$1048576,MATCH("업데이트순번",[2]ActorTable!$1:$1,0),0),"업데이트순번이상",""),
"그외없음")))</f>
        <v/>
      </c>
      <c r="AI11" s="11" t="str">
        <f>IF(OR(ISNUMBER(AC11),AC11="삭제",ISBLANK(AC11)),"",
IF(LEFT(AC11,5)="Equip",IF(MID(AC11,7,1)="4","전설",""),
IF(LEFT(AC11,5)="Actor",IF(MID(AC11,7,1)="2","전설",""),
"그외없음")))</f>
        <v/>
      </c>
      <c r="AJ11" t="str">
        <f>IF(ISBLANK($AB11),"",
IF(AND($B11&gt;=VLOOKUP($AB11,$AP:$AS,3,0),$B11&lt;=VLOOKUP($AB11,$AP:$AS,4,0)),"","슬롯타입이상"))</f>
        <v/>
      </c>
      <c r="AK11" t="str">
        <f>IF(OR(
  AND(NOT(ISERROR(FIND("상자",AB11))),ISBLANK(AC11)),
  AND(ISBLANK(AB11),ISBLANK(AC11)),
  AND(NOT(ISERROR(FIND("안 지정",AB11))),ISNUMBER(AC11))),"",
IF(AND(NOT(ISERROR(FIND("상자",AB11))),NOT(ISBLANK(AC11))),"밸류불필요",
IF(AND(NOT(ISERROR(FIND("안 지정",AB11))),NOT(ISNUMBER(AC11))),"숫자필요",
IF(NOT(ISERROR(FIND("장비",AB11))),
  IFERROR(VLOOKUP(AC11,[1]EquipTable!$A:$T,MATCH("이름참고",[1]EquipTable!$1:$1,0),0),"장비없음"),
IF(NOT(ISERROR(FIND("캐릭터",AB11))),
  IFERROR(VLOOKUP(AC11,[2]ActorTable!$A:$H,MATCH("이름참고",[2]ActorTable!$1:$1,0),0),"캐릭터없음"),
"")))))</f>
        <v>도스로프</v>
      </c>
      <c r="AL11">
        <v>1</v>
      </c>
      <c r="AM11" t="str">
        <f ca="1">IF(ROW()=2,AN11,OFFSET(AM11,-1,0)&amp;IF(LEN(AN11)=0,"",","&amp;AN11))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v>
      </c>
      <c r="AN11" t="str">
        <f ca="1">IF(AL11&lt;&gt;1,"",
"{"""&amp;A$1&amp;""":"&amp;A11
&amp;","""&amp;B$1&amp;""":"&amp;B11
&amp;IF(LEN(AA11)=0,"",","""&amp;AA$1&amp;""":"""&amp;AA11&amp;"""")
&amp;IF(LEN(AC11)=0,"",","""&amp;AC$1&amp;""":"""&amp;AC11&amp;"""")
&amp;IF(LEN(AD11)=0,"",","""&amp;AD$1&amp;""":"&amp;AD11)
&amp;IF(LEN(AE11)=0,"",","""&amp;AE$1&amp;""":"""&amp;AE11&amp;"""")
&amp;IF(LEN(AF11)=0,"",","""&amp;AF$1&amp;""":"&amp;AF11)
&amp;IF(LEN(AG11)=0,"",","""&amp;AG$1&amp;""":"&amp;AG11)&amp;"}")</f>
        <v>{"dy":1,"sl":9,"tp":"fl1","vl":"Actor0030","cn":1,"pt":"DI","pp":55,"pr":39}</v>
      </c>
      <c r="AP11" t="s">
        <v>286</v>
      </c>
      <c r="AQ11" t="s">
        <v>289</v>
      </c>
      <c r="AR11">
        <v>8</v>
      </c>
      <c r="AS11">
        <v>11</v>
      </c>
      <c r="AT11">
        <f t="shared" ca="1" si="14"/>
        <v>0</v>
      </c>
      <c r="AU11">
        <f t="shared" si="15"/>
        <v>6</v>
      </c>
      <c r="AV11">
        <f t="shared" ca="1" si="3"/>
        <v>0</v>
      </c>
      <c r="AW11">
        <f t="shared" si="4"/>
        <v>0</v>
      </c>
      <c r="AZ11">
        <v>1</v>
      </c>
      <c r="BG11">
        <v>5</v>
      </c>
      <c r="BH11">
        <v>1</v>
      </c>
      <c r="BI11">
        <f t="shared" si="2"/>
        <v>0.25</v>
      </c>
      <c r="BJ11">
        <f t="shared" si="13"/>
        <v>5.5</v>
      </c>
      <c r="BK11" t="s">
        <v>142</v>
      </c>
      <c r="BM11">
        <f ca="1">IF(VLOOKUP($BV11,[1]EquipTable!$1:$1048576,MATCH("업데이트순번",[1]EquipTable!$1:$1,0),0)&lt;=$BP$1,1,0)
*IF(MID(BV11,7,1)="4",0.1,1)</f>
        <v>0.1</v>
      </c>
      <c r="BN11">
        <f ca="1">IF(VLOOKUP($BV11,[1]EquipTable!$1:$1048576,MATCH("업데이트순번",[1]EquipTable!$1:$1,0),0)&lt;=$BP$1,1,0)
*IF(MID(BV11,7,1)="4",0.1,1)
*IF(AND(MID(BV11,7,1)&lt;&gt;"4",OR(MID(BV11,6,1)="6",MID(BV11,6,1)="7")),3,1)</f>
        <v>0.1</v>
      </c>
      <c r="BO11">
        <f ca="1">IF(VLOOKUP($BV11,[1]EquipTable!$1:$1048576,MATCH("업데이트순번",[1]EquipTable!$1:$1,0),0)&lt;=$BP$1,1,0)
*IF(MID(BV11,7,1)="4",0.1,1)
*IF(AND(MID(BV11,7,1)&lt;&gt;"4",MID(BV11,6,1)="8"),4,1)</f>
        <v>0.1</v>
      </c>
      <c r="BP11">
        <f t="shared" ca="1" si="5"/>
        <v>1.3495276653171392E-3</v>
      </c>
      <c r="BQ11">
        <f t="shared" ca="1" si="6"/>
        <v>9.4250706880301622E-4</v>
      </c>
      <c r="BR11">
        <f t="shared" ca="1" si="7"/>
        <v>1.0193679918450561E-3</v>
      </c>
      <c r="BS11">
        <f t="shared" ca="1" si="8"/>
        <v>0.10931174089068826</v>
      </c>
      <c r="BT11">
        <f t="shared" ca="1" si="11"/>
        <v>7.6343072573044304E-2</v>
      </c>
      <c r="BU11">
        <f t="shared" ca="1" si="12"/>
        <v>8.2568807339449546E-2</v>
      </c>
      <c r="BV11" t="str">
        <f ca="1">OFFSET([1]EquipTable!$A$1,ROW()-1,0)</f>
        <v>Equip0402</v>
      </c>
      <c r="BX11">
        <f ca="1">IF(VLOOKUP($CA11,[2]ActorTable!$1:$1048576,MATCH("업데이트순번",[2]ActorTable!$1:$1,0),0)&lt;=$BY$1,1,0)
*IF(MID(CA11,7,1)="2",0.1,1)</f>
        <v>1</v>
      </c>
      <c r="BY11">
        <f t="shared" ca="1" si="9"/>
        <v>3.90625E-2</v>
      </c>
      <c r="BZ11">
        <f t="shared" ca="1" si="10"/>
        <v>0.27734375</v>
      </c>
      <c r="CA11" t="str">
        <f ca="1">OFFSET([2]ActorTable!$A$1,ROW()-1,0)</f>
        <v>Actor2010</v>
      </c>
      <c r="CB11" t="str">
        <f ca="1">VLOOKUP($CA11,[2]ActorTable!$1:$1048576,MATCH("이름참고",[2]ActorTable!$1:$1,0),0)</f>
        <v>그루퍼스</v>
      </c>
    </row>
    <row r="12" spans="1:82">
      <c r="A12">
        <v>2</v>
      </c>
      <c r="B12">
        <v>0</v>
      </c>
      <c r="C12">
        <f>IF(B12&lt;=9,0,
IF(B12=10,1,2))</f>
        <v>0</v>
      </c>
      <c r="D12">
        <f ca="1">RAND()</f>
        <v>0.45134731888441082</v>
      </c>
      <c r="E12">
        <f ca="1">RAND()</f>
        <v>0.97881693098484501</v>
      </c>
      <c r="F12">
        <f ca="1">RAND()</f>
        <v>0.78666347280274584</v>
      </c>
      <c r="G12">
        <f ca="1">RAND()</f>
        <v>0.92205594449476302</v>
      </c>
      <c r="H12">
        <f ca="1">RAND()</f>
        <v>0.24942307404647623</v>
      </c>
      <c r="I12">
        <f ca="1">RAND()</f>
        <v>0.83196416919855498</v>
      </c>
      <c r="M12" t="str">
        <f ca="1">IF(LEN(J12)&lt;&gt;0,J12,VLOOKUP(D12+$B12,$BJ:$BK,MATCH($BK$1,$BJ$1:$BK$1,0),1))</f>
        <v>지정 장비</v>
      </c>
      <c r="N12" t="str">
        <f ca="1">IF(LEN(K12)&lt;&gt;0,
  IF(LEN($J12)=0,"두 칸 모두 입력",
  IF($J12="지정 장비",K12,INDEX($CA:$CA,MATCH(K12,$CB:$CB,0)))),
IF($M12="삭제","삭제",
IF($M12="지정 장비",VLOOKUP($E12,OFFSET($BS:$BV,0,IF($B12=6,1,IF($B12=7,2,0))),MATCH($BV$1,OFFSET($BS$1:$BV$1,0,IF($B12=6,1,IF($B12=7,2,0))),0),1),
IF(OR($M12="캐릭터 상자 일반등급",$M12="캐릭터 상자 영웅등급"),"삭제",
IF(OR($M12="지정 캐릭터",$M12="지정 캐릭터 PP",IF(ISERROR(FIND("지정 캐릭터 LBP",$M12)),0,1)),
  IF(AND(OR($B12=10,$B12=11),$M12=OFFSET($M12,-1,0)),OFFSET(N12,-1,0),VLOOKUP($E12,$BZ:$CA,MATCH($CA$1,$BZ$1:$CA$1,0),1)),
IF(OR($M12="안 지정 캐릭터 영웅등급",$M12="안 지정 캐릭터 PP 일반등급",$M12="안 지정 캐릭터 PP 영웅등급"),
  IF(AND(OR($B12=10,$B12=11),$M12=OFFSET($M12,-1,0)),OFFSET(N12,-1,0),INT($E12*100000)),
"그외없음"))))))</f>
        <v>Equip8301</v>
      </c>
      <c r="O12">
        <f ca="1">IF(LEN(L12)&lt;&gt;0,
  IF(OR(LEN($J12)=0,LEN($K12)=0),"세 칸 모두 입력",L12),
IF($M12="삭제","삭제",
IF(OR($M12="지정 장비",$M12="캐릭터 상자 일반등급",$M12="캐릭터 상자 영웅등급",$M12="지정 캐릭터",IF(ISERROR(FIND("지정 캐릭터 LBP",$M12)),0,1),$M12="안 지정 캐릭터 영웅등급"),1,
IF($M12="지정 캐릭터 PP",
  IF(AND(OR($B12=10,$B12=11),$M12=OFFSET($M12,-1,0)),OFFSET(O12,-1,0),
    VLOOKUP($M12,$AP:$BB,MATCH($AX$1,$AP$1:$BB$1,0),0)+INT($E12*(VLOOKUP($M12,$AP:$BB,MATCH($AY$1,$AP$1:$BB$1,0),0)-VLOOKUP($M12,$AP:$BB,MATCH($AX$1,$AP$1:$BB$1,0),0)+1))),
IF(OR($M12="안 지정 캐릭터 PP 일반등급",$M12="안 지정 캐릭터 PP 영웅등급"),
  IF(AND(OR($B12=10,$B12=11),$M12=OFFSET($M12,-1,0)),OFFSET(O12,-1,0),
    VLOOKUP($M12,$AP:$BB,MATCH($AX$1,$AP$1:$BB$1,0),0)+INT($E12*(VLOOKUP($M12,$AP:$BB,MATCH($AY$1,$AP$1:$BB$1,0),0)-VLOOKUP($M12,$AP:$BB,MATCH($AX$1,$AP$1:$BB$1,0),0)+1))),
"그외없음")))))</f>
        <v>1</v>
      </c>
      <c r="P12" t="str">
        <f ca="1">IF($M12="삭제","삭제",
IF($M12="지정 장비",
  IF(ISBLANK(VLOOKUP($N12,[1]EquipTable!$1:$1048576,MATCH("표준 GO pr Min",[1]EquipTable!$1:$1,0),0)),"DI",
    IF(ISBLANK(VLOOKUP($N12,[1]EquipTable!$1:$1048576,MATCH("표준 DI pr Min",[1]EquipTable!$1:$1,0),0)),"GO",
      IF(G12&lt;IF($B12&lt;=1,0.5,0.25),"DI","GO"))),
IF(OR($M12="캐릭터 상자 일반등급",$M12="캐릭터 상자 영웅등급"),"DI",
IF(OR($M12="지정 캐릭터",IF(ISERROR(FIND("지정 캐릭터 LBP",$M12)),0,1),$M12="안 지정 캐릭터 영웅등급"),"DI",
IF($M12="지정 캐릭터 PP","DI",
IF(OR($M12="안 지정 캐릭터 PP 일반등급",$M12="안 지정 캐릭터 PP 영웅등급"),"GO",
"그외없음"))))))</f>
        <v>GO</v>
      </c>
      <c r="Q12" t="str">
        <f ca="1">IF($M12="삭제","삭제",
IF($P12="GO","삭제",
IF($M12="지정 장비",
  IF(ISBLANK(VLOOKUP($N12,[1]EquipTable!$1:$1048576,MATCH("표준 DI pp Min",[1]EquipTable!$1:$1,0),0)),"삭제",
    VLOOKUP($N12,[1]EquipTable!$1:$1048576,MATCH("표준 DI pp Min",[1]EquipTable!$1:$1,0),0)+INT($H12*(VLOOKUP($N12,[1]EquipTable!$1:$1048576,MATCH("표준 DI pp Max",[1]EquipTable!$1:$1,0),0)-VLOOKUP($N12,[1]EquipTable!$1:$1048576,MATCH("표준 DI pp Min",[1]EquipTable!$1:$1,0),0)+1))),
IF(OR($M12="캐릭터 상자 일반등급",$M12="캐릭터 상자 영웅등급"),"삭제",
IF(OR($M12="지정 캐릭터",IF(ISERROR(FIND("지정 캐릭터 LBP",$M12)),0,1)),
  IF(AND(OR($B12=10,$B12=11),$M12=OFFSET($M12,-1,0)),OFFSET(Q12,-1,0),
    IF(ISBLANK(VLOOKUP($N12,[2]ActorTable!$1:$1048576,MATCH("표준 DI pp Min",[2]ActorTable!$1:$1,0),0)),"삭제",
      INT(VLOOKUP($M12,$AP:$BC,MATCH($AZ$1,$AP$1:$BC$1,0),0)*(VLOOKUP($N12,[2]ActorTable!$1:$1048576,MATCH("표준 DI pp Min",[2]ActorTable!$1:$1,0),0)+$H12*(VLOOKUP($N12,[2]ActorTable!$1:$1048576,MATCH("표준 DI pp Max",[2]ActorTable!$1:$1,0),0)-VLOOKUP($N12,[2]ActorTable!$1:$1048576,MATCH("표준 DI pp Min",[2]ActorTable!$1:$1,0),0)+1))))),
IF($M12="안 지정 캐릭터 영웅등급",
  IF(AND(OR($B12=10,$B12=11),$M12=OFFSET($M12,-1,0)),OFFSET(Q12,-1,0),
    VLOOKUP($M12,$AP:$BC,MATCH($BB$1,$AP$1:$BC$1,0),0)+INT($H12*(VLOOKUP($M12,$AP:$BC,MATCH($BC$1,$AP$1:$BC$1,0),0)-VLOOKUP($M12,$AP:$BC,MATCH($BB$1,$AP$1:$BC$1,0),0)+1))),
IF($M12="지정 캐릭터 PP",
  IF(AND(OR($B12=10,$B12=11),$M12=OFFSET($M12,-1,0)),OFFSET(Q12,-1,0),
    INT($O12*VLOOKUP($M12,$AP:$BC,MATCH($AZ$1,$AP$1:$BC$1,0),0)*IF($O12&lt;=15,1,1+($O12-15)^0.5/8)*CHOOSE(MID($N12,7,1)+1,1,1.25,2))),
"그외없음")))))))</f>
        <v>삭제</v>
      </c>
      <c r="R12">
        <f ca="1">IF($M12="삭제","삭제",
IF($M12="지정 장비",
  IF($P12="DI",
    VLOOKUP($N12,[1]EquipTable!$1:$1048576,MATCH("표준 DI pr Min",[1]EquipTable!$1:$1,0),0)+INT($I12*(VLOOKUP($N12,[1]EquipTable!$1:$1048576,MATCH("표준 DI pr Max",[1]EquipTable!$1:$1,0),0)-VLOOKUP($N12,[1]EquipTable!$1:$1048576,MATCH("표준 DI pr Min",[1]EquipTable!$1:$1,0),0)+1)),
    ROUNDDOWN(VLOOKUP($N12,[1]EquipTable!$1:$1048576,MATCH("표준 GO pr Min",[1]EquipTable!$1:$1,0),0)+INT($I12*(VLOOKUP($N12,[1]EquipTable!$1:$1048576,MATCH("표준 GO pr Max",[1]EquipTable!$1:$1,0),0)-VLOOKUP($N12,[1]EquipTable!$1:$1048576,MATCH("표준 GO pr Min",[1]EquipTable!$1:$1,0),0)+100)),-2)),
IF(OR($M12="캐릭터 상자 일반등급",$M12="캐릭터 상자 영웅등급"),VLOOKUP($M12,$AP:$BC,MATCH($AZ$1,$AP$1:$BC$1,0),0),
IF(OR($M12="지정 캐릭터",IF(ISERROR(FIND("지정 캐릭터 LBP",$M12)),0,1)),
  IF(AND(OR($B12=10,$B12=11),$M12=OFFSET($M12,-1,0)),OFFSET(R12,-1,0),
    INT(VLOOKUP($M12,$AP:$BC,MATCH($AZ$1,$AP$1:$BC$1,0),0)*(VLOOKUP($N12,[2]ActorTable!$1:$1048576,MATCH("표준 DI pr Min",[2]ActorTable!$1:$1,0),0)+$I12*(VLOOKUP($N12,[2]ActorTable!$1:$1048576,MATCH("표준 DI pr Max",[2]ActorTable!$1:$1,0),0)-VLOOKUP($N12,[2]ActorTable!$1:$1048576,MATCH("표준 DI pr Min",[2]ActorTable!$1:$1,0),0)+1)))),
IF($M12="안 지정 캐릭터 영웅등급",
  IF(AND(OR($B12=10,$B12=11),$M12=OFFSET($M12,-1,0)),OFFSET(R12,-1,0),
    VLOOKUP($M12,$AP:$BC,MATCH($AZ$1,$AP$1:$BC$1,0),0)+INT($I12*(VLOOKUP($M12,$AP:$BC,MATCH($BA$1,$AP$1:$BC$1,0),0)-VLOOKUP($M12,$AP:$BC,MATCH($AZ$1,$AP$1:$BC$1,0),0)+1))),
IF($M12="지정 캐릭터 PP",
  IF(AND(OR($B12=10,$B12=11),$M12=OFFSET($M12,-1,0)),OFFSET(R12,-1,0),
    INT($O12*VLOOKUP($M12,$AP:$BC,MATCH($AZ$1,$AP$1:$BC$1,0),0)*IF($O12&lt;=15,1,1+($O12-15)^0.5/8)*CHOOSE(MID($N12,7,1)+1,1,1.25,2)*(VLOOKUP($M12,$AP:$BC,MATCH($BA$1,$AP$1:$BC$1,0),0)+$I12*(VLOOKUP($M12,$AP:$BC,MATCH($BB$1,$AP$1:$BC$1,0),0)-VLOOKUP($M12,$AP:$BC,MATCH($BA$1,$AP$1:$BC$1,0),0))))),
IF(OR($M12="안 지정 캐릭터 PP 일반등급",$M12="안 지정 캐릭터 PP 영웅등급"),
  IF(AND(OR($B12=10,$B12=11),$M12=OFFSET($M12,-1,0)),OFFSET(R12,-1,0),
    $O12*VLOOKUP($M12,$AP:$BC,MATCH($AZ$1,$AP$1:$BC$1,0),0)),
"그외없음")))))))</f>
        <v>74800</v>
      </c>
      <c r="S12" t="str">
        <f ca="1">IF(OR(ISNUMBER(N12),N12="삭제",ISBLANK(N12)),"",
IF(LEFT(N12,5)="Equip",
  IF($BP$1&lt;VLOOKUP(N12,[1]EquipTable!$1:$1048576,MATCH("업데이트순번",[1]EquipTable!$1:$1,0),0),"업데이트순번이상",""),
IF(LEFT(N12,5)="Actor",
  IF($BY$1&lt;VLOOKUP(N12,[2]ActorTable!$1:$1048576,MATCH("업데이트순번",[2]ActorTable!$1:$1,0),0),"업데이트순번이상",""),
"그외없음")))</f>
        <v/>
      </c>
      <c r="T12" t="str">
        <f ca="1">IF(OR(ISNUMBER(N12),N12="삭제",ISBLANK(N12)),"",
IF(LEFT(N12,5)="Equip",IF(MID(N12,7,1)="4","전설",""),
IF(LEFT(N12,5)="Actor",IF(MID(N12,7,1)="2","전설",""),
"그외없음")))</f>
        <v/>
      </c>
      <c r="U12" t="s">
        <v>82</v>
      </c>
      <c r="V12" t="s">
        <v>201</v>
      </c>
      <c r="W12">
        <v>1</v>
      </c>
      <c r="X12" t="s">
        <v>125</v>
      </c>
      <c r="Z12">
        <v>2000</v>
      </c>
      <c r="AA12" t="str">
        <f ca="1">IF(ISBLANK(AB12),"",
VLOOKUP(AB12,OFFSET(INDIRECT("$A:$B"),0,MATCH(AB$1&amp;"_Verify",INDIRECT("$1:$1"),0)-1),2,0)
)</f>
        <v>fe</v>
      </c>
      <c r="AB12" t="s">
        <v>82</v>
      </c>
      <c r="AC12" t="s">
        <v>415</v>
      </c>
      <c r="AD12">
        <v>1</v>
      </c>
      <c r="AE12" t="s">
        <v>125</v>
      </c>
      <c r="AG12">
        <v>3300</v>
      </c>
      <c r="AH12" t="str">
        <f ca="1">IF(OR(ISNUMBER(AC12),AC12="삭제",ISBLANK(AC12)),"",
IF(LEFT(AC12,5)="Equip",
  IF($BP$1&lt;VLOOKUP(AC12,[1]EquipTable!$1:$1048576,MATCH("업데이트순번",[1]EquipTable!$1:$1,0),0),"업데이트순번이상",""),
IF(LEFT(AC12,5)="Actor",
  IF($BY$1&lt;VLOOKUP(AC12,[2]ActorTable!$1:$1048576,MATCH("업데이트순번",[2]ActorTable!$1:$1,0),0),"업데이트순번이상",""),
"그외없음")))</f>
        <v/>
      </c>
      <c r="AI12" s="11" t="str">
        <f>IF(OR(ISNUMBER(AC12),AC12="삭제",ISBLANK(AC12)),"",
IF(LEFT(AC12,5)="Equip",IF(MID(AC12,7,1)="4","전설",""),
IF(LEFT(AC12,5)="Actor",IF(MID(AC12,7,1)="2","전설",""),
"그외없음")))</f>
        <v/>
      </c>
      <c r="AJ12" t="str">
        <f>IF(ISBLANK($AB12),"",
IF(AND($B12&gt;=VLOOKUP($AB12,$AP:$AS,3,0),$B12&lt;=VLOOKUP($AB12,$AP:$AS,4,0)),"","슬롯타입이상"))</f>
        <v/>
      </c>
      <c r="AK12" t="str">
        <f ca="1">IF(OR(
  AND(NOT(ISERROR(FIND("상자",AB12))),ISBLANK(AC12)),
  AND(ISBLANK(AB12),ISBLANK(AC12)),
  AND(NOT(ISERROR(FIND("안 지정",AB12))),ISNUMBER(AC12))),"",
IF(AND(NOT(ISERROR(FIND("상자",AB12))),NOT(ISBLANK(AC12))),"밸류불필요",
IF(AND(NOT(ISERROR(FIND("안 지정",AB12))),NOT(ISNUMBER(AC12))),"숫자필요",
IF(NOT(ISERROR(FIND("장비",AB12))),
  IFERROR(VLOOKUP(AC12,[1]EquipTable!$A:$T,MATCH("이름참고",[1]EquipTable!$1:$1,0),0),"장비없음"),
IF(NOT(ISERROR(FIND("캐릭터",AB12))),
  IFERROR(VLOOKUP(AC12,[2]ActorTable!$A:$H,MATCH("이름참고",[2]ActorTable!$1:$1,0),0),"캐릭터없음"),
"")))))</f>
        <v>사파이어 대거</v>
      </c>
      <c r="AL12">
        <v>1</v>
      </c>
      <c r="AM12" t="str">
        <f ca="1">IF(ROW()=2,AN12,OFFSET(AM12,-1,0)&amp;IF(LEN(AN12)=0,"",","&amp;AN12))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v>
      </c>
      <c r="AN12" t="str">
        <f ca="1">IF(AL12&lt;&gt;1,"",
"{"""&amp;A$1&amp;""":"&amp;A12
&amp;","""&amp;B$1&amp;""":"&amp;B12
&amp;IF(LEN(AA12)=0,"",","""&amp;AA$1&amp;""":"""&amp;AA12&amp;"""")
&amp;IF(LEN(AC12)=0,"",","""&amp;AC$1&amp;""":"""&amp;AC12&amp;"""")
&amp;IF(LEN(AD12)=0,"",","""&amp;AD$1&amp;""":"&amp;AD12)
&amp;IF(LEN(AE12)=0,"",","""&amp;AE$1&amp;""":"""&amp;AE12&amp;"""")
&amp;IF(LEN(AF12)=0,"",","""&amp;AF$1&amp;""":"&amp;AF12)
&amp;IF(LEN(AG12)=0,"",","""&amp;AG$1&amp;""":"&amp;AG12)&amp;"}")</f>
        <v>{"dy":2,"sl":0,"tp":"fe","vl":"Equip1201","cn":1,"pt":"GO","pr":3300}</v>
      </c>
      <c r="AP12" t="s">
        <v>287</v>
      </c>
      <c r="AQ12" t="s">
        <v>290</v>
      </c>
      <c r="AR12">
        <v>8</v>
      </c>
      <c r="AS12">
        <v>11</v>
      </c>
      <c r="AT12">
        <f t="shared" ca="1" si="14"/>
        <v>0</v>
      </c>
      <c r="AU12">
        <f t="shared" si="15"/>
        <v>6</v>
      </c>
      <c r="AV12">
        <f t="shared" ca="1" si="3"/>
        <v>0</v>
      </c>
      <c r="AW12">
        <f t="shared" si="4"/>
        <v>0</v>
      </c>
      <c r="AZ12">
        <v>1.2</v>
      </c>
      <c r="BG12">
        <v>5</v>
      </c>
      <c r="BH12">
        <v>1</v>
      </c>
      <c r="BI12">
        <f t="shared" si="2"/>
        <v>0.25</v>
      </c>
      <c r="BJ12">
        <f t="shared" si="13"/>
        <v>5.75</v>
      </c>
      <c r="BK12" t="s">
        <v>143</v>
      </c>
      <c r="BM12">
        <f ca="1">IF(VLOOKUP($BV12,[1]EquipTable!$1:$1048576,MATCH("업데이트순번",[1]EquipTable!$1:$1,0),0)&lt;=$BP$1,1,0)
*IF(MID(BV12,7,1)="4",0.1,1)</f>
        <v>0.1</v>
      </c>
      <c r="BN12">
        <f ca="1">IF(VLOOKUP($BV12,[1]EquipTable!$1:$1048576,MATCH("업데이트순번",[1]EquipTable!$1:$1,0),0)&lt;=$BP$1,1,0)
*IF(MID(BV12,7,1)="4",0.1,1)
*IF(AND(MID(BV12,7,1)&lt;&gt;"4",OR(MID(BV12,6,1)="6",MID(BV12,6,1)="7")),3,1)</f>
        <v>0.1</v>
      </c>
      <c r="BO12">
        <f ca="1">IF(VLOOKUP($BV12,[1]EquipTable!$1:$1048576,MATCH("업데이트순번",[1]EquipTable!$1:$1,0),0)&lt;=$BP$1,1,0)
*IF(MID(BV12,7,1)="4",0.1,1)
*IF(AND(MID(BV12,7,1)&lt;&gt;"4",MID(BV12,6,1)="8"),4,1)</f>
        <v>0.1</v>
      </c>
      <c r="BP12">
        <f t="shared" ca="1" si="5"/>
        <v>1.3495276653171392E-3</v>
      </c>
      <c r="BQ12">
        <f t="shared" ca="1" si="6"/>
        <v>9.4250706880301622E-4</v>
      </c>
      <c r="BR12">
        <f t="shared" ca="1" si="7"/>
        <v>1.0193679918450561E-3</v>
      </c>
      <c r="BS12">
        <f t="shared" ca="1" si="8"/>
        <v>0.1106612685560054</v>
      </c>
      <c r="BT12">
        <f t="shared" ca="1" si="11"/>
        <v>7.7285579641847318E-2</v>
      </c>
      <c r="BU12">
        <f t="shared" ca="1" si="12"/>
        <v>8.3588175331294604E-2</v>
      </c>
      <c r="BV12" t="str">
        <f ca="1">OFFSET([1]EquipTable!$A$1,ROW()-1,0)</f>
        <v>Equip0403</v>
      </c>
      <c r="BX12">
        <f ca="1">IF(VLOOKUP($CA12,[2]ActorTable!$1:$1048576,MATCH("업데이트순번",[2]ActorTable!$1:$1,0),0)&lt;=$BY$1,1,0)
*IF(MID(CA12,7,1)="2",0.1,1)</f>
        <v>1</v>
      </c>
      <c r="BY12">
        <f t="shared" ca="1" si="9"/>
        <v>3.90625E-2</v>
      </c>
      <c r="BZ12">
        <f t="shared" ca="1" si="10"/>
        <v>0.31640625</v>
      </c>
      <c r="CA12" t="str">
        <f ca="1">OFFSET([2]ActorTable!$A$1,ROW()-1,0)</f>
        <v>Actor2011</v>
      </c>
      <c r="CB12" t="str">
        <f ca="1">VLOOKUP($CA12,[2]ActorTable!$1:$1048576,MATCH("이름참고",[2]ActorTable!$1:$1,0),0)</f>
        <v>클라크</v>
      </c>
    </row>
    <row r="13" spans="1:82">
      <c r="A13">
        <v>2</v>
      </c>
      <c r="B13">
        <v>1</v>
      </c>
      <c r="C13">
        <f>IF(B13&lt;=9,0,
IF(B13=10,1,2))</f>
        <v>0</v>
      </c>
      <c r="D13">
        <f ca="1">RAND()</f>
        <v>0.96357292086498247</v>
      </c>
      <c r="E13">
        <f ca="1">RAND()</f>
        <v>0.41368776234847515</v>
      </c>
      <c r="F13">
        <f ca="1">RAND()</f>
        <v>0.88929997492498813</v>
      </c>
      <c r="G13">
        <f ca="1">RAND()</f>
        <v>0.41224673126934785</v>
      </c>
      <c r="H13">
        <f ca="1">RAND()</f>
        <v>0.39394701344804917</v>
      </c>
      <c r="I13">
        <f ca="1">RAND()</f>
        <v>0.77440775098703529</v>
      </c>
      <c r="M13" t="str">
        <f ca="1">IF(LEN(J13)&lt;&gt;0,J13,VLOOKUP(D13+$B13,$BJ:$BK,MATCH($BK$1,$BJ$1:$BK$1,0),1))</f>
        <v>지정 장비</v>
      </c>
      <c r="N13" t="str">
        <f ca="1">IF(LEN(K13)&lt;&gt;0,
  IF(LEN($J13)=0,"두 칸 모두 입력",
  IF($J13="지정 장비",K13,INDEX($CA:$CA,MATCH(K13,$CB:$CB,0)))),
IF($M13="삭제","삭제",
IF($M13="지정 장비",VLOOKUP($E13,OFFSET($BS:$BV,0,IF($B13=6,1,IF($B13=7,2,0))),MATCH($BV$1,OFFSET($BS$1:$BV$1,0,IF($B13=6,1,IF($B13=7,2,0))),0),1),
IF(OR($M13="캐릭터 상자 일반등급",$M13="캐릭터 상자 영웅등급"),"삭제",
IF(OR($M13="지정 캐릭터",$M13="지정 캐릭터 PP",IF(ISERROR(FIND("지정 캐릭터 LBP",$M13)),0,1)),
  IF(AND(OR($B13=10,$B13=11),$M13=OFFSET($M13,-1,0)),OFFSET(N13,-1,0),VLOOKUP($E13,$BZ:$CA,MATCH($CA$1,$BZ$1:$CA$1,0),1)),
IF(OR($M13="안 지정 캐릭터 영웅등급",$M13="안 지정 캐릭터 PP 일반등급",$M13="안 지정 캐릭터 PP 영웅등급"),
  IF(AND(OR($B13=10,$B13=11),$M13=OFFSET($M13,-1,0)),OFFSET(N13,-1,0),INT($E13*100000)),
"그외없음"))))))</f>
        <v>Equip3202</v>
      </c>
      <c r="O13">
        <f ca="1">IF(LEN(L13)&lt;&gt;0,
  IF(OR(LEN($J13)=0,LEN($K13)=0),"세 칸 모두 입력",L13),
IF($M13="삭제","삭제",
IF(OR($M13="지정 장비",$M13="캐릭터 상자 일반등급",$M13="캐릭터 상자 영웅등급",$M13="지정 캐릭터",IF(ISERROR(FIND("지정 캐릭터 LBP",$M13)),0,1),$M13="안 지정 캐릭터 영웅등급"),1,
IF($M13="지정 캐릭터 PP",
  IF(AND(OR($B13=10,$B13=11),$M13=OFFSET($M13,-1,0)),OFFSET(O13,-1,0),
    VLOOKUP($M13,$AP:$BB,MATCH($AX$1,$AP$1:$BB$1,0),0)+INT($E13*(VLOOKUP($M13,$AP:$BB,MATCH($AY$1,$AP$1:$BB$1,0),0)-VLOOKUP($M13,$AP:$BB,MATCH($AX$1,$AP$1:$BB$1,0),0)+1))),
IF(OR($M13="안 지정 캐릭터 PP 일반등급",$M13="안 지정 캐릭터 PP 영웅등급"),
  IF(AND(OR($B13=10,$B13=11),$M13=OFFSET($M13,-1,0)),OFFSET(O13,-1,0),
    VLOOKUP($M13,$AP:$BB,MATCH($AX$1,$AP$1:$BB$1,0),0)+INT($E13*(VLOOKUP($M13,$AP:$BB,MATCH($AY$1,$AP$1:$BB$1,0),0)-VLOOKUP($M13,$AP:$BB,MATCH($AX$1,$AP$1:$BB$1,0),0)+1))),
"그외없음")))))</f>
        <v>1</v>
      </c>
      <c r="P13" t="str">
        <f ca="1">IF($M13="삭제","삭제",
IF($M13="지정 장비",
  IF(ISBLANK(VLOOKUP($N13,[1]EquipTable!$1:$1048576,MATCH("표준 GO pr Min",[1]EquipTable!$1:$1,0),0)),"DI",
    IF(ISBLANK(VLOOKUP($N13,[1]EquipTable!$1:$1048576,MATCH("표준 DI pr Min",[1]EquipTable!$1:$1,0),0)),"GO",
      IF(G13&lt;IF($B13&lt;=1,0.5,0.25),"DI","GO"))),
IF(OR($M13="캐릭터 상자 일반등급",$M13="캐릭터 상자 영웅등급"),"DI",
IF(OR($M13="지정 캐릭터",IF(ISERROR(FIND("지정 캐릭터 LBP",$M13)),0,1),$M13="안 지정 캐릭터 영웅등급"),"DI",
IF($M13="지정 캐릭터 PP","DI",
IF(OR($M13="안 지정 캐릭터 PP 일반등급",$M13="안 지정 캐릭터 PP 영웅등급"),"GO",
"그외없음"))))))</f>
        <v>DI</v>
      </c>
      <c r="Q13" t="str">
        <f ca="1">IF($M13="삭제","삭제",
IF($P13="GO","삭제",
IF($M13="지정 장비",
  IF(ISBLANK(VLOOKUP($N13,[1]EquipTable!$1:$1048576,MATCH("표준 DI pp Min",[1]EquipTable!$1:$1,0),0)),"삭제",
    VLOOKUP($N13,[1]EquipTable!$1:$1048576,MATCH("표준 DI pp Min",[1]EquipTable!$1:$1,0),0)+INT($H13*(VLOOKUP($N13,[1]EquipTable!$1:$1048576,MATCH("표준 DI pp Max",[1]EquipTable!$1:$1,0),0)-VLOOKUP($N13,[1]EquipTable!$1:$1048576,MATCH("표준 DI pp Min",[1]EquipTable!$1:$1,0),0)+1))),
IF(OR($M13="캐릭터 상자 일반등급",$M13="캐릭터 상자 영웅등급"),"삭제",
IF(OR($M13="지정 캐릭터",IF(ISERROR(FIND("지정 캐릭터 LBP",$M13)),0,1)),
  IF(AND(OR($B13=10,$B13=11),$M13=OFFSET($M13,-1,0)),OFFSET(Q13,-1,0),
    IF(ISBLANK(VLOOKUP($N13,[2]ActorTable!$1:$1048576,MATCH("표준 DI pp Min",[2]ActorTable!$1:$1,0),0)),"삭제",
      INT(VLOOKUP($M13,$AP:$BC,MATCH($AZ$1,$AP$1:$BC$1,0),0)*(VLOOKUP($N13,[2]ActorTable!$1:$1048576,MATCH("표준 DI pp Min",[2]ActorTable!$1:$1,0),0)+$H13*(VLOOKUP($N13,[2]ActorTable!$1:$1048576,MATCH("표준 DI pp Max",[2]ActorTable!$1:$1,0),0)-VLOOKUP($N13,[2]ActorTable!$1:$1048576,MATCH("표준 DI pp Min",[2]ActorTable!$1:$1,0),0)+1))))),
IF($M13="안 지정 캐릭터 영웅등급",
  IF(AND(OR($B13=10,$B13=11),$M13=OFFSET($M13,-1,0)),OFFSET(Q13,-1,0),
    VLOOKUP($M13,$AP:$BC,MATCH($BB$1,$AP$1:$BC$1,0),0)+INT($H13*(VLOOKUP($M13,$AP:$BC,MATCH($BC$1,$AP$1:$BC$1,0),0)-VLOOKUP($M13,$AP:$BC,MATCH($BB$1,$AP$1:$BC$1,0),0)+1))),
IF($M13="지정 캐릭터 PP",
  IF(AND(OR($B13=10,$B13=11),$M13=OFFSET($M13,-1,0)),OFFSET(Q13,-1,0),
    INT($O13*VLOOKUP($M13,$AP:$BC,MATCH($AZ$1,$AP$1:$BC$1,0),0)*IF($O13&lt;=15,1,1+($O13-15)^0.5/8)*CHOOSE(MID($N13,7,1)+1,1,1.25,2))),
"그외없음")))))))</f>
        <v>삭제</v>
      </c>
      <c r="R13">
        <f ca="1">IF($M13="삭제","삭제",
IF($M13="지정 장비",
  IF($P13="DI",
    VLOOKUP($N13,[1]EquipTable!$1:$1048576,MATCH("표준 DI pr Min",[1]EquipTable!$1:$1,0),0)+INT($I13*(VLOOKUP($N13,[1]EquipTable!$1:$1048576,MATCH("표준 DI pr Max",[1]EquipTable!$1:$1,0),0)-VLOOKUP($N13,[1]EquipTable!$1:$1048576,MATCH("표준 DI pr Min",[1]EquipTable!$1:$1,0),0)+1)),
    ROUNDDOWN(VLOOKUP($N13,[1]EquipTable!$1:$1048576,MATCH("표준 GO pr Min",[1]EquipTable!$1:$1,0),0)+INT($I13*(VLOOKUP($N13,[1]EquipTable!$1:$1048576,MATCH("표준 GO pr Max",[1]EquipTable!$1:$1,0),0)-VLOOKUP($N13,[1]EquipTable!$1:$1048576,MATCH("표준 GO pr Min",[1]EquipTable!$1:$1,0),0)+100)),-2)),
IF(OR($M13="캐릭터 상자 일반등급",$M13="캐릭터 상자 영웅등급"),VLOOKUP($M13,$AP:$BC,MATCH($AZ$1,$AP$1:$BC$1,0),0),
IF(OR($M13="지정 캐릭터",IF(ISERROR(FIND("지정 캐릭터 LBP",$M13)),0,1)),
  IF(AND(OR($B13=10,$B13=11),$M13=OFFSET($M13,-1,0)),OFFSET(R13,-1,0),
    INT(VLOOKUP($M13,$AP:$BC,MATCH($AZ$1,$AP$1:$BC$1,0),0)*(VLOOKUP($N13,[2]ActorTable!$1:$1048576,MATCH("표준 DI pr Min",[2]ActorTable!$1:$1,0),0)+$I13*(VLOOKUP($N13,[2]ActorTable!$1:$1048576,MATCH("표준 DI pr Max",[2]ActorTable!$1:$1,0),0)-VLOOKUP($N13,[2]ActorTable!$1:$1048576,MATCH("표준 DI pr Min",[2]ActorTable!$1:$1,0),0)+1)))),
IF($M13="안 지정 캐릭터 영웅등급",
  IF(AND(OR($B13=10,$B13=11),$M13=OFFSET($M13,-1,0)),OFFSET(R13,-1,0),
    VLOOKUP($M13,$AP:$BC,MATCH($AZ$1,$AP$1:$BC$1,0),0)+INT($I13*(VLOOKUP($M13,$AP:$BC,MATCH($BA$1,$AP$1:$BC$1,0),0)-VLOOKUP($M13,$AP:$BC,MATCH($AZ$1,$AP$1:$BC$1,0),0)+1))),
IF($M13="지정 캐릭터 PP",
  IF(AND(OR($B13=10,$B13=11),$M13=OFFSET($M13,-1,0)),OFFSET(R13,-1,0),
    INT($O13*VLOOKUP($M13,$AP:$BC,MATCH($AZ$1,$AP$1:$BC$1,0),0)*IF($O13&lt;=15,1,1+($O13-15)^0.5/8)*CHOOSE(MID($N13,7,1)+1,1,1.25,2)*(VLOOKUP($M13,$AP:$BC,MATCH($BA$1,$AP$1:$BC$1,0),0)+$I13*(VLOOKUP($M13,$AP:$BC,MATCH($BB$1,$AP$1:$BC$1,0),0)-VLOOKUP($M13,$AP:$BC,MATCH($BA$1,$AP$1:$BC$1,0),0))))),
IF(OR($M13="안 지정 캐릭터 PP 일반등급",$M13="안 지정 캐릭터 PP 영웅등급"),
  IF(AND(OR($B13=10,$B13=11),$M13=OFFSET($M13,-1,0)),OFFSET(R13,-1,0),
    $O13*VLOOKUP($M13,$AP:$BC,MATCH($AZ$1,$AP$1:$BC$1,0),0)),
"그외없음")))))))</f>
        <v>5</v>
      </c>
      <c r="S13" t="str">
        <f ca="1">IF(OR(ISNUMBER(N13),N13="삭제",ISBLANK(N13)),"",
IF(LEFT(N13,5)="Equip",
  IF($BP$1&lt;VLOOKUP(N13,[1]EquipTable!$1:$1048576,MATCH("업데이트순번",[1]EquipTable!$1:$1,0),0),"업데이트순번이상",""),
IF(LEFT(N13,5)="Actor",
  IF($BY$1&lt;VLOOKUP(N13,[2]ActorTable!$1:$1048576,MATCH("업데이트순번",[2]ActorTable!$1:$1,0),0),"업데이트순번이상",""),
"그외없음")))</f>
        <v/>
      </c>
      <c r="T13" t="str">
        <f ca="1">IF(OR(ISNUMBER(N13),N13="삭제",ISBLANK(N13)),"",
IF(LEFT(N13,5)="Equip",IF(MID(N13,7,1)="4","전설",""),
IF(LEFT(N13,5)="Actor",IF(MID(N13,7,1)="2","전설",""),
"그외없음")))</f>
        <v/>
      </c>
      <c r="U13" t="s">
        <v>82</v>
      </c>
      <c r="V13" t="s">
        <v>194</v>
      </c>
      <c r="W13">
        <v>1</v>
      </c>
      <c r="X13" t="s">
        <v>125</v>
      </c>
      <c r="Z13">
        <v>7700</v>
      </c>
      <c r="AA13" t="str">
        <f ca="1">IF(ISBLANK(AB13),"",
VLOOKUP(AB13,OFFSET(INDIRECT("$A:$B"),0,MATCH(AB$1&amp;"_Verify",INDIRECT("$1:$1"),0)-1),2,0)
)</f>
        <v>upn</v>
      </c>
      <c r="AB13" t="s">
        <v>92</v>
      </c>
      <c r="AC13">
        <v>19736</v>
      </c>
      <c r="AD13">
        <v>5</v>
      </c>
      <c r="AE13" t="s">
        <v>125</v>
      </c>
      <c r="AG13">
        <v>1500</v>
      </c>
      <c r="AH13" t="str">
        <f>IF(OR(ISNUMBER(AC13),AC13="삭제",ISBLANK(AC13)),"",
IF(LEFT(AC13,5)="Equip",
  IF($BP$1&lt;VLOOKUP(AC13,[1]EquipTable!$1:$1048576,MATCH("업데이트순번",[1]EquipTable!$1:$1,0),0),"업데이트순번이상",""),
IF(LEFT(AC13,5)="Actor",
  IF($BY$1&lt;VLOOKUP(AC13,[2]ActorTable!$1:$1048576,MATCH("업데이트순번",[2]ActorTable!$1:$1,0),0),"업데이트순번이상",""),
"그외없음")))</f>
        <v/>
      </c>
      <c r="AI13" s="11" t="str">
        <f>IF(OR(ISNUMBER(AC13),AC13="삭제",ISBLANK(AC13)),"",
IF(LEFT(AC13,5)="Equip",IF(MID(AC13,7,1)="4","전설",""),
IF(LEFT(AC13,5)="Actor",IF(MID(AC13,7,1)="2","전설",""),
"그외없음")))</f>
        <v/>
      </c>
      <c r="AJ13" t="str">
        <f>IF(ISBLANK($AB13),"",
IF(AND($B13&gt;=VLOOKUP($AB13,$AP:$AS,3,0),$B13&lt;=VLOOKUP($AB13,$AP:$AS,4,0)),"","슬롯타입이상"))</f>
        <v/>
      </c>
      <c r="AK13" t="str">
        <f>IF(OR(
  AND(NOT(ISERROR(FIND("상자",AB13))),ISBLANK(AC13)),
  AND(ISBLANK(AB13),ISBLANK(AC13)),
  AND(NOT(ISERROR(FIND("안 지정",AB13))),ISNUMBER(AC13))),"",
IF(AND(NOT(ISERROR(FIND("상자",AB13))),NOT(ISBLANK(AC13))),"밸류불필요",
IF(AND(NOT(ISERROR(FIND("안 지정",AB13))),NOT(ISNUMBER(AC13))),"숫자필요",
IF(NOT(ISERROR(FIND("장비",AB13))),
  IFERROR(VLOOKUP(AC13,[1]EquipTable!$A:$T,MATCH("이름참고",[1]EquipTable!$1:$1,0),0),"장비없음"),
IF(NOT(ISERROR(FIND("캐릭터",AB13))),
  IFERROR(VLOOKUP(AC13,[2]ActorTable!$A:$H,MATCH("이름참고",[2]ActorTable!$1:$1,0),0),"캐릭터없음"),
"")))))</f>
        <v/>
      </c>
      <c r="AL13">
        <v>1</v>
      </c>
      <c r="AM13" t="str">
        <f ca="1">IF(ROW()=2,AN13,OFFSET(AM13,-1,0)&amp;IF(LEN(AN13)=0,"",","&amp;AN13))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v>
      </c>
      <c r="AN13" t="str">
        <f ca="1">IF(AL13&lt;&gt;1,"",
"{"""&amp;A$1&amp;""":"&amp;A13
&amp;","""&amp;B$1&amp;""":"&amp;B13
&amp;IF(LEN(AA13)=0,"",","""&amp;AA$1&amp;""":"""&amp;AA13&amp;"""")
&amp;IF(LEN(AC13)=0,"",","""&amp;AC$1&amp;""":"""&amp;AC13&amp;"""")
&amp;IF(LEN(AD13)=0,"",","""&amp;AD$1&amp;""":"&amp;AD13)
&amp;IF(LEN(AE13)=0,"",","""&amp;AE$1&amp;""":"""&amp;AE13&amp;"""")
&amp;IF(LEN(AF13)=0,"",","""&amp;AF$1&amp;""":"&amp;AF13)
&amp;IF(LEN(AG13)=0,"",","""&amp;AG$1&amp;""":"&amp;AG13)&amp;"}")</f>
        <v>{"dy":2,"sl":1,"tp":"upn","vl":"19736","cn":5,"pt":"GO","pr":1500}</v>
      </c>
      <c r="AP13" t="s">
        <v>90</v>
      </c>
      <c r="AQ13" t="s">
        <v>74</v>
      </c>
      <c r="AR13">
        <v>8</v>
      </c>
      <c r="AS13">
        <v>11</v>
      </c>
      <c r="AT13">
        <f t="shared" ca="1" si="0"/>
        <v>0</v>
      </c>
      <c r="AU13">
        <f t="shared" si="1"/>
        <v>0</v>
      </c>
      <c r="AV13">
        <f t="shared" ca="1" si="3"/>
        <v>0</v>
      </c>
      <c r="AW13">
        <f t="shared" si="4"/>
        <v>0</v>
      </c>
      <c r="AZ13">
        <v>119</v>
      </c>
      <c r="BA13">
        <v>179</v>
      </c>
      <c r="BB13">
        <v>200</v>
      </c>
      <c r="BC13">
        <v>210</v>
      </c>
      <c r="BG13">
        <v>6</v>
      </c>
      <c r="BH13">
        <v>1</v>
      </c>
      <c r="BI13">
        <f t="shared" si="2"/>
        <v>1</v>
      </c>
      <c r="BJ13">
        <f t="shared" si="13"/>
        <v>6</v>
      </c>
      <c r="BK13" t="s">
        <v>138</v>
      </c>
      <c r="BM13">
        <f ca="1">IF(VLOOKUP($BV13,[1]EquipTable!$1:$1048576,MATCH("업데이트순번",[1]EquipTable!$1:$1,0),0)&lt;=$BP$1,1,0)
*IF(MID(BV13,7,1)="4",0.1,1)</f>
        <v>0.1</v>
      </c>
      <c r="BN13">
        <f ca="1">IF(VLOOKUP($BV13,[1]EquipTable!$1:$1048576,MATCH("업데이트순번",[1]EquipTable!$1:$1,0),0)&lt;=$BP$1,1,0)
*IF(MID(BV13,7,1)="4",0.1,1)
*IF(AND(MID(BV13,7,1)&lt;&gt;"4",OR(MID(BV13,6,1)="6",MID(BV13,6,1)="7")),3,1)</f>
        <v>0.1</v>
      </c>
      <c r="BO13">
        <f ca="1">IF(VLOOKUP($BV13,[1]EquipTable!$1:$1048576,MATCH("업데이트순번",[1]EquipTable!$1:$1,0),0)&lt;=$BP$1,1,0)
*IF(MID(BV13,7,1)="4",0.1,1)
*IF(AND(MID(BV13,7,1)&lt;&gt;"4",MID(BV13,6,1)="8"),4,1)</f>
        <v>0.1</v>
      </c>
      <c r="BP13">
        <f t="shared" ca="1" si="5"/>
        <v>1.3495276653171392E-3</v>
      </c>
      <c r="BQ13">
        <f t="shared" ca="1" si="6"/>
        <v>9.4250706880301622E-4</v>
      </c>
      <c r="BR13">
        <f t="shared" ca="1" si="7"/>
        <v>1.0193679918450561E-3</v>
      </c>
      <c r="BS13">
        <f t="shared" ca="1" si="8"/>
        <v>0.11201079622132254</v>
      </c>
      <c r="BT13">
        <f t="shared" ca="1" si="11"/>
        <v>7.8228086710650332E-2</v>
      </c>
      <c r="BU13">
        <f t="shared" ca="1" si="12"/>
        <v>8.4607543323139661E-2</v>
      </c>
      <c r="BV13" t="str">
        <f ca="1">OFFSET([1]EquipTable!$A$1,ROW()-1,0)</f>
        <v>Equip0404</v>
      </c>
      <c r="BX13">
        <f ca="1">IF(VLOOKUP($CA13,[2]ActorTable!$1:$1048576,MATCH("업데이트순번",[2]ActorTable!$1:$1,0),0)&lt;=$BY$1,1,0)
*IF(MID(CA13,7,1)="2",0.1,1)</f>
        <v>0</v>
      </c>
      <c r="BY13">
        <f t="shared" ca="1" si="9"/>
        <v>0</v>
      </c>
      <c r="BZ13">
        <f t="shared" ca="1" si="10"/>
        <v>0.35546875</v>
      </c>
      <c r="CA13" t="str">
        <f ca="1">OFFSET([2]ActorTable!$A$1,ROW()-1,0)</f>
        <v>Actor3212</v>
      </c>
      <c r="CB13" t="str">
        <f ca="1">VLOOKUP($CA13,[2]ActorTable!$1:$1048576,MATCH("이름참고",[2]ActorTable!$1:$1,0),0)</f>
        <v>메릴</v>
      </c>
    </row>
    <row r="14" spans="1:82">
      <c r="A14">
        <v>2</v>
      </c>
      <c r="B14">
        <v>2</v>
      </c>
      <c r="C14">
        <f>IF(B14&lt;=9,0,
IF(B14=10,1,2))</f>
        <v>0</v>
      </c>
      <c r="D14">
        <f ca="1">RAND()</f>
        <v>8.1962519047127813E-2</v>
      </c>
      <c r="E14">
        <f ca="1">RAND()</f>
        <v>0.59958737022882269</v>
      </c>
      <c r="F14">
        <f ca="1">RAND()</f>
        <v>0.52163229153358426</v>
      </c>
      <c r="G14">
        <f ca="1">RAND()</f>
        <v>0.24048560646226114</v>
      </c>
      <c r="H14">
        <f ca="1">RAND()</f>
        <v>0.19804538736529431</v>
      </c>
      <c r="I14">
        <f ca="1">RAND()</f>
        <v>0.91935587268310981</v>
      </c>
      <c r="M14" t="str">
        <f ca="1">IF(LEN(J14)&lt;&gt;0,J14,VLOOKUP(D14+$B14,$BJ:$BK,MATCH($BK$1,$BJ$1:$BK$1,0),1))</f>
        <v>안 지정 캐릭터 PP 영웅등급</v>
      </c>
      <c r="N14">
        <f ca="1">IF(LEN(K14)&lt;&gt;0,
  IF(LEN($J14)=0,"두 칸 모두 입력",
  IF($J14="지정 장비",K14,INDEX($CA:$CA,MATCH(K14,$CB:$CB,0)))),
IF($M14="삭제","삭제",
IF($M14="지정 장비",VLOOKUP($E14,OFFSET($BS:$BV,0,IF($B14=6,1,IF($B14=7,2,0))),MATCH($BV$1,OFFSET($BS$1:$BV$1,0,IF($B14=6,1,IF($B14=7,2,0))),0),1),
IF(OR($M14="캐릭터 상자 일반등급",$M14="캐릭터 상자 영웅등급"),"삭제",
IF(OR($M14="지정 캐릭터",$M14="지정 캐릭터 PP",IF(ISERROR(FIND("지정 캐릭터 LBP",$M14)),0,1)),
  IF(AND(OR($B14=10,$B14=11),$M14=OFFSET($M14,-1,0)),OFFSET(N14,-1,0),VLOOKUP($E14,$BZ:$CA,MATCH($CA$1,$BZ$1:$CA$1,0),1)),
IF(OR($M14="안 지정 캐릭터 영웅등급",$M14="안 지정 캐릭터 PP 일반등급",$M14="안 지정 캐릭터 PP 영웅등급"),
  IF(AND(OR($B14=10,$B14=11),$M14=OFFSET($M14,-1,0)),OFFSET(N14,-1,0),INT($E14*100000)),
"그외없음"))))))</f>
        <v>59958</v>
      </c>
      <c r="O14">
        <f ca="1">IF(LEN(L14)&lt;&gt;0,
  IF(OR(LEN($J14)=0,LEN($K14)=0),"세 칸 모두 입력",L14),
IF($M14="삭제","삭제",
IF(OR($M14="지정 장비",$M14="캐릭터 상자 일반등급",$M14="캐릭터 상자 영웅등급",$M14="지정 캐릭터",IF(ISERROR(FIND("지정 캐릭터 LBP",$M14)),0,1),$M14="안 지정 캐릭터 영웅등급"),1,
IF($M14="지정 캐릭터 PP",
  IF(AND(OR($B14=10,$B14=11),$M14=OFFSET($M14,-1,0)),OFFSET(O14,-1,0),
    VLOOKUP($M14,$AP:$BB,MATCH($AX$1,$AP$1:$BB$1,0),0)+INT($E14*(VLOOKUP($M14,$AP:$BB,MATCH($AY$1,$AP$1:$BB$1,0),0)-VLOOKUP($M14,$AP:$BB,MATCH($AX$1,$AP$1:$BB$1,0),0)+1))),
IF(OR($M14="안 지정 캐릭터 PP 일반등급",$M14="안 지정 캐릭터 PP 영웅등급"),
  IF(AND(OR($B14=10,$B14=11),$M14=OFFSET($M14,-1,0)),OFFSET(O14,-1,0),
    VLOOKUP($M14,$AP:$BB,MATCH($AX$1,$AP$1:$BB$1,0),0)+INT($E14*(VLOOKUP($M14,$AP:$BB,MATCH($AY$1,$AP$1:$BB$1,0),0)-VLOOKUP($M14,$AP:$BB,MATCH($AX$1,$AP$1:$BB$1,0),0)+1))),
"그외없음")))))</f>
        <v>10</v>
      </c>
      <c r="P14" t="str">
        <f ca="1">IF($M14="삭제","삭제",
IF($M14="지정 장비",
  IF(ISBLANK(VLOOKUP($N14,[1]EquipTable!$1:$1048576,MATCH("표준 GO pr Min",[1]EquipTable!$1:$1,0),0)),"DI",
    IF(ISBLANK(VLOOKUP($N14,[1]EquipTable!$1:$1048576,MATCH("표준 DI pr Min",[1]EquipTable!$1:$1,0),0)),"GO",
      IF(G14&lt;IF($B14&lt;=1,0.5,0.25),"DI","GO"))),
IF(OR($M14="캐릭터 상자 일반등급",$M14="캐릭터 상자 영웅등급"),"DI",
IF(OR($M14="지정 캐릭터",IF(ISERROR(FIND("지정 캐릭터 LBP",$M14)),0,1),$M14="안 지정 캐릭터 영웅등급"),"DI",
IF($M14="지정 캐릭터 PP","DI",
IF(OR($M14="안 지정 캐릭터 PP 일반등급",$M14="안 지정 캐릭터 PP 영웅등급"),"GO",
"그외없음"))))))</f>
        <v>GO</v>
      </c>
      <c r="Q14" t="str">
        <f ca="1">IF($M14="삭제","삭제",
IF($P14="GO","삭제",
IF($M14="지정 장비",
  IF(ISBLANK(VLOOKUP($N14,[1]EquipTable!$1:$1048576,MATCH("표준 DI pp Min",[1]EquipTable!$1:$1,0),0)),"삭제",
    VLOOKUP($N14,[1]EquipTable!$1:$1048576,MATCH("표준 DI pp Min",[1]EquipTable!$1:$1,0),0)+INT($H14*(VLOOKUP($N14,[1]EquipTable!$1:$1048576,MATCH("표준 DI pp Max",[1]EquipTable!$1:$1,0),0)-VLOOKUP($N14,[1]EquipTable!$1:$1048576,MATCH("표준 DI pp Min",[1]EquipTable!$1:$1,0),0)+1))),
IF(OR($M14="캐릭터 상자 일반등급",$M14="캐릭터 상자 영웅등급"),"삭제",
IF(OR($M14="지정 캐릭터",IF(ISERROR(FIND("지정 캐릭터 LBP",$M14)),0,1)),
  IF(AND(OR($B14=10,$B14=11),$M14=OFFSET($M14,-1,0)),OFFSET(Q14,-1,0),
    IF(ISBLANK(VLOOKUP($N14,[2]ActorTable!$1:$1048576,MATCH("표준 DI pp Min",[2]ActorTable!$1:$1,0),0)),"삭제",
      INT(VLOOKUP($M14,$AP:$BC,MATCH($AZ$1,$AP$1:$BC$1,0),0)*(VLOOKUP($N14,[2]ActorTable!$1:$1048576,MATCH("표준 DI pp Min",[2]ActorTable!$1:$1,0),0)+$H14*(VLOOKUP($N14,[2]ActorTable!$1:$1048576,MATCH("표준 DI pp Max",[2]ActorTable!$1:$1,0),0)-VLOOKUP($N14,[2]ActorTable!$1:$1048576,MATCH("표준 DI pp Min",[2]ActorTable!$1:$1,0),0)+1))))),
IF($M14="안 지정 캐릭터 영웅등급",
  IF(AND(OR($B14=10,$B14=11),$M14=OFFSET($M14,-1,0)),OFFSET(Q14,-1,0),
    VLOOKUP($M14,$AP:$BC,MATCH($BB$1,$AP$1:$BC$1,0),0)+INT($H14*(VLOOKUP($M14,$AP:$BC,MATCH($BC$1,$AP$1:$BC$1,0),0)-VLOOKUP($M14,$AP:$BC,MATCH($BB$1,$AP$1:$BC$1,0),0)+1))),
IF($M14="지정 캐릭터 PP",
  IF(AND(OR($B14=10,$B14=11),$M14=OFFSET($M14,-1,0)),OFFSET(Q14,-1,0),
    INT($O14*VLOOKUP($M14,$AP:$BC,MATCH($AZ$1,$AP$1:$BC$1,0),0)*IF($O14&lt;=15,1,1+($O14-15)^0.5/8)*CHOOSE(MID($N14,7,1)+1,1,1.25,2))),
"그외없음")))))))</f>
        <v>삭제</v>
      </c>
      <c r="R14">
        <f ca="1">IF($M14="삭제","삭제",
IF($M14="지정 장비",
  IF($P14="DI",
    VLOOKUP($N14,[1]EquipTable!$1:$1048576,MATCH("표준 DI pr Min",[1]EquipTable!$1:$1,0),0)+INT($I14*(VLOOKUP($N14,[1]EquipTable!$1:$1048576,MATCH("표준 DI pr Max",[1]EquipTable!$1:$1,0),0)-VLOOKUP($N14,[1]EquipTable!$1:$1048576,MATCH("표준 DI pr Min",[1]EquipTable!$1:$1,0),0)+1)),
    ROUNDDOWN(VLOOKUP($N14,[1]EquipTable!$1:$1048576,MATCH("표준 GO pr Min",[1]EquipTable!$1:$1,0),0)+INT($I14*(VLOOKUP($N14,[1]EquipTable!$1:$1048576,MATCH("표준 GO pr Max",[1]EquipTable!$1:$1,0),0)-VLOOKUP($N14,[1]EquipTable!$1:$1048576,MATCH("표준 GO pr Min",[1]EquipTable!$1:$1,0),0)+100)),-2)),
IF(OR($M14="캐릭터 상자 일반등급",$M14="캐릭터 상자 영웅등급"),VLOOKUP($M14,$AP:$BC,MATCH($AZ$1,$AP$1:$BC$1,0),0),
IF(OR($M14="지정 캐릭터",IF(ISERROR(FIND("지정 캐릭터 LBP",$M14)),0,1)),
  IF(AND(OR($B14=10,$B14=11),$M14=OFFSET($M14,-1,0)),OFFSET(R14,-1,0),
    INT(VLOOKUP($M14,$AP:$BC,MATCH($AZ$1,$AP$1:$BC$1,0),0)*(VLOOKUP($N14,[2]ActorTable!$1:$1048576,MATCH("표준 DI pr Min",[2]ActorTable!$1:$1,0),0)+$I14*(VLOOKUP($N14,[2]ActorTable!$1:$1048576,MATCH("표준 DI pr Max",[2]ActorTable!$1:$1,0),0)-VLOOKUP($N14,[2]ActorTable!$1:$1048576,MATCH("표준 DI pr Min",[2]ActorTable!$1:$1,0),0)+1)))),
IF($M14="안 지정 캐릭터 영웅등급",
  IF(AND(OR($B14=10,$B14=11),$M14=OFFSET($M14,-1,0)),OFFSET(R14,-1,0),
    VLOOKUP($M14,$AP:$BC,MATCH($AZ$1,$AP$1:$BC$1,0),0)+INT($I14*(VLOOKUP($M14,$AP:$BC,MATCH($BA$1,$AP$1:$BC$1,0),0)-VLOOKUP($M14,$AP:$BC,MATCH($AZ$1,$AP$1:$BC$1,0),0)+1))),
IF($M14="지정 캐릭터 PP",
  IF(AND(OR($B14=10,$B14=11),$M14=OFFSET($M14,-1,0)),OFFSET(R14,-1,0),
    INT($O14*VLOOKUP($M14,$AP:$BC,MATCH($AZ$1,$AP$1:$BC$1,0),0)*IF($O14&lt;=15,1,1+($O14-15)^0.5/8)*CHOOSE(MID($N14,7,1)+1,1,1.25,2)*(VLOOKUP($M14,$AP:$BC,MATCH($BA$1,$AP$1:$BC$1,0),0)+$I14*(VLOOKUP($M14,$AP:$BC,MATCH($BB$1,$AP$1:$BC$1,0),0)-VLOOKUP($M14,$AP:$BC,MATCH($BA$1,$AP$1:$BC$1,0),0))))),
IF(OR($M14="안 지정 캐릭터 PP 일반등급",$M14="안 지정 캐릭터 PP 영웅등급"),
  IF(AND(OR($B14=10,$B14=11),$M14=OFFSET($M14,-1,0)),OFFSET(R14,-1,0),
    $O14*VLOOKUP($M14,$AP:$BC,MATCH($AZ$1,$AP$1:$BC$1,0),0)),
"그외없음")))))))</f>
        <v>3000</v>
      </c>
      <c r="S14" t="str">
        <f ca="1">IF(OR(ISNUMBER(N14),N14="삭제",ISBLANK(N14)),"",
IF(LEFT(N14,5)="Equip",
  IF($BP$1&lt;VLOOKUP(N14,[1]EquipTable!$1:$1048576,MATCH("업데이트순번",[1]EquipTable!$1:$1,0),0),"업데이트순번이상",""),
IF(LEFT(N14,5)="Actor",
  IF($BY$1&lt;VLOOKUP(N14,[2]ActorTable!$1:$1048576,MATCH("업데이트순번",[2]ActorTable!$1:$1,0),0),"업데이트순번이상",""),
"그외없음")))</f>
        <v/>
      </c>
      <c r="T14" t="str">
        <f ca="1">IF(OR(ISNUMBER(N14),N14="삭제",ISBLANK(N14)),"",
IF(LEFT(N14,5)="Equip",IF(MID(N14,7,1)="4","전설",""),
IF(LEFT(N14,5)="Actor",IF(MID(N14,7,1)="2","전설",""),
"그외없음")))</f>
        <v/>
      </c>
      <c r="U14" t="s">
        <v>91</v>
      </c>
      <c r="V14">
        <v>34958</v>
      </c>
      <c r="W14">
        <v>7</v>
      </c>
      <c r="X14" t="s">
        <v>125</v>
      </c>
      <c r="Z14">
        <v>2100</v>
      </c>
      <c r="AA14" t="str">
        <f ca="1">IF(ISBLANK(AB14),"",
VLOOKUP(AB14,OFFSET(INDIRECT("$A:$B"),0,MATCH(AB$1&amp;"_Verify",INDIRECT("$1:$1"),0)-1),2,0)
)</f>
        <v>fe</v>
      </c>
      <c r="AB14" t="s">
        <v>82</v>
      </c>
      <c r="AC14" t="s">
        <v>444</v>
      </c>
      <c r="AD14">
        <v>1</v>
      </c>
      <c r="AE14" t="s">
        <v>125</v>
      </c>
      <c r="AG14">
        <v>600</v>
      </c>
      <c r="AH14" t="str">
        <f ca="1">IF(OR(ISNUMBER(AC14),AC14="삭제",ISBLANK(AC14)),"",
IF(LEFT(AC14,5)="Equip",
  IF($BP$1&lt;VLOOKUP(AC14,[1]EquipTable!$1:$1048576,MATCH("업데이트순번",[1]EquipTable!$1:$1,0),0),"업데이트순번이상",""),
IF(LEFT(AC14,5)="Actor",
  IF($BY$1&lt;VLOOKUP(AC14,[2]ActorTable!$1:$1048576,MATCH("업데이트순번",[2]ActorTable!$1:$1,0),0),"업데이트순번이상",""),
"그외없음")))</f>
        <v/>
      </c>
      <c r="AI14" s="11" t="str">
        <f>IF(OR(ISNUMBER(AC14),AC14="삭제",ISBLANK(AC14)),"",
IF(LEFT(AC14,5)="Equip",IF(MID(AC14,7,1)="4","전설",""),
IF(LEFT(AC14,5)="Actor",IF(MID(AC14,7,1)="2","전설",""),
"그외없음")))</f>
        <v/>
      </c>
      <c r="AJ14" t="str">
        <f>IF(ISBLANK($AB14),"",
IF(AND($B14&gt;=VLOOKUP($AB14,$AP:$AS,3,0),$B14&lt;=VLOOKUP($AB14,$AP:$AS,4,0)),"","슬롯타입이상"))</f>
        <v/>
      </c>
      <c r="AK14" t="str">
        <f ca="1">IF(OR(
  AND(NOT(ISERROR(FIND("상자",AB14))),ISBLANK(AC14)),
  AND(ISBLANK(AB14),ISBLANK(AC14)),
  AND(NOT(ISERROR(FIND("안 지정",AB14))),ISNUMBER(AC14))),"",
IF(AND(NOT(ISERROR(FIND("상자",AB14))),NOT(ISBLANK(AC14))),"밸류불필요",
IF(AND(NOT(ISERROR(FIND("안 지정",AB14))),NOT(ISNUMBER(AC14))),"숫자필요",
IF(NOT(ISERROR(FIND("장비",AB14))),
  IFERROR(VLOOKUP(AC14,[1]EquipTable!$A:$T,MATCH("이름참고",[1]EquipTable!$1:$1,0),0),"장비없음"),
IF(NOT(ISERROR(FIND("캐릭터",AB14))),
  IFERROR(VLOOKUP(AC14,[2]ActorTable!$A:$H,MATCH("이름참고",[2]ActorTable!$1:$1,0),0),"캐릭터없음"),
"")))))</f>
        <v>얼룩진 도끼</v>
      </c>
      <c r="AL14">
        <v>1</v>
      </c>
      <c r="AM14" t="str">
        <f ca="1">IF(ROW()=2,AN14,OFFSET(AM14,-1,0)&amp;IF(LEN(AN14)=0,"",","&amp;AN14))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v>
      </c>
      <c r="AN14" t="str">
        <f ca="1">IF(AL14&lt;&gt;1,"",
"{"""&amp;A$1&amp;""":"&amp;A14
&amp;","""&amp;B$1&amp;""":"&amp;B14
&amp;IF(LEN(AA14)=0,"",","""&amp;AA$1&amp;""":"""&amp;AA14&amp;"""")
&amp;IF(LEN(AC14)=0,"",","""&amp;AC$1&amp;""":"""&amp;AC14&amp;"""")
&amp;IF(LEN(AD14)=0,"",","""&amp;AD$1&amp;""":"&amp;AD14)
&amp;IF(LEN(AE14)=0,"",","""&amp;AE$1&amp;""":"""&amp;AE14&amp;"""")
&amp;IF(LEN(AF14)=0,"",","""&amp;AF$1&amp;""":"&amp;AF14)
&amp;IF(LEN(AG14)=0,"",","""&amp;AG$1&amp;""":"&amp;AG14)&amp;"}")</f>
        <v>{"dy":2,"sl":2,"tp":"fe","vl":"Equip0002","cn":1,"pt":"GO","pr":600}</v>
      </c>
      <c r="AP14" t="s">
        <v>92</v>
      </c>
      <c r="AQ14" t="s">
        <v>76</v>
      </c>
      <c r="AR14">
        <v>0</v>
      </c>
      <c r="AS14">
        <v>11</v>
      </c>
      <c r="AT14">
        <f t="shared" ca="1" si="0"/>
        <v>57</v>
      </c>
      <c r="AU14">
        <f t="shared" si="1"/>
        <v>56</v>
      </c>
      <c r="AV14">
        <f t="shared" ca="1" si="3"/>
        <v>0</v>
      </c>
      <c r="AW14">
        <f t="shared" si="4"/>
        <v>0</v>
      </c>
      <c r="AX14">
        <v>3</v>
      </c>
      <c r="AY14">
        <v>14</v>
      </c>
      <c r="AZ14">
        <v>300</v>
      </c>
      <c r="BG14">
        <v>7</v>
      </c>
      <c r="BH14">
        <v>1</v>
      </c>
      <c r="BI14">
        <f t="shared" si="2"/>
        <v>1</v>
      </c>
      <c r="BJ14">
        <f t="shared" si="13"/>
        <v>7</v>
      </c>
      <c r="BK14" t="s">
        <v>138</v>
      </c>
      <c r="BM14">
        <f ca="1">IF(VLOOKUP($BV14,[1]EquipTable!$1:$1048576,MATCH("업데이트순번",[1]EquipTable!$1:$1,0),0)&lt;=$BP$1,1,0)
*IF(MID(BV14,7,1)="4",0.1,1)</f>
        <v>0</v>
      </c>
      <c r="BN14">
        <f ca="1">IF(VLOOKUP($BV14,[1]EquipTable!$1:$1048576,MATCH("업데이트순번",[1]EquipTable!$1:$1,0),0)&lt;=$BP$1,1,0)
*IF(MID(BV14,7,1)="4",0.1,1)
*IF(AND(MID(BV14,7,1)&lt;&gt;"4",OR(MID(BV14,6,1)="6",MID(BV14,6,1)="7")),3,1)</f>
        <v>0</v>
      </c>
      <c r="BO14">
        <f ca="1">IF(VLOOKUP($BV14,[1]EquipTable!$1:$1048576,MATCH("업데이트순번",[1]EquipTable!$1:$1,0),0)&lt;=$BP$1,1,0)
*IF(MID(BV14,7,1)="4",0.1,1)
*IF(AND(MID(BV14,7,1)&lt;&gt;"4",MID(BV14,6,1)="8"),4,1)</f>
        <v>0</v>
      </c>
      <c r="BP14">
        <f t="shared" ca="1" si="5"/>
        <v>0</v>
      </c>
      <c r="BQ14">
        <f t="shared" ca="1" si="6"/>
        <v>0</v>
      </c>
      <c r="BR14">
        <f t="shared" ca="1" si="7"/>
        <v>0</v>
      </c>
      <c r="BS14">
        <f t="shared" ca="1" si="8"/>
        <v>0.11336032388663968</v>
      </c>
      <c r="BT14">
        <f t="shared" ca="1" si="11"/>
        <v>7.9170593779453347E-2</v>
      </c>
      <c r="BU14">
        <f t="shared" ca="1" si="12"/>
        <v>8.5626911314984719E-2</v>
      </c>
      <c r="BV14" t="str">
        <f ca="1">OFFSET([1]EquipTable!$A$1,ROW()-1,0)</f>
        <v>Equip0405</v>
      </c>
      <c r="BX14">
        <f ca="1">IF(VLOOKUP($CA14,[2]ActorTable!$1:$1048576,MATCH("업데이트순번",[2]ActorTable!$1:$1,0),0)&lt;=$BY$1,1,0)
*IF(MID(CA14,7,1)="2",0.1,1)</f>
        <v>1</v>
      </c>
      <c r="BY14">
        <f t="shared" ca="1" si="9"/>
        <v>3.90625E-2</v>
      </c>
      <c r="BZ14">
        <f t="shared" ca="1" si="10"/>
        <v>0.35546875</v>
      </c>
      <c r="CA14" t="str">
        <f ca="1">OFFSET([2]ActorTable!$A$1,ROW()-1,0)</f>
        <v>Actor0113</v>
      </c>
      <c r="CB14" t="str">
        <f ca="1">VLOOKUP($CA14,[2]ActorTable!$1:$1048576,MATCH("이름참고",[2]ActorTable!$1:$1,0),0)</f>
        <v>케이저</v>
      </c>
    </row>
    <row r="15" spans="1:82">
      <c r="A15">
        <v>2</v>
      </c>
      <c r="B15">
        <v>3</v>
      </c>
      <c r="C15">
        <f>IF(B15&lt;=9,0,
IF(B15=10,1,2))</f>
        <v>0</v>
      </c>
      <c r="D15">
        <f ca="1">RAND()</f>
        <v>0.38590759135805397</v>
      </c>
      <c r="E15">
        <f ca="1">RAND()</f>
        <v>0.86208729973515141</v>
      </c>
      <c r="F15">
        <f ca="1">RAND()</f>
        <v>0.1389045921531249</v>
      </c>
      <c r="G15">
        <f ca="1">RAND()</f>
        <v>0.27502501395918622</v>
      </c>
      <c r="H15">
        <f ca="1">RAND()</f>
        <v>0.80865937695926526</v>
      </c>
      <c r="I15">
        <f ca="1">RAND()</f>
        <v>3.8813709469579183E-2</v>
      </c>
      <c r="M15" t="str">
        <f ca="1">IF(LEN(J15)&lt;&gt;0,J15,VLOOKUP(D15+$B15,$BJ:$BK,MATCH($BK$1,$BJ$1:$BK$1,0),1))</f>
        <v>안 지정 캐릭터 PP 일반등급</v>
      </c>
      <c r="N15">
        <f ca="1">IF(LEN(K15)&lt;&gt;0,
  IF(LEN($J15)=0,"두 칸 모두 입력",
  IF($J15="지정 장비",K15,INDEX($CA:$CA,MATCH(K15,$CB:$CB,0)))),
IF($M15="삭제","삭제",
IF($M15="지정 장비",VLOOKUP($E15,OFFSET($BS:$BV,0,IF($B15=6,1,IF($B15=7,2,0))),MATCH($BV$1,OFFSET($BS$1:$BV$1,0,IF($B15=6,1,IF($B15=7,2,0))),0),1),
IF(OR($M15="캐릭터 상자 일반등급",$M15="캐릭터 상자 영웅등급"),"삭제",
IF(OR($M15="지정 캐릭터",$M15="지정 캐릭터 PP",IF(ISERROR(FIND("지정 캐릭터 LBP",$M15)),0,1)),
  IF(AND(OR($B15=10,$B15=11),$M15=OFFSET($M15,-1,0)),OFFSET(N15,-1,0),VLOOKUP($E15,$BZ:$CA,MATCH($CA$1,$BZ$1:$CA$1,0),1)),
IF(OR($M15="안 지정 캐릭터 영웅등급",$M15="안 지정 캐릭터 PP 일반등급",$M15="안 지정 캐릭터 PP 영웅등급"),
  IF(AND(OR($B15=10,$B15=11),$M15=OFFSET($M15,-1,0)),OFFSET(N15,-1,0),INT($E15*100000)),
"그외없음"))))))</f>
        <v>86208</v>
      </c>
      <c r="O15">
        <f ca="1">IF(LEN(L15)&lt;&gt;0,
  IF(OR(LEN($J15)=0,LEN($K15)=0),"세 칸 모두 입력",L15),
IF($M15="삭제","삭제",
IF(OR($M15="지정 장비",$M15="캐릭터 상자 일반등급",$M15="캐릭터 상자 영웅등급",$M15="지정 캐릭터",IF(ISERROR(FIND("지정 캐릭터 LBP",$M15)),0,1),$M15="안 지정 캐릭터 영웅등급"),1,
IF($M15="지정 캐릭터 PP",
  IF(AND(OR($B15=10,$B15=11),$M15=OFFSET($M15,-1,0)),OFFSET(O15,-1,0),
    VLOOKUP($M15,$AP:$BB,MATCH($AX$1,$AP$1:$BB$1,0),0)+INT($E15*(VLOOKUP($M15,$AP:$BB,MATCH($AY$1,$AP$1:$BB$1,0),0)-VLOOKUP($M15,$AP:$BB,MATCH($AX$1,$AP$1:$BB$1,0),0)+1))),
IF(OR($M15="안 지정 캐릭터 PP 일반등급",$M15="안 지정 캐릭터 PP 영웅등급"),
  IF(AND(OR($B15=10,$B15=11),$M15=OFFSET($M15,-1,0)),OFFSET(O15,-1,0),
    VLOOKUP($M15,$AP:$BB,MATCH($AX$1,$AP$1:$BB$1,0),0)+INT($E15*(VLOOKUP($M15,$AP:$BB,MATCH($AY$1,$AP$1:$BB$1,0),0)-VLOOKUP($M15,$AP:$BB,MATCH($AX$1,$AP$1:$BB$1,0),0)+1))),
"그외없음")))))</f>
        <v>13</v>
      </c>
      <c r="P15" t="str">
        <f ca="1">IF($M15="삭제","삭제",
IF($M15="지정 장비",
  IF(ISBLANK(VLOOKUP($N15,[1]EquipTable!$1:$1048576,MATCH("표준 GO pr Min",[1]EquipTable!$1:$1,0),0)),"DI",
    IF(ISBLANK(VLOOKUP($N15,[1]EquipTable!$1:$1048576,MATCH("표준 DI pr Min",[1]EquipTable!$1:$1,0),0)),"GO",
      IF(G15&lt;IF($B15&lt;=1,0.5,0.25),"DI","GO"))),
IF(OR($M15="캐릭터 상자 일반등급",$M15="캐릭터 상자 영웅등급"),"DI",
IF(OR($M15="지정 캐릭터",IF(ISERROR(FIND("지정 캐릭터 LBP",$M15)),0,1),$M15="안 지정 캐릭터 영웅등급"),"DI",
IF($M15="지정 캐릭터 PP","DI",
IF(OR($M15="안 지정 캐릭터 PP 일반등급",$M15="안 지정 캐릭터 PP 영웅등급"),"GO",
"그외없음"))))))</f>
        <v>GO</v>
      </c>
      <c r="Q15" t="str">
        <f ca="1">IF($M15="삭제","삭제",
IF($P15="GO","삭제",
IF($M15="지정 장비",
  IF(ISBLANK(VLOOKUP($N15,[1]EquipTable!$1:$1048576,MATCH("표준 DI pp Min",[1]EquipTable!$1:$1,0),0)),"삭제",
    VLOOKUP($N15,[1]EquipTable!$1:$1048576,MATCH("표준 DI pp Min",[1]EquipTable!$1:$1,0),0)+INT($H15*(VLOOKUP($N15,[1]EquipTable!$1:$1048576,MATCH("표준 DI pp Max",[1]EquipTable!$1:$1,0),0)-VLOOKUP($N15,[1]EquipTable!$1:$1048576,MATCH("표준 DI pp Min",[1]EquipTable!$1:$1,0),0)+1))),
IF(OR($M15="캐릭터 상자 일반등급",$M15="캐릭터 상자 영웅등급"),"삭제",
IF(OR($M15="지정 캐릭터",IF(ISERROR(FIND("지정 캐릭터 LBP",$M15)),0,1)),
  IF(AND(OR($B15=10,$B15=11),$M15=OFFSET($M15,-1,0)),OFFSET(Q15,-1,0),
    IF(ISBLANK(VLOOKUP($N15,[2]ActorTable!$1:$1048576,MATCH("표준 DI pp Min",[2]ActorTable!$1:$1,0),0)),"삭제",
      INT(VLOOKUP($M15,$AP:$BC,MATCH($AZ$1,$AP$1:$BC$1,0),0)*(VLOOKUP($N15,[2]ActorTable!$1:$1048576,MATCH("표준 DI pp Min",[2]ActorTable!$1:$1,0),0)+$H15*(VLOOKUP($N15,[2]ActorTable!$1:$1048576,MATCH("표준 DI pp Max",[2]ActorTable!$1:$1,0),0)-VLOOKUP($N15,[2]ActorTable!$1:$1048576,MATCH("표준 DI pp Min",[2]ActorTable!$1:$1,0),0)+1))))),
IF($M15="안 지정 캐릭터 영웅등급",
  IF(AND(OR($B15=10,$B15=11),$M15=OFFSET($M15,-1,0)),OFFSET(Q15,-1,0),
    VLOOKUP($M15,$AP:$BC,MATCH($BB$1,$AP$1:$BC$1,0),0)+INT($H15*(VLOOKUP($M15,$AP:$BC,MATCH($BC$1,$AP$1:$BC$1,0),0)-VLOOKUP($M15,$AP:$BC,MATCH($BB$1,$AP$1:$BC$1,0),0)+1))),
IF($M15="지정 캐릭터 PP",
  IF(AND(OR($B15=10,$B15=11),$M15=OFFSET($M15,-1,0)),OFFSET(Q15,-1,0),
    INT($O15*VLOOKUP($M15,$AP:$BC,MATCH($AZ$1,$AP$1:$BC$1,0),0)*IF($O15&lt;=15,1,1+($O15-15)^0.5/8)*CHOOSE(MID($N15,7,1)+1,1,1.25,2))),
"그외없음")))))))</f>
        <v>삭제</v>
      </c>
      <c r="R15">
        <f ca="1">IF($M15="삭제","삭제",
IF($M15="지정 장비",
  IF($P15="DI",
    VLOOKUP($N15,[1]EquipTable!$1:$1048576,MATCH("표준 DI pr Min",[1]EquipTable!$1:$1,0),0)+INT($I15*(VLOOKUP($N15,[1]EquipTable!$1:$1048576,MATCH("표준 DI pr Max",[1]EquipTable!$1:$1,0),0)-VLOOKUP($N15,[1]EquipTable!$1:$1048576,MATCH("표준 DI pr Min",[1]EquipTable!$1:$1,0),0)+1)),
    ROUNDDOWN(VLOOKUP($N15,[1]EquipTable!$1:$1048576,MATCH("표준 GO pr Min",[1]EquipTable!$1:$1,0),0)+INT($I15*(VLOOKUP($N15,[1]EquipTable!$1:$1048576,MATCH("표준 GO pr Max",[1]EquipTable!$1:$1,0),0)-VLOOKUP($N15,[1]EquipTable!$1:$1048576,MATCH("표준 GO pr Min",[1]EquipTable!$1:$1,0),0)+100)),-2)),
IF(OR($M15="캐릭터 상자 일반등급",$M15="캐릭터 상자 영웅등급"),VLOOKUP($M15,$AP:$BC,MATCH($AZ$1,$AP$1:$BC$1,0),0),
IF(OR($M15="지정 캐릭터",IF(ISERROR(FIND("지정 캐릭터 LBP",$M15)),0,1)),
  IF(AND(OR($B15=10,$B15=11),$M15=OFFSET($M15,-1,0)),OFFSET(R15,-1,0),
    INT(VLOOKUP($M15,$AP:$BC,MATCH($AZ$1,$AP$1:$BC$1,0),0)*(VLOOKUP($N15,[2]ActorTable!$1:$1048576,MATCH("표준 DI pr Min",[2]ActorTable!$1:$1,0),0)+$I15*(VLOOKUP($N15,[2]ActorTable!$1:$1048576,MATCH("표준 DI pr Max",[2]ActorTable!$1:$1,0),0)-VLOOKUP($N15,[2]ActorTable!$1:$1048576,MATCH("표준 DI pr Min",[2]ActorTable!$1:$1,0),0)+1)))),
IF($M15="안 지정 캐릭터 영웅등급",
  IF(AND(OR($B15=10,$B15=11),$M15=OFFSET($M15,-1,0)),OFFSET(R15,-1,0),
    VLOOKUP($M15,$AP:$BC,MATCH($AZ$1,$AP$1:$BC$1,0),0)+INT($I15*(VLOOKUP($M15,$AP:$BC,MATCH($BA$1,$AP$1:$BC$1,0),0)-VLOOKUP($M15,$AP:$BC,MATCH($AZ$1,$AP$1:$BC$1,0),0)+1))),
IF($M15="지정 캐릭터 PP",
  IF(AND(OR($B15=10,$B15=11),$M15=OFFSET($M15,-1,0)),OFFSET(R15,-1,0),
    INT($O15*VLOOKUP($M15,$AP:$BC,MATCH($AZ$1,$AP$1:$BC$1,0),0)*IF($O15&lt;=15,1,1+($O15-15)^0.5/8)*CHOOSE(MID($N15,7,1)+1,1,1.25,2)*(VLOOKUP($M15,$AP:$BC,MATCH($BA$1,$AP$1:$BC$1,0),0)+$I15*(VLOOKUP($M15,$AP:$BC,MATCH($BB$1,$AP$1:$BC$1,0),0)-VLOOKUP($M15,$AP:$BC,MATCH($BA$1,$AP$1:$BC$1,0),0))))),
IF(OR($M15="안 지정 캐릭터 PP 일반등급",$M15="안 지정 캐릭터 PP 영웅등급"),
  IF(AND(OR($B15=10,$B15=11),$M15=OFFSET($M15,-1,0)),OFFSET(R15,-1,0),
    $O15*VLOOKUP($M15,$AP:$BC,MATCH($AZ$1,$AP$1:$BC$1,0),0)),
"그외없음")))))))</f>
        <v>3900</v>
      </c>
      <c r="S15" t="str">
        <f ca="1">IF(OR(ISNUMBER(N15),N15="삭제",ISBLANK(N15)),"",
IF(LEFT(N15,5)="Equip",
  IF($BP$1&lt;VLOOKUP(N15,[1]EquipTable!$1:$1048576,MATCH("업데이트순번",[1]EquipTable!$1:$1,0),0),"업데이트순번이상",""),
IF(LEFT(N15,5)="Actor",
  IF($BY$1&lt;VLOOKUP(N15,[2]ActorTable!$1:$1048576,MATCH("업데이트순번",[2]ActorTable!$1:$1,0),0),"업데이트순번이상",""),
"그외없음")))</f>
        <v/>
      </c>
      <c r="T15" t="str">
        <f ca="1">IF(OR(ISNUMBER(N15),N15="삭제",ISBLANK(N15)),"",
IF(LEFT(N15,5)="Equip",IF(MID(N15,7,1)="4","전설",""),
IF(LEFT(N15,5)="Actor",IF(MID(N15,7,1)="2","전설",""),
"그외없음")))</f>
        <v/>
      </c>
      <c r="U15" t="s">
        <v>92</v>
      </c>
      <c r="V15">
        <v>89579</v>
      </c>
      <c r="W15">
        <v>13</v>
      </c>
      <c r="X15" t="s">
        <v>125</v>
      </c>
      <c r="Z15">
        <v>3900</v>
      </c>
      <c r="AA15" t="str">
        <f ca="1">IF(ISBLANK(AB15),"",
VLOOKUP(AB15,OFFSET(INDIRECT("$A:$B"),0,MATCH(AB$1&amp;"_Verify",INDIRECT("$1:$1"),0)-1),2,0)
)</f>
        <v>uph</v>
      </c>
      <c r="AB15" t="s">
        <v>91</v>
      </c>
      <c r="AC15">
        <v>84285</v>
      </c>
      <c r="AD15">
        <v>8</v>
      </c>
      <c r="AE15" t="s">
        <v>125</v>
      </c>
      <c r="AG15">
        <v>2400</v>
      </c>
      <c r="AH15" t="str">
        <f>IF(OR(ISNUMBER(AC15),AC15="삭제",ISBLANK(AC15)),"",
IF(LEFT(AC15,5)="Equip",
  IF($BP$1&lt;VLOOKUP(AC15,[1]EquipTable!$1:$1048576,MATCH("업데이트순번",[1]EquipTable!$1:$1,0),0),"업데이트순번이상",""),
IF(LEFT(AC15,5)="Actor",
  IF($BY$1&lt;VLOOKUP(AC15,[2]ActorTable!$1:$1048576,MATCH("업데이트순번",[2]ActorTable!$1:$1,0),0),"업데이트순번이상",""),
"그외없음")))</f>
        <v/>
      </c>
      <c r="AI15" s="11" t="str">
        <f>IF(OR(ISNUMBER(AC15),AC15="삭제",ISBLANK(AC15)),"",
IF(LEFT(AC15,5)="Equip",IF(MID(AC15,7,1)="4","전설",""),
IF(LEFT(AC15,5)="Actor",IF(MID(AC15,7,1)="2","전설",""),
"그외없음")))</f>
        <v/>
      </c>
      <c r="AJ15" t="str">
        <f>IF(ISBLANK($AB15),"",
IF(AND($B15&gt;=VLOOKUP($AB15,$AP:$AS,3,0),$B15&lt;=VLOOKUP($AB15,$AP:$AS,4,0)),"","슬롯타입이상"))</f>
        <v/>
      </c>
      <c r="AK15" t="str">
        <f>IF(OR(
  AND(NOT(ISERROR(FIND("상자",AB15))),ISBLANK(AC15)),
  AND(ISBLANK(AB15),ISBLANK(AC15)),
  AND(NOT(ISERROR(FIND("안 지정",AB15))),ISNUMBER(AC15))),"",
IF(AND(NOT(ISERROR(FIND("상자",AB15))),NOT(ISBLANK(AC15))),"밸류불필요",
IF(AND(NOT(ISERROR(FIND("안 지정",AB15))),NOT(ISNUMBER(AC15))),"숫자필요",
IF(NOT(ISERROR(FIND("장비",AB15))),
  IFERROR(VLOOKUP(AC15,[1]EquipTable!$A:$T,MATCH("이름참고",[1]EquipTable!$1:$1,0),0),"장비없음"),
IF(NOT(ISERROR(FIND("캐릭터",AB15))),
  IFERROR(VLOOKUP(AC15,[2]ActorTable!$A:$H,MATCH("이름참고",[2]ActorTable!$1:$1,0),0),"캐릭터없음"),
"")))))</f>
        <v/>
      </c>
      <c r="AL15">
        <v>1</v>
      </c>
      <c r="AM15" t="str">
        <f ca="1">IF(ROW()=2,AN15,OFFSET(AM15,-1,0)&amp;IF(LEN(AN15)=0,"",","&amp;AN15))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v>
      </c>
      <c r="AN15" t="str">
        <f ca="1">IF(AL15&lt;&gt;1,"",
"{"""&amp;A$1&amp;""":"&amp;A15
&amp;","""&amp;B$1&amp;""":"&amp;B15
&amp;IF(LEN(AA15)=0,"",","""&amp;AA$1&amp;""":"""&amp;AA15&amp;"""")
&amp;IF(LEN(AC15)=0,"",","""&amp;AC$1&amp;""":"""&amp;AC15&amp;"""")
&amp;IF(LEN(AD15)=0,"",","""&amp;AD$1&amp;""":"&amp;AD15)
&amp;IF(LEN(AE15)=0,"",","""&amp;AE$1&amp;""":"""&amp;AE15&amp;"""")
&amp;IF(LEN(AF15)=0,"",","""&amp;AF$1&amp;""":"&amp;AF15)
&amp;IF(LEN(AG15)=0,"",","""&amp;AG$1&amp;""":"&amp;AG15)&amp;"}")</f>
        <v>{"dy":2,"sl":3,"tp":"uph","vl":"84285","cn":8,"pt":"GO","pr":2400}</v>
      </c>
      <c r="AP15" t="s">
        <v>91</v>
      </c>
      <c r="AQ15" t="s">
        <v>77</v>
      </c>
      <c r="AR15">
        <v>0</v>
      </c>
      <c r="AS15">
        <v>11</v>
      </c>
      <c r="AT15">
        <f t="shared" ca="1" si="0"/>
        <v>49</v>
      </c>
      <c r="AU15">
        <f t="shared" si="1"/>
        <v>38</v>
      </c>
      <c r="AV15">
        <f t="shared" ca="1" si="3"/>
        <v>0</v>
      </c>
      <c r="AW15">
        <f t="shared" si="4"/>
        <v>0</v>
      </c>
      <c r="AX15">
        <v>3</v>
      </c>
      <c r="AY15">
        <v>14</v>
      </c>
      <c r="AZ15">
        <v>300</v>
      </c>
      <c r="BG15">
        <v>8</v>
      </c>
      <c r="BH15">
        <v>1</v>
      </c>
      <c r="BI15">
        <v>1</v>
      </c>
      <c r="BJ15">
        <f t="shared" si="13"/>
        <v>8</v>
      </c>
      <c r="BK15" t="s">
        <v>141</v>
      </c>
      <c r="BM15">
        <f ca="1">IF(VLOOKUP($BV15,[1]EquipTable!$1:$1048576,MATCH("업데이트순번",[1]EquipTable!$1:$1,0),0)&lt;=$BP$1,1,0)
*IF(MID(BV15,7,1)="4",0.1,1)</f>
        <v>1</v>
      </c>
      <c r="BN15">
        <f ca="1">IF(VLOOKUP($BV15,[1]EquipTable!$1:$1048576,MATCH("업데이트순번",[1]EquipTable!$1:$1,0),0)&lt;=$BP$1,1,0)
*IF(MID(BV15,7,1)="4",0.1,1)
*IF(AND(MID(BV15,7,1)&lt;&gt;"4",OR(MID(BV15,6,1)="6",MID(BV15,6,1)="7")),3,1)</f>
        <v>1</v>
      </c>
      <c r="BO15">
        <f ca="1">IF(VLOOKUP($BV15,[1]EquipTable!$1:$1048576,MATCH("업데이트순번",[1]EquipTable!$1:$1,0),0)&lt;=$BP$1,1,0)
*IF(MID(BV15,7,1)="4",0.1,1)
*IF(AND(MID(BV15,7,1)&lt;&gt;"4",MID(BV15,6,1)="8"),4,1)</f>
        <v>1</v>
      </c>
      <c r="BP15">
        <f t="shared" ca="1" si="5"/>
        <v>1.3495276653171391E-2</v>
      </c>
      <c r="BQ15">
        <f t="shared" ca="1" si="6"/>
        <v>9.4250706880301613E-3</v>
      </c>
      <c r="BR15">
        <f t="shared" ca="1" si="7"/>
        <v>1.0193679918450561E-2</v>
      </c>
      <c r="BS15">
        <f t="shared" ca="1" si="8"/>
        <v>0.11336032388663968</v>
      </c>
      <c r="BT15">
        <f t="shared" ca="1" si="11"/>
        <v>7.9170593779453347E-2</v>
      </c>
      <c r="BU15">
        <f t="shared" ca="1" si="12"/>
        <v>8.5626911314984719E-2</v>
      </c>
      <c r="BV15" t="str">
        <f ca="1">OFFSET([1]EquipTable!$A$1,ROW()-1,0)</f>
        <v>Equip1001</v>
      </c>
      <c r="BX15">
        <f ca="1">IF(VLOOKUP($CA15,[2]ActorTable!$1:$1048576,MATCH("업데이트순번",[2]ActorTable!$1:$1,0),0)&lt;=$BY$1,1,0)
*IF(MID(CA15,7,1)="2",0.1,1)</f>
        <v>1</v>
      </c>
      <c r="BY15">
        <f t="shared" ca="1" si="9"/>
        <v>3.90625E-2</v>
      </c>
      <c r="BZ15">
        <f t="shared" ca="1" si="10"/>
        <v>0.39453125</v>
      </c>
      <c r="CA15" t="str">
        <f ca="1">OFFSET([2]ActorTable!$A$1,ROW()-1,0)</f>
        <v>Actor3114</v>
      </c>
      <c r="CB15" t="str">
        <f ca="1">VLOOKUP($CA15,[2]ActorTable!$1:$1048576,MATCH("이름참고",[2]ActorTable!$1:$1,0),0)</f>
        <v>슬로니카</v>
      </c>
    </row>
    <row r="16" spans="1:82">
      <c r="A16">
        <v>2</v>
      </c>
      <c r="B16">
        <v>4</v>
      </c>
      <c r="C16">
        <f>IF(B16&lt;=9,0,
IF(B16=10,1,2))</f>
        <v>0</v>
      </c>
      <c r="D16">
        <f ca="1">RAND()</f>
        <v>0.8678408042342225</v>
      </c>
      <c r="E16">
        <f ca="1">RAND()</f>
        <v>0.55272839703856158</v>
      </c>
      <c r="F16">
        <f ca="1">RAND()</f>
        <v>0.24812172513897779</v>
      </c>
      <c r="G16">
        <f ca="1">RAND()</f>
        <v>0.38405904293609194</v>
      </c>
      <c r="H16">
        <f ca="1">RAND()</f>
        <v>0.21597984337192122</v>
      </c>
      <c r="I16">
        <f ca="1">RAND()</f>
        <v>0.18658831926202857</v>
      </c>
      <c r="M16" t="str">
        <f ca="1">IF(LEN(J16)&lt;&gt;0,J16,VLOOKUP(D16+$B16,$BJ:$BK,MATCH($BK$1,$BJ$1:$BK$1,0),1))</f>
        <v>안 지정 캐릭터 PP 일반등급</v>
      </c>
      <c r="N16">
        <f ca="1">IF(LEN(K16)&lt;&gt;0,
  IF(LEN($J16)=0,"두 칸 모두 입력",
  IF($J16="지정 장비",K16,INDEX($CA:$CA,MATCH(K16,$CB:$CB,0)))),
IF($M16="삭제","삭제",
IF($M16="지정 장비",VLOOKUP($E16,OFFSET($BS:$BV,0,IF($B16=6,1,IF($B16=7,2,0))),MATCH($BV$1,OFFSET($BS$1:$BV$1,0,IF($B16=6,1,IF($B16=7,2,0))),0),1),
IF(OR($M16="캐릭터 상자 일반등급",$M16="캐릭터 상자 영웅등급"),"삭제",
IF(OR($M16="지정 캐릭터",$M16="지정 캐릭터 PP",IF(ISERROR(FIND("지정 캐릭터 LBP",$M16)),0,1)),
  IF(AND(OR($B16=10,$B16=11),$M16=OFFSET($M16,-1,0)),OFFSET(N16,-1,0),VLOOKUP($E16,$BZ:$CA,MATCH($CA$1,$BZ$1:$CA$1,0),1)),
IF(OR($M16="안 지정 캐릭터 영웅등급",$M16="안 지정 캐릭터 PP 일반등급",$M16="안 지정 캐릭터 PP 영웅등급"),
  IF(AND(OR($B16=10,$B16=11),$M16=OFFSET($M16,-1,0)),OFFSET(N16,-1,0),INT($E16*100000)),
"그외없음"))))))</f>
        <v>55272</v>
      </c>
      <c r="O16">
        <f ca="1">IF(LEN(L16)&lt;&gt;0,
  IF(OR(LEN($J16)=0,LEN($K16)=0),"세 칸 모두 입력",L16),
IF($M16="삭제","삭제",
IF(OR($M16="지정 장비",$M16="캐릭터 상자 일반등급",$M16="캐릭터 상자 영웅등급",$M16="지정 캐릭터",IF(ISERROR(FIND("지정 캐릭터 LBP",$M16)),0,1),$M16="안 지정 캐릭터 영웅등급"),1,
IF($M16="지정 캐릭터 PP",
  IF(AND(OR($B16=10,$B16=11),$M16=OFFSET($M16,-1,0)),OFFSET(O16,-1,0),
    VLOOKUP($M16,$AP:$BB,MATCH($AX$1,$AP$1:$BB$1,0),0)+INT($E16*(VLOOKUP($M16,$AP:$BB,MATCH($AY$1,$AP$1:$BB$1,0),0)-VLOOKUP($M16,$AP:$BB,MATCH($AX$1,$AP$1:$BB$1,0),0)+1))),
IF(OR($M16="안 지정 캐릭터 PP 일반등급",$M16="안 지정 캐릭터 PP 영웅등급"),
  IF(AND(OR($B16=10,$B16=11),$M16=OFFSET($M16,-1,0)),OFFSET(O16,-1,0),
    VLOOKUP($M16,$AP:$BB,MATCH($AX$1,$AP$1:$BB$1,0),0)+INT($E16*(VLOOKUP($M16,$AP:$BB,MATCH($AY$1,$AP$1:$BB$1,0),0)-VLOOKUP($M16,$AP:$BB,MATCH($AX$1,$AP$1:$BB$1,0),0)+1))),
"그외없음")))))</f>
        <v>9</v>
      </c>
      <c r="P16" t="str">
        <f ca="1">IF($M16="삭제","삭제",
IF($M16="지정 장비",
  IF(ISBLANK(VLOOKUP($N16,[1]EquipTable!$1:$1048576,MATCH("표준 GO pr Min",[1]EquipTable!$1:$1,0),0)),"DI",
    IF(ISBLANK(VLOOKUP($N16,[1]EquipTable!$1:$1048576,MATCH("표준 DI pr Min",[1]EquipTable!$1:$1,0),0)),"GO",
      IF(G16&lt;IF($B16&lt;=1,0.5,0.25),"DI","GO"))),
IF(OR($M16="캐릭터 상자 일반등급",$M16="캐릭터 상자 영웅등급"),"DI",
IF(OR($M16="지정 캐릭터",IF(ISERROR(FIND("지정 캐릭터 LBP",$M16)),0,1),$M16="안 지정 캐릭터 영웅등급"),"DI",
IF($M16="지정 캐릭터 PP","DI",
IF(OR($M16="안 지정 캐릭터 PP 일반등급",$M16="안 지정 캐릭터 PP 영웅등급"),"GO",
"그외없음"))))))</f>
        <v>GO</v>
      </c>
      <c r="Q16" t="str">
        <f ca="1">IF($M16="삭제","삭제",
IF($P16="GO","삭제",
IF($M16="지정 장비",
  IF(ISBLANK(VLOOKUP($N16,[1]EquipTable!$1:$1048576,MATCH("표준 DI pp Min",[1]EquipTable!$1:$1,0),0)),"삭제",
    VLOOKUP($N16,[1]EquipTable!$1:$1048576,MATCH("표준 DI pp Min",[1]EquipTable!$1:$1,0),0)+INT($H16*(VLOOKUP($N16,[1]EquipTable!$1:$1048576,MATCH("표준 DI pp Max",[1]EquipTable!$1:$1,0),0)-VLOOKUP($N16,[1]EquipTable!$1:$1048576,MATCH("표준 DI pp Min",[1]EquipTable!$1:$1,0),0)+1))),
IF(OR($M16="캐릭터 상자 일반등급",$M16="캐릭터 상자 영웅등급"),"삭제",
IF(OR($M16="지정 캐릭터",IF(ISERROR(FIND("지정 캐릭터 LBP",$M16)),0,1)),
  IF(AND(OR($B16=10,$B16=11),$M16=OFFSET($M16,-1,0)),OFFSET(Q16,-1,0),
    IF(ISBLANK(VLOOKUP($N16,[2]ActorTable!$1:$1048576,MATCH("표준 DI pp Min",[2]ActorTable!$1:$1,0),0)),"삭제",
      INT(VLOOKUP($M16,$AP:$BC,MATCH($AZ$1,$AP$1:$BC$1,0),0)*(VLOOKUP($N16,[2]ActorTable!$1:$1048576,MATCH("표준 DI pp Min",[2]ActorTable!$1:$1,0),0)+$H16*(VLOOKUP($N16,[2]ActorTable!$1:$1048576,MATCH("표준 DI pp Max",[2]ActorTable!$1:$1,0),0)-VLOOKUP($N16,[2]ActorTable!$1:$1048576,MATCH("표준 DI pp Min",[2]ActorTable!$1:$1,0),0)+1))))),
IF($M16="안 지정 캐릭터 영웅등급",
  IF(AND(OR($B16=10,$B16=11),$M16=OFFSET($M16,-1,0)),OFFSET(Q16,-1,0),
    VLOOKUP($M16,$AP:$BC,MATCH($BB$1,$AP$1:$BC$1,0),0)+INT($H16*(VLOOKUP($M16,$AP:$BC,MATCH($BC$1,$AP$1:$BC$1,0),0)-VLOOKUP($M16,$AP:$BC,MATCH($BB$1,$AP$1:$BC$1,0),0)+1))),
IF($M16="지정 캐릭터 PP",
  IF(AND(OR($B16=10,$B16=11),$M16=OFFSET($M16,-1,0)),OFFSET(Q16,-1,0),
    INT($O16*VLOOKUP($M16,$AP:$BC,MATCH($AZ$1,$AP$1:$BC$1,0),0)*IF($O16&lt;=15,1,1+($O16-15)^0.5/8)*CHOOSE(MID($N16,7,1)+1,1,1.25,2))),
"그외없음")))))))</f>
        <v>삭제</v>
      </c>
      <c r="R16">
        <f ca="1">IF($M16="삭제","삭제",
IF($M16="지정 장비",
  IF($P16="DI",
    VLOOKUP($N16,[1]EquipTable!$1:$1048576,MATCH("표준 DI pr Min",[1]EquipTable!$1:$1,0),0)+INT($I16*(VLOOKUP($N16,[1]EquipTable!$1:$1048576,MATCH("표준 DI pr Max",[1]EquipTable!$1:$1,0),0)-VLOOKUP($N16,[1]EquipTable!$1:$1048576,MATCH("표준 DI pr Min",[1]EquipTable!$1:$1,0),0)+1)),
    ROUNDDOWN(VLOOKUP($N16,[1]EquipTable!$1:$1048576,MATCH("표준 GO pr Min",[1]EquipTable!$1:$1,0),0)+INT($I16*(VLOOKUP($N16,[1]EquipTable!$1:$1048576,MATCH("표준 GO pr Max",[1]EquipTable!$1:$1,0),0)-VLOOKUP($N16,[1]EquipTable!$1:$1048576,MATCH("표준 GO pr Min",[1]EquipTable!$1:$1,0),0)+100)),-2)),
IF(OR($M16="캐릭터 상자 일반등급",$M16="캐릭터 상자 영웅등급"),VLOOKUP($M16,$AP:$BC,MATCH($AZ$1,$AP$1:$BC$1,0),0),
IF(OR($M16="지정 캐릭터",IF(ISERROR(FIND("지정 캐릭터 LBP",$M16)),0,1)),
  IF(AND(OR($B16=10,$B16=11),$M16=OFFSET($M16,-1,0)),OFFSET(R16,-1,0),
    INT(VLOOKUP($M16,$AP:$BC,MATCH($AZ$1,$AP$1:$BC$1,0),0)*(VLOOKUP($N16,[2]ActorTable!$1:$1048576,MATCH("표준 DI pr Min",[2]ActorTable!$1:$1,0),0)+$I16*(VLOOKUP($N16,[2]ActorTable!$1:$1048576,MATCH("표준 DI pr Max",[2]ActorTable!$1:$1,0),0)-VLOOKUP($N16,[2]ActorTable!$1:$1048576,MATCH("표준 DI pr Min",[2]ActorTable!$1:$1,0),0)+1)))),
IF($M16="안 지정 캐릭터 영웅등급",
  IF(AND(OR($B16=10,$B16=11),$M16=OFFSET($M16,-1,0)),OFFSET(R16,-1,0),
    VLOOKUP($M16,$AP:$BC,MATCH($AZ$1,$AP$1:$BC$1,0),0)+INT($I16*(VLOOKUP($M16,$AP:$BC,MATCH($BA$1,$AP$1:$BC$1,0),0)-VLOOKUP($M16,$AP:$BC,MATCH($AZ$1,$AP$1:$BC$1,0),0)+1))),
IF($M16="지정 캐릭터 PP",
  IF(AND(OR($B16=10,$B16=11),$M16=OFFSET($M16,-1,0)),OFFSET(R16,-1,0),
    INT($O16*VLOOKUP($M16,$AP:$BC,MATCH($AZ$1,$AP$1:$BC$1,0),0)*IF($O16&lt;=15,1,1+($O16-15)^0.5/8)*CHOOSE(MID($N16,7,1)+1,1,1.25,2)*(VLOOKUP($M16,$AP:$BC,MATCH($BA$1,$AP$1:$BC$1,0),0)+$I16*(VLOOKUP($M16,$AP:$BC,MATCH($BB$1,$AP$1:$BC$1,0),0)-VLOOKUP($M16,$AP:$BC,MATCH($BA$1,$AP$1:$BC$1,0),0))))),
IF(OR($M16="안 지정 캐릭터 PP 일반등급",$M16="안 지정 캐릭터 PP 영웅등급"),
  IF(AND(OR($B16=10,$B16=11),$M16=OFFSET($M16,-1,0)),OFFSET(R16,-1,0),
    $O16*VLOOKUP($M16,$AP:$BC,MATCH($AZ$1,$AP$1:$BC$1,0),0)),
"그외없음")))))))</f>
        <v>2700</v>
      </c>
      <c r="S16" t="str">
        <f ca="1">IF(OR(ISNUMBER(N16),N16="삭제",ISBLANK(N16)),"",
IF(LEFT(N16,5)="Equip",
  IF($BP$1&lt;VLOOKUP(N16,[1]EquipTable!$1:$1048576,MATCH("업데이트순번",[1]EquipTable!$1:$1,0),0),"업데이트순번이상",""),
IF(LEFT(N16,5)="Actor",
  IF($BY$1&lt;VLOOKUP(N16,[2]ActorTable!$1:$1048576,MATCH("업데이트순번",[2]ActorTable!$1:$1,0),0),"업데이트순번이상",""),
"그외없음")))</f>
        <v/>
      </c>
      <c r="T16" t="str">
        <f ca="1">IF(OR(ISNUMBER(N16),N16="삭제",ISBLANK(N16)),"",
IF(LEFT(N16,5)="Equip",IF(MID(N16,7,1)="4","전설",""),
IF(LEFT(N16,5)="Actor",IF(MID(N16,7,1)="2","전설",""),
"그외없음")))</f>
        <v/>
      </c>
      <c r="U16" t="s">
        <v>92</v>
      </c>
      <c r="V16">
        <v>29736</v>
      </c>
      <c r="W16">
        <v>6</v>
      </c>
      <c r="X16" t="s">
        <v>125</v>
      </c>
      <c r="Z16">
        <v>1800</v>
      </c>
      <c r="AA16" t="str">
        <f ca="1">IF(ISBLANK(AB16),"",
VLOOKUP(AB16,OFFSET(INDIRECT("$A:$B"),0,MATCH(AB$1&amp;"_Verify",INDIRECT("$1:$1"),0)-1),2,0)
)</f>
        <v>fe</v>
      </c>
      <c r="AB16" t="s">
        <v>82</v>
      </c>
      <c r="AC16" t="s">
        <v>487</v>
      </c>
      <c r="AD16">
        <v>1</v>
      </c>
      <c r="AE16" t="s">
        <v>125</v>
      </c>
      <c r="AG16">
        <v>3400</v>
      </c>
      <c r="AH16" t="str">
        <f ca="1">IF(OR(ISNUMBER(AC16),AC16="삭제",ISBLANK(AC16)),"",
IF(LEFT(AC16,5)="Equip",
  IF($BP$1&lt;VLOOKUP(AC16,[1]EquipTable!$1:$1048576,MATCH("업데이트순번",[1]EquipTable!$1:$1,0),0),"업데이트순번이상",""),
IF(LEFT(AC16,5)="Actor",
  IF($BY$1&lt;VLOOKUP(AC16,[2]ActorTable!$1:$1048576,MATCH("업데이트순번",[2]ActorTable!$1:$1,0),0),"업데이트순번이상",""),
"그외없음")))</f>
        <v/>
      </c>
      <c r="AI16" s="11" t="str">
        <f>IF(OR(ISNUMBER(AC16),AC16="삭제",ISBLANK(AC16)),"",
IF(LEFT(AC16,5)="Equip",IF(MID(AC16,7,1)="4","전설",""),
IF(LEFT(AC16,5)="Actor",IF(MID(AC16,7,1)="2","전설",""),
"그외없음")))</f>
        <v/>
      </c>
      <c r="AJ16" t="str">
        <f>IF(ISBLANK($AB16),"",
IF(AND($B16&gt;=VLOOKUP($AB16,$AP:$AS,3,0),$B16&lt;=VLOOKUP($AB16,$AP:$AS,4,0)),"","슬롯타입이상"))</f>
        <v/>
      </c>
      <c r="AK16" t="str">
        <f ca="1">IF(OR(
  AND(NOT(ISERROR(FIND("상자",AB16))),ISBLANK(AC16)),
  AND(ISBLANK(AB16),ISBLANK(AC16)),
  AND(NOT(ISERROR(FIND("안 지정",AB16))),ISNUMBER(AC16))),"",
IF(AND(NOT(ISERROR(FIND("상자",AB16))),NOT(ISBLANK(AC16))),"밸류불필요",
IF(AND(NOT(ISERROR(FIND("안 지정",AB16))),NOT(ISNUMBER(AC16))),"숫자필요",
IF(NOT(ISERROR(FIND("장비",AB16))),
  IFERROR(VLOOKUP(AC16,[1]EquipTable!$A:$T,MATCH("이름참고",[1]EquipTable!$1:$1,0),0),"장비없음"),
IF(NOT(ISERROR(FIND("캐릭터",AB16))),
  IFERROR(VLOOKUP(AC16,[2]ActorTable!$A:$H,MATCH("이름참고",[2]ActorTable!$1:$1,0),0),"캐릭터없음"),
"")))))</f>
        <v>T75식 레이피어</v>
      </c>
      <c r="AL16">
        <v>1</v>
      </c>
      <c r="AM16" t="str">
        <f ca="1">IF(ROW()=2,AN16,OFFSET(AM16,-1,0)&amp;IF(LEN(AN16)=0,"",","&amp;AN16))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v>
      </c>
      <c r="AN16" t="str">
        <f ca="1">IF(AL16&lt;&gt;1,"",
"{"""&amp;A$1&amp;""":"&amp;A16
&amp;","""&amp;B$1&amp;""":"&amp;B16
&amp;IF(LEN(AA16)=0,"",","""&amp;AA$1&amp;""":"""&amp;AA16&amp;"""")
&amp;IF(LEN(AC16)=0,"",","""&amp;AC$1&amp;""":"""&amp;AC16&amp;"""")
&amp;IF(LEN(AD16)=0,"",","""&amp;AD$1&amp;""":"&amp;AD16)
&amp;IF(LEN(AE16)=0,"",","""&amp;AE$1&amp;""":"""&amp;AE16&amp;"""")
&amp;IF(LEN(AF16)=0,"",","""&amp;AF$1&amp;""":"&amp;AF16)
&amp;IF(LEN(AG16)=0,"",","""&amp;AG$1&amp;""":"&amp;AG16)&amp;"}")</f>
        <v>{"dy":2,"sl":4,"tp":"fe","vl":"Equip5202","cn":1,"pt":"GO","pr":3400}</v>
      </c>
      <c r="BG16">
        <v>9</v>
      </c>
      <c r="BH16">
        <v>1</v>
      </c>
      <c r="BI16">
        <v>1</v>
      </c>
      <c r="BJ16">
        <f t="shared" si="13"/>
        <v>9</v>
      </c>
      <c r="BK16" t="s">
        <v>141</v>
      </c>
      <c r="BM16">
        <f ca="1">IF(VLOOKUP($BV16,[1]EquipTable!$1:$1048576,MATCH("업데이트순번",[1]EquipTable!$1:$1,0),0)&lt;=$BP$1,1,0)
*IF(MID(BV16,7,1)="4",0.1,1)</f>
        <v>1</v>
      </c>
      <c r="BN16">
        <f ca="1">IF(VLOOKUP($BV16,[1]EquipTable!$1:$1048576,MATCH("업데이트순번",[1]EquipTable!$1:$1,0),0)&lt;=$BP$1,1,0)
*IF(MID(BV16,7,1)="4",0.1,1)
*IF(AND(MID(BV16,7,1)&lt;&gt;"4",OR(MID(BV16,6,1)="6",MID(BV16,6,1)="7")),3,1)</f>
        <v>1</v>
      </c>
      <c r="BO16">
        <f ca="1">IF(VLOOKUP($BV16,[1]EquipTable!$1:$1048576,MATCH("업데이트순번",[1]EquipTable!$1:$1,0),0)&lt;=$BP$1,1,0)
*IF(MID(BV16,7,1)="4",0.1,1)
*IF(AND(MID(BV16,7,1)&lt;&gt;"4",MID(BV16,6,1)="8"),4,1)</f>
        <v>1</v>
      </c>
      <c r="BP16">
        <f t="shared" ca="1" si="5"/>
        <v>1.3495276653171391E-2</v>
      </c>
      <c r="BQ16">
        <f t="shared" ca="1" si="6"/>
        <v>9.4250706880301613E-3</v>
      </c>
      <c r="BR16">
        <f t="shared" ca="1" si="7"/>
        <v>1.0193679918450561E-2</v>
      </c>
      <c r="BS16">
        <f t="shared" ca="1" si="8"/>
        <v>0.12685560053981107</v>
      </c>
      <c r="BT16">
        <f t="shared" ca="1" si="11"/>
        <v>8.8595664467483515E-2</v>
      </c>
      <c r="BU16">
        <f t="shared" ca="1" si="12"/>
        <v>9.5820591233435282E-2</v>
      </c>
      <c r="BV16" t="str">
        <f ca="1">OFFSET([1]EquipTable!$A$1,ROW()-1,0)</f>
        <v>Equip1002</v>
      </c>
      <c r="BX16">
        <f ca="1">IF(VLOOKUP($CA16,[2]ActorTable!$1:$1048576,MATCH("업데이트순번",[2]ActorTable!$1:$1,0),0)&lt;=$BY$1,1,0)
*IF(MID(CA16,7,1)="2",0.1,1)</f>
        <v>1</v>
      </c>
      <c r="BY16">
        <f t="shared" ca="1" si="9"/>
        <v>3.90625E-2</v>
      </c>
      <c r="BZ16">
        <f t="shared" ca="1" si="10"/>
        <v>0.43359375</v>
      </c>
      <c r="CA16" t="str">
        <f ca="1">OFFSET([2]ActorTable!$A$1,ROW()-1,0)</f>
        <v>Actor2015</v>
      </c>
      <c r="CB16" t="str">
        <f ca="1">VLOOKUP($CA16,[2]ActorTable!$1:$1048576,MATCH("이름참고",[2]ActorTable!$1:$1,0),0)</f>
        <v>솔</v>
      </c>
    </row>
    <row r="17" spans="1:80">
      <c r="A17">
        <v>2</v>
      </c>
      <c r="B17">
        <v>5</v>
      </c>
      <c r="C17">
        <f>IF(B17&lt;=9,0,
IF(B17=10,1,2))</f>
        <v>0</v>
      </c>
      <c r="D17">
        <f ca="1">RAND()</f>
        <v>0.39834926205097576</v>
      </c>
      <c r="E17">
        <f ca="1">RAND()</f>
        <v>0.36134925351306812</v>
      </c>
      <c r="F17">
        <f ca="1">RAND()</f>
        <v>0.54289906781735164</v>
      </c>
      <c r="G17">
        <f ca="1">RAND()</f>
        <v>0.71588454278633973</v>
      </c>
      <c r="H17">
        <f ca="1">RAND()</f>
        <v>0.54684419093255421</v>
      </c>
      <c r="I17">
        <f ca="1">RAND()</f>
        <v>0.63110327688089118</v>
      </c>
      <c r="M17" t="str">
        <f ca="1">IF(LEN(J17)&lt;&gt;0,J17,VLOOKUP(D17+$B17,$BJ:$BK,MATCH($BK$1,$BJ$1:$BK$1,0),1))</f>
        <v>지정 장비</v>
      </c>
      <c r="N17" t="str">
        <f ca="1">IF(LEN(K17)&lt;&gt;0,
  IF(LEN($J17)=0,"두 칸 모두 입력",
  IF($J17="지정 장비",K17,INDEX($CA:$CA,MATCH(K17,$CB:$CB,0)))),
IF($M17="삭제","삭제",
IF($M17="지정 장비",VLOOKUP($E17,OFFSET($BS:$BV,0,IF($B17=6,1,IF($B17=7,2,0))),MATCH($BV$1,OFFSET($BS$1:$BV$1,0,IF($B17=6,1,IF($B17=7,2,0))),0),1),
IF(OR($M17="캐릭터 상자 일반등급",$M17="캐릭터 상자 영웅등급"),"삭제",
IF(OR($M17="지정 캐릭터",$M17="지정 캐릭터 PP",IF(ISERROR(FIND("지정 캐릭터 LBP",$M17)),0,1)),
  IF(AND(OR($B17=10,$B17=11),$M17=OFFSET($M17,-1,0)),OFFSET(N17,-1,0),VLOOKUP($E17,$BZ:$CA,MATCH($CA$1,$BZ$1:$CA$1,0),1)),
IF(OR($M17="안 지정 캐릭터 영웅등급",$M17="안 지정 캐릭터 PP 일반등급",$M17="안 지정 캐릭터 PP 영웅등급"),
  IF(AND(OR($B17=10,$B17=11),$M17=OFFSET($M17,-1,0)),OFFSET(N17,-1,0),INT($E17*100000)),
"그외없음"))))))</f>
        <v>Equip3002</v>
      </c>
      <c r="O17">
        <f ca="1">IF(LEN(L17)&lt;&gt;0,
  IF(OR(LEN($J17)=0,LEN($K17)=0),"세 칸 모두 입력",L17),
IF($M17="삭제","삭제",
IF(OR($M17="지정 장비",$M17="캐릭터 상자 일반등급",$M17="캐릭터 상자 영웅등급",$M17="지정 캐릭터",IF(ISERROR(FIND("지정 캐릭터 LBP",$M17)),0,1),$M17="안 지정 캐릭터 영웅등급"),1,
IF($M17="지정 캐릭터 PP",
  IF(AND(OR($B17=10,$B17=11),$M17=OFFSET($M17,-1,0)),OFFSET(O17,-1,0),
    VLOOKUP($M17,$AP:$BB,MATCH($AX$1,$AP$1:$BB$1,0),0)+INT($E17*(VLOOKUP($M17,$AP:$BB,MATCH($AY$1,$AP$1:$BB$1,0),0)-VLOOKUP($M17,$AP:$BB,MATCH($AX$1,$AP$1:$BB$1,0),0)+1))),
IF(OR($M17="안 지정 캐릭터 PP 일반등급",$M17="안 지정 캐릭터 PP 영웅등급"),
  IF(AND(OR($B17=10,$B17=11),$M17=OFFSET($M17,-1,0)),OFFSET(O17,-1,0),
    VLOOKUP($M17,$AP:$BB,MATCH($AX$1,$AP$1:$BB$1,0),0)+INT($E17*(VLOOKUP($M17,$AP:$BB,MATCH($AY$1,$AP$1:$BB$1,0),0)-VLOOKUP($M17,$AP:$BB,MATCH($AX$1,$AP$1:$BB$1,0),0)+1))),
"그외없음")))))</f>
        <v>1</v>
      </c>
      <c r="P17" t="str">
        <f ca="1">IF($M17="삭제","삭제",
IF($M17="지정 장비",
  IF(ISBLANK(VLOOKUP($N17,[1]EquipTable!$1:$1048576,MATCH("표준 GO pr Min",[1]EquipTable!$1:$1,0),0)),"DI",
    IF(ISBLANK(VLOOKUP($N17,[1]EquipTable!$1:$1048576,MATCH("표준 DI pr Min",[1]EquipTable!$1:$1,0),0)),"GO",
      IF(G17&lt;IF($B17&lt;=1,0.5,0.25),"DI","GO"))),
IF(OR($M17="캐릭터 상자 일반등급",$M17="캐릭터 상자 영웅등급"),"DI",
IF(OR($M17="지정 캐릭터",IF(ISERROR(FIND("지정 캐릭터 LBP",$M17)),0,1),$M17="안 지정 캐릭터 영웅등급"),"DI",
IF($M17="지정 캐릭터 PP","DI",
IF(OR($M17="안 지정 캐릭터 PP 일반등급",$M17="안 지정 캐릭터 PP 영웅등급"),"GO",
"그외없음"))))))</f>
        <v>GO</v>
      </c>
      <c r="Q17" t="str">
        <f ca="1">IF($M17="삭제","삭제",
IF($P17="GO","삭제",
IF($M17="지정 장비",
  IF(ISBLANK(VLOOKUP($N17,[1]EquipTable!$1:$1048576,MATCH("표준 DI pp Min",[1]EquipTable!$1:$1,0),0)),"삭제",
    VLOOKUP($N17,[1]EquipTable!$1:$1048576,MATCH("표준 DI pp Min",[1]EquipTable!$1:$1,0),0)+INT($H17*(VLOOKUP($N17,[1]EquipTable!$1:$1048576,MATCH("표준 DI pp Max",[1]EquipTable!$1:$1,0),0)-VLOOKUP($N17,[1]EquipTable!$1:$1048576,MATCH("표준 DI pp Min",[1]EquipTable!$1:$1,0),0)+1))),
IF(OR($M17="캐릭터 상자 일반등급",$M17="캐릭터 상자 영웅등급"),"삭제",
IF(OR($M17="지정 캐릭터",IF(ISERROR(FIND("지정 캐릭터 LBP",$M17)),0,1)),
  IF(AND(OR($B17=10,$B17=11),$M17=OFFSET($M17,-1,0)),OFFSET(Q17,-1,0),
    IF(ISBLANK(VLOOKUP($N17,[2]ActorTable!$1:$1048576,MATCH("표준 DI pp Min",[2]ActorTable!$1:$1,0),0)),"삭제",
      INT(VLOOKUP($M17,$AP:$BC,MATCH($AZ$1,$AP$1:$BC$1,0),0)*(VLOOKUP($N17,[2]ActorTable!$1:$1048576,MATCH("표준 DI pp Min",[2]ActorTable!$1:$1,0),0)+$H17*(VLOOKUP($N17,[2]ActorTable!$1:$1048576,MATCH("표준 DI pp Max",[2]ActorTable!$1:$1,0),0)-VLOOKUP($N17,[2]ActorTable!$1:$1048576,MATCH("표준 DI pp Min",[2]ActorTable!$1:$1,0),0)+1))))),
IF($M17="안 지정 캐릭터 영웅등급",
  IF(AND(OR($B17=10,$B17=11),$M17=OFFSET($M17,-1,0)),OFFSET(Q17,-1,0),
    VLOOKUP($M17,$AP:$BC,MATCH($BB$1,$AP$1:$BC$1,0),0)+INT($H17*(VLOOKUP($M17,$AP:$BC,MATCH($BC$1,$AP$1:$BC$1,0),0)-VLOOKUP($M17,$AP:$BC,MATCH($BB$1,$AP$1:$BC$1,0),0)+1))),
IF($M17="지정 캐릭터 PP",
  IF(AND(OR($B17=10,$B17=11),$M17=OFFSET($M17,-1,0)),OFFSET(Q17,-1,0),
    INT($O17*VLOOKUP($M17,$AP:$BC,MATCH($AZ$1,$AP$1:$BC$1,0),0)*IF($O17&lt;=15,1,1+($O17-15)^0.5/8)*CHOOSE(MID($N17,7,1)+1,1,1.25,2))),
"그외없음")))))))</f>
        <v>삭제</v>
      </c>
      <c r="R17">
        <f ca="1">IF($M17="삭제","삭제",
IF($M17="지정 장비",
  IF($P17="DI",
    VLOOKUP($N17,[1]EquipTable!$1:$1048576,MATCH("표준 DI pr Min",[1]EquipTable!$1:$1,0),0)+INT($I17*(VLOOKUP($N17,[1]EquipTable!$1:$1048576,MATCH("표준 DI pr Max",[1]EquipTable!$1:$1,0),0)-VLOOKUP($N17,[1]EquipTable!$1:$1048576,MATCH("표준 DI pr Min",[1]EquipTable!$1:$1,0),0)+1)),
    ROUNDDOWN(VLOOKUP($N17,[1]EquipTable!$1:$1048576,MATCH("표준 GO pr Min",[1]EquipTable!$1:$1,0),0)+INT($I17*(VLOOKUP($N17,[1]EquipTable!$1:$1048576,MATCH("표준 GO pr Max",[1]EquipTable!$1:$1,0),0)-VLOOKUP($N17,[1]EquipTable!$1:$1048576,MATCH("표준 GO pr Min",[1]EquipTable!$1:$1,0),0)+100)),-2)),
IF(OR($M17="캐릭터 상자 일반등급",$M17="캐릭터 상자 영웅등급"),VLOOKUP($M17,$AP:$BC,MATCH($AZ$1,$AP$1:$BC$1,0),0),
IF(OR($M17="지정 캐릭터",IF(ISERROR(FIND("지정 캐릭터 LBP",$M17)),0,1)),
  IF(AND(OR($B17=10,$B17=11),$M17=OFFSET($M17,-1,0)),OFFSET(R17,-1,0),
    INT(VLOOKUP($M17,$AP:$BC,MATCH($AZ$1,$AP$1:$BC$1,0),0)*(VLOOKUP($N17,[2]ActorTable!$1:$1048576,MATCH("표준 DI pr Min",[2]ActorTable!$1:$1,0),0)+$I17*(VLOOKUP($N17,[2]ActorTable!$1:$1048576,MATCH("표준 DI pr Max",[2]ActorTable!$1:$1,0),0)-VLOOKUP($N17,[2]ActorTable!$1:$1048576,MATCH("표준 DI pr Min",[2]ActorTable!$1:$1,0),0)+1)))),
IF($M17="안 지정 캐릭터 영웅등급",
  IF(AND(OR($B17=10,$B17=11),$M17=OFFSET($M17,-1,0)),OFFSET(R17,-1,0),
    VLOOKUP($M17,$AP:$BC,MATCH($AZ$1,$AP$1:$BC$1,0),0)+INT($I17*(VLOOKUP($M17,$AP:$BC,MATCH($BA$1,$AP$1:$BC$1,0),0)-VLOOKUP($M17,$AP:$BC,MATCH($AZ$1,$AP$1:$BC$1,0),0)+1))),
IF($M17="지정 캐릭터 PP",
  IF(AND(OR($B17=10,$B17=11),$M17=OFFSET($M17,-1,0)),OFFSET(R17,-1,0),
    INT($O17*VLOOKUP($M17,$AP:$BC,MATCH($AZ$1,$AP$1:$BC$1,0),0)*IF($O17&lt;=15,1,1+($O17-15)^0.5/8)*CHOOSE(MID($N17,7,1)+1,1,1.25,2)*(VLOOKUP($M17,$AP:$BC,MATCH($BA$1,$AP$1:$BC$1,0),0)+$I17*(VLOOKUP($M17,$AP:$BC,MATCH($BB$1,$AP$1:$BC$1,0),0)-VLOOKUP($M17,$AP:$BC,MATCH($BA$1,$AP$1:$BC$1,0),0))))),
IF(OR($M17="안 지정 캐릭터 PP 일반등급",$M17="안 지정 캐릭터 PP 영웅등급"),
  IF(AND(OR($B17=10,$B17=11),$M17=OFFSET($M17,-1,0)),OFFSET(R17,-1,0),
    $O17*VLOOKUP($M17,$AP:$BC,MATCH($AZ$1,$AP$1:$BC$1,0),0)),
"그외없음")))))))</f>
        <v>800</v>
      </c>
      <c r="S17" t="str">
        <f ca="1">IF(OR(ISNUMBER(N17),N17="삭제",ISBLANK(N17)),"",
IF(LEFT(N17,5)="Equip",
  IF($BP$1&lt;VLOOKUP(N17,[1]EquipTable!$1:$1048576,MATCH("업데이트순번",[1]EquipTable!$1:$1,0),0),"업데이트순번이상",""),
IF(LEFT(N17,5)="Actor",
  IF($BY$1&lt;VLOOKUP(N17,[2]ActorTable!$1:$1048576,MATCH("업데이트순번",[2]ActorTable!$1:$1,0),0),"업데이트순번이상",""),
"그외없음")))</f>
        <v/>
      </c>
      <c r="T17" t="str">
        <f ca="1">IF(OR(ISNUMBER(N17),N17="삭제",ISBLANK(N17)),"",
IF(LEFT(N17,5)="Equip",IF(MID(N17,7,1)="4","전설",""),
IF(LEFT(N17,5)="Actor",IF(MID(N17,7,1)="2","전설",""),
"그외없음")))</f>
        <v/>
      </c>
      <c r="U17" t="s">
        <v>92</v>
      </c>
      <c r="V17">
        <v>80223</v>
      </c>
      <c r="W17">
        <v>12</v>
      </c>
      <c r="X17" t="s">
        <v>125</v>
      </c>
      <c r="Z17">
        <v>3600</v>
      </c>
      <c r="AA17" t="str">
        <f ca="1">IF(ISBLANK(AB17),"",
VLOOKUP(AB17,OFFSET(INDIRECT("$A:$B"),0,MATCH(AB$1&amp;"_Verify",INDIRECT("$1:$1"),0)-1),2,0)
)</f>
        <v>upn</v>
      </c>
      <c r="AB17" t="s">
        <v>92</v>
      </c>
      <c r="AC17">
        <v>70223</v>
      </c>
      <c r="AD17">
        <v>12</v>
      </c>
      <c r="AE17" t="s">
        <v>125</v>
      </c>
      <c r="AG17">
        <v>3600</v>
      </c>
      <c r="AH17" t="str">
        <f>IF(OR(ISNUMBER(AC17),AC17="삭제",ISBLANK(AC17)),"",
IF(LEFT(AC17,5)="Equip",
  IF($BP$1&lt;VLOOKUP(AC17,[1]EquipTable!$1:$1048576,MATCH("업데이트순번",[1]EquipTable!$1:$1,0),0),"업데이트순번이상",""),
IF(LEFT(AC17,5)="Actor",
  IF($BY$1&lt;VLOOKUP(AC17,[2]ActorTable!$1:$1048576,MATCH("업데이트순번",[2]ActorTable!$1:$1,0),0),"업데이트순번이상",""),
"그외없음")))</f>
        <v/>
      </c>
      <c r="AI17" s="11" t="str">
        <f>IF(OR(ISNUMBER(AC17),AC17="삭제",ISBLANK(AC17)),"",
IF(LEFT(AC17,5)="Equip",IF(MID(AC17,7,1)="4","전설",""),
IF(LEFT(AC17,5)="Actor",IF(MID(AC17,7,1)="2","전설",""),
"그외없음")))</f>
        <v/>
      </c>
      <c r="AJ17" t="str">
        <f>IF(ISBLANK($AB17),"",
IF(AND($B17&gt;=VLOOKUP($AB17,$AP:$AS,3,0),$B17&lt;=VLOOKUP($AB17,$AP:$AS,4,0)),"","슬롯타입이상"))</f>
        <v/>
      </c>
      <c r="AK17" t="str">
        <f>IF(OR(
  AND(NOT(ISERROR(FIND("상자",AB17))),ISBLANK(AC17)),
  AND(ISBLANK(AB17),ISBLANK(AC17)),
  AND(NOT(ISERROR(FIND("안 지정",AB17))),ISNUMBER(AC17))),"",
IF(AND(NOT(ISERROR(FIND("상자",AB17))),NOT(ISBLANK(AC17))),"밸류불필요",
IF(AND(NOT(ISERROR(FIND("안 지정",AB17))),NOT(ISNUMBER(AC17))),"숫자필요",
IF(NOT(ISERROR(FIND("장비",AB17))),
  IFERROR(VLOOKUP(AC17,[1]EquipTable!$A:$T,MATCH("이름참고",[1]EquipTable!$1:$1,0),0),"장비없음"),
IF(NOT(ISERROR(FIND("캐릭터",AB17))),
  IFERROR(VLOOKUP(AC17,[2]ActorTable!$A:$H,MATCH("이름참고",[2]ActorTable!$1:$1,0),0),"캐릭터없음"),
"")))))</f>
        <v/>
      </c>
      <c r="AL17">
        <v>1</v>
      </c>
      <c r="AM17" t="str">
        <f ca="1">IF(ROW()=2,AN17,OFFSET(AM17,-1,0)&amp;IF(LEN(AN17)=0,"",","&amp;AN17))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v>
      </c>
      <c r="AN17" t="str">
        <f ca="1">IF(AL17&lt;&gt;1,"",
"{"""&amp;A$1&amp;""":"&amp;A17
&amp;","""&amp;B$1&amp;""":"&amp;B17
&amp;IF(LEN(AA17)=0,"",","""&amp;AA$1&amp;""":"""&amp;AA17&amp;"""")
&amp;IF(LEN(AC17)=0,"",","""&amp;AC$1&amp;""":"""&amp;AC17&amp;"""")
&amp;IF(LEN(AD17)=0,"",","""&amp;AD$1&amp;""":"&amp;AD17)
&amp;IF(LEN(AE17)=0,"",","""&amp;AE$1&amp;""":"""&amp;AE17&amp;"""")
&amp;IF(LEN(AF17)=0,"",","""&amp;AF$1&amp;""":"&amp;AF17)
&amp;IF(LEN(AG17)=0,"",","""&amp;AG$1&amp;""":"&amp;AG17)&amp;"}")</f>
        <v>{"dy":2,"sl":5,"tp":"upn","vl":"70223","cn":12,"pt":"GO","pr":3600}</v>
      </c>
      <c r="AQ17" t="s">
        <v>270</v>
      </c>
      <c r="AS17" t="s">
        <v>269</v>
      </c>
      <c r="AT17">
        <f ca="1">(COUNTIFS(B:B,$AQ$18,N:N,"Equip????")-AT19-AT20-AT21)/6</f>
        <v>13.5</v>
      </c>
      <c r="AU17">
        <f>(COUNTIFS(B:B,$AQ$18,AC:AC,"Equip????")-AU19-AU20-AU21)/6</f>
        <v>17.333333333333332</v>
      </c>
      <c r="BG17">
        <v>10</v>
      </c>
      <c r="BH17">
        <v>1</v>
      </c>
      <c r="BI17">
        <v>1</v>
      </c>
      <c r="BJ17">
        <f t="shared" si="13"/>
        <v>10</v>
      </c>
      <c r="BK17" t="s">
        <v>141</v>
      </c>
      <c r="BM17">
        <f ca="1">IF(VLOOKUP($BV17,[1]EquipTable!$1:$1048576,MATCH("업데이트순번",[1]EquipTable!$1:$1,0),0)&lt;=$BP$1,1,0)
*IF(MID(BV17,7,1)="4",0.1,1)</f>
        <v>1</v>
      </c>
      <c r="BN17">
        <f ca="1">IF(VLOOKUP($BV17,[1]EquipTable!$1:$1048576,MATCH("업데이트순번",[1]EquipTable!$1:$1,0),0)&lt;=$BP$1,1,0)
*IF(MID(BV17,7,1)="4",0.1,1)
*IF(AND(MID(BV17,7,1)&lt;&gt;"4",OR(MID(BV17,6,1)="6",MID(BV17,6,1)="7")),3,1)</f>
        <v>1</v>
      </c>
      <c r="BO17">
        <f ca="1">IF(VLOOKUP($BV17,[1]EquipTable!$1:$1048576,MATCH("업데이트순번",[1]EquipTable!$1:$1,0),0)&lt;=$BP$1,1,0)
*IF(MID(BV17,7,1)="4",0.1,1)
*IF(AND(MID(BV17,7,1)&lt;&gt;"4",MID(BV17,6,1)="8"),4,1)</f>
        <v>1</v>
      </c>
      <c r="BP17">
        <f t="shared" ca="1" si="5"/>
        <v>1.3495276653171391E-2</v>
      </c>
      <c r="BQ17">
        <f t="shared" ca="1" si="6"/>
        <v>9.4250706880301613E-3</v>
      </c>
      <c r="BR17">
        <f t="shared" ca="1" si="7"/>
        <v>1.0193679918450561E-2</v>
      </c>
      <c r="BS17">
        <f t="shared" ca="1" si="8"/>
        <v>0.14035087719298245</v>
      </c>
      <c r="BT17">
        <f t="shared" ca="1" si="11"/>
        <v>9.8020735155513683E-2</v>
      </c>
      <c r="BU17">
        <f t="shared" ca="1" si="12"/>
        <v>0.10601427115188584</v>
      </c>
      <c r="BV17" t="str">
        <f ca="1">OFFSET([1]EquipTable!$A$1,ROW()-1,0)</f>
        <v>Equip1101</v>
      </c>
      <c r="BX17">
        <f ca="1">IF(VLOOKUP($CA17,[2]ActorTable!$1:$1048576,MATCH("업데이트순번",[2]ActorTable!$1:$1,0),0)&lt;=$BY$1,1,0)
*IF(MID(CA17,7,1)="2",0.1,1)</f>
        <v>0.1</v>
      </c>
      <c r="BY17">
        <f t="shared" ca="1" si="9"/>
        <v>3.90625E-3</v>
      </c>
      <c r="BZ17">
        <f t="shared" ca="1" si="10"/>
        <v>0.47265625</v>
      </c>
      <c r="CA17" t="str">
        <f ca="1">OFFSET([2]ActorTable!$A$1,ROW()-1,0)</f>
        <v>Actor1216</v>
      </c>
      <c r="CB17" t="str">
        <f ca="1">VLOOKUP($CA17,[2]ActorTable!$1:$1048576,MATCH("이름참고",[2]ActorTable!$1:$1,0),0)</f>
        <v>프로토27</v>
      </c>
    </row>
    <row r="18" spans="1:80">
      <c r="A18">
        <v>2</v>
      </c>
      <c r="B18">
        <v>6</v>
      </c>
      <c r="C18">
        <f>IF(B18&lt;=9,0,
IF(B18=10,1,2))</f>
        <v>0</v>
      </c>
      <c r="D18">
        <f ca="1">RAND()</f>
        <v>0.89849537036501115</v>
      </c>
      <c r="E18">
        <f ca="1">RAND()</f>
        <v>0.93148793280377373</v>
      </c>
      <c r="F18">
        <f ca="1">RAND()</f>
        <v>3.8096957923610897E-2</v>
      </c>
      <c r="G18">
        <f ca="1">RAND()</f>
        <v>7.2925451804231045E-2</v>
      </c>
      <c r="H18">
        <f ca="1">RAND()</f>
        <v>0.62470095480704091</v>
      </c>
      <c r="I18">
        <f ca="1">RAND()</f>
        <v>0.74763009305152583</v>
      </c>
      <c r="M18" t="str">
        <f ca="1">IF(LEN(J18)&lt;&gt;0,J18,VLOOKUP(D18+$B18,$BJ:$BK,MATCH($BK$1,$BJ$1:$BK$1,0),1))</f>
        <v>지정 장비</v>
      </c>
      <c r="N18" t="str">
        <f ca="1">IF(LEN(K18)&lt;&gt;0,
  IF(LEN($J18)=0,"두 칸 모두 입력",
  IF($J18="지정 장비",K18,INDEX($CA:$CA,MATCH(K18,$CB:$CB,0)))),
IF($M18="삭제","삭제",
IF($M18="지정 장비",VLOOKUP($E18,OFFSET($BS:$BV,0,IF($B18=6,1,IF($B18=7,2,0))),MATCH($BV$1,OFFSET($BS$1:$BV$1,0,IF($B18=6,1,IF($B18=7,2,0))),0),1),
IF(OR($M18="캐릭터 상자 일반등급",$M18="캐릭터 상자 영웅등급"),"삭제",
IF(OR($M18="지정 캐릭터",$M18="지정 캐릭터 PP",IF(ISERROR(FIND("지정 캐릭터 LBP",$M18)),0,1)),
  IF(AND(OR($B18=10,$B18=11),$M18=OFFSET($M18,-1,0)),OFFSET(N18,-1,0),VLOOKUP($E18,$BZ:$CA,MATCH($CA$1,$BZ$1:$CA$1,0),1)),
IF(OR($M18="안 지정 캐릭터 영웅등급",$M18="안 지정 캐릭터 PP 일반등급",$M18="안 지정 캐릭터 PP 영웅등급"),
  IF(AND(OR($B18=10,$B18=11),$M18=OFFSET($M18,-1,0)),OFFSET(N18,-1,0),INT($E18*100000)),
"그외없음"))))))</f>
        <v>Equip8001</v>
      </c>
      <c r="O18">
        <f ca="1">IF(LEN(L18)&lt;&gt;0,
  IF(OR(LEN($J18)=0,LEN($K18)=0),"세 칸 모두 입력",L18),
IF($M18="삭제","삭제",
IF(OR($M18="지정 장비",$M18="캐릭터 상자 일반등급",$M18="캐릭터 상자 영웅등급",$M18="지정 캐릭터",IF(ISERROR(FIND("지정 캐릭터 LBP",$M18)),0,1),$M18="안 지정 캐릭터 영웅등급"),1,
IF($M18="지정 캐릭터 PP",
  IF(AND(OR($B18=10,$B18=11),$M18=OFFSET($M18,-1,0)),OFFSET(O18,-1,0),
    VLOOKUP($M18,$AP:$BB,MATCH($AX$1,$AP$1:$BB$1,0),0)+INT($E18*(VLOOKUP($M18,$AP:$BB,MATCH($AY$1,$AP$1:$BB$1,0),0)-VLOOKUP($M18,$AP:$BB,MATCH($AX$1,$AP$1:$BB$1,0),0)+1))),
IF(OR($M18="안 지정 캐릭터 PP 일반등급",$M18="안 지정 캐릭터 PP 영웅등급"),
  IF(AND(OR($B18=10,$B18=11),$M18=OFFSET($M18,-1,0)),OFFSET(O18,-1,0),
    VLOOKUP($M18,$AP:$BB,MATCH($AX$1,$AP$1:$BB$1,0),0)+INT($E18*(VLOOKUP($M18,$AP:$BB,MATCH($AY$1,$AP$1:$BB$1,0),0)-VLOOKUP($M18,$AP:$BB,MATCH($AX$1,$AP$1:$BB$1,0),0)+1))),
"그외없음")))))</f>
        <v>1</v>
      </c>
      <c r="P18" t="str">
        <f ca="1">IF($M18="삭제","삭제",
IF($M18="지정 장비",
  IF(ISBLANK(VLOOKUP($N18,[1]EquipTable!$1:$1048576,MATCH("표준 GO pr Min",[1]EquipTable!$1:$1,0),0)),"DI",
    IF(ISBLANK(VLOOKUP($N18,[1]EquipTable!$1:$1048576,MATCH("표준 DI pr Min",[1]EquipTable!$1:$1,0),0)),"GO",
      IF(G18&lt;IF($B18&lt;=1,0.5,0.25),"DI","GO"))),
IF(OR($M18="캐릭터 상자 일반등급",$M18="캐릭터 상자 영웅등급"),"DI",
IF(OR($M18="지정 캐릭터",IF(ISERROR(FIND("지정 캐릭터 LBP",$M18)),0,1),$M18="안 지정 캐릭터 영웅등급"),"DI",
IF($M18="지정 캐릭터 PP","DI",
IF(OR($M18="안 지정 캐릭터 PP 일반등급",$M18="안 지정 캐릭터 PP 영웅등급"),"GO",
"그외없음"))))))</f>
        <v>GO</v>
      </c>
      <c r="Q18" t="str">
        <f ca="1">IF($M18="삭제","삭제",
IF($P18="GO","삭제",
IF($M18="지정 장비",
  IF(ISBLANK(VLOOKUP($N18,[1]EquipTable!$1:$1048576,MATCH("표준 DI pp Min",[1]EquipTable!$1:$1,0),0)),"삭제",
    VLOOKUP($N18,[1]EquipTable!$1:$1048576,MATCH("표준 DI pp Min",[1]EquipTable!$1:$1,0),0)+INT($H18*(VLOOKUP($N18,[1]EquipTable!$1:$1048576,MATCH("표준 DI pp Max",[1]EquipTable!$1:$1,0),0)-VLOOKUP($N18,[1]EquipTable!$1:$1048576,MATCH("표준 DI pp Min",[1]EquipTable!$1:$1,0),0)+1))),
IF(OR($M18="캐릭터 상자 일반등급",$M18="캐릭터 상자 영웅등급"),"삭제",
IF(OR($M18="지정 캐릭터",IF(ISERROR(FIND("지정 캐릭터 LBP",$M18)),0,1)),
  IF(AND(OR($B18=10,$B18=11),$M18=OFFSET($M18,-1,0)),OFFSET(Q18,-1,0),
    IF(ISBLANK(VLOOKUP($N18,[2]ActorTable!$1:$1048576,MATCH("표준 DI pp Min",[2]ActorTable!$1:$1,0),0)),"삭제",
      INT(VLOOKUP($M18,$AP:$BC,MATCH($AZ$1,$AP$1:$BC$1,0),0)*(VLOOKUP($N18,[2]ActorTable!$1:$1048576,MATCH("표준 DI pp Min",[2]ActorTable!$1:$1,0),0)+$H18*(VLOOKUP($N18,[2]ActorTable!$1:$1048576,MATCH("표준 DI pp Max",[2]ActorTable!$1:$1,0),0)-VLOOKUP($N18,[2]ActorTable!$1:$1048576,MATCH("표준 DI pp Min",[2]ActorTable!$1:$1,0),0)+1))))),
IF($M18="안 지정 캐릭터 영웅등급",
  IF(AND(OR($B18=10,$B18=11),$M18=OFFSET($M18,-1,0)),OFFSET(Q18,-1,0),
    VLOOKUP($M18,$AP:$BC,MATCH($BB$1,$AP$1:$BC$1,0),0)+INT($H18*(VLOOKUP($M18,$AP:$BC,MATCH($BC$1,$AP$1:$BC$1,0),0)-VLOOKUP($M18,$AP:$BC,MATCH($BB$1,$AP$1:$BC$1,0),0)+1))),
IF($M18="지정 캐릭터 PP",
  IF(AND(OR($B18=10,$B18=11),$M18=OFFSET($M18,-1,0)),OFFSET(Q18,-1,0),
    INT($O18*VLOOKUP($M18,$AP:$BC,MATCH($AZ$1,$AP$1:$BC$1,0),0)*IF($O18&lt;=15,1,1+($O18-15)^0.5/8)*CHOOSE(MID($N18,7,1)+1,1,1.25,2))),
"그외없음")))))))</f>
        <v>삭제</v>
      </c>
      <c r="R18">
        <f ca="1">IF($M18="삭제","삭제",
IF($M18="지정 장비",
  IF($P18="DI",
    VLOOKUP($N18,[1]EquipTable!$1:$1048576,MATCH("표준 DI pr Min",[1]EquipTable!$1:$1,0),0)+INT($I18*(VLOOKUP($N18,[1]EquipTable!$1:$1048576,MATCH("표준 DI pr Max",[1]EquipTable!$1:$1,0),0)-VLOOKUP($N18,[1]EquipTable!$1:$1048576,MATCH("표준 DI pr Min",[1]EquipTable!$1:$1,0),0)+1)),
    ROUNDDOWN(VLOOKUP($N18,[1]EquipTable!$1:$1048576,MATCH("표준 GO pr Min",[1]EquipTable!$1:$1,0),0)+INT($I18*(VLOOKUP($N18,[1]EquipTable!$1:$1048576,MATCH("표준 GO pr Max",[1]EquipTable!$1:$1,0),0)-VLOOKUP($N18,[1]EquipTable!$1:$1048576,MATCH("표준 GO pr Min",[1]EquipTable!$1:$1,0),0)+100)),-2)),
IF(OR($M18="캐릭터 상자 일반등급",$M18="캐릭터 상자 영웅등급"),VLOOKUP($M18,$AP:$BC,MATCH($AZ$1,$AP$1:$BC$1,0),0),
IF(OR($M18="지정 캐릭터",IF(ISERROR(FIND("지정 캐릭터 LBP",$M18)),0,1)),
  IF(AND(OR($B18=10,$B18=11),$M18=OFFSET($M18,-1,0)),OFFSET(R18,-1,0),
    INT(VLOOKUP($M18,$AP:$BC,MATCH($AZ$1,$AP$1:$BC$1,0),0)*(VLOOKUP($N18,[2]ActorTable!$1:$1048576,MATCH("표준 DI pr Min",[2]ActorTable!$1:$1,0),0)+$I18*(VLOOKUP($N18,[2]ActorTable!$1:$1048576,MATCH("표준 DI pr Max",[2]ActorTable!$1:$1,0),0)-VLOOKUP($N18,[2]ActorTable!$1:$1048576,MATCH("표준 DI pr Min",[2]ActorTable!$1:$1,0),0)+1)))),
IF($M18="안 지정 캐릭터 영웅등급",
  IF(AND(OR($B18=10,$B18=11),$M18=OFFSET($M18,-1,0)),OFFSET(R18,-1,0),
    VLOOKUP($M18,$AP:$BC,MATCH($AZ$1,$AP$1:$BC$1,0),0)+INT($I18*(VLOOKUP($M18,$AP:$BC,MATCH($BA$1,$AP$1:$BC$1,0),0)-VLOOKUP($M18,$AP:$BC,MATCH($AZ$1,$AP$1:$BC$1,0),0)+1))),
IF($M18="지정 캐릭터 PP",
  IF(AND(OR($B18=10,$B18=11),$M18=OFFSET($M18,-1,0)),OFFSET(R18,-1,0),
    INT($O18*VLOOKUP($M18,$AP:$BC,MATCH($AZ$1,$AP$1:$BC$1,0),0)*IF($O18&lt;=15,1,1+($O18-15)^0.5/8)*CHOOSE(MID($N18,7,1)+1,1,1.25,2)*(VLOOKUP($M18,$AP:$BC,MATCH($BA$1,$AP$1:$BC$1,0),0)+$I18*(VLOOKUP($M18,$AP:$BC,MATCH($BB$1,$AP$1:$BC$1,0),0)-VLOOKUP($M18,$AP:$BC,MATCH($BA$1,$AP$1:$BC$1,0),0))))),
IF(OR($M18="안 지정 캐릭터 PP 일반등급",$M18="안 지정 캐릭터 PP 영웅등급"),
  IF(AND(OR($B18=10,$B18=11),$M18=OFFSET($M18,-1,0)),OFFSET(R18,-1,0),
    $O18*VLOOKUP($M18,$AP:$BC,MATCH($AZ$1,$AP$1:$BC$1,0),0)),
"그외없음")))))))</f>
        <v>5300</v>
      </c>
      <c r="S18" t="str">
        <f ca="1">IF(OR(ISNUMBER(N18),N18="삭제",ISBLANK(N18)),"",
IF(LEFT(N18,5)="Equip",
  IF($BP$1&lt;VLOOKUP(N18,[1]EquipTable!$1:$1048576,MATCH("업데이트순번",[1]EquipTable!$1:$1,0),0),"업데이트순번이상",""),
IF(LEFT(N18,5)="Actor",
  IF($BY$1&lt;VLOOKUP(N18,[2]ActorTable!$1:$1048576,MATCH("업데이트순번",[2]ActorTable!$1:$1,0),0),"업데이트순번이상",""),
"그외없음")))</f>
        <v/>
      </c>
      <c r="T18" t="str">
        <f ca="1">IF(OR(ISNUMBER(N18),N18="삭제",ISBLANK(N18)),"",
IF(LEFT(N18,5)="Equip",IF(MID(N18,7,1)="4","전설",""),
IF(LEFT(N18,5)="Actor",IF(MID(N18,7,1)="2","전설",""),
"그외없음")))</f>
        <v/>
      </c>
      <c r="U18" t="s">
        <v>82</v>
      </c>
      <c r="V18" t="s">
        <v>202</v>
      </c>
      <c r="W18">
        <v>1</v>
      </c>
      <c r="X18" t="s">
        <v>125</v>
      </c>
      <c r="Z18">
        <v>9500</v>
      </c>
      <c r="AA18" t="str">
        <f ca="1">IF(ISBLANK(AB18),"",
VLOOKUP(AB18,OFFSET(INDIRECT("$A:$B"),0,MATCH(AB$1&amp;"_Verify",INDIRECT("$1:$1"),0)-1),2,0)
)</f>
        <v>fe</v>
      </c>
      <c r="AB18" t="s">
        <v>82</v>
      </c>
      <c r="AC18" t="s">
        <v>423</v>
      </c>
      <c r="AD18">
        <v>1</v>
      </c>
      <c r="AE18" t="s">
        <v>125</v>
      </c>
      <c r="AG18">
        <v>9900</v>
      </c>
      <c r="AH18" t="str">
        <f ca="1">IF(OR(ISNUMBER(AC18),AC18="삭제",ISBLANK(AC18)),"",
IF(LEFT(AC18,5)="Equip",
  IF($BP$1&lt;VLOOKUP(AC18,[1]EquipTable!$1:$1048576,MATCH("업데이트순번",[1]EquipTable!$1:$1,0),0),"업데이트순번이상",""),
IF(LEFT(AC18,5)="Actor",
  IF($BY$1&lt;VLOOKUP(AC18,[2]ActorTable!$1:$1048576,MATCH("업데이트순번",[2]ActorTable!$1:$1,0),0),"업데이트순번이상",""),
"그외없음")))</f>
        <v/>
      </c>
      <c r="AI18" s="11" t="str">
        <f>IF(OR(ISNUMBER(AC18),AC18="삭제",ISBLANK(AC18)),"",
IF(LEFT(AC18,5)="Equip",IF(MID(AC18,7,1)="4","전설",""),
IF(LEFT(AC18,5)="Actor",IF(MID(AC18,7,1)="2","전설",""),
"그외없음")))</f>
        <v/>
      </c>
      <c r="AJ18" t="str">
        <f>IF(ISBLANK($AB18),"",
IF(AND($B18&gt;=VLOOKUP($AB18,$AP:$AS,3,0),$B18&lt;=VLOOKUP($AB18,$AP:$AS,4,0)),"","슬롯타입이상"))</f>
        <v/>
      </c>
      <c r="AK18" t="str">
        <f ca="1">IF(OR(
  AND(NOT(ISERROR(FIND("상자",AB18))),ISBLANK(AC18)),
  AND(ISBLANK(AB18),ISBLANK(AC18)),
  AND(NOT(ISERROR(FIND("안 지정",AB18))),ISNUMBER(AC18))),"",
IF(AND(NOT(ISERROR(FIND("상자",AB18))),NOT(ISBLANK(AC18))),"밸류불필요",
IF(AND(NOT(ISERROR(FIND("안 지정",AB18))),NOT(ISNUMBER(AC18))),"숫자필요",
IF(NOT(ISERROR(FIND("장비",AB18))),
  IFERROR(VLOOKUP(AC18,[1]EquipTable!$A:$T,MATCH("이름참고",[1]EquipTable!$1:$1,0),0),"장비없음"),
IF(NOT(ISERROR(FIND("캐릭터",AB18))),
  IFERROR(VLOOKUP(AC18,[2]ActorTable!$A:$H,MATCH("이름참고",[2]ActorTable!$1:$1,0),0),"캐릭터없음"),
"")))))</f>
        <v>더블 이퀄라이저</v>
      </c>
      <c r="AL18">
        <v>1</v>
      </c>
      <c r="AM18" t="str">
        <f ca="1">IF(ROW()=2,AN18,OFFSET(AM18,-1,0)&amp;IF(LEN(AN18)=0,"",","&amp;AN18))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v>
      </c>
      <c r="AN18" t="str">
        <f ca="1">IF(AL18&lt;&gt;1,"",
"{"""&amp;A$1&amp;""":"&amp;A18
&amp;","""&amp;B$1&amp;""":"&amp;B18
&amp;IF(LEN(AA18)=0,"",","""&amp;AA$1&amp;""":"""&amp;AA18&amp;"""")
&amp;IF(LEN(AC18)=0,"",","""&amp;AC$1&amp;""":"""&amp;AC18&amp;"""")
&amp;IF(LEN(AD18)=0,"",","""&amp;AD$1&amp;""":"&amp;AD18)
&amp;IF(LEN(AE18)=0,"",","""&amp;AE$1&amp;""":"""&amp;AE18&amp;"""")
&amp;IF(LEN(AF18)=0,"",","""&amp;AF$1&amp;""":"&amp;AF18)
&amp;IF(LEN(AG18)=0,"",","""&amp;AG$1&amp;""":"&amp;AG18)&amp;"}")</f>
        <v>{"dy":2,"sl":6,"tp":"fe","vl":"Equip6201","cn":1,"pt":"GO","pr":9900}</v>
      </c>
      <c r="AQ18" t="s">
        <v>271</v>
      </c>
      <c r="AS18" t="s">
        <v>266</v>
      </c>
      <c r="AT18">
        <f ca="1">COUNTIFS(B:B,$AQ$18,N:N,"Equip????")-AT19-AT20-AT21</f>
        <v>81</v>
      </c>
      <c r="AU18">
        <f>COUNTIFS(B:B,$AQ$18,AC:AC,"Equip????")-AU19-AU20-AU21</f>
        <v>104</v>
      </c>
      <c r="BG18">
        <v>11</v>
      </c>
      <c r="BH18">
        <v>1</v>
      </c>
      <c r="BI18">
        <v>1</v>
      </c>
      <c r="BJ18">
        <f t="shared" si="13"/>
        <v>11</v>
      </c>
      <c r="BK18" t="s">
        <v>141</v>
      </c>
      <c r="BM18">
        <f ca="1">IF(VLOOKUP($BV18,[1]EquipTable!$1:$1048576,MATCH("업데이트순번",[1]EquipTable!$1:$1,0),0)&lt;=$BP$1,1,0)
*IF(MID(BV18,7,1)="4",0.1,1)</f>
        <v>1</v>
      </c>
      <c r="BN18">
        <f ca="1">IF(VLOOKUP($BV18,[1]EquipTable!$1:$1048576,MATCH("업데이트순번",[1]EquipTable!$1:$1,0),0)&lt;=$BP$1,1,0)
*IF(MID(BV18,7,1)="4",0.1,1)
*IF(AND(MID(BV18,7,1)&lt;&gt;"4",OR(MID(BV18,6,1)="6",MID(BV18,6,1)="7")),3,1)</f>
        <v>1</v>
      </c>
      <c r="BO18">
        <f ca="1">IF(VLOOKUP($BV18,[1]EquipTable!$1:$1048576,MATCH("업데이트순번",[1]EquipTable!$1:$1,0),0)&lt;=$BP$1,1,0)
*IF(MID(BV18,7,1)="4",0.1,1)
*IF(AND(MID(BV18,7,1)&lt;&gt;"4",MID(BV18,6,1)="8"),4,1)</f>
        <v>1</v>
      </c>
      <c r="BP18">
        <f t="shared" ca="1" si="5"/>
        <v>1.3495276653171391E-2</v>
      </c>
      <c r="BQ18">
        <f t="shared" ca="1" si="6"/>
        <v>9.4250706880301613E-3</v>
      </c>
      <c r="BR18">
        <f t="shared" ca="1" si="7"/>
        <v>1.0193679918450561E-2</v>
      </c>
      <c r="BS18">
        <f t="shared" ca="1" si="8"/>
        <v>0.15384615384615383</v>
      </c>
      <c r="BT18">
        <f t="shared" ca="1" si="11"/>
        <v>0.10744580584354385</v>
      </c>
      <c r="BU18">
        <f t="shared" ca="1" si="12"/>
        <v>0.11620795107033641</v>
      </c>
      <c r="BV18" t="str">
        <f ca="1">OFFSET([1]EquipTable!$A$1,ROW()-1,0)</f>
        <v>Equip1102</v>
      </c>
      <c r="BX18">
        <f ca="1">IF(VLOOKUP($CA18,[2]ActorTable!$1:$1048576,MATCH("업데이트순번",[2]ActorTable!$1:$1,0),0)&lt;=$BY$1,1,0)
*IF(MID(CA18,7,1)="2",0.1,1)</f>
        <v>1</v>
      </c>
      <c r="BY18">
        <f t="shared" ca="1" si="9"/>
        <v>3.90625E-2</v>
      </c>
      <c r="BZ18">
        <f t="shared" ca="1" si="10"/>
        <v>0.4765625</v>
      </c>
      <c r="CA18" t="str">
        <f ca="1">OFFSET([2]ActorTable!$A$1,ROW()-1,0)</f>
        <v>Actor3117</v>
      </c>
      <c r="CB18" t="str">
        <f ca="1">VLOOKUP($CA18,[2]ActorTable!$1:$1048576,MATCH("이름참고",[2]ActorTable!$1:$1,0),0)</f>
        <v>카츄진</v>
      </c>
    </row>
    <row r="19" spans="1:80">
      <c r="A19">
        <v>2</v>
      </c>
      <c r="B19">
        <v>7</v>
      </c>
      <c r="C19">
        <f>IF(B19&lt;=9,0,
IF(B19=10,1,2))</f>
        <v>0</v>
      </c>
      <c r="D19">
        <f ca="1">RAND()</f>
        <v>0.39050852627425958</v>
      </c>
      <c r="E19">
        <f ca="1">RAND()</f>
        <v>0.99042021068911146</v>
      </c>
      <c r="F19">
        <f ca="1">RAND()</f>
        <v>0.84414159810986023</v>
      </c>
      <c r="G19">
        <f ca="1">RAND()</f>
        <v>0.55544635367265971</v>
      </c>
      <c r="H19">
        <f ca="1">RAND()</f>
        <v>0.74673363738481491</v>
      </c>
      <c r="I19">
        <f ca="1">RAND()</f>
        <v>0.80473329827485784</v>
      </c>
      <c r="M19" t="str">
        <f ca="1">IF(LEN(J19)&lt;&gt;0,J19,VLOOKUP(D19+$B19,$BJ:$BK,MATCH($BK$1,$BJ$1:$BK$1,0),1))</f>
        <v>지정 장비</v>
      </c>
      <c r="N19" t="str">
        <f ca="1">IF(LEN(K19)&lt;&gt;0,
  IF(LEN($J19)=0,"두 칸 모두 입력",
  IF($J19="지정 장비",K19,INDEX($CA:$CA,MATCH(K19,$CB:$CB,0)))),
IF($M19="삭제","삭제",
IF($M19="지정 장비",VLOOKUP($E19,OFFSET($BS:$BV,0,IF($B19=6,1,IF($B19=7,2,0))),MATCH($BV$1,OFFSET($BS$1:$BV$1,0,IF($B19=6,1,IF($B19=7,2,0))),0),1),
IF(OR($M19="캐릭터 상자 일반등급",$M19="캐릭터 상자 영웅등급"),"삭제",
IF(OR($M19="지정 캐릭터",$M19="지정 캐릭터 PP",IF(ISERROR(FIND("지정 캐릭터 LBP",$M19)),0,1)),
  IF(AND(OR($B19=10,$B19=11),$M19=OFFSET($M19,-1,0)),OFFSET(N19,-1,0),VLOOKUP($E19,$BZ:$CA,MATCH($CA$1,$BZ$1:$CA$1,0),1)),
IF(OR($M19="안 지정 캐릭터 영웅등급",$M19="안 지정 캐릭터 PP 일반등급",$M19="안 지정 캐릭터 PP 영웅등급"),
  IF(AND(OR($B19=10,$B19=11),$M19=OFFSET($M19,-1,0)),OFFSET(N19,-1,0),INT($E19*100000)),
"그외없음"))))))</f>
        <v>Equip8302</v>
      </c>
      <c r="O19">
        <f ca="1">IF(LEN(L19)&lt;&gt;0,
  IF(OR(LEN($J19)=0,LEN($K19)=0),"세 칸 모두 입력",L19),
IF($M19="삭제","삭제",
IF(OR($M19="지정 장비",$M19="캐릭터 상자 일반등급",$M19="캐릭터 상자 영웅등급",$M19="지정 캐릭터",IF(ISERROR(FIND("지정 캐릭터 LBP",$M19)),0,1),$M19="안 지정 캐릭터 영웅등급"),1,
IF($M19="지정 캐릭터 PP",
  IF(AND(OR($B19=10,$B19=11),$M19=OFFSET($M19,-1,0)),OFFSET(O19,-1,0),
    VLOOKUP($M19,$AP:$BB,MATCH($AX$1,$AP$1:$BB$1,0),0)+INT($E19*(VLOOKUP($M19,$AP:$BB,MATCH($AY$1,$AP$1:$BB$1,0),0)-VLOOKUP($M19,$AP:$BB,MATCH($AX$1,$AP$1:$BB$1,0),0)+1))),
IF(OR($M19="안 지정 캐릭터 PP 일반등급",$M19="안 지정 캐릭터 PP 영웅등급"),
  IF(AND(OR($B19=10,$B19=11),$M19=OFFSET($M19,-1,0)),OFFSET(O19,-1,0),
    VLOOKUP($M19,$AP:$BB,MATCH($AX$1,$AP$1:$BB$1,0),0)+INT($E19*(VLOOKUP($M19,$AP:$BB,MATCH($AY$1,$AP$1:$BB$1,0),0)-VLOOKUP($M19,$AP:$BB,MATCH($AX$1,$AP$1:$BB$1,0),0)+1))),
"그외없음")))))</f>
        <v>1</v>
      </c>
      <c r="P19" t="str">
        <f ca="1">IF($M19="삭제","삭제",
IF($M19="지정 장비",
  IF(ISBLANK(VLOOKUP($N19,[1]EquipTable!$1:$1048576,MATCH("표준 GO pr Min",[1]EquipTable!$1:$1,0),0)),"DI",
    IF(ISBLANK(VLOOKUP($N19,[1]EquipTable!$1:$1048576,MATCH("표준 DI pr Min",[1]EquipTable!$1:$1,0),0)),"GO",
      IF(G19&lt;IF($B19&lt;=1,0.5,0.25),"DI","GO"))),
IF(OR($M19="캐릭터 상자 일반등급",$M19="캐릭터 상자 영웅등급"),"DI",
IF(OR($M19="지정 캐릭터",IF(ISERROR(FIND("지정 캐릭터 LBP",$M19)),0,1),$M19="안 지정 캐릭터 영웅등급"),"DI",
IF($M19="지정 캐릭터 PP","DI",
IF(OR($M19="안 지정 캐릭터 PP 일반등급",$M19="안 지정 캐릭터 PP 영웅등급"),"GO",
"그외없음"))))))</f>
        <v>GO</v>
      </c>
      <c r="Q19" t="str">
        <f ca="1">IF($M19="삭제","삭제",
IF($P19="GO","삭제",
IF($M19="지정 장비",
  IF(ISBLANK(VLOOKUP($N19,[1]EquipTable!$1:$1048576,MATCH("표준 DI pp Min",[1]EquipTable!$1:$1,0),0)),"삭제",
    VLOOKUP($N19,[1]EquipTable!$1:$1048576,MATCH("표준 DI pp Min",[1]EquipTable!$1:$1,0),0)+INT($H19*(VLOOKUP($N19,[1]EquipTable!$1:$1048576,MATCH("표준 DI pp Max",[1]EquipTable!$1:$1,0),0)-VLOOKUP($N19,[1]EquipTable!$1:$1048576,MATCH("표준 DI pp Min",[1]EquipTable!$1:$1,0),0)+1))),
IF(OR($M19="캐릭터 상자 일반등급",$M19="캐릭터 상자 영웅등급"),"삭제",
IF(OR($M19="지정 캐릭터",IF(ISERROR(FIND("지정 캐릭터 LBP",$M19)),0,1)),
  IF(AND(OR($B19=10,$B19=11),$M19=OFFSET($M19,-1,0)),OFFSET(Q19,-1,0),
    IF(ISBLANK(VLOOKUP($N19,[2]ActorTable!$1:$1048576,MATCH("표준 DI pp Min",[2]ActorTable!$1:$1,0),0)),"삭제",
      INT(VLOOKUP($M19,$AP:$BC,MATCH($AZ$1,$AP$1:$BC$1,0),0)*(VLOOKUP($N19,[2]ActorTable!$1:$1048576,MATCH("표준 DI pp Min",[2]ActorTable!$1:$1,0),0)+$H19*(VLOOKUP($N19,[2]ActorTable!$1:$1048576,MATCH("표준 DI pp Max",[2]ActorTable!$1:$1,0),0)-VLOOKUP($N19,[2]ActorTable!$1:$1048576,MATCH("표준 DI pp Min",[2]ActorTable!$1:$1,0),0)+1))))),
IF($M19="안 지정 캐릭터 영웅등급",
  IF(AND(OR($B19=10,$B19=11),$M19=OFFSET($M19,-1,0)),OFFSET(Q19,-1,0),
    VLOOKUP($M19,$AP:$BC,MATCH($BB$1,$AP$1:$BC$1,0),0)+INT($H19*(VLOOKUP($M19,$AP:$BC,MATCH($BC$1,$AP$1:$BC$1,0),0)-VLOOKUP($M19,$AP:$BC,MATCH($BB$1,$AP$1:$BC$1,0),0)+1))),
IF($M19="지정 캐릭터 PP",
  IF(AND(OR($B19=10,$B19=11),$M19=OFFSET($M19,-1,0)),OFFSET(Q19,-1,0),
    INT($O19*VLOOKUP($M19,$AP:$BC,MATCH($AZ$1,$AP$1:$BC$1,0),0)*IF($O19&lt;=15,1,1+($O19-15)^0.5/8)*CHOOSE(MID($N19,7,1)+1,1,1.25,2))),
"그외없음")))))))</f>
        <v>삭제</v>
      </c>
      <c r="R19">
        <f ca="1">IF($M19="삭제","삭제",
IF($M19="지정 장비",
  IF($P19="DI",
    VLOOKUP($N19,[1]EquipTable!$1:$1048576,MATCH("표준 DI pr Min",[1]EquipTable!$1:$1,0),0)+INT($I19*(VLOOKUP($N19,[1]EquipTable!$1:$1048576,MATCH("표준 DI pr Max",[1]EquipTable!$1:$1,0),0)-VLOOKUP($N19,[1]EquipTable!$1:$1048576,MATCH("표준 DI pr Min",[1]EquipTable!$1:$1,0),0)+1)),
    ROUNDDOWN(VLOOKUP($N19,[1]EquipTable!$1:$1048576,MATCH("표준 GO pr Min",[1]EquipTable!$1:$1,0),0)+INT($I19*(VLOOKUP($N19,[1]EquipTable!$1:$1048576,MATCH("표준 GO pr Max",[1]EquipTable!$1:$1,0),0)-VLOOKUP($N19,[1]EquipTable!$1:$1048576,MATCH("표준 GO pr Min",[1]EquipTable!$1:$1,0),0)+100)),-2)),
IF(OR($M19="캐릭터 상자 일반등급",$M19="캐릭터 상자 영웅등급"),VLOOKUP($M19,$AP:$BC,MATCH($AZ$1,$AP$1:$BC$1,0),0),
IF(OR($M19="지정 캐릭터",IF(ISERROR(FIND("지정 캐릭터 LBP",$M19)),0,1)),
  IF(AND(OR($B19=10,$B19=11),$M19=OFFSET($M19,-1,0)),OFFSET(R19,-1,0),
    INT(VLOOKUP($M19,$AP:$BC,MATCH($AZ$1,$AP$1:$BC$1,0),0)*(VLOOKUP($N19,[2]ActorTable!$1:$1048576,MATCH("표준 DI pr Min",[2]ActorTable!$1:$1,0),0)+$I19*(VLOOKUP($N19,[2]ActorTable!$1:$1048576,MATCH("표준 DI pr Max",[2]ActorTable!$1:$1,0),0)-VLOOKUP($N19,[2]ActorTable!$1:$1048576,MATCH("표준 DI pr Min",[2]ActorTable!$1:$1,0),0)+1)))),
IF($M19="안 지정 캐릭터 영웅등급",
  IF(AND(OR($B19=10,$B19=11),$M19=OFFSET($M19,-1,0)),OFFSET(R19,-1,0),
    VLOOKUP($M19,$AP:$BC,MATCH($AZ$1,$AP$1:$BC$1,0),0)+INT($I19*(VLOOKUP($M19,$AP:$BC,MATCH($BA$1,$AP$1:$BC$1,0),0)-VLOOKUP($M19,$AP:$BC,MATCH($AZ$1,$AP$1:$BC$1,0),0)+1))),
IF($M19="지정 캐릭터 PP",
  IF(AND(OR($B19=10,$B19=11),$M19=OFFSET($M19,-1,0)),OFFSET(R19,-1,0),
    INT($O19*VLOOKUP($M19,$AP:$BC,MATCH($AZ$1,$AP$1:$BC$1,0),0)*IF($O19&lt;=15,1,1+($O19-15)^0.5/8)*CHOOSE(MID($N19,7,1)+1,1,1.25,2)*(VLOOKUP($M19,$AP:$BC,MATCH($BA$1,$AP$1:$BC$1,0),0)+$I19*(VLOOKUP($M19,$AP:$BC,MATCH($BB$1,$AP$1:$BC$1,0),0)-VLOOKUP($M19,$AP:$BC,MATCH($BA$1,$AP$1:$BC$1,0),0))))),
IF(OR($M19="안 지정 캐릭터 PP 일반등급",$M19="안 지정 캐릭터 PP 영웅등급"),
  IF(AND(OR($B19=10,$B19=11),$M19=OFFSET($M19,-1,0)),OFFSET(R19,-1,0),
    $O19*VLOOKUP($M19,$AP:$BC,MATCH($AZ$1,$AP$1:$BC$1,0),0)),
"그외없음")))))))</f>
        <v>74700</v>
      </c>
      <c r="S19" t="str">
        <f ca="1">IF(OR(ISNUMBER(N19),N19="삭제",ISBLANK(N19)),"",
IF(LEFT(N19,5)="Equip",
  IF($BP$1&lt;VLOOKUP(N19,[1]EquipTable!$1:$1048576,MATCH("업데이트순번",[1]EquipTable!$1:$1,0),0),"업데이트순번이상",""),
IF(LEFT(N19,5)="Actor",
  IF($BY$1&lt;VLOOKUP(N19,[2]ActorTable!$1:$1048576,MATCH("업데이트순번",[2]ActorTable!$1:$1,0),0),"업데이트순번이상",""),
"그외없음")))</f>
        <v/>
      </c>
      <c r="T19" t="str">
        <f ca="1">IF(OR(ISNUMBER(N19),N19="삭제",ISBLANK(N19)),"",
IF(LEFT(N19,5)="Equip",IF(MID(N19,7,1)="4","전설",""),
IF(LEFT(N19,5)="Actor",IF(MID(N19,7,1)="2","전설",""),
"그외없음")))</f>
        <v/>
      </c>
      <c r="U19" t="s">
        <v>82</v>
      </c>
      <c r="V19" t="s">
        <v>194</v>
      </c>
      <c r="W19">
        <v>1</v>
      </c>
      <c r="X19" t="s">
        <v>125</v>
      </c>
      <c r="Z19">
        <v>7600</v>
      </c>
      <c r="AA19" t="str">
        <f ca="1">IF(ISBLANK(AB19),"",
VLOOKUP(AB19,OFFSET(INDIRECT("$A:$B"),0,MATCH(AB$1&amp;"_Verify",INDIRECT("$1:$1"),0)-1),2,0)
)</f>
        <v>fe</v>
      </c>
      <c r="AB19" t="s">
        <v>82</v>
      </c>
      <c r="AC19" t="s">
        <v>205</v>
      </c>
      <c r="AD19">
        <v>1</v>
      </c>
      <c r="AE19" t="s">
        <v>125</v>
      </c>
      <c r="AG19">
        <v>3700</v>
      </c>
      <c r="AH19" t="str">
        <f ca="1">IF(OR(ISNUMBER(AC19),AC19="삭제",ISBLANK(AC19)),"",
IF(LEFT(AC19,5)="Equip",
  IF($BP$1&lt;VLOOKUP(AC19,[1]EquipTable!$1:$1048576,MATCH("업데이트순번",[1]EquipTable!$1:$1,0),0),"업데이트순번이상",""),
IF(LEFT(AC19,5)="Actor",
  IF($BY$1&lt;VLOOKUP(AC19,[2]ActorTable!$1:$1048576,MATCH("업데이트순번",[2]ActorTable!$1:$1,0),0),"업데이트순번이상",""),
"그외없음")))</f>
        <v/>
      </c>
      <c r="AI19" s="11" t="str">
        <f>IF(OR(ISNUMBER(AC19),AC19="삭제",ISBLANK(AC19)),"",
IF(LEFT(AC19,5)="Equip",IF(MID(AC19,7,1)="4","전설",""),
IF(LEFT(AC19,5)="Actor",IF(MID(AC19,7,1)="2","전설",""),
"그외없음")))</f>
        <v/>
      </c>
      <c r="AJ19" t="str">
        <f>IF(ISBLANK($AB19),"",
IF(AND($B19&gt;=VLOOKUP($AB19,$AP:$AS,3,0),$B19&lt;=VLOOKUP($AB19,$AP:$AS,4,0)),"","슬롯타입이상"))</f>
        <v/>
      </c>
      <c r="AK19" t="str">
        <f ca="1">IF(OR(
  AND(NOT(ISERROR(FIND("상자",AB19))),ISBLANK(AC19)),
  AND(ISBLANK(AB19),ISBLANK(AC19)),
  AND(NOT(ISERROR(FIND("안 지정",AB19))),ISNUMBER(AC19))),"",
IF(AND(NOT(ISERROR(FIND("상자",AB19))),NOT(ISBLANK(AC19))),"밸류불필요",
IF(AND(NOT(ISERROR(FIND("안 지정",AB19))),NOT(ISNUMBER(AC19))),"숫자필요",
IF(NOT(ISERROR(FIND("장비",AB19))),
  IFERROR(VLOOKUP(AC19,[1]EquipTable!$A:$T,MATCH("이름참고",[1]EquipTable!$1:$1,0),0),"장비없음"),
IF(NOT(ISERROR(FIND("캐릭터",AB19))),
  IFERROR(VLOOKUP(AC19,[2]ActorTable!$A:$H,MATCH("이름참고",[2]ActorTable!$1:$1,0),0),"캐릭터없음"),
"")))))</f>
        <v>스켈레톤 쉴드</v>
      </c>
      <c r="AL19">
        <v>1</v>
      </c>
      <c r="AM19" t="str">
        <f ca="1">IF(ROW()=2,AN19,OFFSET(AM19,-1,0)&amp;IF(LEN(AN19)=0,"",","&amp;AN19))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v>
      </c>
      <c r="AN19" t="str">
        <f ca="1">IF(AL19&lt;&gt;1,"",
"{"""&amp;A$1&amp;""":"&amp;A19
&amp;","""&amp;B$1&amp;""":"&amp;B19
&amp;IF(LEN(AA19)=0,"",","""&amp;AA$1&amp;""":"""&amp;AA19&amp;"""")
&amp;IF(LEN(AC19)=0,"",","""&amp;AC$1&amp;""":"""&amp;AC19&amp;"""")
&amp;IF(LEN(AD19)=0,"",","""&amp;AD$1&amp;""":"&amp;AD19)
&amp;IF(LEN(AE19)=0,"",","""&amp;AE$1&amp;""":"""&amp;AE19&amp;"""")
&amp;IF(LEN(AF19)=0,"",","""&amp;AF$1&amp;""":"&amp;AF19)
&amp;IF(LEN(AG19)=0,"",","""&amp;AG$1&amp;""":"&amp;AG19)&amp;"}")</f>
        <v>{"dy":2,"sl":7,"tp":"fe","vl":"Equip7102","cn":1,"pt":"GO","pr":3700}</v>
      </c>
      <c r="AS19" t="s">
        <v>267</v>
      </c>
      <c r="AT19">
        <f ca="1">COUNTIFS(B:B,$AQ$18,N:N,"Equip6???")</f>
        <v>17</v>
      </c>
      <c r="AU19">
        <f>COUNTIFS(B:B,$AQ$18,AC:AC,"Equip6???")</f>
        <v>16</v>
      </c>
      <c r="BM19">
        <f ca="1">IF(VLOOKUP($BV19,[1]EquipTable!$1:$1048576,MATCH("업데이트순번",[1]EquipTable!$1:$1,0),0)&lt;=$BP$1,1,0)
*IF(MID(BV19,7,1)="4",0.1,1)</f>
        <v>1</v>
      </c>
      <c r="BN19">
        <f ca="1">IF(VLOOKUP($BV19,[1]EquipTable!$1:$1048576,MATCH("업데이트순번",[1]EquipTable!$1:$1,0),0)&lt;=$BP$1,1,0)
*IF(MID(BV19,7,1)="4",0.1,1)
*IF(AND(MID(BV19,7,1)&lt;&gt;"4",OR(MID(BV19,6,1)="6",MID(BV19,6,1)="7")),3,1)</f>
        <v>1</v>
      </c>
      <c r="BO19">
        <f ca="1">IF(VLOOKUP($BV19,[1]EquipTable!$1:$1048576,MATCH("업데이트순번",[1]EquipTable!$1:$1,0),0)&lt;=$BP$1,1,0)
*IF(MID(BV19,7,1)="4",0.1,1)
*IF(AND(MID(BV19,7,1)&lt;&gt;"4",MID(BV19,6,1)="8"),4,1)</f>
        <v>1</v>
      </c>
      <c r="BP19">
        <f t="shared" ca="1" si="5"/>
        <v>1.3495276653171391E-2</v>
      </c>
      <c r="BQ19">
        <f t="shared" ca="1" si="6"/>
        <v>9.4250706880301613E-3</v>
      </c>
      <c r="BR19">
        <f t="shared" ca="1" si="7"/>
        <v>1.0193679918450561E-2</v>
      </c>
      <c r="BS19">
        <f t="shared" ca="1" si="8"/>
        <v>0.16734143049932521</v>
      </c>
      <c r="BT19">
        <f t="shared" ca="1" si="11"/>
        <v>0.11687087653157402</v>
      </c>
      <c r="BU19">
        <f t="shared" ca="1" si="12"/>
        <v>0.12640163098878696</v>
      </c>
      <c r="BV19" t="str">
        <f ca="1">OFFSET([1]EquipTable!$A$1,ROW()-1,0)</f>
        <v>Equip1201</v>
      </c>
      <c r="BX19">
        <f ca="1">IF(VLOOKUP($CA19,[2]ActorTable!$1:$1048576,MATCH("업데이트순번",[2]ActorTable!$1:$1,0),0)&lt;=$BY$1,1,0)
*IF(MID(CA19,7,1)="2",0.1,1)</f>
        <v>0.1</v>
      </c>
      <c r="BY19">
        <f t="shared" ca="1" si="9"/>
        <v>3.90625E-3</v>
      </c>
      <c r="BZ19">
        <f t="shared" ca="1" si="10"/>
        <v>0.515625</v>
      </c>
      <c r="CA19" t="str">
        <f ca="1">OFFSET([2]ActorTable!$A$1,ROW()-1,0)</f>
        <v>Actor1218</v>
      </c>
      <c r="CB19" t="str">
        <f ca="1">VLOOKUP($CA19,[2]ActorTable!$1:$1048576,MATCH("이름참고",[2]ActorTable!$1:$1,0),0)</f>
        <v>메디아</v>
      </c>
    </row>
    <row r="20" spans="1:80">
      <c r="A20">
        <v>2</v>
      </c>
      <c r="B20">
        <v>8</v>
      </c>
      <c r="C20">
        <f>IF(B20&lt;=9,0,
IF(B20=10,1,2))</f>
        <v>0</v>
      </c>
      <c r="D20">
        <f ca="1">RAND()</f>
        <v>0.31394332911104672</v>
      </c>
      <c r="E20">
        <f ca="1">RAND()</f>
        <v>0.28935068761260929</v>
      </c>
      <c r="F20">
        <f ca="1">RAND()</f>
        <v>0.37454260776951398</v>
      </c>
      <c r="G20">
        <f ca="1">RAND()</f>
        <v>6.176859548589575E-2</v>
      </c>
      <c r="H20">
        <f ca="1">RAND()</f>
        <v>0.90120298655566811</v>
      </c>
      <c r="I20">
        <f ca="1">RAND()</f>
        <v>0.28216898160038895</v>
      </c>
      <c r="M20" t="str">
        <f ca="1">IF(LEN(J20)&lt;&gt;0,J20,VLOOKUP(D20+$B20,$BJ:$BK,MATCH($BK$1,$BJ$1:$BK$1,0),1))</f>
        <v>삭제</v>
      </c>
      <c r="N20" t="str">
        <f ca="1">IF(LEN(K20)&lt;&gt;0,
  IF(LEN($J20)=0,"두 칸 모두 입력",
  IF($J20="지정 장비",K20,INDEX($CA:$CA,MATCH(K20,$CB:$CB,0)))),
IF($M20="삭제","삭제",
IF($M20="지정 장비",VLOOKUP($E20,OFFSET($BS:$BV,0,IF($B20=6,1,IF($B20=7,2,0))),MATCH($BV$1,OFFSET($BS$1:$BV$1,0,IF($B20=6,1,IF($B20=7,2,0))),0),1),
IF(OR($M20="캐릭터 상자 일반등급",$M20="캐릭터 상자 영웅등급"),"삭제",
IF(OR($M20="지정 캐릭터",$M20="지정 캐릭터 PP",IF(ISERROR(FIND("지정 캐릭터 LBP",$M20)),0,1)),
  IF(AND(OR($B20=10,$B20=11),$M20=OFFSET($M20,-1,0)),OFFSET(N20,-1,0),VLOOKUP($E20,$BZ:$CA,MATCH($CA$1,$BZ$1:$CA$1,0),1)),
IF(OR($M20="안 지정 캐릭터 영웅등급",$M20="안 지정 캐릭터 PP 일반등급",$M20="안 지정 캐릭터 PP 영웅등급"),
  IF(AND(OR($B20=10,$B20=11),$M20=OFFSET($M20,-1,0)),OFFSET(N20,-1,0),INT($E20*100000)),
"그외없음"))))))</f>
        <v>삭제</v>
      </c>
      <c r="O20" t="str">
        <f ca="1">IF(LEN(L20)&lt;&gt;0,
  IF(OR(LEN($J20)=0,LEN($K20)=0),"세 칸 모두 입력",L20),
IF($M20="삭제","삭제",
IF(OR($M20="지정 장비",$M20="캐릭터 상자 일반등급",$M20="캐릭터 상자 영웅등급",$M20="지정 캐릭터",IF(ISERROR(FIND("지정 캐릭터 LBP",$M20)),0,1),$M20="안 지정 캐릭터 영웅등급"),1,
IF($M20="지정 캐릭터 PP",
  IF(AND(OR($B20=10,$B20=11),$M20=OFFSET($M20,-1,0)),OFFSET(O20,-1,0),
    VLOOKUP($M20,$AP:$BB,MATCH($AX$1,$AP$1:$BB$1,0),0)+INT($E20*(VLOOKUP($M20,$AP:$BB,MATCH($AY$1,$AP$1:$BB$1,0),0)-VLOOKUP($M20,$AP:$BB,MATCH($AX$1,$AP$1:$BB$1,0),0)+1))),
IF(OR($M20="안 지정 캐릭터 PP 일반등급",$M20="안 지정 캐릭터 PP 영웅등급"),
  IF(AND(OR($B20=10,$B20=11),$M20=OFFSET($M20,-1,0)),OFFSET(O20,-1,0),
    VLOOKUP($M20,$AP:$BB,MATCH($AX$1,$AP$1:$BB$1,0),0)+INT($E20*(VLOOKUP($M20,$AP:$BB,MATCH($AY$1,$AP$1:$BB$1,0),0)-VLOOKUP($M20,$AP:$BB,MATCH($AX$1,$AP$1:$BB$1,0),0)+1))),
"그외없음")))))</f>
        <v>삭제</v>
      </c>
      <c r="P20" t="str">
        <f ca="1">IF($M20="삭제","삭제",
IF($M20="지정 장비",
  IF(ISBLANK(VLOOKUP($N20,[1]EquipTable!$1:$1048576,MATCH("표준 GO pr Min",[1]EquipTable!$1:$1,0),0)),"DI",
    IF(ISBLANK(VLOOKUP($N20,[1]EquipTable!$1:$1048576,MATCH("표준 DI pr Min",[1]EquipTable!$1:$1,0),0)),"GO",
      IF(G20&lt;IF($B20&lt;=1,0.5,0.25),"DI","GO"))),
IF(OR($M20="캐릭터 상자 일반등급",$M20="캐릭터 상자 영웅등급"),"DI",
IF(OR($M20="지정 캐릭터",IF(ISERROR(FIND("지정 캐릭터 LBP",$M20)),0,1),$M20="안 지정 캐릭터 영웅등급"),"DI",
IF($M20="지정 캐릭터 PP","DI",
IF(OR($M20="안 지정 캐릭터 PP 일반등급",$M20="안 지정 캐릭터 PP 영웅등급"),"GO",
"그외없음"))))))</f>
        <v>삭제</v>
      </c>
      <c r="Q20" t="str">
        <f ca="1">IF($M20="삭제","삭제",
IF($P20="GO","삭제",
IF($M20="지정 장비",
  IF(ISBLANK(VLOOKUP($N20,[1]EquipTable!$1:$1048576,MATCH("표준 DI pp Min",[1]EquipTable!$1:$1,0),0)),"삭제",
    VLOOKUP($N20,[1]EquipTable!$1:$1048576,MATCH("표준 DI pp Min",[1]EquipTable!$1:$1,0),0)+INT($H20*(VLOOKUP($N20,[1]EquipTable!$1:$1048576,MATCH("표준 DI pp Max",[1]EquipTable!$1:$1,0),0)-VLOOKUP($N20,[1]EquipTable!$1:$1048576,MATCH("표준 DI pp Min",[1]EquipTable!$1:$1,0),0)+1))),
IF(OR($M20="캐릭터 상자 일반등급",$M20="캐릭터 상자 영웅등급"),"삭제",
IF(OR($M20="지정 캐릭터",IF(ISERROR(FIND("지정 캐릭터 LBP",$M20)),0,1)),
  IF(AND(OR($B20=10,$B20=11),$M20=OFFSET($M20,-1,0)),OFFSET(Q20,-1,0),
    IF(ISBLANK(VLOOKUP($N20,[2]ActorTable!$1:$1048576,MATCH("표준 DI pp Min",[2]ActorTable!$1:$1,0),0)),"삭제",
      INT(VLOOKUP($M20,$AP:$BC,MATCH($AZ$1,$AP$1:$BC$1,0),0)*(VLOOKUP($N20,[2]ActorTable!$1:$1048576,MATCH("표준 DI pp Min",[2]ActorTable!$1:$1,0),0)+$H20*(VLOOKUP($N20,[2]ActorTable!$1:$1048576,MATCH("표준 DI pp Max",[2]ActorTable!$1:$1,0),0)-VLOOKUP($N20,[2]ActorTable!$1:$1048576,MATCH("표준 DI pp Min",[2]ActorTable!$1:$1,0),0)+1))))),
IF($M20="안 지정 캐릭터 영웅등급",
  IF(AND(OR($B20=10,$B20=11),$M20=OFFSET($M20,-1,0)),OFFSET(Q20,-1,0),
    VLOOKUP($M20,$AP:$BC,MATCH($BB$1,$AP$1:$BC$1,0),0)+INT($H20*(VLOOKUP($M20,$AP:$BC,MATCH($BC$1,$AP$1:$BC$1,0),0)-VLOOKUP($M20,$AP:$BC,MATCH($BB$1,$AP$1:$BC$1,0),0)+1))),
IF($M20="지정 캐릭터 PP",
  IF(AND(OR($B20=10,$B20=11),$M20=OFFSET($M20,-1,0)),OFFSET(Q20,-1,0),
    INT($O20*VLOOKUP($M20,$AP:$BC,MATCH($AZ$1,$AP$1:$BC$1,0),0)*IF($O20&lt;=15,1,1+($O20-15)^0.5/8)*CHOOSE(MID($N20,7,1)+1,1,1.25,2))),
"그외없음")))))))</f>
        <v>삭제</v>
      </c>
      <c r="R20" t="str">
        <f ca="1">IF($M20="삭제","삭제",
IF($M20="지정 장비",
  IF($P20="DI",
    VLOOKUP($N20,[1]EquipTable!$1:$1048576,MATCH("표준 DI pr Min",[1]EquipTable!$1:$1,0),0)+INT($I20*(VLOOKUP($N20,[1]EquipTable!$1:$1048576,MATCH("표준 DI pr Max",[1]EquipTable!$1:$1,0),0)-VLOOKUP($N20,[1]EquipTable!$1:$1048576,MATCH("표준 DI pr Min",[1]EquipTable!$1:$1,0),0)+1)),
    ROUNDDOWN(VLOOKUP($N20,[1]EquipTable!$1:$1048576,MATCH("표준 GO pr Min",[1]EquipTable!$1:$1,0),0)+INT($I20*(VLOOKUP($N20,[1]EquipTable!$1:$1048576,MATCH("표준 GO pr Max",[1]EquipTable!$1:$1,0),0)-VLOOKUP($N20,[1]EquipTable!$1:$1048576,MATCH("표준 GO pr Min",[1]EquipTable!$1:$1,0),0)+100)),-2)),
IF(OR($M20="캐릭터 상자 일반등급",$M20="캐릭터 상자 영웅등급"),VLOOKUP($M20,$AP:$BC,MATCH($AZ$1,$AP$1:$BC$1,0),0),
IF(OR($M20="지정 캐릭터",IF(ISERROR(FIND("지정 캐릭터 LBP",$M20)),0,1)),
  IF(AND(OR($B20=10,$B20=11),$M20=OFFSET($M20,-1,0)),OFFSET(R20,-1,0),
    INT(VLOOKUP($M20,$AP:$BC,MATCH($AZ$1,$AP$1:$BC$1,0),0)*(VLOOKUP($N20,[2]ActorTable!$1:$1048576,MATCH("표준 DI pr Min",[2]ActorTable!$1:$1,0),0)+$I20*(VLOOKUP($N20,[2]ActorTable!$1:$1048576,MATCH("표준 DI pr Max",[2]ActorTable!$1:$1,0),0)-VLOOKUP($N20,[2]ActorTable!$1:$1048576,MATCH("표준 DI pr Min",[2]ActorTable!$1:$1,0),0)+1)))),
IF($M20="안 지정 캐릭터 영웅등급",
  IF(AND(OR($B20=10,$B20=11),$M20=OFFSET($M20,-1,0)),OFFSET(R20,-1,0),
    VLOOKUP($M20,$AP:$BC,MATCH($AZ$1,$AP$1:$BC$1,0),0)+INT($I20*(VLOOKUP($M20,$AP:$BC,MATCH($BA$1,$AP$1:$BC$1,0),0)-VLOOKUP($M20,$AP:$BC,MATCH($AZ$1,$AP$1:$BC$1,0),0)+1))),
IF($M20="지정 캐릭터 PP",
  IF(AND(OR($B20=10,$B20=11),$M20=OFFSET($M20,-1,0)),OFFSET(R20,-1,0),
    INT($O20*VLOOKUP($M20,$AP:$BC,MATCH($AZ$1,$AP$1:$BC$1,0),0)*IF($O20&lt;=15,1,1+($O20-15)^0.5/8)*CHOOSE(MID($N20,7,1)+1,1,1.25,2)*(VLOOKUP($M20,$AP:$BC,MATCH($BA$1,$AP$1:$BC$1,0),0)+$I20*(VLOOKUP($M20,$AP:$BC,MATCH($BB$1,$AP$1:$BC$1,0),0)-VLOOKUP($M20,$AP:$BC,MATCH($BA$1,$AP$1:$BC$1,0),0))))),
IF(OR($M20="안 지정 캐릭터 PP 일반등급",$M20="안 지정 캐릭터 PP 영웅등급"),
  IF(AND(OR($B20=10,$B20=11),$M20=OFFSET($M20,-1,0)),OFFSET(R20,-1,0),
    $O20*VLOOKUP($M20,$AP:$BC,MATCH($AZ$1,$AP$1:$BC$1,0),0)),
"그외없음")))))))</f>
        <v>삭제</v>
      </c>
      <c r="S20" t="str">
        <f ca="1">IF(OR(ISNUMBER(N20),N20="삭제",ISBLANK(N20)),"",
IF(LEFT(N20,5)="Equip",
  IF($BP$1&lt;VLOOKUP(N20,[1]EquipTable!$1:$1048576,MATCH("업데이트순번",[1]EquipTable!$1:$1,0),0),"업데이트순번이상",""),
IF(LEFT(N20,5)="Actor",
  IF($BY$1&lt;VLOOKUP(N20,[2]ActorTable!$1:$1048576,MATCH("업데이트순번",[2]ActorTable!$1:$1,0),0),"업데이트순번이상",""),
"그외없음")))</f>
        <v/>
      </c>
      <c r="T20" t="str">
        <f ca="1">IF(OR(ISNUMBER(N20),N20="삭제",ISBLANK(N20)),"",
IF(LEFT(N20,5)="Equip",IF(MID(N20,7,1)="4","전설",""),
IF(LEFT(N20,5)="Actor",IF(MID(N20,7,1)="2","전설",""),
"그외없음")))</f>
        <v/>
      </c>
      <c r="AA20" t="str">
        <f ca="1">IF(ISBLANK(AB20),"",
VLOOKUP(AB20,OFFSET(INDIRECT("$A:$B"),0,MATCH(AB$1&amp;"_Verify",INDIRECT("$1:$1"),0)-1),2,0)
)</f>
        <v/>
      </c>
      <c r="AH20" t="str">
        <f>IF(OR(ISNUMBER(AC20),AC20="삭제",ISBLANK(AC20)),"",
IF(LEFT(AC20,5)="Equip",
  IF($BP$1&lt;VLOOKUP(AC20,[1]EquipTable!$1:$1048576,MATCH("업데이트순번",[1]EquipTable!$1:$1,0),0),"업데이트순번이상",""),
IF(LEFT(AC20,5)="Actor",
  IF($BY$1&lt;VLOOKUP(AC20,[2]ActorTable!$1:$1048576,MATCH("업데이트순번",[2]ActorTable!$1:$1,0),0),"업데이트순번이상",""),
"그외없음")))</f>
        <v/>
      </c>
      <c r="AI20" s="11" t="str">
        <f>IF(OR(ISNUMBER(AC20),AC20="삭제",ISBLANK(AC20)),"",
IF(LEFT(AC20,5)="Equip",IF(MID(AC20,7,1)="4","전설",""),
IF(LEFT(AC20,5)="Actor",IF(MID(AC20,7,1)="2","전설",""),
"그외없음")))</f>
        <v/>
      </c>
      <c r="AJ20" t="str">
        <f>IF(ISBLANK($AB20),"",
IF(AND($B20&gt;=VLOOKUP($AB20,$AP:$AS,3,0),$B20&lt;=VLOOKUP($AB20,$AP:$AS,4,0)),"","슬롯타입이상"))</f>
        <v/>
      </c>
      <c r="AK20" t="str">
        <f>IF(OR(
  AND(NOT(ISERROR(FIND("상자",AB20))),ISBLANK(AC20)),
  AND(ISBLANK(AB20),ISBLANK(AC20)),
  AND(NOT(ISERROR(FIND("안 지정",AB20))),ISNUMBER(AC20))),"",
IF(AND(NOT(ISERROR(FIND("상자",AB20))),NOT(ISBLANK(AC20))),"밸류불필요",
IF(AND(NOT(ISERROR(FIND("안 지정",AB20))),NOT(ISNUMBER(AC20))),"숫자필요",
IF(NOT(ISERROR(FIND("장비",AB20))),
  IFERROR(VLOOKUP(AC20,[1]EquipTable!$A:$T,MATCH("이름참고",[1]EquipTable!$1:$1,0),0),"장비없음"),
IF(NOT(ISERROR(FIND("캐릭터",AB20))),
  IFERROR(VLOOKUP(AC20,[2]ActorTable!$A:$H,MATCH("이름참고",[2]ActorTable!$1:$1,0),0),"캐릭터없음"),
"")))))</f>
        <v/>
      </c>
      <c r="AL20">
        <v>1</v>
      </c>
      <c r="AM20" t="str">
        <f ca="1">IF(ROW()=2,AN20,OFFSET(AM20,-1,0)&amp;IF(LEN(AN20)=0,"",","&amp;AN20))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v>
      </c>
      <c r="AN20" t="str">
        <f ca="1">IF(AL20&lt;&gt;1,"",
"{"""&amp;A$1&amp;""":"&amp;A20
&amp;","""&amp;B$1&amp;""":"&amp;B20
&amp;IF(LEN(AA20)=0,"",","""&amp;AA$1&amp;""":"""&amp;AA20&amp;"""")
&amp;IF(LEN(AC20)=0,"",","""&amp;AC$1&amp;""":"""&amp;AC20&amp;"""")
&amp;IF(LEN(AD20)=0,"",","""&amp;AD$1&amp;""":"&amp;AD20)
&amp;IF(LEN(AE20)=0,"",","""&amp;AE$1&amp;""":"""&amp;AE20&amp;"""")
&amp;IF(LEN(AF20)=0,"",","""&amp;AF$1&amp;""":"&amp;AF20)
&amp;IF(LEN(AG20)=0,"",","""&amp;AG$1&amp;""":"&amp;AG20)&amp;"}")</f>
        <v>{"dy":2,"sl":8}</v>
      </c>
      <c r="AS20" t="s">
        <v>268</v>
      </c>
      <c r="AT20">
        <f ca="1">COUNTIFS(B:B,$AQ$18,N:N,"Equip7???")</f>
        <v>16</v>
      </c>
      <c r="AU20">
        <f>COUNTIFS(B:B,$AQ$18,AC:AC,"Equip7???")</f>
        <v>19</v>
      </c>
      <c r="BM20">
        <f ca="1">IF(VLOOKUP($BV20,[1]EquipTable!$1:$1048576,MATCH("업데이트순번",[1]EquipTable!$1:$1,0),0)&lt;=$BP$1,1,0)
*IF(MID(BV20,7,1)="4",0.1,1)</f>
        <v>1</v>
      </c>
      <c r="BN20">
        <f ca="1">IF(VLOOKUP($BV20,[1]EquipTable!$1:$1048576,MATCH("업데이트순번",[1]EquipTable!$1:$1,0),0)&lt;=$BP$1,1,0)
*IF(MID(BV20,7,1)="4",0.1,1)
*IF(AND(MID(BV20,7,1)&lt;&gt;"4",OR(MID(BV20,6,1)="6",MID(BV20,6,1)="7")),3,1)</f>
        <v>1</v>
      </c>
      <c r="BO20">
        <f ca="1">IF(VLOOKUP($BV20,[1]EquipTable!$1:$1048576,MATCH("업데이트순번",[1]EquipTable!$1:$1,0),0)&lt;=$BP$1,1,0)
*IF(MID(BV20,7,1)="4",0.1,1)
*IF(AND(MID(BV20,7,1)&lt;&gt;"4",MID(BV20,6,1)="8"),4,1)</f>
        <v>1</v>
      </c>
      <c r="BP20">
        <f t="shared" ca="1" si="5"/>
        <v>1.3495276653171391E-2</v>
      </c>
      <c r="BQ20">
        <f t="shared" ca="1" si="6"/>
        <v>9.4250706880301613E-3</v>
      </c>
      <c r="BR20">
        <f t="shared" ca="1" si="7"/>
        <v>1.0193679918450561E-2</v>
      </c>
      <c r="BS20">
        <f t="shared" ca="1" si="8"/>
        <v>0.18083670715249658</v>
      </c>
      <c r="BT20">
        <f t="shared" ca="1" si="11"/>
        <v>0.12629594721960419</v>
      </c>
      <c r="BU20">
        <f t="shared" ca="1" si="12"/>
        <v>0.1365953109072375</v>
      </c>
      <c r="BV20" t="str">
        <f ca="1">OFFSET([1]EquipTable!$A$1,ROW()-1,0)</f>
        <v>Equip1202</v>
      </c>
      <c r="BX20">
        <f ca="1">IF(VLOOKUP($CA20,[2]ActorTable!$1:$1048576,MATCH("업데이트순번",[2]ActorTable!$1:$1,0),0)&lt;=$BY$1,1,0)
*IF(MID(CA20,7,1)="2",0.1,1)</f>
        <v>1</v>
      </c>
      <c r="BY20">
        <f t="shared" ca="1" si="9"/>
        <v>3.90625E-2</v>
      </c>
      <c r="BZ20">
        <f t="shared" ca="1" si="10"/>
        <v>0.51953125</v>
      </c>
      <c r="CA20" t="str">
        <f ca="1">OFFSET([2]ActorTable!$A$1,ROW()-1,0)</f>
        <v>Actor3019</v>
      </c>
      <c r="CB20" t="str">
        <f ca="1">VLOOKUP($CA20,[2]ActorTable!$1:$1048576,MATCH("이름참고",[2]ActorTable!$1:$1,0),0)</f>
        <v>롤라</v>
      </c>
    </row>
    <row r="21" spans="1:80">
      <c r="A21">
        <v>2</v>
      </c>
      <c r="B21">
        <v>9</v>
      </c>
      <c r="C21">
        <f>IF(B21&lt;=9,0,
IF(B21=10,1,2))</f>
        <v>0</v>
      </c>
      <c r="D21">
        <f ca="1">RAND()</f>
        <v>3.8180517773886979E-2</v>
      </c>
      <c r="E21">
        <f ca="1">RAND()</f>
        <v>0.67377302844521236</v>
      </c>
      <c r="F21">
        <f ca="1">RAND()</f>
        <v>0.65642186972732319</v>
      </c>
      <c r="G21">
        <f ca="1">RAND()</f>
        <v>0.94634851773160067</v>
      </c>
      <c r="H21">
        <f ca="1">RAND()</f>
        <v>0.25225060626924067</v>
      </c>
      <c r="I21">
        <f ca="1">RAND()</f>
        <v>0.15545181622552762</v>
      </c>
      <c r="M21" t="str">
        <f ca="1">IF(LEN(J21)&lt;&gt;0,J21,VLOOKUP(D21+$B21,$BJ:$BK,MATCH($BK$1,$BJ$1:$BK$1,0),1))</f>
        <v>삭제</v>
      </c>
      <c r="N21" t="str">
        <f ca="1">IF(LEN(K21)&lt;&gt;0,
  IF(LEN($J21)=0,"두 칸 모두 입력",
  IF($J21="지정 장비",K21,INDEX($CA:$CA,MATCH(K21,$CB:$CB,0)))),
IF($M21="삭제","삭제",
IF($M21="지정 장비",VLOOKUP($E21,OFFSET($BS:$BV,0,IF($B21=6,1,IF($B21=7,2,0))),MATCH($BV$1,OFFSET($BS$1:$BV$1,0,IF($B21=6,1,IF($B21=7,2,0))),0),1),
IF(OR($M21="캐릭터 상자 일반등급",$M21="캐릭터 상자 영웅등급"),"삭제",
IF(OR($M21="지정 캐릭터",$M21="지정 캐릭터 PP",IF(ISERROR(FIND("지정 캐릭터 LBP",$M21)),0,1)),
  IF(AND(OR($B21=10,$B21=11),$M21=OFFSET($M21,-1,0)),OFFSET(N21,-1,0),VLOOKUP($E21,$BZ:$CA,MATCH($CA$1,$BZ$1:$CA$1,0),1)),
IF(OR($M21="안 지정 캐릭터 영웅등급",$M21="안 지정 캐릭터 PP 일반등급",$M21="안 지정 캐릭터 PP 영웅등급"),
  IF(AND(OR($B21=10,$B21=11),$M21=OFFSET($M21,-1,0)),OFFSET(N21,-1,0),INT($E21*100000)),
"그외없음"))))))</f>
        <v>삭제</v>
      </c>
      <c r="O21" t="str">
        <f ca="1">IF(LEN(L21)&lt;&gt;0,
  IF(OR(LEN($J21)=0,LEN($K21)=0),"세 칸 모두 입력",L21),
IF($M21="삭제","삭제",
IF(OR($M21="지정 장비",$M21="캐릭터 상자 일반등급",$M21="캐릭터 상자 영웅등급",$M21="지정 캐릭터",IF(ISERROR(FIND("지정 캐릭터 LBP",$M21)),0,1),$M21="안 지정 캐릭터 영웅등급"),1,
IF($M21="지정 캐릭터 PP",
  IF(AND(OR($B21=10,$B21=11),$M21=OFFSET($M21,-1,0)),OFFSET(O21,-1,0),
    VLOOKUP($M21,$AP:$BB,MATCH($AX$1,$AP$1:$BB$1,0),0)+INT($E21*(VLOOKUP($M21,$AP:$BB,MATCH($AY$1,$AP$1:$BB$1,0),0)-VLOOKUP($M21,$AP:$BB,MATCH($AX$1,$AP$1:$BB$1,0),0)+1))),
IF(OR($M21="안 지정 캐릭터 PP 일반등급",$M21="안 지정 캐릭터 PP 영웅등급"),
  IF(AND(OR($B21=10,$B21=11),$M21=OFFSET($M21,-1,0)),OFFSET(O21,-1,0),
    VLOOKUP($M21,$AP:$BB,MATCH($AX$1,$AP$1:$BB$1,0),0)+INT($E21*(VLOOKUP($M21,$AP:$BB,MATCH($AY$1,$AP$1:$BB$1,0),0)-VLOOKUP($M21,$AP:$BB,MATCH($AX$1,$AP$1:$BB$1,0),0)+1))),
"그외없음")))))</f>
        <v>삭제</v>
      </c>
      <c r="P21" t="str">
        <f ca="1">IF($M21="삭제","삭제",
IF($M21="지정 장비",
  IF(ISBLANK(VLOOKUP($N21,[1]EquipTable!$1:$1048576,MATCH("표준 GO pr Min",[1]EquipTable!$1:$1,0),0)),"DI",
    IF(ISBLANK(VLOOKUP($N21,[1]EquipTable!$1:$1048576,MATCH("표준 DI pr Min",[1]EquipTable!$1:$1,0),0)),"GO",
      IF(G21&lt;IF($B21&lt;=1,0.5,0.25),"DI","GO"))),
IF(OR($M21="캐릭터 상자 일반등급",$M21="캐릭터 상자 영웅등급"),"DI",
IF(OR($M21="지정 캐릭터",IF(ISERROR(FIND("지정 캐릭터 LBP",$M21)),0,1),$M21="안 지정 캐릭터 영웅등급"),"DI",
IF($M21="지정 캐릭터 PP","DI",
IF(OR($M21="안 지정 캐릭터 PP 일반등급",$M21="안 지정 캐릭터 PP 영웅등급"),"GO",
"그외없음"))))))</f>
        <v>삭제</v>
      </c>
      <c r="Q21" t="str">
        <f ca="1">IF($M21="삭제","삭제",
IF($P21="GO","삭제",
IF($M21="지정 장비",
  IF(ISBLANK(VLOOKUP($N21,[1]EquipTable!$1:$1048576,MATCH("표준 DI pp Min",[1]EquipTable!$1:$1,0),0)),"삭제",
    VLOOKUP($N21,[1]EquipTable!$1:$1048576,MATCH("표준 DI pp Min",[1]EquipTable!$1:$1,0),0)+INT($H21*(VLOOKUP($N21,[1]EquipTable!$1:$1048576,MATCH("표준 DI pp Max",[1]EquipTable!$1:$1,0),0)-VLOOKUP($N21,[1]EquipTable!$1:$1048576,MATCH("표준 DI pp Min",[1]EquipTable!$1:$1,0),0)+1))),
IF(OR($M21="캐릭터 상자 일반등급",$M21="캐릭터 상자 영웅등급"),"삭제",
IF(OR($M21="지정 캐릭터",IF(ISERROR(FIND("지정 캐릭터 LBP",$M21)),0,1)),
  IF(AND(OR($B21=10,$B21=11),$M21=OFFSET($M21,-1,0)),OFFSET(Q21,-1,0),
    IF(ISBLANK(VLOOKUP($N21,[2]ActorTable!$1:$1048576,MATCH("표준 DI pp Min",[2]ActorTable!$1:$1,0),0)),"삭제",
      INT(VLOOKUP($M21,$AP:$BC,MATCH($AZ$1,$AP$1:$BC$1,0),0)*(VLOOKUP($N21,[2]ActorTable!$1:$1048576,MATCH("표준 DI pp Min",[2]ActorTable!$1:$1,0),0)+$H21*(VLOOKUP($N21,[2]ActorTable!$1:$1048576,MATCH("표준 DI pp Max",[2]ActorTable!$1:$1,0),0)-VLOOKUP($N21,[2]ActorTable!$1:$1048576,MATCH("표준 DI pp Min",[2]ActorTable!$1:$1,0),0)+1))))),
IF($M21="안 지정 캐릭터 영웅등급",
  IF(AND(OR($B21=10,$B21=11),$M21=OFFSET($M21,-1,0)),OFFSET(Q21,-1,0),
    VLOOKUP($M21,$AP:$BC,MATCH($BB$1,$AP$1:$BC$1,0),0)+INT($H21*(VLOOKUP($M21,$AP:$BC,MATCH($BC$1,$AP$1:$BC$1,0),0)-VLOOKUP($M21,$AP:$BC,MATCH($BB$1,$AP$1:$BC$1,0),0)+1))),
IF($M21="지정 캐릭터 PP",
  IF(AND(OR($B21=10,$B21=11),$M21=OFFSET($M21,-1,0)),OFFSET(Q21,-1,0),
    INT($O21*VLOOKUP($M21,$AP:$BC,MATCH($AZ$1,$AP$1:$BC$1,0),0)*IF($O21&lt;=15,1,1+($O21-15)^0.5/8)*CHOOSE(MID($N21,7,1)+1,1,1.25,2))),
"그외없음")))))))</f>
        <v>삭제</v>
      </c>
      <c r="R21" t="str">
        <f ca="1">IF($M21="삭제","삭제",
IF($M21="지정 장비",
  IF($P21="DI",
    VLOOKUP($N21,[1]EquipTable!$1:$1048576,MATCH("표준 DI pr Min",[1]EquipTable!$1:$1,0),0)+INT($I21*(VLOOKUP($N21,[1]EquipTable!$1:$1048576,MATCH("표준 DI pr Max",[1]EquipTable!$1:$1,0),0)-VLOOKUP($N21,[1]EquipTable!$1:$1048576,MATCH("표준 DI pr Min",[1]EquipTable!$1:$1,0),0)+1)),
    ROUNDDOWN(VLOOKUP($N21,[1]EquipTable!$1:$1048576,MATCH("표준 GO pr Min",[1]EquipTable!$1:$1,0),0)+INT($I21*(VLOOKUP($N21,[1]EquipTable!$1:$1048576,MATCH("표준 GO pr Max",[1]EquipTable!$1:$1,0),0)-VLOOKUP($N21,[1]EquipTable!$1:$1048576,MATCH("표준 GO pr Min",[1]EquipTable!$1:$1,0),0)+100)),-2)),
IF(OR($M21="캐릭터 상자 일반등급",$M21="캐릭터 상자 영웅등급"),VLOOKUP($M21,$AP:$BC,MATCH($AZ$1,$AP$1:$BC$1,0),0),
IF(OR($M21="지정 캐릭터",IF(ISERROR(FIND("지정 캐릭터 LBP",$M21)),0,1)),
  IF(AND(OR($B21=10,$B21=11),$M21=OFFSET($M21,-1,0)),OFFSET(R21,-1,0),
    INT(VLOOKUP($M21,$AP:$BC,MATCH($AZ$1,$AP$1:$BC$1,0),0)*(VLOOKUP($N21,[2]ActorTable!$1:$1048576,MATCH("표준 DI pr Min",[2]ActorTable!$1:$1,0),0)+$I21*(VLOOKUP($N21,[2]ActorTable!$1:$1048576,MATCH("표준 DI pr Max",[2]ActorTable!$1:$1,0),0)-VLOOKUP($N21,[2]ActorTable!$1:$1048576,MATCH("표준 DI pr Min",[2]ActorTable!$1:$1,0),0)+1)))),
IF($M21="안 지정 캐릭터 영웅등급",
  IF(AND(OR($B21=10,$B21=11),$M21=OFFSET($M21,-1,0)),OFFSET(R21,-1,0),
    VLOOKUP($M21,$AP:$BC,MATCH($AZ$1,$AP$1:$BC$1,0),0)+INT($I21*(VLOOKUP($M21,$AP:$BC,MATCH($BA$1,$AP$1:$BC$1,0),0)-VLOOKUP($M21,$AP:$BC,MATCH($AZ$1,$AP$1:$BC$1,0),0)+1))),
IF($M21="지정 캐릭터 PP",
  IF(AND(OR($B21=10,$B21=11),$M21=OFFSET($M21,-1,0)),OFFSET(R21,-1,0),
    INT($O21*VLOOKUP($M21,$AP:$BC,MATCH($AZ$1,$AP$1:$BC$1,0),0)*IF($O21&lt;=15,1,1+($O21-15)^0.5/8)*CHOOSE(MID($N21,7,1)+1,1,1.25,2)*(VLOOKUP($M21,$AP:$BC,MATCH($BA$1,$AP$1:$BC$1,0),0)+$I21*(VLOOKUP($M21,$AP:$BC,MATCH($BB$1,$AP$1:$BC$1,0),0)-VLOOKUP($M21,$AP:$BC,MATCH($BA$1,$AP$1:$BC$1,0),0))))),
IF(OR($M21="안 지정 캐릭터 PP 일반등급",$M21="안 지정 캐릭터 PP 영웅등급"),
  IF(AND(OR($B21=10,$B21=11),$M21=OFFSET($M21,-1,0)),OFFSET(R21,-1,0),
    $O21*VLOOKUP($M21,$AP:$BC,MATCH($AZ$1,$AP$1:$BC$1,0),0)),
"그외없음")))))))</f>
        <v>삭제</v>
      </c>
      <c r="S21" t="str">
        <f ca="1">IF(OR(ISNUMBER(N21),N21="삭제",ISBLANK(N21)),"",
IF(LEFT(N21,5)="Equip",
  IF($BP$1&lt;VLOOKUP(N21,[1]EquipTable!$1:$1048576,MATCH("업데이트순번",[1]EquipTable!$1:$1,0),0),"업데이트순번이상",""),
IF(LEFT(N21,5)="Actor",
  IF($BY$1&lt;VLOOKUP(N21,[2]ActorTable!$1:$1048576,MATCH("업데이트순번",[2]ActorTable!$1:$1,0),0),"업데이트순번이상",""),
"그외없음")))</f>
        <v/>
      </c>
      <c r="T21" t="str">
        <f ca="1">IF(OR(ISNUMBER(N21),N21="삭제",ISBLANK(N21)),"",
IF(LEFT(N21,5)="Equip",IF(MID(N21,7,1)="4","전설",""),
IF(LEFT(N21,5)="Actor",IF(MID(N21,7,1)="2","전설",""),
"그외없음")))</f>
        <v/>
      </c>
      <c r="AA21" t="str">
        <f ca="1">IF(ISBLANK(AB21),"",
VLOOKUP(AB21,OFFSET(INDIRECT("$A:$B"),0,MATCH(AB$1&amp;"_Verify",INDIRECT("$1:$1"),0)-1),2,0)
)</f>
        <v/>
      </c>
      <c r="AH21" t="str">
        <f>IF(OR(ISNUMBER(AC21),AC21="삭제",ISBLANK(AC21)),"",
IF(LEFT(AC21,5)="Equip",
  IF($BP$1&lt;VLOOKUP(AC21,[1]EquipTable!$1:$1048576,MATCH("업데이트순번",[1]EquipTable!$1:$1,0),0),"업데이트순번이상",""),
IF(LEFT(AC21,5)="Actor",
  IF($BY$1&lt;VLOOKUP(AC21,[2]ActorTable!$1:$1048576,MATCH("업데이트순번",[2]ActorTable!$1:$1,0),0),"업데이트순번이상",""),
"그외없음")))</f>
        <v/>
      </c>
      <c r="AI21" s="11" t="str">
        <f>IF(OR(ISNUMBER(AC21),AC21="삭제",ISBLANK(AC21)),"",
IF(LEFT(AC21,5)="Equip",IF(MID(AC21,7,1)="4","전설",""),
IF(LEFT(AC21,5)="Actor",IF(MID(AC21,7,1)="2","전설",""),
"그외없음")))</f>
        <v/>
      </c>
      <c r="AJ21" t="str">
        <f>IF(ISBLANK($AB21),"",
IF(AND($B21&gt;=VLOOKUP($AB21,$AP:$AS,3,0),$B21&lt;=VLOOKUP($AB21,$AP:$AS,4,0)),"","슬롯타입이상"))</f>
        <v/>
      </c>
      <c r="AK21" t="str">
        <f>IF(OR(
  AND(NOT(ISERROR(FIND("상자",AB21))),ISBLANK(AC21)),
  AND(ISBLANK(AB21),ISBLANK(AC21)),
  AND(NOT(ISERROR(FIND("안 지정",AB21))),ISNUMBER(AC21))),"",
IF(AND(NOT(ISERROR(FIND("상자",AB21))),NOT(ISBLANK(AC21))),"밸류불필요",
IF(AND(NOT(ISERROR(FIND("안 지정",AB21))),NOT(ISNUMBER(AC21))),"숫자필요",
IF(NOT(ISERROR(FIND("장비",AB21))),
  IFERROR(VLOOKUP(AC21,[1]EquipTable!$A:$T,MATCH("이름참고",[1]EquipTable!$1:$1,0),0),"장비없음"),
IF(NOT(ISERROR(FIND("캐릭터",AB21))),
  IFERROR(VLOOKUP(AC21,[2]ActorTable!$A:$H,MATCH("이름참고",[2]ActorTable!$1:$1,0),0),"캐릭터없음"),
"")))))</f>
        <v/>
      </c>
      <c r="AL21">
        <v>1</v>
      </c>
      <c r="AM21" t="str">
        <f ca="1">IF(ROW()=2,AN21,OFFSET(AM21,-1,0)&amp;IF(LEN(AN21)=0,"",","&amp;AN21))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v>
      </c>
      <c r="AN21" t="str">
        <f ca="1">IF(AL21&lt;&gt;1,"",
"{"""&amp;A$1&amp;""":"&amp;A21
&amp;","""&amp;B$1&amp;""":"&amp;B21
&amp;IF(LEN(AA21)=0,"",","""&amp;AA$1&amp;""":"""&amp;AA21&amp;"""")
&amp;IF(LEN(AC21)=0,"",","""&amp;AC$1&amp;""":"""&amp;AC21&amp;"""")
&amp;IF(LEN(AD21)=0,"",","""&amp;AD$1&amp;""":"&amp;AD21)
&amp;IF(LEN(AE21)=0,"",","""&amp;AE$1&amp;""":"""&amp;AE21&amp;"""")
&amp;IF(LEN(AF21)=0,"",","""&amp;AF$1&amp;""":"&amp;AF21)
&amp;IF(LEN(AG21)=0,"",","""&amp;AG$1&amp;""":"&amp;AG21)&amp;"}")</f>
        <v>{"dy":2,"sl":9}</v>
      </c>
      <c r="AS21" t="s">
        <v>265</v>
      </c>
      <c r="AT21">
        <f ca="1">COUNTIFS(B:B,$AQ$18,N:N,"Equip8???")</f>
        <v>23</v>
      </c>
      <c r="AU21">
        <f>COUNTIFS(B:B,$AQ$18,AC:AC,"Equip8???")</f>
        <v>15</v>
      </c>
      <c r="BM21">
        <f ca="1">IF(VLOOKUP($BV21,[1]EquipTable!$1:$1048576,MATCH("업데이트순번",[1]EquipTable!$1:$1,0),0)&lt;=$BP$1,1,0)
*IF(MID(BV21,7,1)="4",0.1,1)</f>
        <v>1</v>
      </c>
      <c r="BN21">
        <f ca="1">IF(VLOOKUP($BV21,[1]EquipTable!$1:$1048576,MATCH("업데이트순번",[1]EquipTable!$1:$1,0),0)&lt;=$BP$1,1,0)
*IF(MID(BV21,7,1)="4",0.1,1)
*IF(AND(MID(BV21,7,1)&lt;&gt;"4",OR(MID(BV21,6,1)="6",MID(BV21,6,1)="7")),3,1)</f>
        <v>1</v>
      </c>
      <c r="BO21">
        <f ca="1">IF(VLOOKUP($BV21,[1]EquipTable!$1:$1048576,MATCH("업데이트순번",[1]EquipTable!$1:$1,0),0)&lt;=$BP$1,1,0)
*IF(MID(BV21,7,1)="4",0.1,1)
*IF(AND(MID(BV21,7,1)&lt;&gt;"4",MID(BV21,6,1)="8"),4,1)</f>
        <v>1</v>
      </c>
      <c r="BP21">
        <f t="shared" ca="1" si="5"/>
        <v>1.3495276653171391E-2</v>
      </c>
      <c r="BQ21">
        <f t="shared" ca="1" si="6"/>
        <v>9.4250706880301613E-3</v>
      </c>
      <c r="BR21">
        <f t="shared" ca="1" si="7"/>
        <v>1.0193679918450561E-2</v>
      </c>
      <c r="BS21">
        <f t="shared" ca="1" si="8"/>
        <v>0.19433198380566796</v>
      </c>
      <c r="BT21">
        <f t="shared" ca="1" si="11"/>
        <v>0.13572101790763436</v>
      </c>
      <c r="BU21">
        <f t="shared" ca="1" si="12"/>
        <v>0.14678899082568805</v>
      </c>
      <c r="BV21" t="str">
        <f ca="1">OFFSET([1]EquipTable!$A$1,ROW()-1,0)</f>
        <v>Equip1301</v>
      </c>
      <c r="BX21">
        <f ca="1">IF(VLOOKUP($CA21,[2]ActorTable!$1:$1048576,MATCH("업데이트순번",[2]ActorTable!$1:$1,0),0)&lt;=$BY$1,1,0)
*IF(MID(CA21,7,1)="2",0.1,1)</f>
        <v>1</v>
      </c>
      <c r="BY21">
        <f t="shared" ca="1" si="9"/>
        <v>3.90625E-2</v>
      </c>
      <c r="BZ21">
        <f t="shared" ca="1" si="10"/>
        <v>0.55859375</v>
      </c>
      <c r="CA21" t="str">
        <f ca="1">OFFSET([2]ActorTable!$A$1,ROW()-1,0)</f>
        <v>Actor2120</v>
      </c>
      <c r="CB21" t="str">
        <f ca="1">VLOOKUP($CA21,[2]ActorTable!$1:$1048576,MATCH("이름참고",[2]ActorTable!$1:$1,0),0)</f>
        <v>미네락</v>
      </c>
    </row>
    <row r="22" spans="1:80">
      <c r="A22">
        <v>3</v>
      </c>
      <c r="B22">
        <v>0</v>
      </c>
      <c r="C22">
        <f>IF(B22&lt;=9,0,
IF(B22=10,1,2))</f>
        <v>0</v>
      </c>
      <c r="D22">
        <f ca="1">RAND()</f>
        <v>0.62374681112046659</v>
      </c>
      <c r="E22">
        <f ca="1">RAND()</f>
        <v>0.60897401633277159</v>
      </c>
      <c r="F22">
        <f ca="1">RAND()</f>
        <v>0.10117795034500188</v>
      </c>
      <c r="G22">
        <f ca="1">RAND()</f>
        <v>7.0169881322970751E-2</v>
      </c>
      <c r="H22">
        <f ca="1">RAND()</f>
        <v>0.32936987696930575</v>
      </c>
      <c r="I22">
        <f ca="1">RAND()</f>
        <v>0.6300403686945687</v>
      </c>
      <c r="M22" t="str">
        <f ca="1">IF(LEN(J22)&lt;&gt;0,J22,VLOOKUP(D22+$B22,$BJ:$BK,MATCH($BK$1,$BJ$1:$BK$1,0),1))</f>
        <v>지정 장비</v>
      </c>
      <c r="N22" t="str">
        <f ca="1">IF(LEN(K22)&lt;&gt;0,
  IF(LEN($J22)=0,"두 칸 모두 입력",
  IF($J22="지정 장비",K22,INDEX($CA:$CA,MATCH(K22,$CB:$CB,0)))),
IF($M22="삭제","삭제",
IF($M22="지정 장비",VLOOKUP($E22,OFFSET($BS:$BV,0,IF($B22=6,1,IF($B22=7,2,0))),MATCH($BV$1,OFFSET($BS$1:$BV$1,0,IF($B22=6,1,IF($B22=7,2,0))),0),1),
IF(OR($M22="캐릭터 상자 일반등급",$M22="캐릭터 상자 영웅등급"),"삭제",
IF(OR($M22="지정 캐릭터",$M22="지정 캐릭터 PP",IF(ISERROR(FIND("지정 캐릭터 LBP",$M22)),0,1)),
  IF(AND(OR($B22=10,$B22=11),$M22=OFFSET($M22,-1,0)),OFFSET(N22,-1,0),VLOOKUP($E22,$BZ:$CA,MATCH($CA$1,$BZ$1:$CA$1,0),1)),
IF(OR($M22="안 지정 캐릭터 영웅등급",$M22="안 지정 캐릭터 PP 일반등급",$M22="안 지정 캐릭터 PP 영웅등급"),
  IF(AND(OR($B22=10,$B22=11),$M22=OFFSET($M22,-1,0)),OFFSET(N22,-1,0),INT($E22*100000)),
"그외없음"))))))</f>
        <v>Equip5102</v>
      </c>
      <c r="O22">
        <f ca="1">IF(LEN(L22)&lt;&gt;0,
  IF(OR(LEN($J22)=0,LEN($K22)=0),"세 칸 모두 입력",L22),
IF($M22="삭제","삭제",
IF(OR($M22="지정 장비",$M22="캐릭터 상자 일반등급",$M22="캐릭터 상자 영웅등급",$M22="지정 캐릭터",IF(ISERROR(FIND("지정 캐릭터 LBP",$M22)),0,1),$M22="안 지정 캐릭터 영웅등급"),1,
IF($M22="지정 캐릭터 PP",
  IF(AND(OR($B22=10,$B22=11),$M22=OFFSET($M22,-1,0)),OFFSET(O22,-1,0),
    VLOOKUP($M22,$AP:$BB,MATCH($AX$1,$AP$1:$BB$1,0),0)+INT($E22*(VLOOKUP($M22,$AP:$BB,MATCH($AY$1,$AP$1:$BB$1,0),0)-VLOOKUP($M22,$AP:$BB,MATCH($AX$1,$AP$1:$BB$1,0),0)+1))),
IF(OR($M22="안 지정 캐릭터 PP 일반등급",$M22="안 지정 캐릭터 PP 영웅등급"),
  IF(AND(OR($B22=10,$B22=11),$M22=OFFSET($M22,-1,0)),OFFSET(O22,-1,0),
    VLOOKUP($M22,$AP:$BB,MATCH($AX$1,$AP$1:$BB$1,0),0)+INT($E22*(VLOOKUP($M22,$AP:$BB,MATCH($AY$1,$AP$1:$BB$1,0),0)-VLOOKUP($M22,$AP:$BB,MATCH($AX$1,$AP$1:$BB$1,0),0)+1))),
"그외없음")))))</f>
        <v>1</v>
      </c>
      <c r="P22" t="str">
        <f ca="1">IF($M22="삭제","삭제",
IF($M22="지정 장비",
  IF(ISBLANK(VLOOKUP($N22,[1]EquipTable!$1:$1048576,MATCH("표준 GO pr Min",[1]EquipTable!$1:$1,0),0)),"DI",
    IF(ISBLANK(VLOOKUP($N22,[1]EquipTable!$1:$1048576,MATCH("표준 DI pr Min",[1]EquipTable!$1:$1,0),0)),"GO",
      IF(G22&lt;IF($B22&lt;=1,0.5,0.25),"DI","GO"))),
IF(OR($M22="캐릭터 상자 일반등급",$M22="캐릭터 상자 영웅등급"),"DI",
IF(OR($M22="지정 캐릭터",IF(ISERROR(FIND("지정 캐릭터 LBP",$M22)),0,1),$M22="안 지정 캐릭터 영웅등급"),"DI",
IF($M22="지정 캐릭터 PP","DI",
IF(OR($M22="안 지정 캐릭터 PP 일반등급",$M22="안 지정 캐릭터 PP 영웅등급"),"GO",
"그외없음"))))))</f>
        <v>GO</v>
      </c>
      <c r="Q22" t="str">
        <f ca="1">IF($M22="삭제","삭제",
IF($P22="GO","삭제",
IF($M22="지정 장비",
  IF(ISBLANK(VLOOKUP($N22,[1]EquipTable!$1:$1048576,MATCH("표준 DI pp Min",[1]EquipTable!$1:$1,0),0)),"삭제",
    VLOOKUP($N22,[1]EquipTable!$1:$1048576,MATCH("표준 DI pp Min",[1]EquipTable!$1:$1,0),0)+INT($H22*(VLOOKUP($N22,[1]EquipTable!$1:$1048576,MATCH("표준 DI pp Max",[1]EquipTable!$1:$1,0),0)-VLOOKUP($N22,[1]EquipTable!$1:$1048576,MATCH("표준 DI pp Min",[1]EquipTable!$1:$1,0),0)+1))),
IF(OR($M22="캐릭터 상자 일반등급",$M22="캐릭터 상자 영웅등급"),"삭제",
IF(OR($M22="지정 캐릭터",IF(ISERROR(FIND("지정 캐릭터 LBP",$M22)),0,1)),
  IF(AND(OR($B22=10,$B22=11),$M22=OFFSET($M22,-1,0)),OFFSET(Q22,-1,0),
    IF(ISBLANK(VLOOKUP($N22,[2]ActorTable!$1:$1048576,MATCH("표준 DI pp Min",[2]ActorTable!$1:$1,0),0)),"삭제",
      INT(VLOOKUP($M22,$AP:$BC,MATCH($AZ$1,$AP$1:$BC$1,0),0)*(VLOOKUP($N22,[2]ActorTable!$1:$1048576,MATCH("표준 DI pp Min",[2]ActorTable!$1:$1,0),0)+$H22*(VLOOKUP($N22,[2]ActorTable!$1:$1048576,MATCH("표준 DI pp Max",[2]ActorTable!$1:$1,0),0)-VLOOKUP($N22,[2]ActorTable!$1:$1048576,MATCH("표준 DI pp Min",[2]ActorTable!$1:$1,0),0)+1))))),
IF($M22="안 지정 캐릭터 영웅등급",
  IF(AND(OR($B22=10,$B22=11),$M22=OFFSET($M22,-1,0)),OFFSET(Q22,-1,0),
    VLOOKUP($M22,$AP:$BC,MATCH($BB$1,$AP$1:$BC$1,0),0)+INT($H22*(VLOOKUP($M22,$AP:$BC,MATCH($BC$1,$AP$1:$BC$1,0),0)-VLOOKUP($M22,$AP:$BC,MATCH($BB$1,$AP$1:$BC$1,0),0)+1))),
IF($M22="지정 캐릭터 PP",
  IF(AND(OR($B22=10,$B22=11),$M22=OFFSET($M22,-1,0)),OFFSET(Q22,-1,0),
    INT($O22*VLOOKUP($M22,$AP:$BC,MATCH($AZ$1,$AP$1:$BC$1,0),0)*IF($O22&lt;=15,1,1+($O22-15)^0.5/8)*CHOOSE(MID($N22,7,1)+1,1,1.25,2))),
"그외없음")))))))</f>
        <v>삭제</v>
      </c>
      <c r="R22">
        <f ca="1">IF($M22="삭제","삭제",
IF($M22="지정 장비",
  IF($P22="DI",
    VLOOKUP($N22,[1]EquipTable!$1:$1048576,MATCH("표준 DI pr Min",[1]EquipTable!$1:$1,0),0)+INT($I22*(VLOOKUP($N22,[1]EquipTable!$1:$1048576,MATCH("표준 DI pr Max",[1]EquipTable!$1:$1,0),0)-VLOOKUP($N22,[1]EquipTable!$1:$1048576,MATCH("표준 DI pr Min",[1]EquipTable!$1:$1,0),0)+1)),
    ROUNDDOWN(VLOOKUP($N22,[1]EquipTable!$1:$1048576,MATCH("표준 GO pr Min",[1]EquipTable!$1:$1,0),0)+INT($I22*(VLOOKUP($N22,[1]EquipTable!$1:$1048576,MATCH("표준 GO pr Max",[1]EquipTable!$1:$1,0),0)-VLOOKUP($N22,[1]EquipTable!$1:$1048576,MATCH("표준 GO pr Min",[1]EquipTable!$1:$1,0),0)+100)),-2)),
IF(OR($M22="캐릭터 상자 일반등급",$M22="캐릭터 상자 영웅등급"),VLOOKUP($M22,$AP:$BC,MATCH($AZ$1,$AP$1:$BC$1,0),0),
IF(OR($M22="지정 캐릭터",IF(ISERROR(FIND("지정 캐릭터 LBP",$M22)),0,1)),
  IF(AND(OR($B22=10,$B22=11),$M22=OFFSET($M22,-1,0)),OFFSET(R22,-1,0),
    INT(VLOOKUP($M22,$AP:$BC,MATCH($AZ$1,$AP$1:$BC$1,0),0)*(VLOOKUP($N22,[2]ActorTable!$1:$1048576,MATCH("표준 DI pr Min",[2]ActorTable!$1:$1,0),0)+$I22*(VLOOKUP($N22,[2]ActorTable!$1:$1048576,MATCH("표준 DI pr Max",[2]ActorTable!$1:$1,0),0)-VLOOKUP($N22,[2]ActorTable!$1:$1048576,MATCH("표준 DI pr Min",[2]ActorTable!$1:$1,0),0)+1)))),
IF($M22="안 지정 캐릭터 영웅등급",
  IF(AND(OR($B22=10,$B22=11),$M22=OFFSET($M22,-1,0)),OFFSET(R22,-1,0),
    VLOOKUP($M22,$AP:$BC,MATCH($AZ$1,$AP$1:$BC$1,0),0)+INT($I22*(VLOOKUP($M22,$AP:$BC,MATCH($BA$1,$AP$1:$BC$1,0),0)-VLOOKUP($M22,$AP:$BC,MATCH($AZ$1,$AP$1:$BC$1,0),0)+1))),
IF($M22="지정 캐릭터 PP",
  IF(AND(OR($B22=10,$B22=11),$M22=OFFSET($M22,-1,0)),OFFSET(R22,-1,0),
    INT($O22*VLOOKUP($M22,$AP:$BC,MATCH($AZ$1,$AP$1:$BC$1,0),0)*IF($O22&lt;=15,1,1+($O22-15)^0.5/8)*CHOOSE(MID($N22,7,1)+1,1,1.25,2)*(VLOOKUP($M22,$AP:$BC,MATCH($BA$1,$AP$1:$BC$1,0),0)+$I22*(VLOOKUP($M22,$AP:$BC,MATCH($BB$1,$AP$1:$BC$1,0),0)-VLOOKUP($M22,$AP:$BC,MATCH($BA$1,$AP$1:$BC$1,0),0))))),
IF(OR($M22="안 지정 캐릭터 PP 일반등급",$M22="안 지정 캐릭터 PP 영웅등급"),
  IF(AND(OR($B22=10,$B22=11),$M22=OFFSET($M22,-1,0)),OFFSET(R22,-1,0),
    $O22*VLOOKUP($M22,$AP:$BC,MATCH($AZ$1,$AP$1:$BC$1,0),0)),
"그외없음")))))))</f>
        <v>1300</v>
      </c>
      <c r="S22" t="str">
        <f ca="1">IF(OR(ISNUMBER(N22),N22="삭제",ISBLANK(N22)),"",
IF(LEFT(N22,5)="Equip",
  IF($BP$1&lt;VLOOKUP(N22,[1]EquipTable!$1:$1048576,MATCH("업데이트순번",[1]EquipTable!$1:$1,0),0),"업데이트순번이상",""),
IF(LEFT(N22,5)="Actor",
  IF($BY$1&lt;VLOOKUP(N22,[2]ActorTable!$1:$1048576,MATCH("업데이트순번",[2]ActorTable!$1:$1,0),0),"업데이트순번이상",""),
"그외없음")))</f>
        <v/>
      </c>
      <c r="T22" t="str">
        <f ca="1">IF(OR(ISNUMBER(N22),N22="삭제",ISBLANK(N22)),"",
IF(LEFT(N22,5)="Equip",IF(MID(N22,7,1)="4","전설",""),
IF(LEFT(N22,5)="Actor",IF(MID(N22,7,1)="2","전설",""),
"그외없음")))</f>
        <v/>
      </c>
      <c r="U22" t="s">
        <v>82</v>
      </c>
      <c r="V22" t="s">
        <v>181</v>
      </c>
      <c r="W22">
        <v>1</v>
      </c>
      <c r="X22" t="s">
        <v>125</v>
      </c>
      <c r="Z22">
        <v>9400</v>
      </c>
      <c r="AA22" t="str">
        <f ca="1">IF(ISBLANK(AB22),"",
VLOOKUP(AB22,OFFSET(INDIRECT("$A:$B"),0,MATCH(AB$1&amp;"_Verify",INDIRECT("$1:$1"),0)-1),2,0)
)</f>
        <v>upn</v>
      </c>
      <c r="AB22" t="s">
        <v>92</v>
      </c>
      <c r="AC22">
        <v>63751</v>
      </c>
      <c r="AD22">
        <v>9</v>
      </c>
      <c r="AE22" t="s">
        <v>125</v>
      </c>
      <c r="AG22">
        <v>2700</v>
      </c>
      <c r="AH22" t="str">
        <f>IF(OR(ISNUMBER(AC22),AC22="삭제",ISBLANK(AC22)),"",
IF(LEFT(AC22,5)="Equip",
  IF($BP$1&lt;VLOOKUP(AC22,[1]EquipTable!$1:$1048576,MATCH("업데이트순번",[1]EquipTable!$1:$1,0),0),"업데이트순번이상",""),
IF(LEFT(AC22,5)="Actor",
  IF($BY$1&lt;VLOOKUP(AC22,[2]ActorTable!$1:$1048576,MATCH("업데이트순번",[2]ActorTable!$1:$1,0),0),"업데이트순번이상",""),
"그외없음")))</f>
        <v/>
      </c>
      <c r="AI22" s="11" t="str">
        <f>IF(OR(ISNUMBER(AC22),AC22="삭제",ISBLANK(AC22)),"",
IF(LEFT(AC22,5)="Equip",IF(MID(AC22,7,1)="4","전설",""),
IF(LEFT(AC22,5)="Actor",IF(MID(AC22,7,1)="2","전설",""),
"그외없음")))</f>
        <v/>
      </c>
      <c r="AJ22" t="str">
        <f>IF(ISBLANK($AB22),"",
IF(AND($B22&gt;=VLOOKUP($AB22,$AP:$AS,3,0),$B22&lt;=VLOOKUP($AB22,$AP:$AS,4,0)),"","슬롯타입이상"))</f>
        <v/>
      </c>
      <c r="AK22" t="str">
        <f>IF(OR(
  AND(NOT(ISERROR(FIND("상자",AB22))),ISBLANK(AC22)),
  AND(ISBLANK(AB22),ISBLANK(AC22)),
  AND(NOT(ISERROR(FIND("안 지정",AB22))),ISNUMBER(AC22))),"",
IF(AND(NOT(ISERROR(FIND("상자",AB22))),NOT(ISBLANK(AC22))),"밸류불필요",
IF(AND(NOT(ISERROR(FIND("안 지정",AB22))),NOT(ISNUMBER(AC22))),"숫자필요",
IF(NOT(ISERROR(FIND("장비",AB22))),
  IFERROR(VLOOKUP(AC22,[1]EquipTable!$A:$T,MATCH("이름참고",[1]EquipTable!$1:$1,0),0),"장비없음"),
IF(NOT(ISERROR(FIND("캐릭터",AB22))),
  IFERROR(VLOOKUP(AC22,[2]ActorTable!$A:$H,MATCH("이름참고",[2]ActorTable!$1:$1,0),0),"캐릭터없음"),
"")))))</f>
        <v/>
      </c>
      <c r="AL22">
        <v>1</v>
      </c>
      <c r="AM22" t="str">
        <f ca="1">IF(ROW()=2,AN22,OFFSET(AM22,-1,0)&amp;IF(LEN(AN22)=0,"",","&amp;AN22))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v>
      </c>
      <c r="AN22" t="str">
        <f ca="1">IF(AL22&lt;&gt;1,"",
"{"""&amp;A$1&amp;""":"&amp;A22
&amp;","""&amp;B$1&amp;""":"&amp;B22
&amp;IF(LEN(AA22)=0,"",","""&amp;AA$1&amp;""":"""&amp;AA22&amp;"""")
&amp;IF(LEN(AC22)=0,"",","""&amp;AC$1&amp;""":"""&amp;AC22&amp;"""")
&amp;IF(LEN(AD22)=0,"",","""&amp;AD$1&amp;""":"&amp;AD22)
&amp;IF(LEN(AE22)=0,"",","""&amp;AE$1&amp;""":"""&amp;AE22&amp;"""")
&amp;IF(LEN(AF22)=0,"",","""&amp;AF$1&amp;""":"&amp;AF22)
&amp;IF(LEN(AG22)=0,"",","""&amp;AG$1&amp;""":"&amp;AG22)&amp;"}")</f>
        <v>{"dy":3,"sl":0,"tp":"upn","vl":"63751","cn":9,"pt":"GO","pr":2700}</v>
      </c>
      <c r="BM22">
        <f ca="1">IF(VLOOKUP($BV22,[1]EquipTable!$1:$1048576,MATCH("업데이트순번",[1]EquipTable!$1:$1,0),0)&lt;=$BP$1,1,0)
*IF(MID(BV22,7,1)="4",0.1,1)</f>
        <v>1</v>
      </c>
      <c r="BN22">
        <f ca="1">IF(VLOOKUP($BV22,[1]EquipTable!$1:$1048576,MATCH("업데이트순번",[1]EquipTable!$1:$1,0),0)&lt;=$BP$1,1,0)
*IF(MID(BV22,7,1)="4",0.1,1)
*IF(AND(MID(BV22,7,1)&lt;&gt;"4",OR(MID(BV22,6,1)="6",MID(BV22,6,1)="7")),3,1)</f>
        <v>1</v>
      </c>
      <c r="BO22">
        <f ca="1">IF(VLOOKUP($BV22,[1]EquipTable!$1:$1048576,MATCH("업데이트순번",[1]EquipTable!$1:$1,0),0)&lt;=$BP$1,1,0)
*IF(MID(BV22,7,1)="4",0.1,1)
*IF(AND(MID(BV22,7,1)&lt;&gt;"4",MID(BV22,6,1)="8"),4,1)</f>
        <v>1</v>
      </c>
      <c r="BP22">
        <f t="shared" ca="1" si="5"/>
        <v>1.3495276653171391E-2</v>
      </c>
      <c r="BQ22">
        <f t="shared" ca="1" si="6"/>
        <v>9.4250706880301613E-3</v>
      </c>
      <c r="BR22">
        <f t="shared" ca="1" si="7"/>
        <v>1.0193679918450561E-2</v>
      </c>
      <c r="BS22">
        <f t="shared" ca="1" si="8"/>
        <v>0.20782726045883934</v>
      </c>
      <c r="BT22">
        <f t="shared" ca="1" si="11"/>
        <v>0.14514608859566452</v>
      </c>
      <c r="BU22">
        <f t="shared" ca="1" si="12"/>
        <v>0.1569826707441386</v>
      </c>
      <c r="BV22" t="str">
        <f ca="1">OFFSET([1]EquipTable!$A$1,ROW()-1,0)</f>
        <v>Equip1302</v>
      </c>
      <c r="BX22">
        <f ca="1">IF(VLOOKUP($CA22,[2]ActorTable!$1:$1048576,MATCH("업데이트순번",[2]ActorTable!$1:$1,0),0)&lt;=$BY$1,1,0)
*IF(MID(CA22,7,1)="2",0.1,1)</f>
        <v>1</v>
      </c>
      <c r="BY22">
        <f t="shared" ca="1" si="9"/>
        <v>3.90625E-2</v>
      </c>
      <c r="BZ22">
        <f t="shared" ca="1" si="10"/>
        <v>0.59765625</v>
      </c>
      <c r="CA22" t="str">
        <f ca="1">OFFSET([2]ActorTable!$A$1,ROW()-1,0)</f>
        <v>Actor3021</v>
      </c>
      <c r="CB22" t="str">
        <f ca="1">VLOOKUP($CA22,[2]ActorTable!$1:$1048576,MATCH("이름참고",[2]ActorTable!$1:$1,0),0)</f>
        <v>무테이</v>
      </c>
    </row>
    <row r="23" spans="1:80">
      <c r="A23">
        <v>3</v>
      </c>
      <c r="B23">
        <v>1</v>
      </c>
      <c r="C23">
        <f>IF(B23&lt;=9,0,
IF(B23=10,1,2))</f>
        <v>0</v>
      </c>
      <c r="D23">
        <f ca="1">RAND()</f>
        <v>0.58929423447254525</v>
      </c>
      <c r="E23">
        <f ca="1">RAND()</f>
        <v>1.6955178845196262E-2</v>
      </c>
      <c r="F23">
        <f ca="1">RAND()</f>
        <v>0.46266655146411961</v>
      </c>
      <c r="G23">
        <f ca="1">RAND()</f>
        <v>0.46780013359061723</v>
      </c>
      <c r="H23">
        <f ca="1">RAND()</f>
        <v>0.99836866555390624</v>
      </c>
      <c r="I23">
        <f ca="1">RAND()</f>
        <v>0.87936063719995861</v>
      </c>
      <c r="M23" t="str">
        <f ca="1">IF(LEN(J23)&lt;&gt;0,J23,VLOOKUP(D23+$B23,$BJ:$BK,MATCH($BK$1,$BJ$1:$BK$1,0),1))</f>
        <v>지정 장비</v>
      </c>
      <c r="N23" t="str">
        <f ca="1">IF(LEN(K23)&lt;&gt;0,
  IF(LEN($J23)=0,"두 칸 모두 입력",
  IF($J23="지정 장비",K23,INDEX($CA:$CA,MATCH(K23,$CB:$CB,0)))),
IF($M23="삭제","삭제",
IF($M23="지정 장비",VLOOKUP($E23,OFFSET($BS:$BV,0,IF($B23=6,1,IF($B23=7,2,0))),MATCH($BV$1,OFFSET($BS$1:$BV$1,0,IF($B23=6,1,IF($B23=7,2,0))),0),1),
IF(OR($M23="캐릭터 상자 일반등급",$M23="캐릭터 상자 영웅등급"),"삭제",
IF(OR($M23="지정 캐릭터",$M23="지정 캐릭터 PP",IF(ISERROR(FIND("지정 캐릭터 LBP",$M23)),0,1)),
  IF(AND(OR($B23=10,$B23=11),$M23=OFFSET($M23,-1,0)),OFFSET(N23,-1,0),VLOOKUP($E23,$BZ:$CA,MATCH($CA$1,$BZ$1:$CA$1,0),1)),
IF(OR($M23="안 지정 캐릭터 영웅등급",$M23="안 지정 캐릭터 PP 일반등급",$M23="안 지정 캐릭터 PP 영웅등급"),
  IF(AND(OR($B23=10,$B23=11),$M23=OFFSET($M23,-1,0)),OFFSET(N23,-1,0),INT($E23*100000)),
"그외없음"))))))</f>
        <v>Equip0002</v>
      </c>
      <c r="O23">
        <f ca="1">IF(LEN(L23)&lt;&gt;0,
  IF(OR(LEN($J23)=0,LEN($K23)=0),"세 칸 모두 입력",L23),
IF($M23="삭제","삭제",
IF(OR($M23="지정 장비",$M23="캐릭터 상자 일반등급",$M23="캐릭터 상자 영웅등급",$M23="지정 캐릭터",IF(ISERROR(FIND("지정 캐릭터 LBP",$M23)),0,1),$M23="안 지정 캐릭터 영웅등급"),1,
IF($M23="지정 캐릭터 PP",
  IF(AND(OR($B23=10,$B23=11),$M23=OFFSET($M23,-1,0)),OFFSET(O23,-1,0),
    VLOOKUP($M23,$AP:$BB,MATCH($AX$1,$AP$1:$BB$1,0),0)+INT($E23*(VLOOKUP($M23,$AP:$BB,MATCH($AY$1,$AP$1:$BB$1,0),0)-VLOOKUP($M23,$AP:$BB,MATCH($AX$1,$AP$1:$BB$1,0),0)+1))),
IF(OR($M23="안 지정 캐릭터 PP 일반등급",$M23="안 지정 캐릭터 PP 영웅등급"),
  IF(AND(OR($B23=10,$B23=11),$M23=OFFSET($M23,-1,0)),OFFSET(O23,-1,0),
    VLOOKUP($M23,$AP:$BB,MATCH($AX$1,$AP$1:$BB$1,0),0)+INT($E23*(VLOOKUP($M23,$AP:$BB,MATCH($AY$1,$AP$1:$BB$1,0),0)-VLOOKUP($M23,$AP:$BB,MATCH($AX$1,$AP$1:$BB$1,0),0)+1))),
"그외없음")))))</f>
        <v>1</v>
      </c>
      <c r="P23" t="str">
        <f ca="1">IF($M23="삭제","삭제",
IF($M23="지정 장비",
  IF(ISBLANK(VLOOKUP($N23,[1]EquipTable!$1:$1048576,MATCH("표준 GO pr Min",[1]EquipTable!$1:$1,0),0)),"DI",
    IF(ISBLANK(VLOOKUP($N23,[1]EquipTable!$1:$1048576,MATCH("표준 DI pr Min",[1]EquipTable!$1:$1,0),0)),"GO",
      IF(G23&lt;IF($B23&lt;=1,0.5,0.25),"DI","GO"))),
IF(OR($M23="캐릭터 상자 일반등급",$M23="캐릭터 상자 영웅등급"),"DI",
IF(OR($M23="지정 캐릭터",IF(ISERROR(FIND("지정 캐릭터 LBP",$M23)),0,1),$M23="안 지정 캐릭터 영웅등급"),"DI",
IF($M23="지정 캐릭터 PP","DI",
IF(OR($M23="안 지정 캐릭터 PP 일반등급",$M23="안 지정 캐릭터 PP 영웅등급"),"GO",
"그외없음"))))))</f>
        <v>GO</v>
      </c>
      <c r="Q23" t="str">
        <f ca="1">IF($M23="삭제","삭제",
IF($P23="GO","삭제",
IF($M23="지정 장비",
  IF(ISBLANK(VLOOKUP($N23,[1]EquipTable!$1:$1048576,MATCH("표준 DI pp Min",[1]EquipTable!$1:$1,0),0)),"삭제",
    VLOOKUP($N23,[1]EquipTable!$1:$1048576,MATCH("표준 DI pp Min",[1]EquipTable!$1:$1,0),0)+INT($H23*(VLOOKUP($N23,[1]EquipTable!$1:$1048576,MATCH("표준 DI pp Max",[1]EquipTable!$1:$1,0),0)-VLOOKUP($N23,[1]EquipTable!$1:$1048576,MATCH("표준 DI pp Min",[1]EquipTable!$1:$1,0),0)+1))),
IF(OR($M23="캐릭터 상자 일반등급",$M23="캐릭터 상자 영웅등급"),"삭제",
IF(OR($M23="지정 캐릭터",IF(ISERROR(FIND("지정 캐릭터 LBP",$M23)),0,1)),
  IF(AND(OR($B23=10,$B23=11),$M23=OFFSET($M23,-1,0)),OFFSET(Q23,-1,0),
    IF(ISBLANK(VLOOKUP($N23,[2]ActorTable!$1:$1048576,MATCH("표준 DI pp Min",[2]ActorTable!$1:$1,0),0)),"삭제",
      INT(VLOOKUP($M23,$AP:$BC,MATCH($AZ$1,$AP$1:$BC$1,0),0)*(VLOOKUP($N23,[2]ActorTable!$1:$1048576,MATCH("표준 DI pp Min",[2]ActorTable!$1:$1,0),0)+$H23*(VLOOKUP($N23,[2]ActorTable!$1:$1048576,MATCH("표준 DI pp Max",[2]ActorTable!$1:$1,0),0)-VLOOKUP($N23,[2]ActorTable!$1:$1048576,MATCH("표준 DI pp Min",[2]ActorTable!$1:$1,0),0)+1))))),
IF($M23="안 지정 캐릭터 영웅등급",
  IF(AND(OR($B23=10,$B23=11),$M23=OFFSET($M23,-1,0)),OFFSET(Q23,-1,0),
    VLOOKUP($M23,$AP:$BC,MATCH($BB$1,$AP$1:$BC$1,0),0)+INT($H23*(VLOOKUP($M23,$AP:$BC,MATCH($BC$1,$AP$1:$BC$1,0),0)-VLOOKUP($M23,$AP:$BC,MATCH($BB$1,$AP$1:$BC$1,0),0)+1))),
IF($M23="지정 캐릭터 PP",
  IF(AND(OR($B23=10,$B23=11),$M23=OFFSET($M23,-1,0)),OFFSET(Q23,-1,0),
    INT($O23*VLOOKUP($M23,$AP:$BC,MATCH($AZ$1,$AP$1:$BC$1,0),0)*IF($O23&lt;=15,1,1+($O23-15)^0.5/8)*CHOOSE(MID($N23,7,1)+1,1,1.25,2))),
"그외없음")))))))</f>
        <v>삭제</v>
      </c>
      <c r="R23">
        <f ca="1">IF($M23="삭제","삭제",
IF($M23="지정 장비",
  IF($P23="DI",
    VLOOKUP($N23,[1]EquipTable!$1:$1048576,MATCH("표준 DI pr Min",[1]EquipTable!$1:$1,0),0)+INT($I23*(VLOOKUP($N23,[1]EquipTable!$1:$1048576,MATCH("표준 DI pr Max",[1]EquipTable!$1:$1,0),0)-VLOOKUP($N23,[1]EquipTable!$1:$1048576,MATCH("표준 DI pr Min",[1]EquipTable!$1:$1,0),0)+1)),
    ROUNDDOWN(VLOOKUP($N23,[1]EquipTable!$1:$1048576,MATCH("표준 GO pr Min",[1]EquipTable!$1:$1,0),0)+INT($I23*(VLOOKUP($N23,[1]EquipTable!$1:$1048576,MATCH("표준 GO pr Max",[1]EquipTable!$1:$1,0),0)-VLOOKUP($N23,[1]EquipTable!$1:$1048576,MATCH("표준 GO pr Min",[1]EquipTable!$1:$1,0),0)+100)),-2)),
IF(OR($M23="캐릭터 상자 일반등급",$M23="캐릭터 상자 영웅등급"),VLOOKUP($M23,$AP:$BC,MATCH($AZ$1,$AP$1:$BC$1,0),0),
IF(OR($M23="지정 캐릭터",IF(ISERROR(FIND("지정 캐릭터 LBP",$M23)),0,1)),
  IF(AND(OR($B23=10,$B23=11),$M23=OFFSET($M23,-1,0)),OFFSET(R23,-1,0),
    INT(VLOOKUP($M23,$AP:$BC,MATCH($AZ$1,$AP$1:$BC$1,0),0)*(VLOOKUP($N23,[2]ActorTable!$1:$1048576,MATCH("표준 DI pr Min",[2]ActorTable!$1:$1,0),0)+$I23*(VLOOKUP($N23,[2]ActorTable!$1:$1048576,MATCH("표준 DI pr Max",[2]ActorTable!$1:$1,0),0)-VLOOKUP($N23,[2]ActorTable!$1:$1048576,MATCH("표준 DI pr Min",[2]ActorTable!$1:$1,0),0)+1)))),
IF($M23="안 지정 캐릭터 영웅등급",
  IF(AND(OR($B23=10,$B23=11),$M23=OFFSET($M23,-1,0)),OFFSET(R23,-1,0),
    VLOOKUP($M23,$AP:$BC,MATCH($AZ$1,$AP$1:$BC$1,0),0)+INT($I23*(VLOOKUP($M23,$AP:$BC,MATCH($BA$1,$AP$1:$BC$1,0),0)-VLOOKUP($M23,$AP:$BC,MATCH($AZ$1,$AP$1:$BC$1,0),0)+1))),
IF($M23="지정 캐릭터 PP",
  IF(AND(OR($B23=10,$B23=11),$M23=OFFSET($M23,-1,0)),OFFSET(R23,-1,0),
    INT($O23*VLOOKUP($M23,$AP:$BC,MATCH($AZ$1,$AP$1:$BC$1,0),0)*IF($O23&lt;=15,1,1+($O23-15)^0.5/8)*CHOOSE(MID($N23,7,1)+1,1,1.25,2)*(VLOOKUP($M23,$AP:$BC,MATCH($BA$1,$AP$1:$BC$1,0),0)+$I23*(VLOOKUP($M23,$AP:$BC,MATCH($BB$1,$AP$1:$BC$1,0),0)-VLOOKUP($M23,$AP:$BC,MATCH($BA$1,$AP$1:$BC$1,0),0))))),
IF(OR($M23="안 지정 캐릭터 PP 일반등급",$M23="안 지정 캐릭터 PP 영웅등급"),
  IF(AND(OR($B23=10,$B23=11),$M23=OFFSET($M23,-1,0)),OFFSET(R23,-1,0),
    $O23*VLOOKUP($M23,$AP:$BC,MATCH($AZ$1,$AP$1:$BC$1,0),0)),
"그외없음")))))))</f>
        <v>900</v>
      </c>
      <c r="S23" t="str">
        <f ca="1">IF(OR(ISNUMBER(N23),N23="삭제",ISBLANK(N23)),"",
IF(LEFT(N23,5)="Equip",
  IF($BP$1&lt;VLOOKUP(N23,[1]EquipTable!$1:$1048576,MATCH("업데이트순번",[1]EquipTable!$1:$1,0),0),"업데이트순번이상",""),
IF(LEFT(N23,5)="Actor",
  IF($BY$1&lt;VLOOKUP(N23,[2]ActorTable!$1:$1048576,MATCH("업데이트순번",[2]ActorTable!$1:$1,0),0),"업데이트순번이상",""),
"그외없음")))</f>
        <v/>
      </c>
      <c r="T23" t="str">
        <f ca="1">IF(OR(ISNUMBER(N23),N23="삭제",ISBLANK(N23)),"",
IF(LEFT(N23,5)="Equip",IF(MID(N23,7,1)="4","전설",""),
IF(LEFT(N23,5)="Actor",IF(MID(N23,7,1)="2","전설",""),
"그외없음")))</f>
        <v/>
      </c>
      <c r="U23" t="s">
        <v>82</v>
      </c>
      <c r="V23" t="s">
        <v>258</v>
      </c>
      <c r="W23">
        <v>1</v>
      </c>
      <c r="X23" t="s">
        <v>125</v>
      </c>
      <c r="Z23">
        <v>1100</v>
      </c>
      <c r="AA23" t="str">
        <f ca="1">IF(ISBLANK(AB23),"",
VLOOKUP(AB23,OFFSET(INDIRECT("$A:$B"),0,MATCH(AB$1&amp;"_Verify",INDIRECT("$1:$1"),0)-1),2,0)
)</f>
        <v>fe</v>
      </c>
      <c r="AB23" t="s">
        <v>82</v>
      </c>
      <c r="AC23" t="s">
        <v>374</v>
      </c>
      <c r="AD23">
        <v>1</v>
      </c>
      <c r="AE23" t="s">
        <v>125</v>
      </c>
      <c r="AG23">
        <v>1400</v>
      </c>
      <c r="AH23" t="str">
        <f ca="1">IF(OR(ISNUMBER(AC23),AC23="삭제",ISBLANK(AC23)),"",
IF(LEFT(AC23,5)="Equip",
  IF($BP$1&lt;VLOOKUP(AC23,[1]EquipTable!$1:$1048576,MATCH("업데이트순번",[1]EquipTable!$1:$1,0),0),"업데이트순번이상",""),
IF(LEFT(AC23,5)="Actor",
  IF($BY$1&lt;VLOOKUP(AC23,[2]ActorTable!$1:$1048576,MATCH("업데이트순번",[2]ActorTable!$1:$1,0),0),"업데이트순번이상",""),
"그외없음")))</f>
        <v/>
      </c>
      <c r="AI23" s="11" t="str">
        <f>IF(OR(ISNUMBER(AC23),AC23="삭제",ISBLANK(AC23)),"",
IF(LEFT(AC23,5)="Equip",IF(MID(AC23,7,1)="4","전설",""),
IF(LEFT(AC23,5)="Actor",IF(MID(AC23,7,1)="2","전설",""),
"그외없음")))</f>
        <v/>
      </c>
      <c r="AJ23" t="str">
        <f>IF(ISBLANK($AB23),"",
IF(AND($B23&gt;=VLOOKUP($AB23,$AP:$AS,3,0),$B23&lt;=VLOOKUP($AB23,$AP:$AS,4,0)),"","슬롯타입이상"))</f>
        <v/>
      </c>
      <c r="AK23" t="str">
        <f ca="1">IF(OR(
  AND(NOT(ISERROR(FIND("상자",AB23))),ISBLANK(AC23)),
  AND(ISBLANK(AB23),ISBLANK(AC23)),
  AND(NOT(ISERROR(FIND("안 지정",AB23))),ISNUMBER(AC23))),"",
IF(AND(NOT(ISERROR(FIND("상자",AB23))),NOT(ISBLANK(AC23))),"밸류불필요",
IF(AND(NOT(ISERROR(FIND("안 지정",AB23))),NOT(ISNUMBER(AC23))),"숫자필요",
IF(NOT(ISERROR(FIND("장비",AB23))),
  IFERROR(VLOOKUP(AC23,[1]EquipTable!$A:$T,MATCH("이름참고",[1]EquipTable!$1:$1,0),0),"장비없음"),
IF(NOT(ISERROR(FIND("캐릭터",AB23))),
  IFERROR(VLOOKUP(AC23,[2]ActorTable!$A:$H,MATCH("이름참고",[2]ActorTable!$1:$1,0),0),"캐릭터없음"),
"")))))</f>
        <v>이국의 무기</v>
      </c>
      <c r="AL23">
        <v>1</v>
      </c>
      <c r="AM23" t="str">
        <f ca="1">IF(ROW()=2,AN23,OFFSET(AM23,-1,0)&amp;IF(LEN(AN23)=0,"",","&amp;AN23))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v>
      </c>
      <c r="AN23" t="str">
        <f ca="1">IF(AL23&lt;&gt;1,"",
"{"""&amp;A$1&amp;""":"&amp;A23
&amp;","""&amp;B$1&amp;""":"&amp;B23
&amp;IF(LEN(AA23)=0,"",","""&amp;AA$1&amp;""":"""&amp;AA23&amp;"""")
&amp;IF(LEN(AC23)=0,"",","""&amp;AC$1&amp;""":"""&amp;AC23&amp;"""")
&amp;IF(LEN(AD23)=0,"",","""&amp;AD$1&amp;""":"&amp;AD23)
&amp;IF(LEN(AE23)=0,"",","""&amp;AE$1&amp;""":"""&amp;AE23&amp;"""")
&amp;IF(LEN(AF23)=0,"",","""&amp;AF$1&amp;""":"&amp;AF23)
&amp;IF(LEN(AG23)=0,"",","""&amp;AG$1&amp;""":"&amp;AG23)&amp;"}")</f>
        <v>{"dy":3,"sl":1,"tp":"fe","vl":"Equip0102","cn":1,"pt":"GO","pr":1400}</v>
      </c>
      <c r="AS23" t="s">
        <v>275</v>
      </c>
      <c r="AT23">
        <v>135.85294117647058</v>
      </c>
      <c r="BM23">
        <f ca="1">IF(VLOOKUP($BV23,[1]EquipTable!$1:$1048576,MATCH("업데이트순번",[1]EquipTable!$1:$1,0),0)&lt;=$BP$1,1,0)
*IF(MID(BV23,7,1)="4",0.1,1)</f>
        <v>0.1</v>
      </c>
      <c r="BN23">
        <f ca="1">IF(VLOOKUP($BV23,[1]EquipTable!$1:$1048576,MATCH("업데이트순번",[1]EquipTable!$1:$1,0),0)&lt;=$BP$1,1,0)
*IF(MID(BV23,7,1)="4",0.1,1)
*IF(AND(MID(BV23,7,1)&lt;&gt;"4",OR(MID(BV23,6,1)="6",MID(BV23,6,1)="7")),3,1)</f>
        <v>0.1</v>
      </c>
      <c r="BO23">
        <f ca="1">IF(VLOOKUP($BV23,[1]EquipTable!$1:$1048576,MATCH("업데이트순번",[1]EquipTable!$1:$1,0),0)&lt;=$BP$1,1,0)
*IF(MID(BV23,7,1)="4",0.1,1)
*IF(AND(MID(BV23,7,1)&lt;&gt;"4",MID(BV23,6,1)="8"),4,1)</f>
        <v>0.1</v>
      </c>
      <c r="BP23">
        <f t="shared" ca="1" si="5"/>
        <v>1.3495276653171392E-3</v>
      </c>
      <c r="BQ23">
        <f t="shared" ca="1" si="6"/>
        <v>9.4250706880301622E-4</v>
      </c>
      <c r="BR23">
        <f t="shared" ca="1" si="7"/>
        <v>1.0193679918450561E-3</v>
      </c>
      <c r="BS23">
        <f t="shared" ca="1" si="8"/>
        <v>0.22132253711201072</v>
      </c>
      <c r="BT23">
        <f t="shared" ca="1" si="11"/>
        <v>0.15457115928369469</v>
      </c>
      <c r="BU23">
        <f t="shared" ca="1" si="12"/>
        <v>0.16717635066258915</v>
      </c>
      <c r="BV23" t="str">
        <f ca="1">OFFSET([1]EquipTable!$A$1,ROW()-1,0)</f>
        <v>Equip1401</v>
      </c>
      <c r="BX23">
        <f ca="1">IF(VLOOKUP($CA23,[2]ActorTable!$1:$1048576,MATCH("업데이트순번",[2]ActorTable!$1:$1,0),0)&lt;=$BY$1,1,0)
*IF(MID(CA23,7,1)="2",0.1,1)</f>
        <v>1</v>
      </c>
      <c r="BY23">
        <f t="shared" ca="1" si="9"/>
        <v>3.90625E-2</v>
      </c>
      <c r="BZ23">
        <f t="shared" ca="1" si="10"/>
        <v>0.63671875</v>
      </c>
      <c r="CA23" t="str">
        <f ca="1">OFFSET([2]ActorTable!$A$1,ROW()-1,0)</f>
        <v>Actor3022</v>
      </c>
      <c r="CB23" t="str">
        <f ca="1">VLOOKUP($CA23,[2]ActorTable!$1:$1048576,MATCH("이름참고",[2]ActorTable!$1:$1,0),0)</f>
        <v>딘즈</v>
      </c>
    </row>
    <row r="24" spans="1:80">
      <c r="A24">
        <v>3</v>
      </c>
      <c r="B24">
        <v>2</v>
      </c>
      <c r="C24">
        <f>IF(B24&lt;=9,0,
IF(B24=10,1,2))</f>
        <v>0</v>
      </c>
      <c r="D24">
        <f ca="1">RAND()</f>
        <v>0.23051924306585925</v>
      </c>
      <c r="E24">
        <f ca="1">RAND()</f>
        <v>0.50542566712654124</v>
      </c>
      <c r="F24">
        <f ca="1">RAND()</f>
        <v>0.80850312081193865</v>
      </c>
      <c r="G24">
        <f ca="1">RAND()</f>
        <v>0.61638173656108042</v>
      </c>
      <c r="H24">
        <f ca="1">RAND()</f>
        <v>0.38728322296679263</v>
      </c>
      <c r="I24">
        <f ca="1">RAND()</f>
        <v>0.97165491583528252</v>
      </c>
      <c r="M24" t="str">
        <f ca="1">IF(LEN(J24)&lt;&gt;0,J24,VLOOKUP(D24+$B24,$BJ:$BK,MATCH($BK$1,$BJ$1:$BK$1,0),1))</f>
        <v>안 지정 캐릭터 PP 영웅등급</v>
      </c>
      <c r="N24">
        <f ca="1">IF(LEN(K24)&lt;&gt;0,
  IF(LEN($J24)=0,"두 칸 모두 입력",
  IF($J24="지정 장비",K24,INDEX($CA:$CA,MATCH(K24,$CB:$CB,0)))),
IF($M24="삭제","삭제",
IF($M24="지정 장비",VLOOKUP($E24,OFFSET($BS:$BV,0,IF($B24=6,1,IF($B24=7,2,0))),MATCH($BV$1,OFFSET($BS$1:$BV$1,0,IF($B24=6,1,IF($B24=7,2,0))),0),1),
IF(OR($M24="캐릭터 상자 일반등급",$M24="캐릭터 상자 영웅등급"),"삭제",
IF(OR($M24="지정 캐릭터",$M24="지정 캐릭터 PP",IF(ISERROR(FIND("지정 캐릭터 LBP",$M24)),0,1)),
  IF(AND(OR($B24=10,$B24=11),$M24=OFFSET($M24,-1,0)),OFFSET(N24,-1,0),VLOOKUP($E24,$BZ:$CA,MATCH($CA$1,$BZ$1:$CA$1,0),1)),
IF(OR($M24="안 지정 캐릭터 영웅등급",$M24="안 지정 캐릭터 PP 일반등급",$M24="안 지정 캐릭터 PP 영웅등급"),
  IF(AND(OR($B24=10,$B24=11),$M24=OFFSET($M24,-1,0)),OFFSET(N24,-1,0),INT($E24*100000)),
"그외없음"))))))</f>
        <v>50542</v>
      </c>
      <c r="O24">
        <f ca="1">IF(LEN(L24)&lt;&gt;0,
  IF(OR(LEN($J24)=0,LEN($K24)=0),"세 칸 모두 입력",L24),
IF($M24="삭제","삭제",
IF(OR($M24="지정 장비",$M24="캐릭터 상자 일반등급",$M24="캐릭터 상자 영웅등급",$M24="지정 캐릭터",IF(ISERROR(FIND("지정 캐릭터 LBP",$M24)),0,1),$M24="안 지정 캐릭터 영웅등급"),1,
IF($M24="지정 캐릭터 PP",
  IF(AND(OR($B24=10,$B24=11),$M24=OFFSET($M24,-1,0)),OFFSET(O24,-1,0),
    VLOOKUP($M24,$AP:$BB,MATCH($AX$1,$AP$1:$BB$1,0),0)+INT($E24*(VLOOKUP($M24,$AP:$BB,MATCH($AY$1,$AP$1:$BB$1,0),0)-VLOOKUP($M24,$AP:$BB,MATCH($AX$1,$AP$1:$BB$1,0),0)+1))),
IF(OR($M24="안 지정 캐릭터 PP 일반등급",$M24="안 지정 캐릭터 PP 영웅등급"),
  IF(AND(OR($B24=10,$B24=11),$M24=OFFSET($M24,-1,0)),OFFSET(O24,-1,0),
    VLOOKUP($M24,$AP:$BB,MATCH($AX$1,$AP$1:$BB$1,0),0)+INT($E24*(VLOOKUP($M24,$AP:$BB,MATCH($AY$1,$AP$1:$BB$1,0),0)-VLOOKUP($M24,$AP:$BB,MATCH($AX$1,$AP$1:$BB$1,0),0)+1))),
"그외없음")))))</f>
        <v>9</v>
      </c>
      <c r="P24" t="str">
        <f ca="1">IF($M24="삭제","삭제",
IF($M24="지정 장비",
  IF(ISBLANK(VLOOKUP($N24,[1]EquipTable!$1:$1048576,MATCH("표준 GO pr Min",[1]EquipTable!$1:$1,0),0)),"DI",
    IF(ISBLANK(VLOOKUP($N24,[1]EquipTable!$1:$1048576,MATCH("표준 DI pr Min",[1]EquipTable!$1:$1,0),0)),"GO",
      IF(G24&lt;IF($B24&lt;=1,0.5,0.25),"DI","GO"))),
IF(OR($M24="캐릭터 상자 일반등급",$M24="캐릭터 상자 영웅등급"),"DI",
IF(OR($M24="지정 캐릭터",IF(ISERROR(FIND("지정 캐릭터 LBP",$M24)),0,1),$M24="안 지정 캐릭터 영웅등급"),"DI",
IF($M24="지정 캐릭터 PP","DI",
IF(OR($M24="안 지정 캐릭터 PP 일반등급",$M24="안 지정 캐릭터 PP 영웅등급"),"GO",
"그외없음"))))))</f>
        <v>GO</v>
      </c>
      <c r="Q24" t="str">
        <f ca="1">IF($M24="삭제","삭제",
IF($P24="GO","삭제",
IF($M24="지정 장비",
  IF(ISBLANK(VLOOKUP($N24,[1]EquipTable!$1:$1048576,MATCH("표준 DI pp Min",[1]EquipTable!$1:$1,0),0)),"삭제",
    VLOOKUP($N24,[1]EquipTable!$1:$1048576,MATCH("표준 DI pp Min",[1]EquipTable!$1:$1,0),0)+INT($H24*(VLOOKUP($N24,[1]EquipTable!$1:$1048576,MATCH("표준 DI pp Max",[1]EquipTable!$1:$1,0),0)-VLOOKUP($N24,[1]EquipTable!$1:$1048576,MATCH("표준 DI pp Min",[1]EquipTable!$1:$1,0),0)+1))),
IF(OR($M24="캐릭터 상자 일반등급",$M24="캐릭터 상자 영웅등급"),"삭제",
IF(OR($M24="지정 캐릭터",IF(ISERROR(FIND("지정 캐릭터 LBP",$M24)),0,1)),
  IF(AND(OR($B24=10,$B24=11),$M24=OFFSET($M24,-1,0)),OFFSET(Q24,-1,0),
    IF(ISBLANK(VLOOKUP($N24,[2]ActorTable!$1:$1048576,MATCH("표준 DI pp Min",[2]ActorTable!$1:$1,0),0)),"삭제",
      INT(VLOOKUP($M24,$AP:$BC,MATCH($AZ$1,$AP$1:$BC$1,0),0)*(VLOOKUP($N24,[2]ActorTable!$1:$1048576,MATCH("표준 DI pp Min",[2]ActorTable!$1:$1,0),0)+$H24*(VLOOKUP($N24,[2]ActorTable!$1:$1048576,MATCH("표준 DI pp Max",[2]ActorTable!$1:$1,0),0)-VLOOKUP($N24,[2]ActorTable!$1:$1048576,MATCH("표준 DI pp Min",[2]ActorTable!$1:$1,0),0)+1))))),
IF($M24="안 지정 캐릭터 영웅등급",
  IF(AND(OR($B24=10,$B24=11),$M24=OFFSET($M24,-1,0)),OFFSET(Q24,-1,0),
    VLOOKUP($M24,$AP:$BC,MATCH($BB$1,$AP$1:$BC$1,0),0)+INT($H24*(VLOOKUP($M24,$AP:$BC,MATCH($BC$1,$AP$1:$BC$1,0),0)-VLOOKUP($M24,$AP:$BC,MATCH($BB$1,$AP$1:$BC$1,0),0)+1))),
IF($M24="지정 캐릭터 PP",
  IF(AND(OR($B24=10,$B24=11),$M24=OFFSET($M24,-1,0)),OFFSET(Q24,-1,0),
    INT($O24*VLOOKUP($M24,$AP:$BC,MATCH($AZ$1,$AP$1:$BC$1,0),0)*IF($O24&lt;=15,1,1+($O24-15)^0.5/8)*CHOOSE(MID($N24,7,1)+1,1,1.25,2))),
"그외없음")))))))</f>
        <v>삭제</v>
      </c>
      <c r="R24">
        <f ca="1">IF($M24="삭제","삭제",
IF($M24="지정 장비",
  IF($P24="DI",
    VLOOKUP($N24,[1]EquipTable!$1:$1048576,MATCH("표준 DI pr Min",[1]EquipTable!$1:$1,0),0)+INT($I24*(VLOOKUP($N24,[1]EquipTable!$1:$1048576,MATCH("표준 DI pr Max",[1]EquipTable!$1:$1,0),0)-VLOOKUP($N24,[1]EquipTable!$1:$1048576,MATCH("표준 DI pr Min",[1]EquipTable!$1:$1,0),0)+1)),
    ROUNDDOWN(VLOOKUP($N24,[1]EquipTable!$1:$1048576,MATCH("표준 GO pr Min",[1]EquipTable!$1:$1,0),0)+INT($I24*(VLOOKUP($N24,[1]EquipTable!$1:$1048576,MATCH("표준 GO pr Max",[1]EquipTable!$1:$1,0),0)-VLOOKUP($N24,[1]EquipTable!$1:$1048576,MATCH("표준 GO pr Min",[1]EquipTable!$1:$1,0),0)+100)),-2)),
IF(OR($M24="캐릭터 상자 일반등급",$M24="캐릭터 상자 영웅등급"),VLOOKUP($M24,$AP:$BC,MATCH($AZ$1,$AP$1:$BC$1,0),0),
IF(OR($M24="지정 캐릭터",IF(ISERROR(FIND("지정 캐릭터 LBP",$M24)),0,1)),
  IF(AND(OR($B24=10,$B24=11),$M24=OFFSET($M24,-1,0)),OFFSET(R24,-1,0),
    INT(VLOOKUP($M24,$AP:$BC,MATCH($AZ$1,$AP$1:$BC$1,0),0)*(VLOOKUP($N24,[2]ActorTable!$1:$1048576,MATCH("표준 DI pr Min",[2]ActorTable!$1:$1,0),0)+$I24*(VLOOKUP($N24,[2]ActorTable!$1:$1048576,MATCH("표준 DI pr Max",[2]ActorTable!$1:$1,0),0)-VLOOKUP($N24,[2]ActorTable!$1:$1048576,MATCH("표준 DI pr Min",[2]ActorTable!$1:$1,0),0)+1)))),
IF($M24="안 지정 캐릭터 영웅등급",
  IF(AND(OR($B24=10,$B24=11),$M24=OFFSET($M24,-1,0)),OFFSET(R24,-1,0),
    VLOOKUP($M24,$AP:$BC,MATCH($AZ$1,$AP$1:$BC$1,0),0)+INT($I24*(VLOOKUP($M24,$AP:$BC,MATCH($BA$1,$AP$1:$BC$1,0),0)-VLOOKUP($M24,$AP:$BC,MATCH($AZ$1,$AP$1:$BC$1,0),0)+1))),
IF($M24="지정 캐릭터 PP",
  IF(AND(OR($B24=10,$B24=11),$M24=OFFSET($M24,-1,0)),OFFSET(R24,-1,0),
    INT($O24*VLOOKUP($M24,$AP:$BC,MATCH($AZ$1,$AP$1:$BC$1,0),0)*IF($O24&lt;=15,1,1+($O24-15)^0.5/8)*CHOOSE(MID($N24,7,1)+1,1,1.25,2)*(VLOOKUP($M24,$AP:$BC,MATCH($BA$1,$AP$1:$BC$1,0),0)+$I24*(VLOOKUP($M24,$AP:$BC,MATCH($BB$1,$AP$1:$BC$1,0),0)-VLOOKUP($M24,$AP:$BC,MATCH($BA$1,$AP$1:$BC$1,0),0))))),
IF(OR($M24="안 지정 캐릭터 PP 일반등급",$M24="안 지정 캐릭터 PP 영웅등급"),
  IF(AND(OR($B24=10,$B24=11),$M24=OFFSET($M24,-1,0)),OFFSET(R24,-1,0),
    $O24*VLOOKUP($M24,$AP:$BC,MATCH($AZ$1,$AP$1:$BC$1,0),0)),
"그외없음")))))))</f>
        <v>2700</v>
      </c>
      <c r="S24" t="str">
        <f ca="1">IF(OR(ISNUMBER(N24),N24="삭제",ISBLANK(N24)),"",
IF(LEFT(N24,5)="Equip",
  IF($BP$1&lt;VLOOKUP(N24,[1]EquipTable!$1:$1048576,MATCH("업데이트순번",[1]EquipTable!$1:$1,0),0),"업데이트순번이상",""),
IF(LEFT(N24,5)="Actor",
  IF($BY$1&lt;VLOOKUP(N24,[2]ActorTable!$1:$1048576,MATCH("업데이트순번",[2]ActorTable!$1:$1,0),0),"업데이트순번이상",""),
"그외없음")))</f>
        <v/>
      </c>
      <c r="T24" t="str">
        <f ca="1">IF(OR(ISNUMBER(N24),N24="삭제",ISBLANK(N24)),"",
IF(LEFT(N24,5)="Equip",IF(MID(N24,7,1)="4","전설",""),
IF(LEFT(N24,5)="Actor",IF(MID(N24,7,1)="2","전설",""),
"그외없음")))</f>
        <v/>
      </c>
      <c r="U24" t="s">
        <v>91</v>
      </c>
      <c r="V24">
        <v>82744</v>
      </c>
      <c r="W24">
        <v>12</v>
      </c>
      <c r="X24" t="s">
        <v>125</v>
      </c>
      <c r="Z24">
        <v>3600</v>
      </c>
      <c r="AA24" t="str">
        <f ca="1">IF(ISBLANK(AB24),"",
VLOOKUP(AB24,OFFSET(INDIRECT("$A:$B"),0,MATCH(AB$1&amp;"_Verify",INDIRECT("$1:$1"),0)-1),2,0)
)</f>
        <v>fe</v>
      </c>
      <c r="AB24" t="s">
        <v>82</v>
      </c>
      <c r="AC24" t="s">
        <v>416</v>
      </c>
      <c r="AD24">
        <v>1</v>
      </c>
      <c r="AE24" t="s">
        <v>129</v>
      </c>
      <c r="AG24">
        <v>10</v>
      </c>
      <c r="AH24" t="str">
        <f ca="1">IF(OR(ISNUMBER(AC24),AC24="삭제",ISBLANK(AC24)),"",
IF(LEFT(AC24,5)="Equip",
  IF($BP$1&lt;VLOOKUP(AC24,[1]EquipTable!$1:$1048576,MATCH("업데이트순번",[1]EquipTable!$1:$1,0),0),"업데이트순번이상",""),
IF(LEFT(AC24,5)="Actor",
  IF($BY$1&lt;VLOOKUP(AC24,[2]ActorTable!$1:$1048576,MATCH("업데이트순번",[2]ActorTable!$1:$1,0),0),"업데이트순번이상",""),
"그외없음")))</f>
        <v/>
      </c>
      <c r="AI24" s="11" t="str">
        <f>IF(OR(ISNUMBER(AC24),AC24="삭제",ISBLANK(AC24)),"",
IF(LEFT(AC24,5)="Equip",IF(MID(AC24,7,1)="4","전설",""),
IF(LEFT(AC24,5)="Actor",IF(MID(AC24,7,1)="2","전설",""),
"그외없음")))</f>
        <v/>
      </c>
      <c r="AJ24" t="str">
        <f>IF(ISBLANK($AB24),"",
IF(AND($B24&gt;=VLOOKUP($AB24,$AP:$AS,3,0),$B24&lt;=VLOOKUP($AB24,$AP:$AS,4,0)),"","슬롯타입이상"))</f>
        <v/>
      </c>
      <c r="AK24" t="str">
        <f ca="1">IF(OR(
  AND(NOT(ISERROR(FIND("상자",AB24))),ISBLANK(AC24)),
  AND(ISBLANK(AB24),ISBLANK(AC24)),
  AND(NOT(ISERROR(FIND("안 지정",AB24))),ISNUMBER(AC24))),"",
IF(AND(NOT(ISERROR(FIND("상자",AB24))),NOT(ISBLANK(AC24))),"밸류불필요",
IF(AND(NOT(ISERROR(FIND("안 지정",AB24))),NOT(ISNUMBER(AC24))),"숫자필요",
IF(NOT(ISERROR(FIND("장비",AB24))),
  IFERROR(VLOOKUP(AC24,[1]EquipTable!$A:$T,MATCH("이름참고",[1]EquipTable!$1:$1,0),0),"장비없음"),
IF(NOT(ISERROR(FIND("캐릭터",AB24))),
  IFERROR(VLOOKUP(AC24,[2]ActorTable!$A:$H,MATCH("이름참고",[2]ActorTable!$1:$1,0),0),"캐릭터없음"),
"")))))</f>
        <v>금빛 집행자</v>
      </c>
      <c r="AL24">
        <v>1</v>
      </c>
      <c r="AM24" t="str">
        <f ca="1">IF(ROW()=2,AN24,OFFSET(AM24,-1,0)&amp;IF(LEN(AN24)=0,"",","&amp;AN24))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v>
      </c>
      <c r="AN24" t="str">
        <f ca="1">IF(AL24&lt;&gt;1,"",
"{"""&amp;A$1&amp;""":"&amp;A24
&amp;","""&amp;B$1&amp;""":"&amp;B24
&amp;IF(LEN(AA24)=0,"",","""&amp;AA$1&amp;""":"""&amp;AA24&amp;"""")
&amp;IF(LEN(AC24)=0,"",","""&amp;AC$1&amp;""":"""&amp;AC24&amp;"""")
&amp;IF(LEN(AD24)=0,"",","""&amp;AD$1&amp;""":"&amp;AD24)
&amp;IF(LEN(AE24)=0,"",","""&amp;AE$1&amp;""":"""&amp;AE24&amp;"""")
&amp;IF(LEN(AF24)=0,"",","""&amp;AF$1&amp;""":"&amp;AF24)
&amp;IF(LEN(AG24)=0,"",","""&amp;AG$1&amp;""":"&amp;AG24)&amp;"}")</f>
        <v>{"dy":3,"sl":2,"tp":"fe","vl":"Equip5302","cn":1,"pt":"DI","pr":10}</v>
      </c>
      <c r="AS24" t="s">
        <v>272</v>
      </c>
      <c r="AT24">
        <v>13.173831070889893</v>
      </c>
      <c r="BM24">
        <f ca="1">IF(VLOOKUP($BV24,[1]EquipTable!$1:$1048576,MATCH("업데이트순번",[1]EquipTable!$1:$1,0),0)&lt;=$BP$1,1,0)
*IF(MID(BV24,7,1)="4",0.1,1)</f>
        <v>0.1</v>
      </c>
      <c r="BN24">
        <f ca="1">IF(VLOOKUP($BV24,[1]EquipTable!$1:$1048576,MATCH("업데이트순번",[1]EquipTable!$1:$1,0),0)&lt;=$BP$1,1,0)
*IF(MID(BV24,7,1)="4",0.1,1)
*IF(AND(MID(BV24,7,1)&lt;&gt;"4",OR(MID(BV24,6,1)="6",MID(BV24,6,1)="7")),3,1)</f>
        <v>0.1</v>
      </c>
      <c r="BO24">
        <f ca="1">IF(VLOOKUP($BV24,[1]EquipTable!$1:$1048576,MATCH("업데이트순번",[1]EquipTable!$1:$1,0),0)&lt;=$BP$1,1,0)
*IF(MID(BV24,7,1)="4",0.1,1)
*IF(AND(MID(BV24,7,1)&lt;&gt;"4",MID(BV24,6,1)="8"),4,1)</f>
        <v>0.1</v>
      </c>
      <c r="BP24">
        <f t="shared" ca="1" si="5"/>
        <v>1.3495276653171392E-3</v>
      </c>
      <c r="BQ24">
        <f t="shared" ca="1" si="6"/>
        <v>9.4250706880301622E-4</v>
      </c>
      <c r="BR24">
        <f t="shared" ca="1" si="7"/>
        <v>1.0193679918450561E-3</v>
      </c>
      <c r="BS24">
        <f t="shared" ca="1" si="8"/>
        <v>0.22267206477732787</v>
      </c>
      <c r="BT24">
        <f t="shared" ca="1" si="11"/>
        <v>0.15551366635249772</v>
      </c>
      <c r="BU24">
        <f t="shared" ca="1" si="12"/>
        <v>0.1681957186544342</v>
      </c>
      <c r="BV24" t="str">
        <f ca="1">OFFSET([1]EquipTable!$A$1,ROW()-1,0)</f>
        <v>Equip1402</v>
      </c>
      <c r="BX24">
        <f ca="1">IF(VLOOKUP($CA24,[2]ActorTable!$1:$1048576,MATCH("업데이트순번",[2]ActorTable!$1:$1,0),0)&lt;=$BY$1,1,0)
*IF(MID(CA24,7,1)="2",0.1,1)</f>
        <v>0</v>
      </c>
      <c r="BY24">
        <f t="shared" ca="1" si="9"/>
        <v>0</v>
      </c>
      <c r="BZ24">
        <f t="shared" ca="1" si="10"/>
        <v>0.67578125</v>
      </c>
      <c r="CA24" t="str">
        <f ca="1">OFFSET([2]ActorTable!$A$1,ROW()-1,0)</f>
        <v>Actor9923</v>
      </c>
      <c r="CB24" t="str">
        <f ca="1">VLOOKUP($CA24,[2]ActorTable!$1:$1048576,MATCH("이름참고",[2]ActorTable!$1:$1,0),0)</f>
        <v>스트링없음</v>
      </c>
    </row>
    <row r="25" spans="1:80">
      <c r="A25">
        <v>3</v>
      </c>
      <c r="B25">
        <v>3</v>
      </c>
      <c r="C25">
        <f>IF(B25&lt;=9,0,
IF(B25=10,1,2))</f>
        <v>0</v>
      </c>
      <c r="D25">
        <f ca="1">RAND()</f>
        <v>0.28799074532904501</v>
      </c>
      <c r="E25">
        <f ca="1">RAND()</f>
        <v>0.54868601011970186</v>
      </c>
      <c r="F25">
        <f ca="1">RAND()</f>
        <v>0.78883844745086928</v>
      </c>
      <c r="G25">
        <f ca="1">RAND()</f>
        <v>0.1281600765209423</v>
      </c>
      <c r="H25">
        <f ca="1">RAND()</f>
        <v>0.2321027130421508</v>
      </c>
      <c r="I25">
        <f ca="1">RAND()</f>
        <v>6.113678778398135E-2</v>
      </c>
      <c r="M25" t="str">
        <f ca="1">IF(LEN(J25)&lt;&gt;0,J25,VLOOKUP(D25+$B25,$BJ:$BK,MATCH($BK$1,$BJ$1:$BK$1,0),1))</f>
        <v>안 지정 캐릭터 PP 일반등급</v>
      </c>
      <c r="N25">
        <f ca="1">IF(LEN(K25)&lt;&gt;0,
  IF(LEN($J25)=0,"두 칸 모두 입력",
  IF($J25="지정 장비",K25,INDEX($CA:$CA,MATCH(K25,$CB:$CB,0)))),
IF($M25="삭제","삭제",
IF($M25="지정 장비",VLOOKUP($E25,OFFSET($BS:$BV,0,IF($B25=6,1,IF($B25=7,2,0))),MATCH($BV$1,OFFSET($BS$1:$BV$1,0,IF($B25=6,1,IF($B25=7,2,0))),0),1),
IF(OR($M25="캐릭터 상자 일반등급",$M25="캐릭터 상자 영웅등급"),"삭제",
IF(OR($M25="지정 캐릭터",$M25="지정 캐릭터 PP",IF(ISERROR(FIND("지정 캐릭터 LBP",$M25)),0,1)),
  IF(AND(OR($B25=10,$B25=11),$M25=OFFSET($M25,-1,0)),OFFSET(N25,-1,0),VLOOKUP($E25,$BZ:$CA,MATCH($CA$1,$BZ$1:$CA$1,0),1)),
IF(OR($M25="안 지정 캐릭터 영웅등급",$M25="안 지정 캐릭터 PP 일반등급",$M25="안 지정 캐릭터 PP 영웅등급"),
  IF(AND(OR($B25=10,$B25=11),$M25=OFFSET($M25,-1,0)),OFFSET(N25,-1,0),INT($E25*100000)),
"그외없음"))))))</f>
        <v>54868</v>
      </c>
      <c r="O25">
        <f ca="1">IF(LEN(L25)&lt;&gt;0,
  IF(OR(LEN($J25)=0,LEN($K25)=0),"세 칸 모두 입력",L25),
IF($M25="삭제","삭제",
IF(OR($M25="지정 장비",$M25="캐릭터 상자 일반등급",$M25="캐릭터 상자 영웅등급",$M25="지정 캐릭터",IF(ISERROR(FIND("지정 캐릭터 LBP",$M25)),0,1),$M25="안 지정 캐릭터 영웅등급"),1,
IF($M25="지정 캐릭터 PP",
  IF(AND(OR($B25=10,$B25=11),$M25=OFFSET($M25,-1,0)),OFFSET(O25,-1,0),
    VLOOKUP($M25,$AP:$BB,MATCH($AX$1,$AP$1:$BB$1,0),0)+INT($E25*(VLOOKUP($M25,$AP:$BB,MATCH($AY$1,$AP$1:$BB$1,0),0)-VLOOKUP($M25,$AP:$BB,MATCH($AX$1,$AP$1:$BB$1,0),0)+1))),
IF(OR($M25="안 지정 캐릭터 PP 일반등급",$M25="안 지정 캐릭터 PP 영웅등급"),
  IF(AND(OR($B25=10,$B25=11),$M25=OFFSET($M25,-1,0)),OFFSET(O25,-1,0),
    VLOOKUP($M25,$AP:$BB,MATCH($AX$1,$AP$1:$BB$1,0),0)+INT($E25*(VLOOKUP($M25,$AP:$BB,MATCH($AY$1,$AP$1:$BB$1,0),0)-VLOOKUP($M25,$AP:$BB,MATCH($AX$1,$AP$1:$BB$1,0),0)+1))),
"그외없음")))))</f>
        <v>9</v>
      </c>
      <c r="P25" t="str">
        <f ca="1">IF($M25="삭제","삭제",
IF($M25="지정 장비",
  IF(ISBLANK(VLOOKUP($N25,[1]EquipTable!$1:$1048576,MATCH("표준 GO pr Min",[1]EquipTable!$1:$1,0),0)),"DI",
    IF(ISBLANK(VLOOKUP($N25,[1]EquipTable!$1:$1048576,MATCH("표준 DI pr Min",[1]EquipTable!$1:$1,0),0)),"GO",
      IF(G25&lt;IF($B25&lt;=1,0.5,0.25),"DI","GO"))),
IF(OR($M25="캐릭터 상자 일반등급",$M25="캐릭터 상자 영웅등급"),"DI",
IF(OR($M25="지정 캐릭터",IF(ISERROR(FIND("지정 캐릭터 LBP",$M25)),0,1),$M25="안 지정 캐릭터 영웅등급"),"DI",
IF($M25="지정 캐릭터 PP","DI",
IF(OR($M25="안 지정 캐릭터 PP 일반등급",$M25="안 지정 캐릭터 PP 영웅등급"),"GO",
"그외없음"))))))</f>
        <v>GO</v>
      </c>
      <c r="Q25" t="str">
        <f ca="1">IF($M25="삭제","삭제",
IF($P25="GO","삭제",
IF($M25="지정 장비",
  IF(ISBLANK(VLOOKUP($N25,[1]EquipTable!$1:$1048576,MATCH("표준 DI pp Min",[1]EquipTable!$1:$1,0),0)),"삭제",
    VLOOKUP($N25,[1]EquipTable!$1:$1048576,MATCH("표준 DI pp Min",[1]EquipTable!$1:$1,0),0)+INT($H25*(VLOOKUP($N25,[1]EquipTable!$1:$1048576,MATCH("표준 DI pp Max",[1]EquipTable!$1:$1,0),0)-VLOOKUP($N25,[1]EquipTable!$1:$1048576,MATCH("표준 DI pp Min",[1]EquipTable!$1:$1,0),0)+1))),
IF(OR($M25="캐릭터 상자 일반등급",$M25="캐릭터 상자 영웅등급"),"삭제",
IF(OR($M25="지정 캐릭터",IF(ISERROR(FIND("지정 캐릭터 LBP",$M25)),0,1)),
  IF(AND(OR($B25=10,$B25=11),$M25=OFFSET($M25,-1,0)),OFFSET(Q25,-1,0),
    IF(ISBLANK(VLOOKUP($N25,[2]ActorTable!$1:$1048576,MATCH("표준 DI pp Min",[2]ActorTable!$1:$1,0),0)),"삭제",
      INT(VLOOKUP($M25,$AP:$BC,MATCH($AZ$1,$AP$1:$BC$1,0),0)*(VLOOKUP($N25,[2]ActorTable!$1:$1048576,MATCH("표준 DI pp Min",[2]ActorTable!$1:$1,0),0)+$H25*(VLOOKUP($N25,[2]ActorTable!$1:$1048576,MATCH("표준 DI pp Max",[2]ActorTable!$1:$1,0),0)-VLOOKUP($N25,[2]ActorTable!$1:$1048576,MATCH("표준 DI pp Min",[2]ActorTable!$1:$1,0),0)+1))))),
IF($M25="안 지정 캐릭터 영웅등급",
  IF(AND(OR($B25=10,$B25=11),$M25=OFFSET($M25,-1,0)),OFFSET(Q25,-1,0),
    VLOOKUP($M25,$AP:$BC,MATCH($BB$1,$AP$1:$BC$1,0),0)+INT($H25*(VLOOKUP($M25,$AP:$BC,MATCH($BC$1,$AP$1:$BC$1,0),0)-VLOOKUP($M25,$AP:$BC,MATCH($BB$1,$AP$1:$BC$1,0),0)+1))),
IF($M25="지정 캐릭터 PP",
  IF(AND(OR($B25=10,$B25=11),$M25=OFFSET($M25,-1,0)),OFFSET(Q25,-1,0),
    INT($O25*VLOOKUP($M25,$AP:$BC,MATCH($AZ$1,$AP$1:$BC$1,0),0)*IF($O25&lt;=15,1,1+($O25-15)^0.5/8)*CHOOSE(MID($N25,7,1)+1,1,1.25,2))),
"그외없음")))))))</f>
        <v>삭제</v>
      </c>
      <c r="R25">
        <f ca="1">IF($M25="삭제","삭제",
IF($M25="지정 장비",
  IF($P25="DI",
    VLOOKUP($N25,[1]EquipTable!$1:$1048576,MATCH("표준 DI pr Min",[1]EquipTable!$1:$1,0),0)+INT($I25*(VLOOKUP($N25,[1]EquipTable!$1:$1048576,MATCH("표준 DI pr Max",[1]EquipTable!$1:$1,0),0)-VLOOKUP($N25,[1]EquipTable!$1:$1048576,MATCH("표준 DI pr Min",[1]EquipTable!$1:$1,0),0)+1)),
    ROUNDDOWN(VLOOKUP($N25,[1]EquipTable!$1:$1048576,MATCH("표준 GO pr Min",[1]EquipTable!$1:$1,0),0)+INT($I25*(VLOOKUP($N25,[1]EquipTable!$1:$1048576,MATCH("표준 GO pr Max",[1]EquipTable!$1:$1,0),0)-VLOOKUP($N25,[1]EquipTable!$1:$1048576,MATCH("표준 GO pr Min",[1]EquipTable!$1:$1,0),0)+100)),-2)),
IF(OR($M25="캐릭터 상자 일반등급",$M25="캐릭터 상자 영웅등급"),VLOOKUP($M25,$AP:$BC,MATCH($AZ$1,$AP$1:$BC$1,0),0),
IF(OR($M25="지정 캐릭터",IF(ISERROR(FIND("지정 캐릭터 LBP",$M25)),0,1)),
  IF(AND(OR($B25=10,$B25=11),$M25=OFFSET($M25,-1,0)),OFFSET(R25,-1,0),
    INT(VLOOKUP($M25,$AP:$BC,MATCH($AZ$1,$AP$1:$BC$1,0),0)*(VLOOKUP($N25,[2]ActorTable!$1:$1048576,MATCH("표준 DI pr Min",[2]ActorTable!$1:$1,0),0)+$I25*(VLOOKUP($N25,[2]ActorTable!$1:$1048576,MATCH("표준 DI pr Max",[2]ActorTable!$1:$1,0),0)-VLOOKUP($N25,[2]ActorTable!$1:$1048576,MATCH("표준 DI pr Min",[2]ActorTable!$1:$1,0),0)+1)))),
IF($M25="안 지정 캐릭터 영웅등급",
  IF(AND(OR($B25=10,$B25=11),$M25=OFFSET($M25,-1,0)),OFFSET(R25,-1,0),
    VLOOKUP($M25,$AP:$BC,MATCH($AZ$1,$AP$1:$BC$1,0),0)+INT($I25*(VLOOKUP($M25,$AP:$BC,MATCH($BA$1,$AP$1:$BC$1,0),0)-VLOOKUP($M25,$AP:$BC,MATCH($AZ$1,$AP$1:$BC$1,0),0)+1))),
IF($M25="지정 캐릭터 PP",
  IF(AND(OR($B25=10,$B25=11),$M25=OFFSET($M25,-1,0)),OFFSET(R25,-1,0),
    INT($O25*VLOOKUP($M25,$AP:$BC,MATCH($AZ$1,$AP$1:$BC$1,0),0)*IF($O25&lt;=15,1,1+($O25-15)^0.5/8)*CHOOSE(MID($N25,7,1)+1,1,1.25,2)*(VLOOKUP($M25,$AP:$BC,MATCH($BA$1,$AP$1:$BC$1,0),0)+$I25*(VLOOKUP($M25,$AP:$BC,MATCH($BB$1,$AP$1:$BC$1,0),0)-VLOOKUP($M25,$AP:$BC,MATCH($BA$1,$AP$1:$BC$1,0),0))))),
IF(OR($M25="안 지정 캐릭터 PP 일반등급",$M25="안 지정 캐릭터 PP 영웅등급"),
  IF(AND(OR($B25=10,$B25=11),$M25=OFFSET($M25,-1,0)),OFFSET(R25,-1,0),
    $O25*VLOOKUP($M25,$AP:$BC,MATCH($AZ$1,$AP$1:$BC$1,0),0)),
"그외없음")))))))</f>
        <v>2700</v>
      </c>
      <c r="S25" t="str">
        <f ca="1">IF(OR(ISNUMBER(N25),N25="삭제",ISBLANK(N25)),"",
IF(LEFT(N25,5)="Equip",
  IF($BP$1&lt;VLOOKUP(N25,[1]EquipTable!$1:$1048576,MATCH("업데이트순번",[1]EquipTable!$1:$1,0),0),"업데이트순번이상",""),
IF(LEFT(N25,5)="Actor",
  IF($BY$1&lt;VLOOKUP(N25,[2]ActorTable!$1:$1048576,MATCH("업데이트순번",[2]ActorTable!$1:$1,0),0),"업데이트순번이상",""),
"그외없음")))</f>
        <v/>
      </c>
      <c r="T25" t="str">
        <f ca="1">IF(OR(ISNUMBER(N25),N25="삭제",ISBLANK(N25)),"",
IF(LEFT(N25,5)="Equip",IF(MID(N25,7,1)="4","전설",""),
IF(LEFT(N25,5)="Actor",IF(MID(N25,7,1)="2","전설",""),
"그외없음")))</f>
        <v/>
      </c>
      <c r="U25" t="s">
        <v>92</v>
      </c>
      <c r="V25">
        <v>20136</v>
      </c>
      <c r="W25">
        <v>5</v>
      </c>
      <c r="X25" t="s">
        <v>125</v>
      </c>
      <c r="Z25">
        <v>1500</v>
      </c>
      <c r="AA25" t="str">
        <f ca="1">IF(ISBLANK(AB25),"",
VLOOKUP(AB25,OFFSET(INDIRECT("$A:$B"),0,MATCH(AB$1&amp;"_Verify",INDIRECT("$1:$1"),0)-1),2,0)
)</f>
        <v>fe</v>
      </c>
      <c r="AB25" t="s">
        <v>82</v>
      </c>
      <c r="AC25" t="s">
        <v>252</v>
      </c>
      <c r="AD25">
        <v>1</v>
      </c>
      <c r="AE25" t="s">
        <v>125</v>
      </c>
      <c r="AG25">
        <v>7800</v>
      </c>
      <c r="AH25" t="str">
        <f ca="1">IF(OR(ISNUMBER(AC25),AC25="삭제",ISBLANK(AC25)),"",
IF(LEFT(AC25,5)="Equip",
  IF($BP$1&lt;VLOOKUP(AC25,[1]EquipTable!$1:$1048576,MATCH("업데이트순번",[1]EquipTable!$1:$1,0),0),"업데이트순번이상",""),
IF(LEFT(AC25,5)="Actor",
  IF($BY$1&lt;VLOOKUP(AC25,[2]ActorTable!$1:$1048576,MATCH("업데이트순번",[2]ActorTable!$1:$1,0),0),"업데이트순번이상",""),
"그외없음")))</f>
        <v/>
      </c>
      <c r="AI25" s="11" t="str">
        <f>IF(OR(ISNUMBER(AC25),AC25="삭제",ISBLANK(AC25)),"",
IF(LEFT(AC25,5)="Equip",IF(MID(AC25,7,1)="4","전설",""),
IF(LEFT(AC25,5)="Actor",IF(MID(AC25,7,1)="2","전설",""),
"그외없음")))</f>
        <v/>
      </c>
      <c r="AJ25" t="str">
        <f>IF(ISBLANK($AB25),"",
IF(AND($B25&gt;=VLOOKUP($AB25,$AP:$AS,3,0),$B25&lt;=VLOOKUP($AB25,$AP:$AS,4,0)),"","슬롯타입이상"))</f>
        <v/>
      </c>
      <c r="AK25" t="str">
        <f ca="1">IF(OR(
  AND(NOT(ISERROR(FIND("상자",AB25))),ISBLANK(AC25)),
  AND(ISBLANK(AB25),ISBLANK(AC25)),
  AND(NOT(ISERROR(FIND("안 지정",AB25))),ISNUMBER(AC25))),"",
IF(AND(NOT(ISERROR(FIND("상자",AB25))),NOT(ISBLANK(AC25))),"밸류불필요",
IF(AND(NOT(ISERROR(FIND("안 지정",AB25))),NOT(ISNUMBER(AC25))),"숫자필요",
IF(NOT(ISERROR(FIND("장비",AB25))),
  IFERROR(VLOOKUP(AC25,[1]EquipTable!$A:$T,MATCH("이름참고",[1]EquipTable!$1:$1,0),0),"장비없음"),
IF(NOT(ISERROR(FIND("캐릭터",AB25))),
  IFERROR(VLOOKUP(AC25,[2]ActorTable!$A:$H,MATCH("이름참고",[2]ActorTable!$1:$1,0),0),"캐릭터없음"),
"")))))</f>
        <v>울려퍼지는 여명</v>
      </c>
      <c r="AL25">
        <v>1</v>
      </c>
      <c r="AM25" t="str">
        <f ca="1">IF(ROW()=2,AN25,OFFSET(AM25,-1,0)&amp;IF(LEN(AN25)=0,"",","&amp;AN25))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v>
      </c>
      <c r="AN25" t="str">
        <f ca="1">IF(AL25&lt;&gt;1,"",
"{"""&amp;A$1&amp;""":"&amp;A25
&amp;","""&amp;B$1&amp;""":"&amp;B25
&amp;IF(LEN(AA25)=0,"",","""&amp;AA$1&amp;""":"""&amp;AA25&amp;"""")
&amp;IF(LEN(AC25)=0,"",","""&amp;AC$1&amp;""":"""&amp;AC25&amp;"""")
&amp;IF(LEN(AD25)=0,"",","""&amp;AD$1&amp;""":"&amp;AD25)
&amp;IF(LEN(AE25)=0,"",","""&amp;AE$1&amp;""":"""&amp;AE25&amp;"""")
&amp;IF(LEN(AF25)=0,"",","""&amp;AF$1&amp;""":"&amp;AF25)
&amp;IF(LEN(AG25)=0,"",","""&amp;AG$1&amp;""":"&amp;AG25)&amp;"}")</f>
        <v>{"dy":3,"sl":3,"tp":"fe","vl":"Equip2302","cn":1,"pt":"GO","pr":7800}</v>
      </c>
      <c r="AS25" t="s">
        <v>273</v>
      </c>
      <c r="AT25">
        <v>17.943061840120663</v>
      </c>
      <c r="BM25">
        <f ca="1">IF(VLOOKUP($BV25,[1]EquipTable!$1:$1048576,MATCH("업데이트순번",[1]EquipTable!$1:$1,0),0)&lt;=$BP$1,1,0)
*IF(MID(BV25,7,1)="4",0.1,1)</f>
        <v>0.1</v>
      </c>
      <c r="BN25">
        <f ca="1">IF(VLOOKUP($BV25,[1]EquipTable!$1:$1048576,MATCH("업데이트순번",[1]EquipTable!$1:$1,0),0)&lt;=$BP$1,1,0)
*IF(MID(BV25,7,1)="4",0.1,1)
*IF(AND(MID(BV25,7,1)&lt;&gt;"4",OR(MID(BV25,6,1)="6",MID(BV25,6,1)="7")),3,1)</f>
        <v>0.1</v>
      </c>
      <c r="BO25">
        <f ca="1">IF(VLOOKUP($BV25,[1]EquipTable!$1:$1048576,MATCH("업데이트순번",[1]EquipTable!$1:$1,0),0)&lt;=$BP$1,1,0)
*IF(MID(BV25,7,1)="4",0.1,1)
*IF(AND(MID(BV25,7,1)&lt;&gt;"4",MID(BV25,6,1)="8"),4,1)</f>
        <v>0.1</v>
      </c>
      <c r="BP25">
        <f t="shared" ca="1" si="5"/>
        <v>1.3495276653171392E-3</v>
      </c>
      <c r="BQ25">
        <f t="shared" ca="1" si="6"/>
        <v>9.4250706880301622E-4</v>
      </c>
      <c r="BR25">
        <f t="shared" ca="1" si="7"/>
        <v>1.0193679918450561E-3</v>
      </c>
      <c r="BS25">
        <f t="shared" ca="1" si="8"/>
        <v>0.22402159244264502</v>
      </c>
      <c r="BT25">
        <f t="shared" ca="1" si="11"/>
        <v>0.15645617342130075</v>
      </c>
      <c r="BU25">
        <f t="shared" ca="1" si="12"/>
        <v>0.16921508664627924</v>
      </c>
      <c r="BV25" t="str">
        <f ca="1">OFFSET([1]EquipTable!$A$1,ROW()-1,0)</f>
        <v>Equip1403</v>
      </c>
      <c r="BX25">
        <f ca="1">IF(VLOOKUP($CA25,[2]ActorTable!$1:$1048576,MATCH("업데이트순번",[2]ActorTable!$1:$1,0),0)&lt;=$BY$1,1,0)
*IF(MID(CA25,7,1)="2",0.1,1)</f>
        <v>1</v>
      </c>
      <c r="BY25">
        <f t="shared" ca="1" si="9"/>
        <v>3.90625E-2</v>
      </c>
      <c r="BZ25">
        <f t="shared" ca="1" si="10"/>
        <v>0.67578125</v>
      </c>
      <c r="CA25" t="str">
        <f ca="1">OFFSET([2]ActorTable!$A$1,ROW()-1,0)</f>
        <v>Actor0024</v>
      </c>
      <c r="CB25" t="str">
        <f ca="1">VLOOKUP($CA25,[2]ActorTable!$1:$1048576,MATCH("이름참고",[2]ActorTable!$1:$1,0),0)</f>
        <v>러센트</v>
      </c>
    </row>
    <row r="26" spans="1:80">
      <c r="A26">
        <v>3</v>
      </c>
      <c r="B26">
        <v>4</v>
      </c>
      <c r="C26">
        <f>IF(B26&lt;=9,0,
IF(B26=10,1,2))</f>
        <v>0</v>
      </c>
      <c r="D26">
        <f ca="1">RAND()</f>
        <v>0.41163547863145167</v>
      </c>
      <c r="E26">
        <f ca="1">RAND()</f>
        <v>0.86515284837700712</v>
      </c>
      <c r="F26">
        <f ca="1">RAND()</f>
        <v>0.49412846430070678</v>
      </c>
      <c r="G26">
        <f ca="1">RAND()</f>
        <v>0.89942718818552936</v>
      </c>
      <c r="H26">
        <f ca="1">RAND()</f>
        <v>0.61348340713286198</v>
      </c>
      <c r="I26">
        <f ca="1">RAND()</f>
        <v>0.75098125299249341</v>
      </c>
      <c r="M26" t="str">
        <f ca="1">IF(LEN(J26)&lt;&gt;0,J26,VLOOKUP(D26+$B26,$BJ:$BK,MATCH($BK$1,$BJ$1:$BK$1,0),1))</f>
        <v>안 지정 캐릭터 PP 일반등급</v>
      </c>
      <c r="N26">
        <f ca="1">IF(LEN(K26)&lt;&gt;0,
  IF(LEN($J26)=0,"두 칸 모두 입력",
  IF($J26="지정 장비",K26,INDEX($CA:$CA,MATCH(K26,$CB:$CB,0)))),
IF($M26="삭제","삭제",
IF($M26="지정 장비",VLOOKUP($E26,OFFSET($BS:$BV,0,IF($B26=6,1,IF($B26=7,2,0))),MATCH($BV$1,OFFSET($BS$1:$BV$1,0,IF($B26=6,1,IF($B26=7,2,0))),0),1),
IF(OR($M26="캐릭터 상자 일반등급",$M26="캐릭터 상자 영웅등급"),"삭제",
IF(OR($M26="지정 캐릭터",$M26="지정 캐릭터 PP",IF(ISERROR(FIND("지정 캐릭터 LBP",$M26)),0,1)),
  IF(AND(OR($B26=10,$B26=11),$M26=OFFSET($M26,-1,0)),OFFSET(N26,-1,0),VLOOKUP($E26,$BZ:$CA,MATCH($CA$1,$BZ$1:$CA$1,0),1)),
IF(OR($M26="안 지정 캐릭터 영웅등급",$M26="안 지정 캐릭터 PP 일반등급",$M26="안 지정 캐릭터 PP 영웅등급"),
  IF(AND(OR($B26=10,$B26=11),$M26=OFFSET($M26,-1,0)),OFFSET(N26,-1,0),INT($E26*100000)),
"그외없음"))))))</f>
        <v>86515</v>
      </c>
      <c r="O26">
        <f ca="1">IF(LEN(L26)&lt;&gt;0,
  IF(OR(LEN($J26)=0,LEN($K26)=0),"세 칸 모두 입력",L26),
IF($M26="삭제","삭제",
IF(OR($M26="지정 장비",$M26="캐릭터 상자 일반등급",$M26="캐릭터 상자 영웅등급",$M26="지정 캐릭터",IF(ISERROR(FIND("지정 캐릭터 LBP",$M26)),0,1),$M26="안 지정 캐릭터 영웅등급"),1,
IF($M26="지정 캐릭터 PP",
  IF(AND(OR($B26=10,$B26=11),$M26=OFFSET($M26,-1,0)),OFFSET(O26,-1,0),
    VLOOKUP($M26,$AP:$BB,MATCH($AX$1,$AP$1:$BB$1,0),0)+INT($E26*(VLOOKUP($M26,$AP:$BB,MATCH($AY$1,$AP$1:$BB$1,0),0)-VLOOKUP($M26,$AP:$BB,MATCH($AX$1,$AP$1:$BB$1,0),0)+1))),
IF(OR($M26="안 지정 캐릭터 PP 일반등급",$M26="안 지정 캐릭터 PP 영웅등급"),
  IF(AND(OR($B26=10,$B26=11),$M26=OFFSET($M26,-1,0)),OFFSET(O26,-1,0),
    VLOOKUP($M26,$AP:$BB,MATCH($AX$1,$AP$1:$BB$1,0),0)+INT($E26*(VLOOKUP($M26,$AP:$BB,MATCH($AY$1,$AP$1:$BB$1,0),0)-VLOOKUP($M26,$AP:$BB,MATCH($AX$1,$AP$1:$BB$1,0),0)+1))),
"그외없음")))))</f>
        <v>13</v>
      </c>
      <c r="P26" t="str">
        <f ca="1">IF($M26="삭제","삭제",
IF($M26="지정 장비",
  IF(ISBLANK(VLOOKUP($N26,[1]EquipTable!$1:$1048576,MATCH("표준 GO pr Min",[1]EquipTable!$1:$1,0),0)),"DI",
    IF(ISBLANK(VLOOKUP($N26,[1]EquipTable!$1:$1048576,MATCH("표준 DI pr Min",[1]EquipTable!$1:$1,0),0)),"GO",
      IF(G26&lt;IF($B26&lt;=1,0.5,0.25),"DI","GO"))),
IF(OR($M26="캐릭터 상자 일반등급",$M26="캐릭터 상자 영웅등급"),"DI",
IF(OR($M26="지정 캐릭터",IF(ISERROR(FIND("지정 캐릭터 LBP",$M26)),0,1),$M26="안 지정 캐릭터 영웅등급"),"DI",
IF($M26="지정 캐릭터 PP","DI",
IF(OR($M26="안 지정 캐릭터 PP 일반등급",$M26="안 지정 캐릭터 PP 영웅등급"),"GO",
"그외없음"))))))</f>
        <v>GO</v>
      </c>
      <c r="Q26" t="str">
        <f ca="1">IF($M26="삭제","삭제",
IF($P26="GO","삭제",
IF($M26="지정 장비",
  IF(ISBLANK(VLOOKUP($N26,[1]EquipTable!$1:$1048576,MATCH("표준 DI pp Min",[1]EquipTable!$1:$1,0),0)),"삭제",
    VLOOKUP($N26,[1]EquipTable!$1:$1048576,MATCH("표준 DI pp Min",[1]EquipTable!$1:$1,0),0)+INT($H26*(VLOOKUP($N26,[1]EquipTable!$1:$1048576,MATCH("표준 DI pp Max",[1]EquipTable!$1:$1,0),0)-VLOOKUP($N26,[1]EquipTable!$1:$1048576,MATCH("표준 DI pp Min",[1]EquipTable!$1:$1,0),0)+1))),
IF(OR($M26="캐릭터 상자 일반등급",$M26="캐릭터 상자 영웅등급"),"삭제",
IF(OR($M26="지정 캐릭터",IF(ISERROR(FIND("지정 캐릭터 LBP",$M26)),0,1)),
  IF(AND(OR($B26=10,$B26=11),$M26=OFFSET($M26,-1,0)),OFFSET(Q26,-1,0),
    IF(ISBLANK(VLOOKUP($N26,[2]ActorTable!$1:$1048576,MATCH("표준 DI pp Min",[2]ActorTable!$1:$1,0),0)),"삭제",
      INT(VLOOKUP($M26,$AP:$BC,MATCH($AZ$1,$AP$1:$BC$1,0),0)*(VLOOKUP($N26,[2]ActorTable!$1:$1048576,MATCH("표준 DI pp Min",[2]ActorTable!$1:$1,0),0)+$H26*(VLOOKUP($N26,[2]ActorTable!$1:$1048576,MATCH("표준 DI pp Max",[2]ActorTable!$1:$1,0),0)-VLOOKUP($N26,[2]ActorTable!$1:$1048576,MATCH("표준 DI pp Min",[2]ActorTable!$1:$1,0),0)+1))))),
IF($M26="안 지정 캐릭터 영웅등급",
  IF(AND(OR($B26=10,$B26=11),$M26=OFFSET($M26,-1,0)),OFFSET(Q26,-1,0),
    VLOOKUP($M26,$AP:$BC,MATCH($BB$1,$AP$1:$BC$1,0),0)+INT($H26*(VLOOKUP($M26,$AP:$BC,MATCH($BC$1,$AP$1:$BC$1,0),0)-VLOOKUP($M26,$AP:$BC,MATCH($BB$1,$AP$1:$BC$1,0),0)+1))),
IF($M26="지정 캐릭터 PP",
  IF(AND(OR($B26=10,$B26=11),$M26=OFFSET($M26,-1,0)),OFFSET(Q26,-1,0),
    INT($O26*VLOOKUP($M26,$AP:$BC,MATCH($AZ$1,$AP$1:$BC$1,0),0)*IF($O26&lt;=15,1,1+($O26-15)^0.5/8)*CHOOSE(MID($N26,7,1)+1,1,1.25,2))),
"그외없음")))))))</f>
        <v>삭제</v>
      </c>
      <c r="R26">
        <f ca="1">IF($M26="삭제","삭제",
IF($M26="지정 장비",
  IF($P26="DI",
    VLOOKUP($N26,[1]EquipTable!$1:$1048576,MATCH("표준 DI pr Min",[1]EquipTable!$1:$1,0),0)+INT($I26*(VLOOKUP($N26,[1]EquipTable!$1:$1048576,MATCH("표준 DI pr Max",[1]EquipTable!$1:$1,0),0)-VLOOKUP($N26,[1]EquipTable!$1:$1048576,MATCH("표준 DI pr Min",[1]EquipTable!$1:$1,0),0)+1)),
    ROUNDDOWN(VLOOKUP($N26,[1]EquipTable!$1:$1048576,MATCH("표준 GO pr Min",[1]EquipTable!$1:$1,0),0)+INT($I26*(VLOOKUP($N26,[1]EquipTable!$1:$1048576,MATCH("표준 GO pr Max",[1]EquipTable!$1:$1,0),0)-VLOOKUP($N26,[1]EquipTable!$1:$1048576,MATCH("표준 GO pr Min",[1]EquipTable!$1:$1,0),0)+100)),-2)),
IF(OR($M26="캐릭터 상자 일반등급",$M26="캐릭터 상자 영웅등급"),VLOOKUP($M26,$AP:$BC,MATCH($AZ$1,$AP$1:$BC$1,0),0),
IF(OR($M26="지정 캐릭터",IF(ISERROR(FIND("지정 캐릭터 LBP",$M26)),0,1)),
  IF(AND(OR($B26=10,$B26=11),$M26=OFFSET($M26,-1,0)),OFFSET(R26,-1,0),
    INT(VLOOKUP($M26,$AP:$BC,MATCH($AZ$1,$AP$1:$BC$1,0),0)*(VLOOKUP($N26,[2]ActorTable!$1:$1048576,MATCH("표준 DI pr Min",[2]ActorTable!$1:$1,0),0)+$I26*(VLOOKUP($N26,[2]ActorTable!$1:$1048576,MATCH("표준 DI pr Max",[2]ActorTable!$1:$1,0),0)-VLOOKUP($N26,[2]ActorTable!$1:$1048576,MATCH("표준 DI pr Min",[2]ActorTable!$1:$1,0),0)+1)))),
IF($M26="안 지정 캐릭터 영웅등급",
  IF(AND(OR($B26=10,$B26=11),$M26=OFFSET($M26,-1,0)),OFFSET(R26,-1,0),
    VLOOKUP($M26,$AP:$BC,MATCH($AZ$1,$AP$1:$BC$1,0),0)+INT($I26*(VLOOKUP($M26,$AP:$BC,MATCH($BA$1,$AP$1:$BC$1,0),0)-VLOOKUP($M26,$AP:$BC,MATCH($AZ$1,$AP$1:$BC$1,0),0)+1))),
IF($M26="지정 캐릭터 PP",
  IF(AND(OR($B26=10,$B26=11),$M26=OFFSET($M26,-1,0)),OFFSET(R26,-1,0),
    INT($O26*VLOOKUP($M26,$AP:$BC,MATCH($AZ$1,$AP$1:$BC$1,0),0)*IF($O26&lt;=15,1,1+($O26-15)^0.5/8)*CHOOSE(MID($N26,7,1)+1,1,1.25,2)*(VLOOKUP($M26,$AP:$BC,MATCH($BA$1,$AP$1:$BC$1,0),0)+$I26*(VLOOKUP($M26,$AP:$BC,MATCH($BB$1,$AP$1:$BC$1,0),0)-VLOOKUP($M26,$AP:$BC,MATCH($BA$1,$AP$1:$BC$1,0),0))))),
IF(OR($M26="안 지정 캐릭터 PP 일반등급",$M26="안 지정 캐릭터 PP 영웅등급"),
  IF(AND(OR($B26=10,$B26=11),$M26=OFFSET($M26,-1,0)),OFFSET(R26,-1,0),
    $O26*VLOOKUP($M26,$AP:$BC,MATCH($AZ$1,$AP$1:$BC$1,0),0)),
"그외없음")))))))</f>
        <v>3900</v>
      </c>
      <c r="S26" t="str">
        <f ca="1">IF(OR(ISNUMBER(N26),N26="삭제",ISBLANK(N26)),"",
IF(LEFT(N26,5)="Equip",
  IF($BP$1&lt;VLOOKUP(N26,[1]EquipTable!$1:$1048576,MATCH("업데이트순번",[1]EquipTable!$1:$1,0),0),"업데이트순번이상",""),
IF(LEFT(N26,5)="Actor",
  IF($BY$1&lt;VLOOKUP(N26,[2]ActorTable!$1:$1048576,MATCH("업데이트순번",[2]ActorTable!$1:$1,0),0),"업데이트순번이상",""),
"그외없음")))</f>
        <v/>
      </c>
      <c r="T26" t="str">
        <f ca="1">IF(OR(ISNUMBER(N26),N26="삭제",ISBLANK(N26)),"",
IF(LEFT(N26,5)="Equip",IF(MID(N26,7,1)="4","전설",""),
IF(LEFT(N26,5)="Actor",IF(MID(N26,7,1)="2","전설",""),
"그외없음")))</f>
        <v/>
      </c>
      <c r="U26" t="s">
        <v>92</v>
      </c>
      <c r="V26">
        <v>45964</v>
      </c>
      <c r="W26">
        <v>8</v>
      </c>
      <c r="X26" t="s">
        <v>125</v>
      </c>
      <c r="Z26">
        <v>2400</v>
      </c>
      <c r="AA26" t="str">
        <f ca="1">IF(ISBLANK(AB26),"",
VLOOKUP(AB26,OFFSET(INDIRECT("$A:$B"),0,MATCH(AB$1&amp;"_Verify",INDIRECT("$1:$1"),0)-1),2,0)
)</f>
        <v>upn</v>
      </c>
      <c r="AB26" t="s">
        <v>92</v>
      </c>
      <c r="AC26">
        <v>84568</v>
      </c>
      <c r="AD26">
        <v>14</v>
      </c>
      <c r="AE26" t="s">
        <v>129</v>
      </c>
      <c r="AG26">
        <v>3</v>
      </c>
      <c r="AH26" t="str">
        <f>IF(OR(ISNUMBER(AC26),AC26="삭제",ISBLANK(AC26)),"",
IF(LEFT(AC26,5)="Equip",
  IF($BP$1&lt;VLOOKUP(AC26,[1]EquipTable!$1:$1048576,MATCH("업데이트순번",[1]EquipTable!$1:$1,0),0),"업데이트순번이상",""),
IF(LEFT(AC26,5)="Actor",
  IF($BY$1&lt;VLOOKUP(AC26,[2]ActorTable!$1:$1048576,MATCH("업데이트순번",[2]ActorTable!$1:$1,0),0),"업데이트순번이상",""),
"그외없음")))</f>
        <v/>
      </c>
      <c r="AI26" s="11" t="str">
        <f>IF(OR(ISNUMBER(AC26),AC26="삭제",ISBLANK(AC26)),"",
IF(LEFT(AC26,5)="Equip",IF(MID(AC26,7,1)="4","전설",""),
IF(LEFT(AC26,5)="Actor",IF(MID(AC26,7,1)="2","전설",""),
"그외없음")))</f>
        <v/>
      </c>
      <c r="AJ26" t="str">
        <f>IF(ISBLANK($AB26),"",
IF(AND($B26&gt;=VLOOKUP($AB26,$AP:$AS,3,0),$B26&lt;=VLOOKUP($AB26,$AP:$AS,4,0)),"","슬롯타입이상"))</f>
        <v/>
      </c>
      <c r="AK26" t="str">
        <f>IF(OR(
  AND(NOT(ISERROR(FIND("상자",AB26))),ISBLANK(AC26)),
  AND(ISBLANK(AB26),ISBLANK(AC26)),
  AND(NOT(ISERROR(FIND("안 지정",AB26))),ISNUMBER(AC26))),"",
IF(AND(NOT(ISERROR(FIND("상자",AB26))),NOT(ISBLANK(AC26))),"밸류불필요",
IF(AND(NOT(ISERROR(FIND("안 지정",AB26))),NOT(ISNUMBER(AC26))),"숫자필요",
IF(NOT(ISERROR(FIND("장비",AB26))),
  IFERROR(VLOOKUP(AC26,[1]EquipTable!$A:$T,MATCH("이름참고",[1]EquipTable!$1:$1,0),0),"장비없음"),
IF(NOT(ISERROR(FIND("캐릭터",AB26))),
  IFERROR(VLOOKUP(AC26,[2]ActorTable!$A:$H,MATCH("이름참고",[2]ActorTable!$1:$1,0),0),"캐릭터없음"),
"")))))</f>
        <v/>
      </c>
      <c r="AL26">
        <v>1</v>
      </c>
      <c r="AM26" t="str">
        <f ca="1">IF(ROW()=2,AN26,OFFSET(AM26,-1,0)&amp;IF(LEN(AN26)=0,"",","&amp;AN26))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v>
      </c>
      <c r="AN26" t="str">
        <f ca="1">IF(AL26&lt;&gt;1,"",
"{"""&amp;A$1&amp;""":"&amp;A26
&amp;","""&amp;B$1&amp;""":"&amp;B26
&amp;IF(LEN(AA26)=0,"",","""&amp;AA$1&amp;""":"""&amp;AA26&amp;"""")
&amp;IF(LEN(AC26)=0,"",","""&amp;AC$1&amp;""":"""&amp;AC26&amp;"""")
&amp;IF(LEN(AD26)=0,"",","""&amp;AD$1&amp;""":"&amp;AD26)
&amp;IF(LEN(AE26)=0,"",","""&amp;AE$1&amp;""":"""&amp;AE26&amp;"""")
&amp;IF(LEN(AF26)=0,"",","""&amp;AF$1&amp;""":"&amp;AF26)
&amp;IF(LEN(AG26)=0,"",","""&amp;AG$1&amp;""":"&amp;AG26)&amp;"}")</f>
        <v>{"dy":3,"sl":4,"tp":"upn","vl":"84568","cn":14,"pt":"DI","pr":3}</v>
      </c>
      <c r="AS26" t="s">
        <v>274</v>
      </c>
      <c r="AT26">
        <v>20.923831070889893</v>
      </c>
      <c r="BM26">
        <f ca="1">IF(VLOOKUP($BV26,[1]EquipTable!$1:$1048576,MATCH("업데이트순번",[1]EquipTable!$1:$1,0),0)&lt;=$BP$1,1,0)
*IF(MID(BV26,7,1)="4",0.1,1)</f>
        <v>0</v>
      </c>
      <c r="BN26">
        <f ca="1">IF(VLOOKUP($BV26,[1]EquipTable!$1:$1048576,MATCH("업데이트순번",[1]EquipTable!$1:$1,0),0)&lt;=$BP$1,1,0)
*IF(MID(BV26,7,1)="4",0.1,1)
*IF(AND(MID(BV26,7,1)&lt;&gt;"4",OR(MID(BV26,6,1)="6",MID(BV26,6,1)="7")),3,1)</f>
        <v>0</v>
      </c>
      <c r="BO26">
        <f ca="1">IF(VLOOKUP($BV26,[1]EquipTable!$1:$1048576,MATCH("업데이트순번",[1]EquipTable!$1:$1,0),0)&lt;=$BP$1,1,0)
*IF(MID(BV26,7,1)="4",0.1,1)
*IF(AND(MID(BV26,7,1)&lt;&gt;"4",MID(BV26,6,1)="8"),4,1)</f>
        <v>0</v>
      </c>
      <c r="BP26">
        <f t="shared" ca="1" si="5"/>
        <v>0</v>
      </c>
      <c r="BQ26">
        <f t="shared" ca="1" si="6"/>
        <v>0</v>
      </c>
      <c r="BR26">
        <f t="shared" ca="1" si="7"/>
        <v>0</v>
      </c>
      <c r="BS26">
        <f t="shared" ca="1" si="8"/>
        <v>0.22537112010796218</v>
      </c>
      <c r="BT26">
        <f t="shared" ca="1" si="11"/>
        <v>0.15739868049010378</v>
      </c>
      <c r="BU26">
        <f t="shared" ca="1" si="12"/>
        <v>0.17023445463812428</v>
      </c>
      <c r="BV26" t="str">
        <f ca="1">OFFSET([1]EquipTable!$A$1,ROW()-1,0)</f>
        <v>Equip1404</v>
      </c>
      <c r="BX26">
        <f ca="1">IF(VLOOKUP($CA26,[2]ActorTable!$1:$1048576,MATCH("업데이트순번",[2]ActorTable!$1:$1,0),0)&lt;=$BY$1,1,0)
*IF(MID(CA26,7,1)="2",0.1,1)</f>
        <v>1</v>
      </c>
      <c r="BY26">
        <f t="shared" ca="1" si="9"/>
        <v>3.90625E-2</v>
      </c>
      <c r="BZ26">
        <f t="shared" ca="1" si="10"/>
        <v>0.71484375</v>
      </c>
      <c r="CA26" t="str">
        <f ca="1">OFFSET([2]ActorTable!$A$1,ROW()-1,0)</f>
        <v>Actor0125</v>
      </c>
      <c r="CB26" t="str">
        <f ca="1">VLOOKUP($CA26,[2]ActorTable!$1:$1048576,MATCH("이름참고",[2]ActorTable!$1:$1,0),0)</f>
        <v>프리스</v>
      </c>
    </row>
    <row r="27" spans="1:80">
      <c r="A27">
        <v>3</v>
      </c>
      <c r="B27">
        <v>5</v>
      </c>
      <c r="C27">
        <f>IF(B27&lt;=9,0,
IF(B27=10,1,2))</f>
        <v>0</v>
      </c>
      <c r="D27">
        <f ca="1">RAND()</f>
        <v>0.99323143562654514</v>
      </c>
      <c r="E27">
        <f ca="1">RAND()</f>
        <v>0.98574459230044054</v>
      </c>
      <c r="F27">
        <f ca="1">RAND()</f>
        <v>0.57642680988816486</v>
      </c>
      <c r="G27">
        <f ca="1">RAND()</f>
        <v>2.968909194429703E-2</v>
      </c>
      <c r="H27">
        <f ca="1">RAND()</f>
        <v>0.24200565609438307</v>
      </c>
      <c r="I27">
        <f ca="1">RAND()</f>
        <v>0.50974604235318799</v>
      </c>
      <c r="M27" t="str">
        <f ca="1">IF(LEN(J27)&lt;&gt;0,J27,VLOOKUP(D27+$B27,$BJ:$BK,MATCH($BK$1,$BJ$1:$BK$1,0),1))</f>
        <v>안 지정 캐릭터 PP 일반등급</v>
      </c>
      <c r="N27">
        <f ca="1">IF(LEN(K27)&lt;&gt;0,
  IF(LEN($J27)=0,"두 칸 모두 입력",
  IF($J27="지정 장비",K27,INDEX($CA:$CA,MATCH(K27,$CB:$CB,0)))),
IF($M27="삭제","삭제",
IF($M27="지정 장비",VLOOKUP($E27,OFFSET($BS:$BV,0,IF($B27=6,1,IF($B27=7,2,0))),MATCH($BV$1,OFFSET($BS$1:$BV$1,0,IF($B27=6,1,IF($B27=7,2,0))),0),1),
IF(OR($M27="캐릭터 상자 일반등급",$M27="캐릭터 상자 영웅등급"),"삭제",
IF(OR($M27="지정 캐릭터",$M27="지정 캐릭터 PP",IF(ISERROR(FIND("지정 캐릭터 LBP",$M27)),0,1)),
  IF(AND(OR($B27=10,$B27=11),$M27=OFFSET($M27,-1,0)),OFFSET(N27,-1,0),VLOOKUP($E27,$BZ:$CA,MATCH($CA$1,$BZ$1:$CA$1,0),1)),
IF(OR($M27="안 지정 캐릭터 영웅등급",$M27="안 지정 캐릭터 PP 일반등급",$M27="안 지정 캐릭터 PP 영웅등급"),
  IF(AND(OR($B27=10,$B27=11),$M27=OFFSET($M27,-1,0)),OFFSET(N27,-1,0),INT($E27*100000)),
"그외없음"))))))</f>
        <v>98574</v>
      </c>
      <c r="O27">
        <f ca="1">IF(LEN(L27)&lt;&gt;0,
  IF(OR(LEN($J27)=0,LEN($K27)=0),"세 칸 모두 입력",L27),
IF($M27="삭제","삭제",
IF(OR($M27="지정 장비",$M27="캐릭터 상자 일반등급",$M27="캐릭터 상자 영웅등급",$M27="지정 캐릭터",IF(ISERROR(FIND("지정 캐릭터 LBP",$M27)),0,1),$M27="안 지정 캐릭터 영웅등급"),1,
IF($M27="지정 캐릭터 PP",
  IF(AND(OR($B27=10,$B27=11),$M27=OFFSET($M27,-1,0)),OFFSET(O27,-1,0),
    VLOOKUP($M27,$AP:$BB,MATCH($AX$1,$AP$1:$BB$1,0),0)+INT($E27*(VLOOKUP($M27,$AP:$BB,MATCH($AY$1,$AP$1:$BB$1,0),0)-VLOOKUP($M27,$AP:$BB,MATCH($AX$1,$AP$1:$BB$1,0),0)+1))),
IF(OR($M27="안 지정 캐릭터 PP 일반등급",$M27="안 지정 캐릭터 PP 영웅등급"),
  IF(AND(OR($B27=10,$B27=11),$M27=OFFSET($M27,-1,0)),OFFSET(O27,-1,0),
    VLOOKUP($M27,$AP:$BB,MATCH($AX$1,$AP$1:$BB$1,0),0)+INT($E27*(VLOOKUP($M27,$AP:$BB,MATCH($AY$1,$AP$1:$BB$1,0),0)-VLOOKUP($M27,$AP:$BB,MATCH($AX$1,$AP$1:$BB$1,0),0)+1))),
"그외없음")))))</f>
        <v>14</v>
      </c>
      <c r="P27" t="str">
        <f ca="1">IF($M27="삭제","삭제",
IF($M27="지정 장비",
  IF(ISBLANK(VLOOKUP($N27,[1]EquipTable!$1:$1048576,MATCH("표준 GO pr Min",[1]EquipTable!$1:$1,0),0)),"DI",
    IF(ISBLANK(VLOOKUP($N27,[1]EquipTable!$1:$1048576,MATCH("표준 DI pr Min",[1]EquipTable!$1:$1,0),0)),"GO",
      IF(G27&lt;IF($B27&lt;=1,0.5,0.25),"DI","GO"))),
IF(OR($M27="캐릭터 상자 일반등급",$M27="캐릭터 상자 영웅등급"),"DI",
IF(OR($M27="지정 캐릭터",IF(ISERROR(FIND("지정 캐릭터 LBP",$M27)),0,1),$M27="안 지정 캐릭터 영웅등급"),"DI",
IF($M27="지정 캐릭터 PP","DI",
IF(OR($M27="안 지정 캐릭터 PP 일반등급",$M27="안 지정 캐릭터 PP 영웅등급"),"GO",
"그외없음"))))))</f>
        <v>GO</v>
      </c>
      <c r="Q27" t="str">
        <f ca="1">IF($M27="삭제","삭제",
IF($P27="GO","삭제",
IF($M27="지정 장비",
  IF(ISBLANK(VLOOKUP($N27,[1]EquipTable!$1:$1048576,MATCH("표준 DI pp Min",[1]EquipTable!$1:$1,0),0)),"삭제",
    VLOOKUP($N27,[1]EquipTable!$1:$1048576,MATCH("표준 DI pp Min",[1]EquipTable!$1:$1,0),0)+INT($H27*(VLOOKUP($N27,[1]EquipTable!$1:$1048576,MATCH("표준 DI pp Max",[1]EquipTable!$1:$1,0),0)-VLOOKUP($N27,[1]EquipTable!$1:$1048576,MATCH("표준 DI pp Min",[1]EquipTable!$1:$1,0),0)+1))),
IF(OR($M27="캐릭터 상자 일반등급",$M27="캐릭터 상자 영웅등급"),"삭제",
IF(OR($M27="지정 캐릭터",IF(ISERROR(FIND("지정 캐릭터 LBP",$M27)),0,1)),
  IF(AND(OR($B27=10,$B27=11),$M27=OFFSET($M27,-1,0)),OFFSET(Q27,-1,0),
    IF(ISBLANK(VLOOKUP($N27,[2]ActorTable!$1:$1048576,MATCH("표준 DI pp Min",[2]ActorTable!$1:$1,0),0)),"삭제",
      INT(VLOOKUP($M27,$AP:$BC,MATCH($AZ$1,$AP$1:$BC$1,0),0)*(VLOOKUP($N27,[2]ActorTable!$1:$1048576,MATCH("표준 DI pp Min",[2]ActorTable!$1:$1,0),0)+$H27*(VLOOKUP($N27,[2]ActorTable!$1:$1048576,MATCH("표준 DI pp Max",[2]ActorTable!$1:$1,0),0)-VLOOKUP($N27,[2]ActorTable!$1:$1048576,MATCH("표준 DI pp Min",[2]ActorTable!$1:$1,0),0)+1))))),
IF($M27="안 지정 캐릭터 영웅등급",
  IF(AND(OR($B27=10,$B27=11),$M27=OFFSET($M27,-1,0)),OFFSET(Q27,-1,0),
    VLOOKUP($M27,$AP:$BC,MATCH($BB$1,$AP$1:$BC$1,0),0)+INT($H27*(VLOOKUP($M27,$AP:$BC,MATCH($BC$1,$AP$1:$BC$1,0),0)-VLOOKUP($M27,$AP:$BC,MATCH($BB$1,$AP$1:$BC$1,0),0)+1))),
IF($M27="지정 캐릭터 PP",
  IF(AND(OR($B27=10,$B27=11),$M27=OFFSET($M27,-1,0)),OFFSET(Q27,-1,0),
    INT($O27*VLOOKUP($M27,$AP:$BC,MATCH($AZ$1,$AP$1:$BC$1,0),0)*IF($O27&lt;=15,1,1+($O27-15)^0.5/8)*CHOOSE(MID($N27,7,1)+1,1,1.25,2))),
"그외없음")))))))</f>
        <v>삭제</v>
      </c>
      <c r="R27">
        <f ca="1">IF($M27="삭제","삭제",
IF($M27="지정 장비",
  IF($P27="DI",
    VLOOKUP($N27,[1]EquipTable!$1:$1048576,MATCH("표준 DI pr Min",[1]EquipTable!$1:$1,0),0)+INT($I27*(VLOOKUP($N27,[1]EquipTable!$1:$1048576,MATCH("표준 DI pr Max",[1]EquipTable!$1:$1,0),0)-VLOOKUP($N27,[1]EquipTable!$1:$1048576,MATCH("표준 DI pr Min",[1]EquipTable!$1:$1,0),0)+1)),
    ROUNDDOWN(VLOOKUP($N27,[1]EquipTable!$1:$1048576,MATCH("표준 GO pr Min",[1]EquipTable!$1:$1,0),0)+INT($I27*(VLOOKUP($N27,[1]EquipTable!$1:$1048576,MATCH("표준 GO pr Max",[1]EquipTable!$1:$1,0),0)-VLOOKUP($N27,[1]EquipTable!$1:$1048576,MATCH("표준 GO pr Min",[1]EquipTable!$1:$1,0),0)+100)),-2)),
IF(OR($M27="캐릭터 상자 일반등급",$M27="캐릭터 상자 영웅등급"),VLOOKUP($M27,$AP:$BC,MATCH($AZ$1,$AP$1:$BC$1,0),0),
IF(OR($M27="지정 캐릭터",IF(ISERROR(FIND("지정 캐릭터 LBP",$M27)),0,1)),
  IF(AND(OR($B27=10,$B27=11),$M27=OFFSET($M27,-1,0)),OFFSET(R27,-1,0),
    INT(VLOOKUP($M27,$AP:$BC,MATCH($AZ$1,$AP$1:$BC$1,0),0)*(VLOOKUP($N27,[2]ActorTable!$1:$1048576,MATCH("표준 DI pr Min",[2]ActorTable!$1:$1,0),0)+$I27*(VLOOKUP($N27,[2]ActorTable!$1:$1048576,MATCH("표준 DI pr Max",[2]ActorTable!$1:$1,0),0)-VLOOKUP($N27,[2]ActorTable!$1:$1048576,MATCH("표준 DI pr Min",[2]ActorTable!$1:$1,0),0)+1)))),
IF($M27="안 지정 캐릭터 영웅등급",
  IF(AND(OR($B27=10,$B27=11),$M27=OFFSET($M27,-1,0)),OFFSET(R27,-1,0),
    VLOOKUP($M27,$AP:$BC,MATCH($AZ$1,$AP$1:$BC$1,0),0)+INT($I27*(VLOOKUP($M27,$AP:$BC,MATCH($BA$1,$AP$1:$BC$1,0),0)-VLOOKUP($M27,$AP:$BC,MATCH($AZ$1,$AP$1:$BC$1,0),0)+1))),
IF($M27="지정 캐릭터 PP",
  IF(AND(OR($B27=10,$B27=11),$M27=OFFSET($M27,-1,0)),OFFSET(R27,-1,0),
    INT($O27*VLOOKUP($M27,$AP:$BC,MATCH($AZ$1,$AP$1:$BC$1,0),0)*IF($O27&lt;=15,1,1+($O27-15)^0.5/8)*CHOOSE(MID($N27,7,1)+1,1,1.25,2)*(VLOOKUP($M27,$AP:$BC,MATCH($BA$1,$AP$1:$BC$1,0),0)+$I27*(VLOOKUP($M27,$AP:$BC,MATCH($BB$1,$AP$1:$BC$1,0),0)-VLOOKUP($M27,$AP:$BC,MATCH($BA$1,$AP$1:$BC$1,0),0))))),
IF(OR($M27="안 지정 캐릭터 PP 일반등급",$M27="안 지정 캐릭터 PP 영웅등급"),
  IF(AND(OR($B27=10,$B27=11),$M27=OFFSET($M27,-1,0)),OFFSET(R27,-1,0),
    $O27*VLOOKUP($M27,$AP:$BC,MATCH($AZ$1,$AP$1:$BC$1,0),0)),
"그외없음")))))))</f>
        <v>4200</v>
      </c>
      <c r="S27" t="str">
        <f ca="1">IF(OR(ISNUMBER(N27),N27="삭제",ISBLANK(N27)),"",
IF(LEFT(N27,5)="Equip",
  IF($BP$1&lt;VLOOKUP(N27,[1]EquipTable!$1:$1048576,MATCH("업데이트순번",[1]EquipTable!$1:$1,0),0),"업데이트순번이상",""),
IF(LEFT(N27,5)="Actor",
  IF($BY$1&lt;VLOOKUP(N27,[2]ActorTable!$1:$1048576,MATCH("업데이트순번",[2]ActorTable!$1:$1,0),0),"업데이트순번이상",""),
"그외없음")))</f>
        <v/>
      </c>
      <c r="T27" t="str">
        <f ca="1">IF(OR(ISNUMBER(N27),N27="삭제",ISBLANK(N27)),"",
IF(LEFT(N27,5)="Equip",IF(MID(N27,7,1)="4","전설",""),
IF(LEFT(N27,5)="Actor",IF(MID(N27,7,1)="2","전설",""),
"그외없음")))</f>
        <v/>
      </c>
      <c r="U27" t="s">
        <v>82</v>
      </c>
      <c r="V27" t="s">
        <v>193</v>
      </c>
      <c r="W27">
        <v>1</v>
      </c>
      <c r="X27" t="s">
        <v>125</v>
      </c>
      <c r="Z27">
        <v>800</v>
      </c>
      <c r="AA27" t="str">
        <f ca="1">IF(ISBLANK(AB27),"",
VLOOKUP(AB27,OFFSET(INDIRECT("$A:$B"),0,MATCH(AB$1&amp;"_Verify",INDIRECT("$1:$1"),0)-1),2,0)
)</f>
        <v>fe</v>
      </c>
      <c r="AB27" t="s">
        <v>82</v>
      </c>
      <c r="AC27" t="s">
        <v>294</v>
      </c>
      <c r="AD27">
        <v>1</v>
      </c>
      <c r="AE27" t="s">
        <v>125</v>
      </c>
      <c r="AG27">
        <v>2000</v>
      </c>
      <c r="AH27" t="str">
        <f ca="1">IF(OR(ISNUMBER(AC27),AC27="삭제",ISBLANK(AC27)),"",
IF(LEFT(AC27,5)="Equip",
  IF($BP$1&lt;VLOOKUP(AC27,[1]EquipTable!$1:$1048576,MATCH("업데이트순번",[1]EquipTable!$1:$1,0),0),"업데이트순번이상",""),
IF(LEFT(AC27,5)="Actor",
  IF($BY$1&lt;VLOOKUP(AC27,[2]ActorTable!$1:$1048576,MATCH("업데이트순번",[2]ActorTable!$1:$1,0),0),"업데이트순번이상",""),
"그외없음")))</f>
        <v/>
      </c>
      <c r="AI27" s="11" t="str">
        <f>IF(OR(ISNUMBER(AC27),AC27="삭제",ISBLANK(AC27)),"",
IF(LEFT(AC27,5)="Equip",IF(MID(AC27,7,1)="4","전설",""),
IF(LEFT(AC27,5)="Actor",IF(MID(AC27,7,1)="2","전설",""),
"그외없음")))</f>
        <v/>
      </c>
      <c r="AJ27" t="str">
        <f>IF(ISBLANK($AB27),"",
IF(AND($B27&gt;=VLOOKUP($AB27,$AP:$AS,3,0),$B27&lt;=VLOOKUP($AB27,$AP:$AS,4,0)),"","슬롯타입이상"))</f>
        <v/>
      </c>
      <c r="AK27" t="str">
        <f ca="1">IF(OR(
  AND(NOT(ISERROR(FIND("상자",AB27))),ISBLANK(AC27)),
  AND(ISBLANK(AB27),ISBLANK(AC27)),
  AND(NOT(ISERROR(FIND("안 지정",AB27))),ISNUMBER(AC27))),"",
IF(AND(NOT(ISERROR(FIND("상자",AB27))),NOT(ISBLANK(AC27))),"밸류불필요",
IF(AND(NOT(ISERROR(FIND("안 지정",AB27))),NOT(ISNUMBER(AC27))),"숫자필요",
IF(NOT(ISERROR(FIND("장비",AB27))),
  IFERROR(VLOOKUP(AC27,[1]EquipTable!$A:$T,MATCH("이름참고",[1]EquipTable!$1:$1,0),0),"장비없음"),
IF(NOT(ISERROR(FIND("캐릭터",AB27))),
  IFERROR(VLOOKUP(AC27,[2]ActorTable!$A:$H,MATCH("이름참고",[2]ActorTable!$1:$1,0),0),"캐릭터없음"),
"")))))</f>
        <v>템플러 쉴드</v>
      </c>
      <c r="AL27">
        <v>1</v>
      </c>
      <c r="AM27" t="str">
        <f ca="1">IF(ROW()=2,AN27,OFFSET(AM27,-1,0)&amp;IF(LEN(AN27)=0,"",","&amp;AN27))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v>
      </c>
      <c r="AN27" t="str">
        <f ca="1">IF(AL27&lt;&gt;1,"",
"{"""&amp;A$1&amp;""":"&amp;A27
&amp;","""&amp;B$1&amp;""":"&amp;B27
&amp;IF(LEN(AA27)=0,"",","""&amp;AA$1&amp;""":"""&amp;AA27&amp;"""")
&amp;IF(LEN(AC27)=0,"",","""&amp;AC$1&amp;""":"""&amp;AC27&amp;"""")
&amp;IF(LEN(AD27)=0,"",","""&amp;AD$1&amp;""":"&amp;AD27)
&amp;IF(LEN(AE27)=0,"",","""&amp;AE$1&amp;""":"""&amp;AE27&amp;"""")
&amp;IF(LEN(AF27)=0,"",","""&amp;AF$1&amp;""":"&amp;AF27)
&amp;IF(LEN(AG27)=0,"",","""&amp;AG$1&amp;""":"&amp;AG27)&amp;"}")</f>
        <v>{"dy":3,"sl":5,"tp":"fe","vl":"Equip7001","cn":1,"pt":"GO","pr":2000}</v>
      </c>
      <c r="BM27">
        <f ca="1">IF(VLOOKUP($BV27,[1]EquipTable!$1:$1048576,MATCH("업데이트순번",[1]EquipTable!$1:$1,0),0)&lt;=$BP$1,1,0)
*IF(MID(BV27,7,1)="4",0.1,1)</f>
        <v>0</v>
      </c>
      <c r="BN27">
        <f ca="1">IF(VLOOKUP($BV27,[1]EquipTable!$1:$1048576,MATCH("업데이트순번",[1]EquipTable!$1:$1,0),0)&lt;=$BP$1,1,0)
*IF(MID(BV27,7,1)="4",0.1,1)
*IF(AND(MID(BV27,7,1)&lt;&gt;"4",OR(MID(BV27,6,1)="6",MID(BV27,6,1)="7")),3,1)</f>
        <v>0</v>
      </c>
      <c r="BO27">
        <f ca="1">IF(VLOOKUP($BV27,[1]EquipTable!$1:$1048576,MATCH("업데이트순번",[1]EquipTable!$1:$1,0),0)&lt;=$BP$1,1,0)
*IF(MID(BV27,7,1)="4",0.1,1)
*IF(AND(MID(BV27,7,1)&lt;&gt;"4",MID(BV27,6,1)="8"),4,1)</f>
        <v>0</v>
      </c>
      <c r="BP27">
        <f t="shared" ca="1" si="5"/>
        <v>0</v>
      </c>
      <c r="BQ27">
        <f t="shared" ca="1" si="6"/>
        <v>0</v>
      </c>
      <c r="BR27">
        <f t="shared" ca="1" si="7"/>
        <v>0</v>
      </c>
      <c r="BS27">
        <f t="shared" ca="1" si="8"/>
        <v>0.22537112010796218</v>
      </c>
      <c r="BT27">
        <f t="shared" ca="1" si="11"/>
        <v>0.15739868049010378</v>
      </c>
      <c r="BU27">
        <f t="shared" ca="1" si="12"/>
        <v>0.17023445463812428</v>
      </c>
      <c r="BV27" t="str">
        <f ca="1">OFFSET([1]EquipTable!$A$1,ROW()-1,0)</f>
        <v>Equip1405</v>
      </c>
      <c r="BX27">
        <f ca="1">IF(VLOOKUP($CA27,[2]ActorTable!$1:$1048576,MATCH("업데이트순번",[2]ActorTable!$1:$1,0),0)&lt;=$BY$1,1,0)
*IF(MID(CA27,7,1)="2",0.1,1)</f>
        <v>0</v>
      </c>
      <c r="BY27">
        <f t="shared" ca="1" si="9"/>
        <v>0</v>
      </c>
      <c r="BZ27">
        <f t="shared" ca="1" si="10"/>
        <v>0.75390625</v>
      </c>
      <c r="CA27" t="str">
        <f ca="1">OFFSET([2]ActorTable!$A$1,ROW()-1,0)</f>
        <v>Actor1226</v>
      </c>
      <c r="CB27" t="str">
        <f ca="1">VLOOKUP($CA27,[2]ActorTable!$1:$1048576,MATCH("이름참고",[2]ActorTable!$1:$1,0),0)</f>
        <v>엘리미나</v>
      </c>
    </row>
    <row r="28" spans="1:80">
      <c r="A28">
        <v>3</v>
      </c>
      <c r="B28">
        <v>6</v>
      </c>
      <c r="C28">
        <f>IF(B28&lt;=9,0,
IF(B28=10,1,2))</f>
        <v>0</v>
      </c>
      <c r="D28">
        <f ca="1">RAND()</f>
        <v>0.85922014786206335</v>
      </c>
      <c r="E28">
        <f ca="1">RAND()</f>
        <v>0.30249490887415287</v>
      </c>
      <c r="F28">
        <f ca="1">RAND()</f>
        <v>0.5431643972457485</v>
      </c>
      <c r="G28">
        <f ca="1">RAND()</f>
        <v>0.63002325461665221</v>
      </c>
      <c r="H28">
        <f ca="1">RAND()</f>
        <v>0.87281302997987265</v>
      </c>
      <c r="I28">
        <f ca="1">RAND()</f>
        <v>9.1878105601450599E-3</v>
      </c>
      <c r="M28" t="str">
        <f ca="1">IF(LEN(J28)&lt;&gt;0,J28,VLOOKUP(D28+$B28,$BJ:$BK,MATCH($BK$1,$BJ$1:$BK$1,0),1))</f>
        <v>지정 장비</v>
      </c>
      <c r="N28" t="str">
        <f ca="1">IF(LEN(K28)&lt;&gt;0,
  IF(LEN($J28)=0,"두 칸 모두 입력",
  IF($J28="지정 장비",K28,INDEX($CA:$CA,MATCH(K28,$CB:$CB,0)))),
IF($M28="삭제","삭제",
IF($M28="지정 장비",VLOOKUP($E28,OFFSET($BS:$BV,0,IF($B28=6,1,IF($B28=7,2,0))),MATCH($BV$1,OFFSET($BS$1:$BV$1,0,IF($B28=6,1,IF($B28=7,2,0))),0),1),
IF(OR($M28="캐릭터 상자 일반등급",$M28="캐릭터 상자 영웅등급"),"삭제",
IF(OR($M28="지정 캐릭터",$M28="지정 캐릭터 PP",IF(ISERROR(FIND("지정 캐릭터 LBP",$M28)),0,1)),
  IF(AND(OR($B28=10,$B28=11),$M28=OFFSET($M28,-1,0)),OFFSET(N28,-1,0),VLOOKUP($E28,$BZ:$CA,MATCH($CA$1,$BZ$1:$CA$1,0),1)),
IF(OR($M28="안 지정 캐릭터 영웅등급",$M28="안 지정 캐릭터 PP 일반등급",$M28="안 지정 캐릭터 PP 영웅등급"),
  IF(AND(OR($B28=10,$B28=11),$M28=OFFSET($M28,-1,0)),OFFSET(N28,-1,0),INT($E28*100000)),
"그외없음"))))))</f>
        <v>Equip3302</v>
      </c>
      <c r="O28">
        <f ca="1">IF(LEN(L28)&lt;&gt;0,
  IF(OR(LEN($J28)=0,LEN($K28)=0),"세 칸 모두 입력",L28),
IF($M28="삭제","삭제",
IF(OR($M28="지정 장비",$M28="캐릭터 상자 일반등급",$M28="캐릭터 상자 영웅등급",$M28="지정 캐릭터",IF(ISERROR(FIND("지정 캐릭터 LBP",$M28)),0,1),$M28="안 지정 캐릭터 영웅등급"),1,
IF($M28="지정 캐릭터 PP",
  IF(AND(OR($B28=10,$B28=11),$M28=OFFSET($M28,-1,0)),OFFSET(O28,-1,0),
    VLOOKUP($M28,$AP:$BB,MATCH($AX$1,$AP$1:$BB$1,0),0)+INT($E28*(VLOOKUP($M28,$AP:$BB,MATCH($AY$1,$AP$1:$BB$1,0),0)-VLOOKUP($M28,$AP:$BB,MATCH($AX$1,$AP$1:$BB$1,0),0)+1))),
IF(OR($M28="안 지정 캐릭터 PP 일반등급",$M28="안 지정 캐릭터 PP 영웅등급"),
  IF(AND(OR($B28=10,$B28=11),$M28=OFFSET($M28,-1,0)),OFFSET(O28,-1,0),
    VLOOKUP($M28,$AP:$BB,MATCH($AX$1,$AP$1:$BB$1,0),0)+INT($E28*(VLOOKUP($M28,$AP:$BB,MATCH($AY$1,$AP$1:$BB$1,0),0)-VLOOKUP($M28,$AP:$BB,MATCH($AX$1,$AP$1:$BB$1,0),0)+1))),
"그외없음")))))</f>
        <v>1</v>
      </c>
      <c r="P28" t="str">
        <f ca="1">IF($M28="삭제","삭제",
IF($M28="지정 장비",
  IF(ISBLANK(VLOOKUP($N28,[1]EquipTable!$1:$1048576,MATCH("표준 GO pr Min",[1]EquipTable!$1:$1,0),0)),"DI",
    IF(ISBLANK(VLOOKUP($N28,[1]EquipTable!$1:$1048576,MATCH("표준 DI pr Min",[1]EquipTable!$1:$1,0),0)),"GO",
      IF(G28&lt;IF($B28&lt;=1,0.5,0.25),"DI","GO"))),
IF(OR($M28="캐릭터 상자 일반등급",$M28="캐릭터 상자 영웅등급"),"DI",
IF(OR($M28="지정 캐릭터",IF(ISERROR(FIND("지정 캐릭터 LBP",$M28)),0,1),$M28="안 지정 캐릭터 영웅등급"),"DI",
IF($M28="지정 캐릭터 PP","DI",
IF(OR($M28="안 지정 캐릭터 PP 일반등급",$M28="안 지정 캐릭터 PP 영웅등급"),"GO",
"그외없음"))))))</f>
        <v>GO</v>
      </c>
      <c r="Q28" t="str">
        <f ca="1">IF($M28="삭제","삭제",
IF($P28="GO","삭제",
IF($M28="지정 장비",
  IF(ISBLANK(VLOOKUP($N28,[1]EquipTable!$1:$1048576,MATCH("표준 DI pp Min",[1]EquipTable!$1:$1,0),0)),"삭제",
    VLOOKUP($N28,[1]EquipTable!$1:$1048576,MATCH("표준 DI pp Min",[1]EquipTable!$1:$1,0),0)+INT($H28*(VLOOKUP($N28,[1]EquipTable!$1:$1048576,MATCH("표준 DI pp Max",[1]EquipTable!$1:$1,0),0)-VLOOKUP($N28,[1]EquipTable!$1:$1048576,MATCH("표준 DI pp Min",[1]EquipTable!$1:$1,0),0)+1))),
IF(OR($M28="캐릭터 상자 일반등급",$M28="캐릭터 상자 영웅등급"),"삭제",
IF(OR($M28="지정 캐릭터",IF(ISERROR(FIND("지정 캐릭터 LBP",$M28)),0,1)),
  IF(AND(OR($B28=10,$B28=11),$M28=OFFSET($M28,-1,0)),OFFSET(Q28,-1,0),
    IF(ISBLANK(VLOOKUP($N28,[2]ActorTable!$1:$1048576,MATCH("표준 DI pp Min",[2]ActorTable!$1:$1,0),0)),"삭제",
      INT(VLOOKUP($M28,$AP:$BC,MATCH($AZ$1,$AP$1:$BC$1,0),0)*(VLOOKUP($N28,[2]ActorTable!$1:$1048576,MATCH("표준 DI pp Min",[2]ActorTable!$1:$1,0),0)+$H28*(VLOOKUP($N28,[2]ActorTable!$1:$1048576,MATCH("표준 DI pp Max",[2]ActorTable!$1:$1,0),0)-VLOOKUP($N28,[2]ActorTable!$1:$1048576,MATCH("표준 DI pp Min",[2]ActorTable!$1:$1,0),0)+1))))),
IF($M28="안 지정 캐릭터 영웅등급",
  IF(AND(OR($B28=10,$B28=11),$M28=OFFSET($M28,-1,0)),OFFSET(Q28,-1,0),
    VLOOKUP($M28,$AP:$BC,MATCH($BB$1,$AP$1:$BC$1,0),0)+INT($H28*(VLOOKUP($M28,$AP:$BC,MATCH($BC$1,$AP$1:$BC$1,0),0)-VLOOKUP($M28,$AP:$BC,MATCH($BB$1,$AP$1:$BC$1,0),0)+1))),
IF($M28="지정 캐릭터 PP",
  IF(AND(OR($B28=10,$B28=11),$M28=OFFSET($M28,-1,0)),OFFSET(Q28,-1,0),
    INT($O28*VLOOKUP($M28,$AP:$BC,MATCH($AZ$1,$AP$1:$BC$1,0),0)*IF($O28&lt;=15,1,1+($O28-15)^0.5/8)*CHOOSE(MID($N28,7,1)+1,1,1.25,2))),
"그외없음")))))))</f>
        <v>삭제</v>
      </c>
      <c r="R28">
        <f ca="1">IF($M28="삭제","삭제",
IF($M28="지정 장비",
  IF($P28="DI",
    VLOOKUP($N28,[1]EquipTable!$1:$1048576,MATCH("표준 DI pr Min",[1]EquipTable!$1:$1,0),0)+INT($I28*(VLOOKUP($N28,[1]EquipTable!$1:$1048576,MATCH("표준 DI pr Max",[1]EquipTable!$1:$1,0),0)-VLOOKUP($N28,[1]EquipTable!$1:$1048576,MATCH("표준 DI pr Min",[1]EquipTable!$1:$1,0),0)+1)),
    ROUNDDOWN(VLOOKUP($N28,[1]EquipTable!$1:$1048576,MATCH("표준 GO pr Min",[1]EquipTable!$1:$1,0),0)+INT($I28*(VLOOKUP($N28,[1]EquipTable!$1:$1048576,MATCH("표준 GO pr Max",[1]EquipTable!$1:$1,0),0)-VLOOKUP($N28,[1]EquipTable!$1:$1048576,MATCH("표준 GO pr Min",[1]EquipTable!$1:$1,0),0)+100)),-2)),
IF(OR($M28="캐릭터 상자 일반등급",$M28="캐릭터 상자 영웅등급"),VLOOKUP($M28,$AP:$BC,MATCH($AZ$1,$AP$1:$BC$1,0),0),
IF(OR($M28="지정 캐릭터",IF(ISERROR(FIND("지정 캐릭터 LBP",$M28)),0,1)),
  IF(AND(OR($B28=10,$B28=11),$M28=OFFSET($M28,-1,0)),OFFSET(R28,-1,0),
    INT(VLOOKUP($M28,$AP:$BC,MATCH($AZ$1,$AP$1:$BC$1,0),0)*(VLOOKUP($N28,[2]ActorTable!$1:$1048576,MATCH("표준 DI pr Min",[2]ActorTable!$1:$1,0),0)+$I28*(VLOOKUP($N28,[2]ActorTable!$1:$1048576,MATCH("표준 DI pr Max",[2]ActorTable!$1:$1,0),0)-VLOOKUP($N28,[2]ActorTable!$1:$1048576,MATCH("표준 DI pr Min",[2]ActorTable!$1:$1,0),0)+1)))),
IF($M28="안 지정 캐릭터 영웅등급",
  IF(AND(OR($B28=10,$B28=11),$M28=OFFSET($M28,-1,0)),OFFSET(R28,-1,0),
    VLOOKUP($M28,$AP:$BC,MATCH($AZ$1,$AP$1:$BC$1,0),0)+INT($I28*(VLOOKUP($M28,$AP:$BC,MATCH($BA$1,$AP$1:$BC$1,0),0)-VLOOKUP($M28,$AP:$BC,MATCH($AZ$1,$AP$1:$BC$1,0),0)+1))),
IF($M28="지정 캐릭터 PP",
  IF(AND(OR($B28=10,$B28=11),$M28=OFFSET($M28,-1,0)),OFFSET(R28,-1,0),
    INT($O28*VLOOKUP($M28,$AP:$BC,MATCH($AZ$1,$AP$1:$BC$1,0),0)*IF($O28&lt;=15,1,1+($O28-15)^0.5/8)*CHOOSE(MID($N28,7,1)+1,1,1.25,2)*(VLOOKUP($M28,$AP:$BC,MATCH($BA$1,$AP$1:$BC$1,0),0)+$I28*(VLOOKUP($M28,$AP:$BC,MATCH($BB$1,$AP$1:$BC$1,0),0)-VLOOKUP($M28,$AP:$BC,MATCH($BA$1,$AP$1:$BC$1,0),0))))),
IF(OR($M28="안 지정 캐릭터 PP 일반등급",$M28="안 지정 캐릭터 PP 영웅등급"),
  IF(AND(OR($B28=10,$B28=11),$M28=OFFSET($M28,-1,0)),OFFSET(R28,-1,0),
    $O28*VLOOKUP($M28,$AP:$BC,MATCH($AZ$1,$AP$1:$BC$1,0),0)),
"그외없음")))))))</f>
        <v>7000</v>
      </c>
      <c r="S28" t="str">
        <f ca="1">IF(OR(ISNUMBER(N28),N28="삭제",ISBLANK(N28)),"",
IF(LEFT(N28,5)="Equip",
  IF($BP$1&lt;VLOOKUP(N28,[1]EquipTable!$1:$1048576,MATCH("업데이트순번",[1]EquipTable!$1:$1,0),0),"업데이트순번이상",""),
IF(LEFT(N28,5)="Actor",
  IF($BY$1&lt;VLOOKUP(N28,[2]ActorTable!$1:$1048576,MATCH("업데이트순번",[2]ActorTable!$1:$1,0),0),"업데이트순번이상",""),
"그외없음")))</f>
        <v/>
      </c>
      <c r="T28" t="str">
        <f ca="1">IF(OR(ISNUMBER(N28),N28="삭제",ISBLANK(N28)),"",
IF(LEFT(N28,5)="Equip",IF(MID(N28,7,1)="4","전설",""),
IF(LEFT(N28,5)="Actor",IF(MID(N28,7,1)="2","전설",""),
"그외없음")))</f>
        <v/>
      </c>
      <c r="U28" t="s">
        <v>82</v>
      </c>
      <c r="V28" t="s">
        <v>252</v>
      </c>
      <c r="W28">
        <v>1</v>
      </c>
      <c r="X28" t="s">
        <v>125</v>
      </c>
      <c r="Z28">
        <v>7800</v>
      </c>
      <c r="AA28" t="str">
        <f ca="1">IF(ISBLANK(AB28),"",
VLOOKUP(AB28,OFFSET(INDIRECT("$A:$B"),0,MATCH(AB$1&amp;"_Verify",INDIRECT("$1:$1"),0)-1),2,0)
)</f>
        <v>uph</v>
      </c>
      <c r="AB28" t="s">
        <v>91</v>
      </c>
      <c r="AC28">
        <v>30136</v>
      </c>
      <c r="AD28">
        <v>4</v>
      </c>
      <c r="AE28" t="s">
        <v>125</v>
      </c>
      <c r="AG28">
        <v>1200</v>
      </c>
      <c r="AH28" t="str">
        <f>IF(OR(ISNUMBER(AC28),AC28="삭제",ISBLANK(AC28)),"",
IF(LEFT(AC28,5)="Equip",
  IF($BP$1&lt;VLOOKUP(AC28,[1]EquipTable!$1:$1048576,MATCH("업데이트순번",[1]EquipTable!$1:$1,0),0),"업데이트순번이상",""),
IF(LEFT(AC28,5)="Actor",
  IF($BY$1&lt;VLOOKUP(AC28,[2]ActorTable!$1:$1048576,MATCH("업데이트순번",[2]ActorTable!$1:$1,0),0),"업데이트순번이상",""),
"그외없음")))</f>
        <v/>
      </c>
      <c r="AI28" s="11" t="str">
        <f>IF(OR(ISNUMBER(AC28),AC28="삭제",ISBLANK(AC28)),"",
IF(LEFT(AC28,5)="Equip",IF(MID(AC28,7,1)="4","전설",""),
IF(LEFT(AC28,5)="Actor",IF(MID(AC28,7,1)="2","전설",""),
"그외없음")))</f>
        <v/>
      </c>
      <c r="AJ28" t="str">
        <f>IF(ISBLANK($AB28),"",
IF(AND($B28&gt;=VLOOKUP($AB28,$AP:$AS,3,0),$B28&lt;=VLOOKUP($AB28,$AP:$AS,4,0)),"","슬롯타입이상"))</f>
        <v/>
      </c>
      <c r="AK28" t="str">
        <f>IF(OR(
  AND(NOT(ISERROR(FIND("상자",AB28))),ISBLANK(AC28)),
  AND(ISBLANK(AB28),ISBLANK(AC28)),
  AND(NOT(ISERROR(FIND("안 지정",AB28))),ISNUMBER(AC28))),"",
IF(AND(NOT(ISERROR(FIND("상자",AB28))),NOT(ISBLANK(AC28))),"밸류불필요",
IF(AND(NOT(ISERROR(FIND("안 지정",AB28))),NOT(ISNUMBER(AC28))),"숫자필요",
IF(NOT(ISERROR(FIND("장비",AB28))),
  IFERROR(VLOOKUP(AC28,[1]EquipTable!$A:$T,MATCH("이름참고",[1]EquipTable!$1:$1,0),0),"장비없음"),
IF(NOT(ISERROR(FIND("캐릭터",AB28))),
  IFERROR(VLOOKUP(AC28,[2]ActorTable!$A:$H,MATCH("이름참고",[2]ActorTable!$1:$1,0),0),"캐릭터없음"),
"")))))</f>
        <v/>
      </c>
      <c r="AL28">
        <v>1</v>
      </c>
      <c r="AM28" t="str">
        <f ca="1">IF(ROW()=2,AN28,OFFSET(AM28,-1,0)&amp;IF(LEN(AN28)=0,"",","&amp;AN28))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v>
      </c>
      <c r="AN28" t="str">
        <f ca="1">IF(AL28&lt;&gt;1,"",
"{"""&amp;A$1&amp;""":"&amp;A28
&amp;","""&amp;B$1&amp;""":"&amp;B28
&amp;IF(LEN(AA28)=0,"",","""&amp;AA$1&amp;""":"""&amp;AA28&amp;"""")
&amp;IF(LEN(AC28)=0,"",","""&amp;AC$1&amp;""":"""&amp;AC28&amp;"""")
&amp;IF(LEN(AD28)=0,"",","""&amp;AD$1&amp;""":"&amp;AD28)
&amp;IF(LEN(AE28)=0,"",","""&amp;AE$1&amp;""":"""&amp;AE28&amp;"""")
&amp;IF(LEN(AF28)=0,"",","""&amp;AF$1&amp;""":"&amp;AF28)
&amp;IF(LEN(AG28)=0,"",","""&amp;AG$1&amp;""":"&amp;AG28)&amp;"}")</f>
        <v>{"dy":3,"sl":6,"tp":"uph","vl":"30136","cn":4,"pt":"GO","pr":1200}</v>
      </c>
      <c r="BM28">
        <f ca="1">IF(VLOOKUP($BV28,[1]EquipTable!$1:$1048576,MATCH("업데이트순번",[1]EquipTable!$1:$1,0),0)&lt;=$BP$1,1,0)
*IF(MID(BV28,7,1)="4",0.1,1)</f>
        <v>1</v>
      </c>
      <c r="BN28">
        <f ca="1">IF(VLOOKUP($BV28,[1]EquipTable!$1:$1048576,MATCH("업데이트순번",[1]EquipTable!$1:$1,0),0)&lt;=$BP$1,1,0)
*IF(MID(BV28,7,1)="4",0.1,1)
*IF(AND(MID(BV28,7,1)&lt;&gt;"4",OR(MID(BV28,6,1)="6",MID(BV28,6,1)="7")),3,1)</f>
        <v>1</v>
      </c>
      <c r="BO28">
        <f ca="1">IF(VLOOKUP($BV28,[1]EquipTable!$1:$1048576,MATCH("업데이트순번",[1]EquipTable!$1:$1,0),0)&lt;=$BP$1,1,0)
*IF(MID(BV28,7,1)="4",0.1,1)
*IF(AND(MID(BV28,7,1)&lt;&gt;"4",MID(BV28,6,1)="8"),4,1)</f>
        <v>1</v>
      </c>
      <c r="BP28">
        <f t="shared" ca="1" si="5"/>
        <v>1.3495276653171391E-2</v>
      </c>
      <c r="BQ28">
        <f t="shared" ca="1" si="6"/>
        <v>9.4250706880301613E-3</v>
      </c>
      <c r="BR28">
        <f t="shared" ca="1" si="7"/>
        <v>1.0193679918450561E-2</v>
      </c>
      <c r="BS28">
        <f t="shared" ca="1" si="8"/>
        <v>0.22537112010796218</v>
      </c>
      <c r="BT28">
        <f t="shared" ca="1" si="11"/>
        <v>0.15739868049010378</v>
      </c>
      <c r="BU28">
        <f t="shared" ca="1" si="12"/>
        <v>0.17023445463812428</v>
      </c>
      <c r="BV28" t="str">
        <f ca="1">OFFSET([1]EquipTable!$A$1,ROW()-1,0)</f>
        <v>Equip2001</v>
      </c>
      <c r="BX28">
        <f ca="1">IF(VLOOKUP($CA28,[2]ActorTable!$1:$1048576,MATCH("업데이트순번",[2]ActorTable!$1:$1,0),0)&lt;=$BY$1,1,0)
*IF(MID(CA28,7,1)="2",0.1,1)</f>
        <v>0</v>
      </c>
      <c r="BY28">
        <f t="shared" ca="1" si="9"/>
        <v>0</v>
      </c>
      <c r="BZ28">
        <f t="shared" ca="1" si="10"/>
        <v>0.75390625</v>
      </c>
      <c r="CA28" t="str">
        <f ca="1">OFFSET([2]ActorTable!$A$1,ROW()-1,0)</f>
        <v>Actor9927</v>
      </c>
      <c r="CB28" t="str">
        <f ca="1">VLOOKUP($CA28,[2]ActorTable!$1:$1048576,MATCH("이름참고",[2]ActorTable!$1:$1,0),0)</f>
        <v>스트링없음</v>
      </c>
    </row>
    <row r="29" spans="1:80">
      <c r="A29">
        <v>3</v>
      </c>
      <c r="B29">
        <v>7</v>
      </c>
      <c r="C29">
        <f>IF(B29&lt;=9,0,
IF(B29=10,1,2))</f>
        <v>0</v>
      </c>
      <c r="D29">
        <f ca="1">RAND()</f>
        <v>0.73105670989103877</v>
      </c>
      <c r="E29">
        <f ca="1">RAND()</f>
        <v>0.90299034489610952</v>
      </c>
      <c r="F29">
        <f ca="1">RAND()</f>
        <v>0.17299529801540126</v>
      </c>
      <c r="G29">
        <f ca="1">RAND()</f>
        <v>0.6421674596137803</v>
      </c>
      <c r="H29">
        <f ca="1">RAND()</f>
        <v>0.3032893385503308</v>
      </c>
      <c r="I29">
        <f ca="1">RAND()</f>
        <v>0.58310429183409263</v>
      </c>
      <c r="M29" t="str">
        <f ca="1">IF(LEN(J29)&lt;&gt;0,J29,VLOOKUP(D29+$B29,$BJ:$BK,MATCH($BK$1,$BJ$1:$BK$1,0),1))</f>
        <v>지정 장비</v>
      </c>
      <c r="N29" t="str">
        <f ca="1">IF(LEN(K29)&lt;&gt;0,
  IF(LEN($J29)=0,"두 칸 모두 입력",
  IF($J29="지정 장비",K29,INDEX($CA:$CA,MATCH(K29,$CB:$CB,0)))),
IF($M29="삭제","삭제",
IF($M29="지정 장비",VLOOKUP($E29,OFFSET($BS:$BV,0,IF($B29=6,1,IF($B29=7,2,0))),MATCH($BV$1,OFFSET($BS$1:$BV$1,0,IF($B29=6,1,IF($B29=7,2,0))),0),1),
IF(OR($M29="캐릭터 상자 일반등급",$M29="캐릭터 상자 영웅등급"),"삭제",
IF(OR($M29="지정 캐릭터",$M29="지정 캐릭터 PP",IF(ISERROR(FIND("지정 캐릭터 LBP",$M29)),0,1)),
  IF(AND(OR($B29=10,$B29=11),$M29=OFFSET($M29,-1,0)),OFFSET(N29,-1,0),VLOOKUP($E29,$BZ:$CA,MATCH($CA$1,$BZ$1:$CA$1,0),1)),
IF(OR($M29="안 지정 캐릭터 영웅등급",$M29="안 지정 캐릭터 PP 일반등급",$M29="안 지정 캐릭터 PP 영웅등급"),
  IF(AND(OR($B29=10,$B29=11),$M29=OFFSET($M29,-1,0)),OFFSET(N29,-1,0),INT($E29*100000)),
"그외없음"))))))</f>
        <v>Equip8202</v>
      </c>
      <c r="O29">
        <f ca="1">IF(LEN(L29)&lt;&gt;0,
  IF(OR(LEN($J29)=0,LEN($K29)=0),"세 칸 모두 입력",L29),
IF($M29="삭제","삭제",
IF(OR($M29="지정 장비",$M29="캐릭터 상자 일반등급",$M29="캐릭터 상자 영웅등급",$M29="지정 캐릭터",IF(ISERROR(FIND("지정 캐릭터 LBP",$M29)),0,1),$M29="안 지정 캐릭터 영웅등급"),1,
IF($M29="지정 캐릭터 PP",
  IF(AND(OR($B29=10,$B29=11),$M29=OFFSET($M29,-1,0)),OFFSET(O29,-1,0),
    VLOOKUP($M29,$AP:$BB,MATCH($AX$1,$AP$1:$BB$1,0),0)+INT($E29*(VLOOKUP($M29,$AP:$BB,MATCH($AY$1,$AP$1:$BB$1,0),0)-VLOOKUP($M29,$AP:$BB,MATCH($AX$1,$AP$1:$BB$1,0),0)+1))),
IF(OR($M29="안 지정 캐릭터 PP 일반등급",$M29="안 지정 캐릭터 PP 영웅등급"),
  IF(AND(OR($B29=10,$B29=11),$M29=OFFSET($M29,-1,0)),OFFSET(O29,-1,0),
    VLOOKUP($M29,$AP:$BB,MATCH($AX$1,$AP$1:$BB$1,0),0)+INT($E29*(VLOOKUP($M29,$AP:$BB,MATCH($AY$1,$AP$1:$BB$1,0),0)-VLOOKUP($M29,$AP:$BB,MATCH($AX$1,$AP$1:$BB$1,0),0)+1))),
"그외없음")))))</f>
        <v>1</v>
      </c>
      <c r="P29" t="str">
        <f ca="1">IF($M29="삭제","삭제",
IF($M29="지정 장비",
  IF(ISBLANK(VLOOKUP($N29,[1]EquipTable!$1:$1048576,MATCH("표준 GO pr Min",[1]EquipTable!$1:$1,0),0)),"DI",
    IF(ISBLANK(VLOOKUP($N29,[1]EquipTable!$1:$1048576,MATCH("표준 DI pr Min",[1]EquipTable!$1:$1,0),0)),"GO",
      IF(G29&lt;IF($B29&lt;=1,0.5,0.25),"DI","GO"))),
IF(OR($M29="캐릭터 상자 일반등급",$M29="캐릭터 상자 영웅등급"),"DI",
IF(OR($M29="지정 캐릭터",IF(ISERROR(FIND("지정 캐릭터 LBP",$M29)),0,1),$M29="안 지정 캐릭터 영웅등급"),"DI",
IF($M29="지정 캐릭터 PP","DI",
IF(OR($M29="안 지정 캐릭터 PP 일반등급",$M29="안 지정 캐릭터 PP 영웅등급"),"GO",
"그외없음"))))))</f>
        <v>GO</v>
      </c>
      <c r="Q29" t="str">
        <f ca="1">IF($M29="삭제","삭제",
IF($P29="GO","삭제",
IF($M29="지정 장비",
  IF(ISBLANK(VLOOKUP($N29,[1]EquipTable!$1:$1048576,MATCH("표준 DI pp Min",[1]EquipTable!$1:$1,0),0)),"삭제",
    VLOOKUP($N29,[1]EquipTable!$1:$1048576,MATCH("표준 DI pp Min",[1]EquipTable!$1:$1,0),0)+INT($H29*(VLOOKUP($N29,[1]EquipTable!$1:$1048576,MATCH("표준 DI pp Max",[1]EquipTable!$1:$1,0),0)-VLOOKUP($N29,[1]EquipTable!$1:$1048576,MATCH("표준 DI pp Min",[1]EquipTable!$1:$1,0),0)+1))),
IF(OR($M29="캐릭터 상자 일반등급",$M29="캐릭터 상자 영웅등급"),"삭제",
IF(OR($M29="지정 캐릭터",IF(ISERROR(FIND("지정 캐릭터 LBP",$M29)),0,1)),
  IF(AND(OR($B29=10,$B29=11),$M29=OFFSET($M29,-1,0)),OFFSET(Q29,-1,0),
    IF(ISBLANK(VLOOKUP($N29,[2]ActorTable!$1:$1048576,MATCH("표준 DI pp Min",[2]ActorTable!$1:$1,0),0)),"삭제",
      INT(VLOOKUP($M29,$AP:$BC,MATCH($AZ$1,$AP$1:$BC$1,0),0)*(VLOOKUP($N29,[2]ActorTable!$1:$1048576,MATCH("표준 DI pp Min",[2]ActorTable!$1:$1,0),0)+$H29*(VLOOKUP($N29,[2]ActorTable!$1:$1048576,MATCH("표준 DI pp Max",[2]ActorTable!$1:$1,0),0)-VLOOKUP($N29,[2]ActorTable!$1:$1048576,MATCH("표준 DI pp Min",[2]ActorTable!$1:$1,0),0)+1))))),
IF($M29="안 지정 캐릭터 영웅등급",
  IF(AND(OR($B29=10,$B29=11),$M29=OFFSET($M29,-1,0)),OFFSET(Q29,-1,0),
    VLOOKUP($M29,$AP:$BC,MATCH($BB$1,$AP$1:$BC$1,0),0)+INT($H29*(VLOOKUP($M29,$AP:$BC,MATCH($BC$1,$AP$1:$BC$1,0),0)-VLOOKUP($M29,$AP:$BC,MATCH($BB$1,$AP$1:$BC$1,0),0)+1))),
IF($M29="지정 캐릭터 PP",
  IF(AND(OR($B29=10,$B29=11),$M29=OFFSET($M29,-1,0)),OFFSET(Q29,-1,0),
    INT($O29*VLOOKUP($M29,$AP:$BC,MATCH($AZ$1,$AP$1:$BC$1,0),0)*IF($O29&lt;=15,1,1+($O29-15)^0.5/8)*CHOOSE(MID($N29,7,1)+1,1,1.25,2))),
"그외없음")))))))</f>
        <v>삭제</v>
      </c>
      <c r="R29">
        <f ca="1">IF($M29="삭제","삭제",
IF($M29="지정 장비",
  IF($P29="DI",
    VLOOKUP($N29,[1]EquipTable!$1:$1048576,MATCH("표준 DI pr Min",[1]EquipTable!$1:$1,0),0)+INT($I29*(VLOOKUP($N29,[1]EquipTable!$1:$1048576,MATCH("표준 DI pr Max",[1]EquipTable!$1:$1,0),0)-VLOOKUP($N29,[1]EquipTable!$1:$1048576,MATCH("표준 DI pr Min",[1]EquipTable!$1:$1,0),0)+1)),
    ROUNDDOWN(VLOOKUP($N29,[1]EquipTable!$1:$1048576,MATCH("표준 GO pr Min",[1]EquipTable!$1:$1,0),0)+INT($I29*(VLOOKUP($N29,[1]EquipTable!$1:$1048576,MATCH("표준 GO pr Max",[1]EquipTable!$1:$1,0),0)-VLOOKUP($N29,[1]EquipTable!$1:$1048576,MATCH("표준 GO pr Min",[1]EquipTable!$1:$1,0),0)+100)),-2)),
IF(OR($M29="캐릭터 상자 일반등급",$M29="캐릭터 상자 영웅등급"),VLOOKUP($M29,$AP:$BC,MATCH($AZ$1,$AP$1:$BC$1,0),0),
IF(OR($M29="지정 캐릭터",IF(ISERROR(FIND("지정 캐릭터 LBP",$M29)),0,1)),
  IF(AND(OR($B29=10,$B29=11),$M29=OFFSET($M29,-1,0)),OFFSET(R29,-1,0),
    INT(VLOOKUP($M29,$AP:$BC,MATCH($AZ$1,$AP$1:$BC$1,0),0)*(VLOOKUP($N29,[2]ActorTable!$1:$1048576,MATCH("표준 DI pr Min",[2]ActorTable!$1:$1,0),0)+$I29*(VLOOKUP($N29,[2]ActorTable!$1:$1048576,MATCH("표준 DI pr Max",[2]ActorTable!$1:$1,0),0)-VLOOKUP($N29,[2]ActorTable!$1:$1048576,MATCH("표준 DI pr Min",[2]ActorTable!$1:$1,0),0)+1)))),
IF($M29="안 지정 캐릭터 영웅등급",
  IF(AND(OR($B29=10,$B29=11),$M29=OFFSET($M29,-1,0)),OFFSET(R29,-1,0),
    VLOOKUP($M29,$AP:$BC,MATCH($AZ$1,$AP$1:$BC$1,0),0)+INT($I29*(VLOOKUP($M29,$AP:$BC,MATCH($BA$1,$AP$1:$BC$1,0),0)-VLOOKUP($M29,$AP:$BC,MATCH($AZ$1,$AP$1:$BC$1,0),0)+1))),
IF($M29="지정 캐릭터 PP",
  IF(AND(OR($B29=10,$B29=11),$M29=OFFSET($M29,-1,0)),OFFSET(R29,-1,0),
    INT($O29*VLOOKUP($M29,$AP:$BC,MATCH($AZ$1,$AP$1:$BC$1,0),0)*IF($O29&lt;=15,1,1+($O29-15)^0.5/8)*CHOOSE(MID($N29,7,1)+1,1,1.25,2)*(VLOOKUP($M29,$AP:$BC,MATCH($BA$1,$AP$1:$BC$1,0),0)+$I29*(VLOOKUP($M29,$AP:$BC,MATCH($BB$1,$AP$1:$BC$1,0),0)-VLOOKUP($M29,$AP:$BC,MATCH($BA$1,$AP$1:$BC$1,0),0))))),
IF(OR($M29="안 지정 캐릭터 PP 일반등급",$M29="안 지정 캐릭터 PP 영웅등급"),
  IF(AND(OR($B29=10,$B29=11),$M29=OFFSET($M29,-1,0)),OFFSET(R29,-1,0),
    $O29*VLOOKUP($M29,$AP:$BC,MATCH($AZ$1,$AP$1:$BC$1,0),0)),
"그외없음")))))))</f>
        <v>29500</v>
      </c>
      <c r="S29" t="str">
        <f ca="1">IF(OR(ISNUMBER(N29),N29="삭제",ISBLANK(N29)),"",
IF(LEFT(N29,5)="Equip",
  IF($BP$1&lt;VLOOKUP(N29,[1]EquipTable!$1:$1048576,MATCH("업데이트순번",[1]EquipTable!$1:$1,0),0),"업데이트순번이상",""),
IF(LEFT(N29,5)="Actor",
  IF($BY$1&lt;VLOOKUP(N29,[2]ActorTable!$1:$1048576,MATCH("업데이트순번",[2]ActorTable!$1:$1,0),0),"업데이트순번이상",""),
"그외없음")))</f>
        <v/>
      </c>
      <c r="T29" t="str">
        <f ca="1">IF(OR(ISNUMBER(N29),N29="삭제",ISBLANK(N29)),"",
IF(LEFT(N29,5)="Equip",IF(MID(N29,7,1)="4","전설",""),
IF(LEFT(N29,5)="Actor",IF(MID(N29,7,1)="2","전설",""),
"그외없음")))</f>
        <v/>
      </c>
      <c r="U29" t="s">
        <v>82</v>
      </c>
      <c r="V29" t="s">
        <v>253</v>
      </c>
      <c r="W29">
        <v>1</v>
      </c>
      <c r="X29" t="s">
        <v>125</v>
      </c>
      <c r="Z29">
        <v>3200</v>
      </c>
      <c r="AA29" t="str">
        <f ca="1">IF(ISBLANK(AB29),"",
VLOOKUP(AB29,OFFSET(INDIRECT("$A:$B"),0,MATCH(AB$1&amp;"_Verify",INDIRECT("$1:$1"),0)-1),2,0)
)</f>
        <v>fe</v>
      </c>
      <c r="AB29" t="s">
        <v>82</v>
      </c>
      <c r="AC29" t="s">
        <v>372</v>
      </c>
      <c r="AD29">
        <v>1</v>
      </c>
      <c r="AE29" t="s">
        <v>125</v>
      </c>
      <c r="AG29">
        <v>3500</v>
      </c>
      <c r="AH29" t="str">
        <f ca="1">IF(OR(ISNUMBER(AC29),AC29="삭제",ISBLANK(AC29)),"",
IF(LEFT(AC29,5)="Equip",
  IF($BP$1&lt;VLOOKUP(AC29,[1]EquipTable!$1:$1048576,MATCH("업데이트순번",[1]EquipTable!$1:$1,0),0),"업데이트순번이상",""),
IF(LEFT(AC29,5)="Actor",
  IF($BY$1&lt;VLOOKUP(AC29,[2]ActorTable!$1:$1048576,MATCH("업데이트순번",[2]ActorTable!$1:$1,0),0),"업데이트순번이상",""),
"그외없음")))</f>
        <v/>
      </c>
      <c r="AI29" s="11" t="str">
        <f>IF(OR(ISNUMBER(AC29),AC29="삭제",ISBLANK(AC29)),"",
IF(LEFT(AC29,5)="Equip",IF(MID(AC29,7,1)="4","전설",""),
IF(LEFT(AC29,5)="Actor",IF(MID(AC29,7,1)="2","전설",""),
"그외없음")))</f>
        <v/>
      </c>
      <c r="AJ29" t="str">
        <f>IF(ISBLANK($AB29),"",
IF(AND($B29&gt;=VLOOKUP($AB29,$AP:$AS,3,0),$B29&lt;=VLOOKUP($AB29,$AP:$AS,4,0)),"","슬롯타입이상"))</f>
        <v/>
      </c>
      <c r="AK29" t="str">
        <f ca="1">IF(OR(
  AND(NOT(ISERROR(FIND("상자",AB29))),ISBLANK(AC29)),
  AND(ISBLANK(AB29),ISBLANK(AC29)),
  AND(NOT(ISERROR(FIND("안 지정",AB29))),ISNUMBER(AC29))),"",
IF(AND(NOT(ISERROR(FIND("상자",AB29))),NOT(ISBLANK(AC29))),"밸류불필요",
IF(AND(NOT(ISERROR(FIND("안 지정",AB29))),NOT(ISNUMBER(AC29))),"숫자필요",
IF(NOT(ISERROR(FIND("장비",AB29))),
  IFERROR(VLOOKUP(AC29,[1]EquipTable!$A:$T,MATCH("이름참고",[1]EquipTable!$1:$1,0),0),"장비없음"),
IF(NOT(ISERROR(FIND("캐릭터",AB29))),
  IFERROR(VLOOKUP(AC29,[2]ActorTable!$A:$H,MATCH("이름참고",[2]ActorTable!$1:$1,0),0),"캐릭터없음"),
"")))))</f>
        <v>빅 바디</v>
      </c>
      <c r="AL29">
        <v>1</v>
      </c>
      <c r="AM29" t="str">
        <f ca="1">IF(ROW()=2,AN29,OFFSET(AM29,-1,0)&amp;IF(LEN(AN29)=0,"",","&amp;AN29))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v>
      </c>
      <c r="AN29" t="str">
        <f ca="1">IF(AL29&lt;&gt;1,"",
"{"""&amp;A$1&amp;""":"&amp;A29
&amp;","""&amp;B$1&amp;""":"&amp;B29
&amp;IF(LEN(AA29)=0,"",","""&amp;AA$1&amp;""":"""&amp;AA29&amp;"""")
&amp;IF(LEN(AC29)=0,"",","""&amp;AC$1&amp;""":"""&amp;AC29&amp;"""")
&amp;IF(LEN(AD29)=0,"",","""&amp;AD$1&amp;""":"&amp;AD29)
&amp;IF(LEN(AE29)=0,"",","""&amp;AE$1&amp;""":"""&amp;AE29&amp;"""")
&amp;IF(LEN(AF29)=0,"",","""&amp;AF$1&amp;""":"&amp;AF29)
&amp;IF(LEN(AG29)=0,"",","""&amp;AG$1&amp;""":"&amp;AG29)&amp;"}")</f>
        <v>{"dy":3,"sl":7,"tp":"fe","vl":"Equip6101","cn":1,"pt":"GO","pr":3500}</v>
      </c>
      <c r="BM29">
        <f ca="1">IF(VLOOKUP($BV29,[1]EquipTable!$1:$1048576,MATCH("업데이트순번",[1]EquipTable!$1:$1,0),0)&lt;=$BP$1,1,0)
*IF(MID(BV29,7,1)="4",0.1,1)</f>
        <v>1</v>
      </c>
      <c r="BN29">
        <f ca="1">IF(VLOOKUP($BV29,[1]EquipTable!$1:$1048576,MATCH("업데이트순번",[1]EquipTable!$1:$1,0),0)&lt;=$BP$1,1,0)
*IF(MID(BV29,7,1)="4",0.1,1)
*IF(AND(MID(BV29,7,1)&lt;&gt;"4",OR(MID(BV29,6,1)="6",MID(BV29,6,1)="7")),3,1)</f>
        <v>1</v>
      </c>
      <c r="BO29">
        <f ca="1">IF(VLOOKUP($BV29,[1]EquipTable!$1:$1048576,MATCH("업데이트순번",[1]EquipTable!$1:$1,0),0)&lt;=$BP$1,1,0)
*IF(MID(BV29,7,1)="4",0.1,1)
*IF(AND(MID(BV29,7,1)&lt;&gt;"4",MID(BV29,6,1)="8"),4,1)</f>
        <v>1</v>
      </c>
      <c r="BP29">
        <f t="shared" ca="1" si="5"/>
        <v>1.3495276653171391E-2</v>
      </c>
      <c r="BQ29">
        <f t="shared" ca="1" si="6"/>
        <v>9.4250706880301613E-3</v>
      </c>
      <c r="BR29">
        <f t="shared" ca="1" si="7"/>
        <v>1.0193679918450561E-2</v>
      </c>
      <c r="BS29">
        <f t="shared" ca="1" si="8"/>
        <v>0.23886639676113355</v>
      </c>
      <c r="BT29">
        <f t="shared" ca="1" si="11"/>
        <v>0.16682375117813394</v>
      </c>
      <c r="BU29">
        <f t="shared" ca="1" si="12"/>
        <v>0.18042813455657483</v>
      </c>
      <c r="BV29" t="str">
        <f ca="1">OFFSET([1]EquipTable!$A$1,ROW()-1,0)</f>
        <v>Equip2002</v>
      </c>
      <c r="BX29">
        <f ca="1">IF(VLOOKUP($CA29,[2]ActorTable!$1:$1048576,MATCH("업데이트순번",[2]ActorTable!$1:$1,0),0)&lt;=$BY$1,1,0)
*IF(MID(CA29,7,1)="2",0.1,1)</f>
        <v>1</v>
      </c>
      <c r="BY29">
        <f t="shared" ca="1" si="9"/>
        <v>3.90625E-2</v>
      </c>
      <c r="BZ29">
        <f t="shared" ca="1" si="10"/>
        <v>0.75390625</v>
      </c>
      <c r="CA29" t="str">
        <f ca="1">OFFSET([2]ActorTable!$A$1,ROW()-1,0)</f>
        <v>Actor2128</v>
      </c>
      <c r="CB29" t="str">
        <f ca="1">VLOOKUP($CA29,[2]ActorTable!$1:$1048576,MATCH("이름참고",[2]ActorTable!$1:$1,0),0)</f>
        <v>원더</v>
      </c>
    </row>
    <row r="30" spans="1:80">
      <c r="A30">
        <v>3</v>
      </c>
      <c r="B30">
        <v>8</v>
      </c>
      <c r="C30">
        <f>IF(B30&lt;=9,0,
IF(B30=10,1,2))</f>
        <v>0</v>
      </c>
      <c r="D30">
        <f ca="1">RAND()</f>
        <v>0.2380051544562477</v>
      </c>
      <c r="E30">
        <f ca="1">RAND()</f>
        <v>0.17359192226053199</v>
      </c>
      <c r="F30">
        <f ca="1">RAND()</f>
        <v>0.77017992271325475</v>
      </c>
      <c r="G30">
        <f ca="1">RAND()</f>
        <v>0.71346288292801863</v>
      </c>
      <c r="H30">
        <f ca="1">RAND()</f>
        <v>0.99650194397220582</v>
      </c>
      <c r="I30">
        <f ca="1">RAND()</f>
        <v>0.4349145868070039</v>
      </c>
      <c r="M30" t="str">
        <f ca="1">IF(LEN(J30)&lt;&gt;0,J30,VLOOKUP(D30+$B30,$BJ:$BK,MATCH($BK$1,$BJ$1:$BK$1,0),1))</f>
        <v>삭제</v>
      </c>
      <c r="N30" t="str">
        <f ca="1">IF(LEN(K30)&lt;&gt;0,
  IF(LEN($J30)=0,"두 칸 모두 입력",
  IF($J30="지정 장비",K30,INDEX($CA:$CA,MATCH(K30,$CB:$CB,0)))),
IF($M30="삭제","삭제",
IF($M30="지정 장비",VLOOKUP($E30,OFFSET($BS:$BV,0,IF($B30=6,1,IF($B30=7,2,0))),MATCH($BV$1,OFFSET($BS$1:$BV$1,0,IF($B30=6,1,IF($B30=7,2,0))),0),1),
IF(OR($M30="캐릭터 상자 일반등급",$M30="캐릭터 상자 영웅등급"),"삭제",
IF(OR($M30="지정 캐릭터",$M30="지정 캐릭터 PP",IF(ISERROR(FIND("지정 캐릭터 LBP",$M30)),0,1)),
  IF(AND(OR($B30=10,$B30=11),$M30=OFFSET($M30,-1,0)),OFFSET(N30,-1,0),VLOOKUP($E30,$BZ:$CA,MATCH($CA$1,$BZ$1:$CA$1,0),1)),
IF(OR($M30="안 지정 캐릭터 영웅등급",$M30="안 지정 캐릭터 PP 일반등급",$M30="안 지정 캐릭터 PP 영웅등급"),
  IF(AND(OR($B30=10,$B30=11),$M30=OFFSET($M30,-1,0)),OFFSET(N30,-1,0),INT($E30*100000)),
"그외없음"))))))</f>
        <v>삭제</v>
      </c>
      <c r="O30" t="str">
        <f ca="1">IF(LEN(L30)&lt;&gt;0,
  IF(OR(LEN($J30)=0,LEN($K30)=0),"세 칸 모두 입력",L30),
IF($M30="삭제","삭제",
IF(OR($M30="지정 장비",$M30="캐릭터 상자 일반등급",$M30="캐릭터 상자 영웅등급",$M30="지정 캐릭터",IF(ISERROR(FIND("지정 캐릭터 LBP",$M30)),0,1),$M30="안 지정 캐릭터 영웅등급"),1,
IF($M30="지정 캐릭터 PP",
  IF(AND(OR($B30=10,$B30=11),$M30=OFFSET($M30,-1,0)),OFFSET(O30,-1,0),
    VLOOKUP($M30,$AP:$BB,MATCH($AX$1,$AP$1:$BB$1,0),0)+INT($E30*(VLOOKUP($M30,$AP:$BB,MATCH($AY$1,$AP$1:$BB$1,0),0)-VLOOKUP($M30,$AP:$BB,MATCH($AX$1,$AP$1:$BB$1,0),0)+1))),
IF(OR($M30="안 지정 캐릭터 PP 일반등급",$M30="안 지정 캐릭터 PP 영웅등급"),
  IF(AND(OR($B30=10,$B30=11),$M30=OFFSET($M30,-1,0)),OFFSET(O30,-1,0),
    VLOOKUP($M30,$AP:$BB,MATCH($AX$1,$AP$1:$BB$1,0),0)+INT($E30*(VLOOKUP($M30,$AP:$BB,MATCH($AY$1,$AP$1:$BB$1,0),0)-VLOOKUP($M30,$AP:$BB,MATCH($AX$1,$AP$1:$BB$1,0),0)+1))),
"그외없음")))))</f>
        <v>삭제</v>
      </c>
      <c r="P30" t="str">
        <f ca="1">IF($M30="삭제","삭제",
IF($M30="지정 장비",
  IF(ISBLANK(VLOOKUP($N30,[1]EquipTable!$1:$1048576,MATCH("표준 GO pr Min",[1]EquipTable!$1:$1,0),0)),"DI",
    IF(ISBLANK(VLOOKUP($N30,[1]EquipTable!$1:$1048576,MATCH("표준 DI pr Min",[1]EquipTable!$1:$1,0),0)),"GO",
      IF(G30&lt;IF($B30&lt;=1,0.5,0.25),"DI","GO"))),
IF(OR($M30="캐릭터 상자 일반등급",$M30="캐릭터 상자 영웅등급"),"DI",
IF(OR($M30="지정 캐릭터",IF(ISERROR(FIND("지정 캐릭터 LBP",$M30)),0,1),$M30="안 지정 캐릭터 영웅등급"),"DI",
IF($M30="지정 캐릭터 PP","DI",
IF(OR($M30="안 지정 캐릭터 PP 일반등급",$M30="안 지정 캐릭터 PP 영웅등급"),"GO",
"그외없음"))))))</f>
        <v>삭제</v>
      </c>
      <c r="Q30" t="str">
        <f ca="1">IF($M30="삭제","삭제",
IF($P30="GO","삭제",
IF($M30="지정 장비",
  IF(ISBLANK(VLOOKUP($N30,[1]EquipTable!$1:$1048576,MATCH("표준 DI pp Min",[1]EquipTable!$1:$1,0),0)),"삭제",
    VLOOKUP($N30,[1]EquipTable!$1:$1048576,MATCH("표준 DI pp Min",[1]EquipTable!$1:$1,0),0)+INT($H30*(VLOOKUP($N30,[1]EquipTable!$1:$1048576,MATCH("표준 DI pp Max",[1]EquipTable!$1:$1,0),0)-VLOOKUP($N30,[1]EquipTable!$1:$1048576,MATCH("표준 DI pp Min",[1]EquipTable!$1:$1,0),0)+1))),
IF(OR($M30="캐릭터 상자 일반등급",$M30="캐릭터 상자 영웅등급"),"삭제",
IF(OR($M30="지정 캐릭터",IF(ISERROR(FIND("지정 캐릭터 LBP",$M30)),0,1)),
  IF(AND(OR($B30=10,$B30=11),$M30=OFFSET($M30,-1,0)),OFFSET(Q30,-1,0),
    IF(ISBLANK(VLOOKUP($N30,[2]ActorTable!$1:$1048576,MATCH("표준 DI pp Min",[2]ActorTable!$1:$1,0),0)),"삭제",
      INT(VLOOKUP($M30,$AP:$BC,MATCH($AZ$1,$AP$1:$BC$1,0),0)*(VLOOKUP($N30,[2]ActorTable!$1:$1048576,MATCH("표준 DI pp Min",[2]ActorTable!$1:$1,0),0)+$H30*(VLOOKUP($N30,[2]ActorTable!$1:$1048576,MATCH("표준 DI pp Max",[2]ActorTable!$1:$1,0),0)-VLOOKUP($N30,[2]ActorTable!$1:$1048576,MATCH("표준 DI pp Min",[2]ActorTable!$1:$1,0),0)+1))))),
IF($M30="안 지정 캐릭터 영웅등급",
  IF(AND(OR($B30=10,$B30=11),$M30=OFFSET($M30,-1,0)),OFFSET(Q30,-1,0),
    VLOOKUP($M30,$AP:$BC,MATCH($BB$1,$AP$1:$BC$1,0),0)+INT($H30*(VLOOKUP($M30,$AP:$BC,MATCH($BC$1,$AP$1:$BC$1,0),0)-VLOOKUP($M30,$AP:$BC,MATCH($BB$1,$AP$1:$BC$1,0),0)+1))),
IF($M30="지정 캐릭터 PP",
  IF(AND(OR($B30=10,$B30=11),$M30=OFFSET($M30,-1,0)),OFFSET(Q30,-1,0),
    INT($O30*VLOOKUP($M30,$AP:$BC,MATCH($AZ$1,$AP$1:$BC$1,0),0)*IF($O30&lt;=15,1,1+($O30-15)^0.5/8)*CHOOSE(MID($N30,7,1)+1,1,1.25,2))),
"그외없음")))))))</f>
        <v>삭제</v>
      </c>
      <c r="R30" t="str">
        <f ca="1">IF($M30="삭제","삭제",
IF($M30="지정 장비",
  IF($P30="DI",
    VLOOKUP($N30,[1]EquipTable!$1:$1048576,MATCH("표준 DI pr Min",[1]EquipTable!$1:$1,0),0)+INT($I30*(VLOOKUP($N30,[1]EquipTable!$1:$1048576,MATCH("표준 DI pr Max",[1]EquipTable!$1:$1,0),0)-VLOOKUP($N30,[1]EquipTable!$1:$1048576,MATCH("표준 DI pr Min",[1]EquipTable!$1:$1,0),0)+1)),
    ROUNDDOWN(VLOOKUP($N30,[1]EquipTable!$1:$1048576,MATCH("표준 GO pr Min",[1]EquipTable!$1:$1,0),0)+INT($I30*(VLOOKUP($N30,[1]EquipTable!$1:$1048576,MATCH("표준 GO pr Max",[1]EquipTable!$1:$1,0),0)-VLOOKUP($N30,[1]EquipTable!$1:$1048576,MATCH("표준 GO pr Min",[1]EquipTable!$1:$1,0),0)+100)),-2)),
IF(OR($M30="캐릭터 상자 일반등급",$M30="캐릭터 상자 영웅등급"),VLOOKUP($M30,$AP:$BC,MATCH($AZ$1,$AP$1:$BC$1,0),0),
IF(OR($M30="지정 캐릭터",IF(ISERROR(FIND("지정 캐릭터 LBP",$M30)),0,1)),
  IF(AND(OR($B30=10,$B30=11),$M30=OFFSET($M30,-1,0)),OFFSET(R30,-1,0),
    INT(VLOOKUP($M30,$AP:$BC,MATCH($AZ$1,$AP$1:$BC$1,0),0)*(VLOOKUP($N30,[2]ActorTable!$1:$1048576,MATCH("표준 DI pr Min",[2]ActorTable!$1:$1,0),0)+$I30*(VLOOKUP($N30,[2]ActorTable!$1:$1048576,MATCH("표준 DI pr Max",[2]ActorTable!$1:$1,0),0)-VLOOKUP($N30,[2]ActorTable!$1:$1048576,MATCH("표준 DI pr Min",[2]ActorTable!$1:$1,0),0)+1)))),
IF($M30="안 지정 캐릭터 영웅등급",
  IF(AND(OR($B30=10,$B30=11),$M30=OFFSET($M30,-1,0)),OFFSET(R30,-1,0),
    VLOOKUP($M30,$AP:$BC,MATCH($AZ$1,$AP$1:$BC$1,0),0)+INT($I30*(VLOOKUP($M30,$AP:$BC,MATCH($BA$1,$AP$1:$BC$1,0),0)-VLOOKUP($M30,$AP:$BC,MATCH($AZ$1,$AP$1:$BC$1,0),0)+1))),
IF($M30="지정 캐릭터 PP",
  IF(AND(OR($B30=10,$B30=11),$M30=OFFSET($M30,-1,0)),OFFSET(R30,-1,0),
    INT($O30*VLOOKUP($M30,$AP:$BC,MATCH($AZ$1,$AP$1:$BC$1,0),0)*IF($O30&lt;=15,1,1+($O30-15)^0.5/8)*CHOOSE(MID($N30,7,1)+1,1,1.25,2)*(VLOOKUP($M30,$AP:$BC,MATCH($BA$1,$AP$1:$BC$1,0),0)+$I30*(VLOOKUP($M30,$AP:$BC,MATCH($BB$1,$AP$1:$BC$1,0),0)-VLOOKUP($M30,$AP:$BC,MATCH($BA$1,$AP$1:$BC$1,0),0))))),
IF(OR($M30="안 지정 캐릭터 PP 일반등급",$M30="안 지정 캐릭터 PP 영웅등급"),
  IF(AND(OR($B30=10,$B30=11),$M30=OFFSET($M30,-1,0)),OFFSET(R30,-1,0),
    $O30*VLOOKUP($M30,$AP:$BC,MATCH($AZ$1,$AP$1:$BC$1,0),0)),
"그외없음")))))))</f>
        <v>삭제</v>
      </c>
      <c r="S30" t="str">
        <f ca="1">IF(OR(ISNUMBER(N30),N30="삭제",ISBLANK(N30)),"",
IF(LEFT(N30,5)="Equip",
  IF($BP$1&lt;VLOOKUP(N30,[1]EquipTable!$1:$1048576,MATCH("업데이트순번",[1]EquipTable!$1:$1,0),0),"업데이트순번이상",""),
IF(LEFT(N30,5)="Actor",
  IF($BY$1&lt;VLOOKUP(N30,[2]ActorTable!$1:$1048576,MATCH("업데이트순번",[2]ActorTable!$1:$1,0),0),"업데이트순번이상",""),
"그외없음")))</f>
        <v/>
      </c>
      <c r="T30" t="str">
        <f ca="1">IF(OR(ISNUMBER(N30),N30="삭제",ISBLANK(N30)),"",
IF(LEFT(N30,5)="Equip",IF(MID(N30,7,1)="4","전설",""),
IF(LEFT(N30,5)="Actor",IF(MID(N30,7,1)="2","전설",""),
"그외없음")))</f>
        <v/>
      </c>
      <c r="AA30" t="str">
        <f ca="1">IF(ISBLANK(AB30),"",
VLOOKUP(AB30,OFFSET(INDIRECT("$A:$B"),0,MATCH(AB$1&amp;"_Verify",INDIRECT("$1:$1"),0)-1),2,0)
)</f>
        <v>fc</v>
      </c>
      <c r="AB30" t="s">
        <v>85</v>
      </c>
      <c r="AC30" t="s">
        <v>489</v>
      </c>
      <c r="AD30">
        <v>1</v>
      </c>
      <c r="AE30" t="s">
        <v>129</v>
      </c>
      <c r="AF30">
        <v>229</v>
      </c>
      <c r="AG30">
        <v>129</v>
      </c>
      <c r="AH30" t="str">
        <f>IF(OR(ISNUMBER(AC30),AC30="삭제",ISBLANK(AC30)),"",
IF(LEFT(AC30,5)="Equip",
  IF($BP$1&lt;VLOOKUP(AC30,[1]EquipTable!$1:$1048576,MATCH("업데이트순번",[1]EquipTable!$1:$1,0),0),"업데이트순번이상",""),
IF(LEFT(AC30,5)="Actor",
  IF($BY$1&lt;VLOOKUP(AC30,[2]ActorTable!$1:$1048576,MATCH("업데이트순번",[2]ActorTable!$1:$1,0),0),"업데이트순번이상",""),
"그외없음")))</f>
        <v/>
      </c>
      <c r="AI30" s="11" t="str">
        <f>IF(OR(ISNUMBER(AC30),AC30="삭제",ISBLANK(AC30)),"",
IF(LEFT(AC30,5)="Equip",IF(MID(AC30,7,1)="4","전설",""),
IF(LEFT(AC30,5)="Actor",IF(MID(AC30,7,1)="2","전설",""),
"그외없음")))</f>
        <v/>
      </c>
      <c r="AJ30" t="str">
        <f>IF(ISBLANK($AB30),"",
IF(AND($B30&gt;=VLOOKUP($AB30,$AP:$AS,3,0),$B30&lt;=VLOOKUP($AB30,$AP:$AS,4,0)),"","슬롯타입이상"))</f>
        <v/>
      </c>
      <c r="AK30" t="str">
        <f>IF(OR(
  AND(NOT(ISERROR(FIND("상자",AB30))),ISBLANK(AC30)),
  AND(ISBLANK(AB30),ISBLANK(AC30)),
  AND(NOT(ISERROR(FIND("안 지정",AB30))),ISNUMBER(AC30))),"",
IF(AND(NOT(ISERROR(FIND("상자",AB30))),NOT(ISBLANK(AC30))),"밸류불필요",
IF(AND(NOT(ISERROR(FIND("안 지정",AB30))),NOT(ISNUMBER(AC30))),"숫자필요",
IF(NOT(ISERROR(FIND("장비",AB30))),
  IFERROR(VLOOKUP(AC30,[1]EquipTable!$A:$T,MATCH("이름참고",[1]EquipTable!$1:$1,0),0),"장비없음"),
IF(NOT(ISERROR(FIND("캐릭터",AB30))),
  IFERROR(VLOOKUP(AC30,[2]ActorTable!$A:$H,MATCH("이름참고",[2]ActorTable!$1:$1,0),0),"캐릭터없음"),
"")))))</f>
        <v>닉스</v>
      </c>
      <c r="AL30">
        <v>1</v>
      </c>
      <c r="AM30" t="str">
        <f ca="1">IF(ROW()=2,AN30,OFFSET(AM30,-1,0)&amp;IF(LEN(AN30)=0,"",","&amp;AN30))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v>
      </c>
      <c r="AN30" t="str">
        <f ca="1">IF(AL30&lt;&gt;1,"",
"{"""&amp;A$1&amp;""":"&amp;A30
&amp;","""&amp;B$1&amp;""":"&amp;B30
&amp;IF(LEN(AA30)=0,"",","""&amp;AA$1&amp;""":"""&amp;AA30&amp;"""")
&amp;IF(LEN(AC30)=0,"",","""&amp;AC$1&amp;""":"""&amp;AC30&amp;"""")
&amp;IF(LEN(AD30)=0,"",","""&amp;AD$1&amp;""":"&amp;AD30)
&amp;IF(LEN(AE30)=0,"",","""&amp;AE$1&amp;""":"""&amp;AE30&amp;"""")
&amp;IF(LEN(AF30)=0,"",","""&amp;AF$1&amp;""":"&amp;AF30)
&amp;IF(LEN(AG30)=0,"",","""&amp;AG$1&amp;""":"&amp;AG30)&amp;"}")</f>
        <v>{"dy":3,"sl":8,"tp":"fc","vl":"Actor1109","cn":1,"pt":"DI","pp":229,"pr":129}</v>
      </c>
      <c r="BM30">
        <f ca="1">IF(VLOOKUP($BV30,[1]EquipTable!$1:$1048576,MATCH("업데이트순번",[1]EquipTable!$1:$1,0),0)&lt;=$BP$1,1,0)
*IF(MID(BV30,7,1)="4",0.1,1)</f>
        <v>1</v>
      </c>
      <c r="BN30">
        <f ca="1">IF(VLOOKUP($BV30,[1]EquipTable!$1:$1048576,MATCH("업데이트순번",[1]EquipTable!$1:$1,0),0)&lt;=$BP$1,1,0)
*IF(MID(BV30,7,1)="4",0.1,1)
*IF(AND(MID(BV30,7,1)&lt;&gt;"4",OR(MID(BV30,6,1)="6",MID(BV30,6,1)="7")),3,1)</f>
        <v>1</v>
      </c>
      <c r="BO30">
        <f ca="1">IF(VLOOKUP($BV30,[1]EquipTable!$1:$1048576,MATCH("업데이트순번",[1]EquipTable!$1:$1,0),0)&lt;=$BP$1,1,0)
*IF(MID(BV30,7,1)="4",0.1,1)
*IF(AND(MID(BV30,7,1)&lt;&gt;"4",MID(BV30,6,1)="8"),4,1)</f>
        <v>1</v>
      </c>
      <c r="BP30">
        <f t="shared" ca="1" si="5"/>
        <v>1.3495276653171391E-2</v>
      </c>
      <c r="BQ30">
        <f t="shared" ca="1" si="6"/>
        <v>9.4250706880301613E-3</v>
      </c>
      <c r="BR30">
        <f t="shared" ca="1" si="7"/>
        <v>1.0193679918450561E-2</v>
      </c>
      <c r="BS30">
        <f t="shared" ca="1" si="8"/>
        <v>0.25236167341430493</v>
      </c>
      <c r="BT30">
        <f t="shared" ca="1" si="11"/>
        <v>0.17624882186616411</v>
      </c>
      <c r="BU30">
        <f t="shared" ca="1" si="12"/>
        <v>0.19062181447502538</v>
      </c>
      <c r="BV30" t="str">
        <f ca="1">OFFSET([1]EquipTable!$A$1,ROW()-1,0)</f>
        <v>Equip2101</v>
      </c>
      <c r="BX30">
        <f ca="1">IF(VLOOKUP($CA30,[2]ActorTable!$1:$1048576,MATCH("업데이트순번",[2]ActorTable!$1:$1,0),0)&lt;=$BY$1,1,0)
*IF(MID(CA30,7,1)="2",0.1,1)</f>
        <v>1</v>
      </c>
      <c r="BY30">
        <f t="shared" ca="1" si="9"/>
        <v>3.90625E-2</v>
      </c>
      <c r="BZ30">
        <f t="shared" ca="1" si="10"/>
        <v>0.79296875</v>
      </c>
      <c r="CA30" t="str">
        <f ca="1">OFFSET([2]ActorTable!$A$1,ROW()-1,0)</f>
        <v>Actor1029</v>
      </c>
      <c r="CB30" t="str">
        <f ca="1">VLOOKUP($CA30,[2]ActorTable!$1:$1048576,MATCH("이름참고",[2]ActorTable!$1:$1,0),0)</f>
        <v>에이잭</v>
      </c>
    </row>
    <row r="31" spans="1:80">
      <c r="A31">
        <v>3</v>
      </c>
      <c r="B31">
        <v>9</v>
      </c>
      <c r="C31">
        <f>IF(B31&lt;=9,0,
IF(B31=10,1,2))</f>
        <v>0</v>
      </c>
      <c r="D31">
        <f ca="1">RAND()</f>
        <v>0.91995128713836904</v>
      </c>
      <c r="E31">
        <f ca="1">RAND()</f>
        <v>0.68727906472404443</v>
      </c>
      <c r="F31">
        <f ca="1">RAND()</f>
        <v>0.57673618151658079</v>
      </c>
      <c r="G31">
        <f ca="1">RAND()</f>
        <v>7.2752719285896772E-2</v>
      </c>
      <c r="H31">
        <f ca="1">RAND()</f>
        <v>0.79528193789744028</v>
      </c>
      <c r="I31">
        <f ca="1">RAND()</f>
        <v>0.3673936192763374</v>
      </c>
      <c r="M31" t="str">
        <f ca="1">IF(LEN(J31)&lt;&gt;0,J31,VLOOKUP(D31+$B31,$BJ:$BK,MATCH($BK$1,$BJ$1:$BK$1,0),1))</f>
        <v>삭제</v>
      </c>
      <c r="N31" t="str">
        <f ca="1">IF(LEN(K31)&lt;&gt;0,
  IF(LEN($J31)=0,"두 칸 모두 입력",
  IF($J31="지정 장비",K31,INDEX($CA:$CA,MATCH(K31,$CB:$CB,0)))),
IF($M31="삭제","삭제",
IF($M31="지정 장비",VLOOKUP($E31,OFFSET($BS:$BV,0,IF($B31=6,1,IF($B31=7,2,0))),MATCH($BV$1,OFFSET($BS$1:$BV$1,0,IF($B31=6,1,IF($B31=7,2,0))),0),1),
IF(OR($M31="캐릭터 상자 일반등급",$M31="캐릭터 상자 영웅등급"),"삭제",
IF(OR($M31="지정 캐릭터",$M31="지정 캐릭터 PP",IF(ISERROR(FIND("지정 캐릭터 LBP",$M31)),0,1)),
  IF(AND(OR($B31=10,$B31=11),$M31=OFFSET($M31,-1,0)),OFFSET(N31,-1,0),VLOOKUP($E31,$BZ:$CA,MATCH($CA$1,$BZ$1:$CA$1,0),1)),
IF(OR($M31="안 지정 캐릭터 영웅등급",$M31="안 지정 캐릭터 PP 일반등급",$M31="안 지정 캐릭터 PP 영웅등급"),
  IF(AND(OR($B31=10,$B31=11),$M31=OFFSET($M31,-1,0)),OFFSET(N31,-1,0),INT($E31*100000)),
"그외없음"))))))</f>
        <v>삭제</v>
      </c>
      <c r="O31" t="str">
        <f ca="1">IF(LEN(L31)&lt;&gt;0,
  IF(OR(LEN($J31)=0,LEN($K31)=0),"세 칸 모두 입력",L31),
IF($M31="삭제","삭제",
IF(OR($M31="지정 장비",$M31="캐릭터 상자 일반등급",$M31="캐릭터 상자 영웅등급",$M31="지정 캐릭터",IF(ISERROR(FIND("지정 캐릭터 LBP",$M31)),0,1),$M31="안 지정 캐릭터 영웅등급"),1,
IF($M31="지정 캐릭터 PP",
  IF(AND(OR($B31=10,$B31=11),$M31=OFFSET($M31,-1,0)),OFFSET(O31,-1,0),
    VLOOKUP($M31,$AP:$BB,MATCH($AX$1,$AP$1:$BB$1,0),0)+INT($E31*(VLOOKUP($M31,$AP:$BB,MATCH($AY$1,$AP$1:$BB$1,0),0)-VLOOKUP($M31,$AP:$BB,MATCH($AX$1,$AP$1:$BB$1,0),0)+1))),
IF(OR($M31="안 지정 캐릭터 PP 일반등급",$M31="안 지정 캐릭터 PP 영웅등급"),
  IF(AND(OR($B31=10,$B31=11),$M31=OFFSET($M31,-1,0)),OFFSET(O31,-1,0),
    VLOOKUP($M31,$AP:$BB,MATCH($AX$1,$AP$1:$BB$1,0),0)+INT($E31*(VLOOKUP($M31,$AP:$BB,MATCH($AY$1,$AP$1:$BB$1,0),0)-VLOOKUP($M31,$AP:$BB,MATCH($AX$1,$AP$1:$BB$1,0),0)+1))),
"그외없음")))))</f>
        <v>삭제</v>
      </c>
      <c r="P31" t="str">
        <f ca="1">IF($M31="삭제","삭제",
IF($M31="지정 장비",
  IF(ISBLANK(VLOOKUP($N31,[1]EquipTable!$1:$1048576,MATCH("표준 GO pr Min",[1]EquipTable!$1:$1,0),0)),"DI",
    IF(ISBLANK(VLOOKUP($N31,[1]EquipTable!$1:$1048576,MATCH("표준 DI pr Min",[1]EquipTable!$1:$1,0),0)),"GO",
      IF(G31&lt;IF($B31&lt;=1,0.5,0.25),"DI","GO"))),
IF(OR($M31="캐릭터 상자 일반등급",$M31="캐릭터 상자 영웅등급"),"DI",
IF(OR($M31="지정 캐릭터",IF(ISERROR(FIND("지정 캐릭터 LBP",$M31)),0,1),$M31="안 지정 캐릭터 영웅등급"),"DI",
IF($M31="지정 캐릭터 PP","DI",
IF(OR($M31="안 지정 캐릭터 PP 일반등급",$M31="안 지정 캐릭터 PP 영웅등급"),"GO",
"그외없음"))))))</f>
        <v>삭제</v>
      </c>
      <c r="Q31" t="str">
        <f ca="1">IF($M31="삭제","삭제",
IF($P31="GO","삭제",
IF($M31="지정 장비",
  IF(ISBLANK(VLOOKUP($N31,[1]EquipTable!$1:$1048576,MATCH("표준 DI pp Min",[1]EquipTable!$1:$1,0),0)),"삭제",
    VLOOKUP($N31,[1]EquipTable!$1:$1048576,MATCH("표준 DI pp Min",[1]EquipTable!$1:$1,0),0)+INT($H31*(VLOOKUP($N31,[1]EquipTable!$1:$1048576,MATCH("표준 DI pp Max",[1]EquipTable!$1:$1,0),0)-VLOOKUP($N31,[1]EquipTable!$1:$1048576,MATCH("표준 DI pp Min",[1]EquipTable!$1:$1,0),0)+1))),
IF(OR($M31="캐릭터 상자 일반등급",$M31="캐릭터 상자 영웅등급"),"삭제",
IF(OR($M31="지정 캐릭터",IF(ISERROR(FIND("지정 캐릭터 LBP",$M31)),0,1)),
  IF(AND(OR($B31=10,$B31=11),$M31=OFFSET($M31,-1,0)),OFFSET(Q31,-1,0),
    IF(ISBLANK(VLOOKUP($N31,[2]ActorTable!$1:$1048576,MATCH("표준 DI pp Min",[2]ActorTable!$1:$1,0),0)),"삭제",
      INT(VLOOKUP($M31,$AP:$BC,MATCH($AZ$1,$AP$1:$BC$1,0),0)*(VLOOKUP($N31,[2]ActorTable!$1:$1048576,MATCH("표준 DI pp Min",[2]ActorTable!$1:$1,0),0)+$H31*(VLOOKUP($N31,[2]ActorTable!$1:$1048576,MATCH("표준 DI pp Max",[2]ActorTable!$1:$1,0),0)-VLOOKUP($N31,[2]ActorTable!$1:$1048576,MATCH("표준 DI pp Min",[2]ActorTable!$1:$1,0),0)+1))))),
IF($M31="안 지정 캐릭터 영웅등급",
  IF(AND(OR($B31=10,$B31=11),$M31=OFFSET($M31,-1,0)),OFFSET(Q31,-1,0),
    VLOOKUP($M31,$AP:$BC,MATCH($BB$1,$AP$1:$BC$1,0),0)+INT($H31*(VLOOKUP($M31,$AP:$BC,MATCH($BC$1,$AP$1:$BC$1,0),0)-VLOOKUP($M31,$AP:$BC,MATCH($BB$1,$AP$1:$BC$1,0),0)+1))),
IF($M31="지정 캐릭터 PP",
  IF(AND(OR($B31=10,$B31=11),$M31=OFFSET($M31,-1,0)),OFFSET(Q31,-1,0),
    INT($O31*VLOOKUP($M31,$AP:$BC,MATCH($AZ$1,$AP$1:$BC$1,0),0)*IF($O31&lt;=15,1,1+($O31-15)^0.5/8)*CHOOSE(MID($N31,7,1)+1,1,1.25,2))),
"그외없음")))))))</f>
        <v>삭제</v>
      </c>
      <c r="R31" t="str">
        <f ca="1">IF($M31="삭제","삭제",
IF($M31="지정 장비",
  IF($P31="DI",
    VLOOKUP($N31,[1]EquipTable!$1:$1048576,MATCH("표준 DI pr Min",[1]EquipTable!$1:$1,0),0)+INT($I31*(VLOOKUP($N31,[1]EquipTable!$1:$1048576,MATCH("표준 DI pr Max",[1]EquipTable!$1:$1,0),0)-VLOOKUP($N31,[1]EquipTable!$1:$1048576,MATCH("표준 DI pr Min",[1]EquipTable!$1:$1,0),0)+1)),
    ROUNDDOWN(VLOOKUP($N31,[1]EquipTable!$1:$1048576,MATCH("표준 GO pr Min",[1]EquipTable!$1:$1,0),0)+INT($I31*(VLOOKUP($N31,[1]EquipTable!$1:$1048576,MATCH("표준 GO pr Max",[1]EquipTable!$1:$1,0),0)-VLOOKUP($N31,[1]EquipTable!$1:$1048576,MATCH("표준 GO pr Min",[1]EquipTable!$1:$1,0),0)+100)),-2)),
IF(OR($M31="캐릭터 상자 일반등급",$M31="캐릭터 상자 영웅등급"),VLOOKUP($M31,$AP:$BC,MATCH($AZ$1,$AP$1:$BC$1,0),0),
IF(OR($M31="지정 캐릭터",IF(ISERROR(FIND("지정 캐릭터 LBP",$M31)),0,1)),
  IF(AND(OR($B31=10,$B31=11),$M31=OFFSET($M31,-1,0)),OFFSET(R31,-1,0),
    INT(VLOOKUP($M31,$AP:$BC,MATCH($AZ$1,$AP$1:$BC$1,0),0)*(VLOOKUP($N31,[2]ActorTable!$1:$1048576,MATCH("표준 DI pr Min",[2]ActorTable!$1:$1,0),0)+$I31*(VLOOKUP($N31,[2]ActorTable!$1:$1048576,MATCH("표준 DI pr Max",[2]ActorTable!$1:$1,0),0)-VLOOKUP($N31,[2]ActorTable!$1:$1048576,MATCH("표준 DI pr Min",[2]ActorTable!$1:$1,0),0)+1)))),
IF($M31="안 지정 캐릭터 영웅등급",
  IF(AND(OR($B31=10,$B31=11),$M31=OFFSET($M31,-1,0)),OFFSET(R31,-1,0),
    VLOOKUP($M31,$AP:$BC,MATCH($AZ$1,$AP$1:$BC$1,0),0)+INT($I31*(VLOOKUP($M31,$AP:$BC,MATCH($BA$1,$AP$1:$BC$1,0),0)-VLOOKUP($M31,$AP:$BC,MATCH($AZ$1,$AP$1:$BC$1,0),0)+1))),
IF($M31="지정 캐릭터 PP",
  IF(AND(OR($B31=10,$B31=11),$M31=OFFSET($M31,-1,0)),OFFSET(R31,-1,0),
    INT($O31*VLOOKUP($M31,$AP:$BC,MATCH($AZ$1,$AP$1:$BC$1,0),0)*IF($O31&lt;=15,1,1+($O31-15)^0.5/8)*CHOOSE(MID($N31,7,1)+1,1,1.25,2)*(VLOOKUP($M31,$AP:$BC,MATCH($BA$1,$AP$1:$BC$1,0),0)+$I31*(VLOOKUP($M31,$AP:$BC,MATCH($BB$1,$AP$1:$BC$1,0),0)-VLOOKUP($M31,$AP:$BC,MATCH($BA$1,$AP$1:$BC$1,0),0))))),
IF(OR($M31="안 지정 캐릭터 PP 일반등급",$M31="안 지정 캐릭터 PP 영웅등급"),
  IF(AND(OR($B31=10,$B31=11),$M31=OFFSET($M31,-1,0)),OFFSET(R31,-1,0),
    $O31*VLOOKUP($M31,$AP:$BC,MATCH($AZ$1,$AP$1:$BC$1,0),0)),
"그외없음")))))))</f>
        <v>삭제</v>
      </c>
      <c r="S31" t="str">
        <f ca="1">IF(OR(ISNUMBER(N31),N31="삭제",ISBLANK(N31)),"",
IF(LEFT(N31,5)="Equip",
  IF($BP$1&lt;VLOOKUP(N31,[1]EquipTable!$1:$1048576,MATCH("업데이트순번",[1]EquipTable!$1:$1,0),0),"업데이트순번이상",""),
IF(LEFT(N31,5)="Actor",
  IF($BY$1&lt;VLOOKUP(N31,[2]ActorTable!$1:$1048576,MATCH("업데이트순번",[2]ActorTable!$1:$1,0),0),"업데이트순번이상",""),
"그외없음")))</f>
        <v/>
      </c>
      <c r="T31" t="str">
        <f ca="1">IF(OR(ISNUMBER(N31),N31="삭제",ISBLANK(N31)),"",
IF(LEFT(N31,5)="Equip",IF(MID(N31,7,1)="4","전설",""),
IF(LEFT(N31,5)="Actor",IF(MID(N31,7,1)="2","전설",""),
"그외없음")))</f>
        <v/>
      </c>
      <c r="AA31" t="str">
        <f ca="1">IF(ISBLANK(AB31),"",
VLOOKUP(AB31,OFFSET(INDIRECT("$A:$B"),0,MATCH(AB$1&amp;"_Verify",INDIRECT("$1:$1"),0)-1),2,0)
)</f>
        <v>fl1</v>
      </c>
      <c r="AB31" t="s">
        <v>87</v>
      </c>
      <c r="AC31" t="s">
        <v>489</v>
      </c>
      <c r="AD31">
        <v>1</v>
      </c>
      <c r="AE31" t="s">
        <v>129</v>
      </c>
      <c r="AF31">
        <v>219</v>
      </c>
      <c r="AG31">
        <v>119</v>
      </c>
      <c r="AH31" t="str">
        <f>IF(OR(ISNUMBER(AC31),AC31="삭제",ISBLANK(AC31)),"",
IF(LEFT(AC31,5)="Equip",
  IF($BP$1&lt;VLOOKUP(AC31,[1]EquipTable!$1:$1048576,MATCH("업데이트순번",[1]EquipTable!$1:$1,0),0),"업데이트순번이상",""),
IF(LEFT(AC31,5)="Actor",
  IF($BY$1&lt;VLOOKUP(AC31,[2]ActorTable!$1:$1048576,MATCH("업데이트순번",[2]ActorTable!$1:$1,0),0),"업데이트순번이상",""),
"그외없음")))</f>
        <v/>
      </c>
      <c r="AI31" s="11" t="str">
        <f>IF(OR(ISNUMBER(AC31),AC31="삭제",ISBLANK(AC31)),"",
IF(LEFT(AC31,5)="Equip",IF(MID(AC31,7,1)="4","전설",""),
IF(LEFT(AC31,5)="Actor",IF(MID(AC31,7,1)="2","전설",""),
"그외없음")))</f>
        <v/>
      </c>
      <c r="AJ31" t="str">
        <f>IF(ISBLANK($AB31),"",
IF(AND($B31&gt;=VLOOKUP($AB31,$AP:$AS,3,0),$B31&lt;=VLOOKUP($AB31,$AP:$AS,4,0)),"","슬롯타입이상"))</f>
        <v/>
      </c>
      <c r="AK31" t="str">
        <f>IF(OR(
  AND(NOT(ISERROR(FIND("상자",AB31))),ISBLANK(AC31)),
  AND(ISBLANK(AB31),ISBLANK(AC31)),
  AND(NOT(ISERROR(FIND("안 지정",AB31))),ISNUMBER(AC31))),"",
IF(AND(NOT(ISERROR(FIND("상자",AB31))),NOT(ISBLANK(AC31))),"밸류불필요",
IF(AND(NOT(ISERROR(FIND("안 지정",AB31))),NOT(ISNUMBER(AC31))),"숫자필요",
IF(NOT(ISERROR(FIND("장비",AB31))),
  IFERROR(VLOOKUP(AC31,[1]EquipTable!$A:$T,MATCH("이름참고",[1]EquipTable!$1:$1,0),0),"장비없음"),
IF(NOT(ISERROR(FIND("캐릭터",AB31))),
  IFERROR(VLOOKUP(AC31,[2]ActorTable!$A:$H,MATCH("이름참고",[2]ActorTable!$1:$1,0),0),"캐릭터없음"),
"")))))</f>
        <v>닉스</v>
      </c>
      <c r="AL31">
        <v>1</v>
      </c>
      <c r="AM31" t="str">
        <f ca="1">IF(ROW()=2,AN31,OFFSET(AM31,-1,0)&amp;IF(LEN(AN31)=0,"",","&amp;AN31))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v>
      </c>
      <c r="AN31" t="str">
        <f ca="1">IF(AL31&lt;&gt;1,"",
"{"""&amp;A$1&amp;""":"&amp;A31
&amp;","""&amp;B$1&amp;""":"&amp;B31
&amp;IF(LEN(AA31)=0,"",","""&amp;AA$1&amp;""":"""&amp;AA31&amp;"""")
&amp;IF(LEN(AC31)=0,"",","""&amp;AC$1&amp;""":"""&amp;AC31&amp;"""")
&amp;IF(LEN(AD31)=0,"",","""&amp;AD$1&amp;""":"&amp;AD31)
&amp;IF(LEN(AE31)=0,"",","""&amp;AE$1&amp;""":"""&amp;AE31&amp;"""")
&amp;IF(LEN(AF31)=0,"",","""&amp;AF$1&amp;""":"&amp;AF31)
&amp;IF(LEN(AG31)=0,"",","""&amp;AG$1&amp;""":"&amp;AG31)&amp;"}")</f>
        <v>{"dy":3,"sl":9,"tp":"fl1","vl":"Actor1109","cn":1,"pt":"DI","pp":219,"pr":119}</v>
      </c>
      <c r="BM31">
        <f ca="1">IF(VLOOKUP($BV31,[1]EquipTable!$1:$1048576,MATCH("업데이트순번",[1]EquipTable!$1:$1,0),0)&lt;=$BP$1,1,0)
*IF(MID(BV31,7,1)="4",0.1,1)</f>
        <v>1</v>
      </c>
      <c r="BN31">
        <f ca="1">IF(VLOOKUP($BV31,[1]EquipTable!$1:$1048576,MATCH("업데이트순번",[1]EquipTable!$1:$1,0),0)&lt;=$BP$1,1,0)
*IF(MID(BV31,7,1)="4",0.1,1)
*IF(AND(MID(BV31,7,1)&lt;&gt;"4",OR(MID(BV31,6,1)="6",MID(BV31,6,1)="7")),3,1)</f>
        <v>1</v>
      </c>
      <c r="BO31">
        <f ca="1">IF(VLOOKUP($BV31,[1]EquipTable!$1:$1048576,MATCH("업데이트순번",[1]EquipTable!$1:$1,0),0)&lt;=$BP$1,1,0)
*IF(MID(BV31,7,1)="4",0.1,1)
*IF(AND(MID(BV31,7,1)&lt;&gt;"4",MID(BV31,6,1)="8"),4,1)</f>
        <v>1</v>
      </c>
      <c r="BP31">
        <f t="shared" ca="1" si="5"/>
        <v>1.3495276653171391E-2</v>
      </c>
      <c r="BQ31">
        <f t="shared" ca="1" si="6"/>
        <v>9.4250706880301613E-3</v>
      </c>
      <c r="BR31">
        <f t="shared" ca="1" si="7"/>
        <v>1.0193679918450561E-2</v>
      </c>
      <c r="BS31">
        <f t="shared" ca="1" si="8"/>
        <v>0.26585695006747634</v>
      </c>
      <c r="BT31">
        <f t="shared" ca="1" si="11"/>
        <v>0.18567389255419428</v>
      </c>
      <c r="BU31">
        <f t="shared" ca="1" si="12"/>
        <v>0.20081549439347593</v>
      </c>
      <c r="BV31" t="str">
        <f ca="1">OFFSET([1]EquipTable!$A$1,ROW()-1,0)</f>
        <v>Equip2102</v>
      </c>
      <c r="BX31">
        <f ca="1">IF(VLOOKUP($CA31,[2]ActorTable!$1:$1048576,MATCH("업데이트순번",[2]ActorTable!$1:$1,0),0)&lt;=$BY$1,1,0)
*IF(MID(CA31,7,1)="2",0.1,1)</f>
        <v>1</v>
      </c>
      <c r="BY31">
        <f t="shared" ca="1" si="9"/>
        <v>3.90625E-2</v>
      </c>
      <c r="BZ31">
        <f t="shared" ca="1" si="10"/>
        <v>0.83203125</v>
      </c>
      <c r="CA31" t="str">
        <f ca="1">OFFSET([2]ActorTable!$A$1,ROW()-1,0)</f>
        <v>Actor0030</v>
      </c>
      <c r="CB31" t="str">
        <f ca="1">VLOOKUP($CA31,[2]ActorTable!$1:$1048576,MATCH("이름참고",[2]ActorTable!$1:$1,0),0)</f>
        <v>도스로프</v>
      </c>
    </row>
    <row r="32" spans="1:80">
      <c r="A32">
        <v>4</v>
      </c>
      <c r="B32">
        <v>0</v>
      </c>
      <c r="C32">
        <f>IF(B32&lt;=9,0,
IF(B32=10,1,2))</f>
        <v>0</v>
      </c>
      <c r="D32">
        <f ca="1">RAND()</f>
        <v>0.28162731291424792</v>
      </c>
      <c r="E32">
        <f ca="1">RAND()</f>
        <v>0.88656878206466916</v>
      </c>
      <c r="F32">
        <f ca="1">RAND()</f>
        <v>0.45841138340205834</v>
      </c>
      <c r="G32">
        <f ca="1">RAND()</f>
        <v>0.10807023157022022</v>
      </c>
      <c r="H32">
        <f ca="1">RAND()</f>
        <v>0.18588994824532368</v>
      </c>
      <c r="I32">
        <f ca="1">RAND()</f>
        <v>0.27347481895640635</v>
      </c>
      <c r="M32" t="str">
        <f ca="1">IF(LEN(J32)&lt;&gt;0,J32,VLOOKUP(D32+$B32,$BJ:$BK,MATCH($BK$1,$BJ$1:$BK$1,0),1))</f>
        <v>지정 장비</v>
      </c>
      <c r="N32" t="str">
        <f ca="1">IF(LEN(K32)&lt;&gt;0,
  IF(LEN($J32)=0,"두 칸 모두 입력",
  IF($J32="지정 장비",K32,INDEX($CA:$CA,MATCH(K32,$CB:$CB,0)))),
IF($M32="삭제","삭제",
IF($M32="지정 장비",VLOOKUP($E32,OFFSET($BS:$BV,0,IF($B32=6,1,IF($B32=7,2,0))),MATCH($BV$1,OFFSET($BS$1:$BV$1,0,IF($B32=6,1,IF($B32=7,2,0))),0),1),
IF(OR($M32="캐릭터 상자 일반등급",$M32="캐릭터 상자 영웅등급"),"삭제",
IF(OR($M32="지정 캐릭터",$M32="지정 캐릭터 PP",IF(ISERROR(FIND("지정 캐릭터 LBP",$M32)),0,1)),
  IF(AND(OR($B32=10,$B32=11),$M32=OFFSET($M32,-1,0)),OFFSET(N32,-1,0),VLOOKUP($E32,$BZ:$CA,MATCH($CA$1,$BZ$1:$CA$1,0),1)),
IF(OR($M32="안 지정 캐릭터 영웅등급",$M32="안 지정 캐릭터 PP 일반등급",$M32="안 지정 캐릭터 PP 영웅등급"),
  IF(AND(OR($B32=10,$B32=11),$M32=OFFSET($M32,-1,0)),OFFSET(N32,-1,0),INT($E32*100000)),
"그외없음"))))))</f>
        <v>Equip7302</v>
      </c>
      <c r="O32">
        <f ca="1">IF(LEN(L32)&lt;&gt;0,
  IF(OR(LEN($J32)=0,LEN($K32)=0),"세 칸 모두 입력",L32),
IF($M32="삭제","삭제",
IF(OR($M32="지정 장비",$M32="캐릭터 상자 일반등급",$M32="캐릭터 상자 영웅등급",$M32="지정 캐릭터",IF(ISERROR(FIND("지정 캐릭터 LBP",$M32)),0,1),$M32="안 지정 캐릭터 영웅등급"),1,
IF($M32="지정 캐릭터 PP",
  IF(AND(OR($B32=10,$B32=11),$M32=OFFSET($M32,-1,0)),OFFSET(O32,-1,0),
    VLOOKUP($M32,$AP:$BB,MATCH($AX$1,$AP$1:$BB$1,0),0)+INT($E32*(VLOOKUP($M32,$AP:$BB,MATCH($AY$1,$AP$1:$BB$1,0),0)-VLOOKUP($M32,$AP:$BB,MATCH($AX$1,$AP$1:$BB$1,0),0)+1))),
IF(OR($M32="안 지정 캐릭터 PP 일반등급",$M32="안 지정 캐릭터 PP 영웅등급"),
  IF(AND(OR($B32=10,$B32=11),$M32=OFFSET($M32,-1,0)),OFFSET(O32,-1,0),
    VLOOKUP($M32,$AP:$BB,MATCH($AX$1,$AP$1:$BB$1,0),0)+INT($E32*(VLOOKUP($M32,$AP:$BB,MATCH($AY$1,$AP$1:$BB$1,0),0)-VLOOKUP($M32,$AP:$BB,MATCH($AX$1,$AP$1:$BB$1,0),0)+1))),
"그외없음")))))</f>
        <v>1</v>
      </c>
      <c r="P32" t="str">
        <f ca="1">IF($M32="삭제","삭제",
IF($M32="지정 장비",
  IF(ISBLANK(VLOOKUP($N32,[1]EquipTable!$1:$1048576,MATCH("표준 GO pr Min",[1]EquipTable!$1:$1,0),0)),"DI",
    IF(ISBLANK(VLOOKUP($N32,[1]EquipTable!$1:$1048576,MATCH("표준 DI pr Min",[1]EquipTable!$1:$1,0),0)),"GO",
      IF(G32&lt;IF($B32&lt;=1,0.5,0.25),"DI","GO"))),
IF(OR($M32="캐릭터 상자 일반등급",$M32="캐릭터 상자 영웅등급"),"DI",
IF(OR($M32="지정 캐릭터",IF(ISERROR(FIND("지정 캐릭터 LBP",$M32)),0,1),$M32="안 지정 캐릭터 영웅등급"),"DI",
IF($M32="지정 캐릭터 PP","DI",
IF(OR($M32="안 지정 캐릭터 PP 일반등급",$M32="안 지정 캐릭터 PP 영웅등급"),"GO",
"그외없음"))))))</f>
        <v>DI</v>
      </c>
      <c r="Q32" t="str">
        <f ca="1">IF($M32="삭제","삭제",
IF($P32="GO","삭제",
IF($M32="지정 장비",
  IF(ISBLANK(VLOOKUP($N32,[1]EquipTable!$1:$1048576,MATCH("표준 DI pp Min",[1]EquipTable!$1:$1,0),0)),"삭제",
    VLOOKUP($N32,[1]EquipTable!$1:$1048576,MATCH("표준 DI pp Min",[1]EquipTable!$1:$1,0),0)+INT($H32*(VLOOKUP($N32,[1]EquipTable!$1:$1048576,MATCH("표준 DI pp Max",[1]EquipTable!$1:$1,0),0)-VLOOKUP($N32,[1]EquipTable!$1:$1048576,MATCH("표준 DI pp Min",[1]EquipTable!$1:$1,0),0)+1))),
IF(OR($M32="캐릭터 상자 일반등급",$M32="캐릭터 상자 영웅등급"),"삭제",
IF(OR($M32="지정 캐릭터",IF(ISERROR(FIND("지정 캐릭터 LBP",$M32)),0,1)),
  IF(AND(OR($B32=10,$B32=11),$M32=OFFSET($M32,-1,0)),OFFSET(Q32,-1,0),
    IF(ISBLANK(VLOOKUP($N32,[2]ActorTable!$1:$1048576,MATCH("표준 DI pp Min",[2]ActorTable!$1:$1,0),0)),"삭제",
      INT(VLOOKUP($M32,$AP:$BC,MATCH($AZ$1,$AP$1:$BC$1,0),0)*(VLOOKUP($N32,[2]ActorTable!$1:$1048576,MATCH("표준 DI pp Min",[2]ActorTable!$1:$1,0),0)+$H32*(VLOOKUP($N32,[2]ActorTable!$1:$1048576,MATCH("표준 DI pp Max",[2]ActorTable!$1:$1,0),0)-VLOOKUP($N32,[2]ActorTable!$1:$1048576,MATCH("표준 DI pp Min",[2]ActorTable!$1:$1,0),0)+1))))),
IF($M32="안 지정 캐릭터 영웅등급",
  IF(AND(OR($B32=10,$B32=11),$M32=OFFSET($M32,-1,0)),OFFSET(Q32,-1,0),
    VLOOKUP($M32,$AP:$BC,MATCH($BB$1,$AP$1:$BC$1,0),0)+INT($H32*(VLOOKUP($M32,$AP:$BC,MATCH($BC$1,$AP$1:$BC$1,0),0)-VLOOKUP($M32,$AP:$BC,MATCH($BB$1,$AP$1:$BC$1,0),0)+1))),
IF($M32="지정 캐릭터 PP",
  IF(AND(OR($B32=10,$B32=11),$M32=OFFSET($M32,-1,0)),OFFSET(Q32,-1,0),
    INT($O32*VLOOKUP($M32,$AP:$BC,MATCH($AZ$1,$AP$1:$BC$1,0),0)*IF($O32&lt;=15,1,1+($O32-15)^0.5/8)*CHOOSE(MID($N32,7,1)+1,1,1.25,2))),
"그외없음")))))))</f>
        <v>삭제</v>
      </c>
      <c r="R32">
        <f ca="1">IF($M32="삭제","삭제",
IF($M32="지정 장비",
  IF($P32="DI",
    VLOOKUP($N32,[1]EquipTable!$1:$1048576,MATCH("표준 DI pr Min",[1]EquipTable!$1:$1,0),0)+INT($I32*(VLOOKUP($N32,[1]EquipTable!$1:$1048576,MATCH("표준 DI pr Max",[1]EquipTable!$1:$1,0),0)-VLOOKUP($N32,[1]EquipTable!$1:$1048576,MATCH("표준 DI pr Min",[1]EquipTable!$1:$1,0),0)+1)),
    ROUNDDOWN(VLOOKUP($N32,[1]EquipTable!$1:$1048576,MATCH("표준 GO pr Min",[1]EquipTable!$1:$1,0),0)+INT($I32*(VLOOKUP($N32,[1]EquipTable!$1:$1048576,MATCH("표준 GO pr Max",[1]EquipTable!$1:$1,0),0)-VLOOKUP($N32,[1]EquipTable!$1:$1048576,MATCH("표준 GO pr Min",[1]EquipTable!$1:$1,0),0)+100)),-2)),
IF(OR($M32="캐릭터 상자 일반등급",$M32="캐릭터 상자 영웅등급"),VLOOKUP($M32,$AP:$BC,MATCH($AZ$1,$AP$1:$BC$1,0),0),
IF(OR($M32="지정 캐릭터",IF(ISERROR(FIND("지정 캐릭터 LBP",$M32)),0,1)),
  IF(AND(OR($B32=10,$B32=11),$M32=OFFSET($M32,-1,0)),OFFSET(R32,-1,0),
    INT(VLOOKUP($M32,$AP:$BC,MATCH($AZ$1,$AP$1:$BC$1,0),0)*(VLOOKUP($N32,[2]ActorTable!$1:$1048576,MATCH("표준 DI pr Min",[2]ActorTable!$1:$1,0),0)+$I32*(VLOOKUP($N32,[2]ActorTable!$1:$1048576,MATCH("표준 DI pr Max",[2]ActorTable!$1:$1,0),0)-VLOOKUP($N32,[2]ActorTable!$1:$1048576,MATCH("표준 DI pr Min",[2]ActorTable!$1:$1,0),0)+1)))),
IF($M32="안 지정 캐릭터 영웅등급",
  IF(AND(OR($B32=10,$B32=11),$M32=OFFSET($M32,-1,0)),OFFSET(R32,-1,0),
    VLOOKUP($M32,$AP:$BC,MATCH($AZ$1,$AP$1:$BC$1,0),0)+INT($I32*(VLOOKUP($M32,$AP:$BC,MATCH($BA$1,$AP$1:$BC$1,0),0)-VLOOKUP($M32,$AP:$BC,MATCH($AZ$1,$AP$1:$BC$1,0),0)+1))),
IF($M32="지정 캐릭터 PP",
  IF(AND(OR($B32=10,$B32=11),$M32=OFFSET($M32,-1,0)),OFFSET(R32,-1,0),
    INT($O32*VLOOKUP($M32,$AP:$BC,MATCH($AZ$1,$AP$1:$BC$1,0),0)*IF($O32&lt;=15,1,1+($O32-15)^0.5/8)*CHOOSE(MID($N32,7,1)+1,1,1.25,2)*(VLOOKUP($M32,$AP:$BC,MATCH($BA$1,$AP$1:$BC$1,0),0)+$I32*(VLOOKUP($M32,$AP:$BC,MATCH($BB$1,$AP$1:$BC$1,0),0)-VLOOKUP($M32,$AP:$BC,MATCH($BA$1,$AP$1:$BC$1,0),0))))),
IF(OR($M32="안 지정 캐릭터 PP 일반등급",$M32="안 지정 캐릭터 PP 영웅등급"),
  IF(AND(OR($B32=10,$B32=11),$M32=OFFSET($M32,-1,0)),OFFSET(R32,-1,0),
    $O32*VLOOKUP($M32,$AP:$BC,MATCH($AZ$1,$AP$1:$BC$1,0),0)),
"그외없음")))))))</f>
        <v>34</v>
      </c>
      <c r="S32" t="str">
        <f ca="1">IF(OR(ISNUMBER(N32),N32="삭제",ISBLANK(N32)),"",
IF(LEFT(N32,5)="Equip",
  IF($BP$1&lt;VLOOKUP(N32,[1]EquipTable!$1:$1048576,MATCH("업데이트순번",[1]EquipTable!$1:$1,0),0),"업데이트순번이상",""),
IF(LEFT(N32,5)="Actor",
  IF($BY$1&lt;VLOOKUP(N32,[2]ActorTable!$1:$1048576,MATCH("업데이트순번",[2]ActorTable!$1:$1,0),0),"업데이트순번이상",""),
"그외없음")))</f>
        <v/>
      </c>
      <c r="T32" t="str">
        <f ca="1">IF(OR(ISNUMBER(N32),N32="삭제",ISBLANK(N32)),"",
IF(LEFT(N32,5)="Equip",IF(MID(N32,7,1)="4","전설",""),
IF(LEFT(N32,5)="Actor",IF(MID(N32,7,1)="2","전설",""),
"그외없음")))</f>
        <v/>
      </c>
      <c r="U32" t="s">
        <v>82</v>
      </c>
      <c r="V32" t="s">
        <v>190</v>
      </c>
      <c r="W32">
        <v>1</v>
      </c>
      <c r="X32" t="s">
        <v>125</v>
      </c>
      <c r="Z32">
        <v>1100</v>
      </c>
      <c r="AA32" t="str">
        <f ca="1">IF(ISBLANK(AB32),"",
VLOOKUP(AB32,OFFSET(INDIRECT("$A:$B"),0,MATCH(AB$1&amp;"_Verify",INDIRECT("$1:$1"),0)-1),2,0)
)</f>
        <v>fe</v>
      </c>
      <c r="AB32" t="s">
        <v>82</v>
      </c>
      <c r="AC32" t="s">
        <v>392</v>
      </c>
      <c r="AD32">
        <v>1</v>
      </c>
      <c r="AE32" t="s">
        <v>125</v>
      </c>
      <c r="AG32">
        <v>700</v>
      </c>
      <c r="AH32" t="str">
        <f ca="1">IF(OR(ISNUMBER(AC32),AC32="삭제",ISBLANK(AC32)),"",
IF(LEFT(AC32,5)="Equip",
  IF($BP$1&lt;VLOOKUP(AC32,[1]EquipTable!$1:$1048576,MATCH("업데이트순번",[1]EquipTable!$1:$1,0),0),"업데이트순번이상",""),
IF(LEFT(AC32,5)="Actor",
  IF($BY$1&lt;VLOOKUP(AC32,[2]ActorTable!$1:$1048576,MATCH("업데이트순번",[2]ActorTable!$1:$1,0),0),"업데이트순번이상",""),
"그외없음")))</f>
        <v/>
      </c>
      <c r="AI32" s="11" t="str">
        <f>IF(OR(ISNUMBER(AC32),AC32="삭제",ISBLANK(AC32)),"",
IF(LEFT(AC32,5)="Equip",IF(MID(AC32,7,1)="4","전설",""),
IF(LEFT(AC32,5)="Actor",IF(MID(AC32,7,1)="2","전설",""),
"그외없음")))</f>
        <v/>
      </c>
      <c r="AJ32" t="str">
        <f>IF(ISBLANK($AB32),"",
IF(AND($B32&gt;=VLOOKUP($AB32,$AP:$AS,3,0),$B32&lt;=VLOOKUP($AB32,$AP:$AS,4,0)),"","슬롯타입이상"))</f>
        <v/>
      </c>
      <c r="AK32" t="str">
        <f ca="1">IF(OR(
  AND(NOT(ISERROR(FIND("상자",AB32))),ISBLANK(AC32)),
  AND(ISBLANK(AB32),ISBLANK(AC32)),
  AND(NOT(ISERROR(FIND("안 지정",AB32))),ISNUMBER(AC32))),"",
IF(AND(NOT(ISERROR(FIND("상자",AB32))),NOT(ISBLANK(AC32))),"밸류불필요",
IF(AND(NOT(ISERROR(FIND("안 지정",AB32))),NOT(ISNUMBER(AC32))),"숫자필요",
IF(NOT(ISERROR(FIND("장비",AB32))),
  IFERROR(VLOOKUP(AC32,[1]EquipTable!$A:$T,MATCH("이름참고",[1]EquipTable!$1:$1,0),0),"장비없음"),
IF(NOT(ISERROR(FIND("캐릭터",AB32))),
  IFERROR(VLOOKUP(AC32,[2]ActorTable!$A:$H,MATCH("이름참고",[2]ActorTable!$1:$1,0),0),"캐릭터없음"),
"")))))</f>
        <v>유목민의 가보</v>
      </c>
      <c r="AL32">
        <v>1</v>
      </c>
      <c r="AM32" t="str">
        <f ca="1">IF(ROW()=2,AN32,OFFSET(AM32,-1,0)&amp;IF(LEN(AN32)=0,"",","&amp;AN32))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v>
      </c>
      <c r="AN32" t="str">
        <f ca="1">IF(AL32&lt;&gt;1,"",
"{"""&amp;A$1&amp;""":"&amp;A32
&amp;","""&amp;B$1&amp;""":"&amp;B32
&amp;IF(LEN(AA32)=0,"",","""&amp;AA$1&amp;""":"""&amp;AA32&amp;"""")
&amp;IF(LEN(AC32)=0,"",","""&amp;AC$1&amp;""":"""&amp;AC32&amp;"""")
&amp;IF(LEN(AD32)=0,"",","""&amp;AD$1&amp;""":"&amp;AD32)
&amp;IF(LEN(AE32)=0,"",","""&amp;AE$1&amp;""":"""&amp;AE32&amp;"""")
&amp;IF(LEN(AF32)=0,"",","""&amp;AF$1&amp;""":"&amp;AF32)
&amp;IF(LEN(AG32)=0,"",","""&amp;AG$1&amp;""":"&amp;AG32)&amp;"}")</f>
        <v>{"dy":4,"sl":0,"tp":"fe","vl":"Equip2001","cn":1,"pt":"GO","pr":700}</v>
      </c>
      <c r="BM32">
        <f ca="1">IF(VLOOKUP($BV32,[1]EquipTable!$1:$1048576,MATCH("업데이트순번",[1]EquipTable!$1:$1,0),0)&lt;=$BP$1,1,0)
*IF(MID(BV32,7,1)="4",0.1,1)</f>
        <v>1</v>
      </c>
      <c r="BN32">
        <f ca="1">IF(VLOOKUP($BV32,[1]EquipTable!$1:$1048576,MATCH("업데이트순번",[1]EquipTable!$1:$1,0),0)&lt;=$BP$1,1,0)
*IF(MID(BV32,7,1)="4",0.1,1)
*IF(AND(MID(BV32,7,1)&lt;&gt;"4",OR(MID(BV32,6,1)="6",MID(BV32,6,1)="7")),3,1)</f>
        <v>1</v>
      </c>
      <c r="BO32">
        <f ca="1">IF(VLOOKUP($BV32,[1]EquipTable!$1:$1048576,MATCH("업데이트순번",[1]EquipTable!$1:$1,0),0)&lt;=$BP$1,1,0)
*IF(MID(BV32,7,1)="4",0.1,1)
*IF(AND(MID(BV32,7,1)&lt;&gt;"4",MID(BV32,6,1)="8"),4,1)</f>
        <v>1</v>
      </c>
      <c r="BP32">
        <f t="shared" ca="1" si="5"/>
        <v>1.3495276653171391E-2</v>
      </c>
      <c r="BQ32">
        <f t="shared" ca="1" si="6"/>
        <v>9.4250706880301613E-3</v>
      </c>
      <c r="BR32">
        <f t="shared" ca="1" si="7"/>
        <v>1.0193679918450561E-2</v>
      </c>
      <c r="BS32">
        <f t="shared" ca="1" si="8"/>
        <v>0.27935222672064774</v>
      </c>
      <c r="BT32">
        <f t="shared" ca="1" si="11"/>
        <v>0.19509896324222445</v>
      </c>
      <c r="BU32">
        <f t="shared" ca="1" si="12"/>
        <v>0.21100917431192648</v>
      </c>
      <c r="BV32" t="str">
        <f ca="1">OFFSET([1]EquipTable!$A$1,ROW()-1,0)</f>
        <v>Equip2201</v>
      </c>
      <c r="BX32">
        <f ca="1">IF(VLOOKUP($CA32,[2]ActorTable!$1:$1048576,MATCH("업데이트순번",[2]ActorTable!$1:$1,0),0)&lt;=$BY$1,1,0)
*IF(MID(CA32,7,1)="2",0.1,1)</f>
        <v>0.1</v>
      </c>
      <c r="BY32">
        <f t="shared" ca="1" si="9"/>
        <v>3.90625E-3</v>
      </c>
      <c r="BZ32">
        <f t="shared" ca="1" si="10"/>
        <v>0.87109375</v>
      </c>
      <c r="CA32" t="str">
        <f ca="1">OFFSET([2]ActorTable!$A$1,ROW()-1,0)</f>
        <v>Actor3231</v>
      </c>
      <c r="CB32" t="str">
        <f ca="1">VLOOKUP($CA32,[2]ActorTable!$1:$1048576,MATCH("이름참고",[2]ActorTable!$1:$1,0),0)</f>
        <v>라무무</v>
      </c>
    </row>
    <row r="33" spans="1:80">
      <c r="A33">
        <v>4</v>
      </c>
      <c r="B33">
        <v>1</v>
      </c>
      <c r="C33">
        <f>IF(B33&lt;=9,0,
IF(B33=10,1,2))</f>
        <v>0</v>
      </c>
      <c r="D33">
        <f ca="1">RAND()</f>
        <v>0.82411717017017883</v>
      </c>
      <c r="E33">
        <f ca="1">RAND()</f>
        <v>0.97173514713980036</v>
      </c>
      <c r="F33">
        <f ca="1">RAND()</f>
        <v>0.28496302128916684</v>
      </c>
      <c r="G33">
        <f ca="1">RAND()</f>
        <v>0.51963899585807305</v>
      </c>
      <c r="H33">
        <f ca="1">RAND()</f>
        <v>6.4660064412984442E-2</v>
      </c>
      <c r="I33">
        <f ca="1">RAND()</f>
        <v>0.11608707161036613</v>
      </c>
      <c r="M33" t="str">
        <f ca="1">IF(LEN(J33)&lt;&gt;0,J33,VLOOKUP(D33+$B33,$BJ:$BK,MATCH($BK$1,$BJ$1:$BK$1,0),1))</f>
        <v>지정 장비</v>
      </c>
      <c r="N33" t="str">
        <f ca="1">IF(LEN(K33)&lt;&gt;0,
  IF(LEN($J33)=0,"두 칸 모두 입력",
  IF($J33="지정 장비",K33,INDEX($CA:$CA,MATCH(K33,$CB:$CB,0)))),
IF($M33="삭제","삭제",
IF($M33="지정 장비",VLOOKUP($E33,OFFSET($BS:$BV,0,IF($B33=6,1,IF($B33=7,2,0))),MATCH($BV$1,OFFSET($BS$1:$BV$1,0,IF($B33=6,1,IF($B33=7,2,0))),0),1),
IF(OR($M33="캐릭터 상자 일반등급",$M33="캐릭터 상자 영웅등급"),"삭제",
IF(OR($M33="지정 캐릭터",$M33="지정 캐릭터 PP",IF(ISERROR(FIND("지정 캐릭터 LBP",$M33)),0,1)),
  IF(AND(OR($B33=10,$B33=11),$M33=OFFSET($M33,-1,0)),OFFSET(N33,-1,0),VLOOKUP($E33,$BZ:$CA,MATCH($CA$1,$BZ$1:$CA$1,0),1)),
IF(OR($M33="안 지정 캐릭터 영웅등급",$M33="안 지정 캐릭터 PP 일반등급",$M33="안 지정 캐릭터 PP 영웅등급"),
  IF(AND(OR($B33=10,$B33=11),$M33=OFFSET($M33,-1,0)),OFFSET(N33,-1,0),INT($E33*100000)),
"그외없음"))))))</f>
        <v>Equip8301</v>
      </c>
      <c r="O33">
        <f ca="1">IF(LEN(L33)&lt;&gt;0,
  IF(OR(LEN($J33)=0,LEN($K33)=0),"세 칸 모두 입력",L33),
IF($M33="삭제","삭제",
IF(OR($M33="지정 장비",$M33="캐릭터 상자 일반등급",$M33="캐릭터 상자 영웅등급",$M33="지정 캐릭터",IF(ISERROR(FIND("지정 캐릭터 LBP",$M33)),0,1),$M33="안 지정 캐릭터 영웅등급"),1,
IF($M33="지정 캐릭터 PP",
  IF(AND(OR($B33=10,$B33=11),$M33=OFFSET($M33,-1,0)),OFFSET(O33,-1,0),
    VLOOKUP($M33,$AP:$BB,MATCH($AX$1,$AP$1:$BB$1,0),0)+INT($E33*(VLOOKUP($M33,$AP:$BB,MATCH($AY$1,$AP$1:$BB$1,0),0)-VLOOKUP($M33,$AP:$BB,MATCH($AX$1,$AP$1:$BB$1,0),0)+1))),
IF(OR($M33="안 지정 캐릭터 PP 일반등급",$M33="안 지정 캐릭터 PP 영웅등급"),
  IF(AND(OR($B33=10,$B33=11),$M33=OFFSET($M33,-1,0)),OFFSET(O33,-1,0),
    VLOOKUP($M33,$AP:$BB,MATCH($AX$1,$AP$1:$BB$1,0),0)+INT($E33*(VLOOKUP($M33,$AP:$BB,MATCH($AY$1,$AP$1:$BB$1,0),0)-VLOOKUP($M33,$AP:$BB,MATCH($AX$1,$AP$1:$BB$1,0),0)+1))),
"그외없음")))))</f>
        <v>1</v>
      </c>
      <c r="P33" t="str">
        <f ca="1">IF($M33="삭제","삭제",
IF($M33="지정 장비",
  IF(ISBLANK(VLOOKUP($N33,[1]EquipTable!$1:$1048576,MATCH("표준 GO pr Min",[1]EquipTable!$1:$1,0),0)),"DI",
    IF(ISBLANK(VLOOKUP($N33,[1]EquipTable!$1:$1048576,MATCH("표준 DI pr Min",[1]EquipTable!$1:$1,0),0)),"GO",
      IF(G33&lt;IF($B33&lt;=1,0.5,0.25),"DI","GO"))),
IF(OR($M33="캐릭터 상자 일반등급",$M33="캐릭터 상자 영웅등급"),"DI",
IF(OR($M33="지정 캐릭터",IF(ISERROR(FIND("지정 캐릭터 LBP",$M33)),0,1),$M33="안 지정 캐릭터 영웅등급"),"DI",
IF($M33="지정 캐릭터 PP","DI",
IF(OR($M33="안 지정 캐릭터 PP 일반등급",$M33="안 지정 캐릭터 PP 영웅등급"),"GO",
"그외없음"))))))</f>
        <v>GO</v>
      </c>
      <c r="Q33" t="str">
        <f ca="1">IF($M33="삭제","삭제",
IF($P33="GO","삭제",
IF($M33="지정 장비",
  IF(ISBLANK(VLOOKUP($N33,[1]EquipTable!$1:$1048576,MATCH("표준 DI pp Min",[1]EquipTable!$1:$1,0),0)),"삭제",
    VLOOKUP($N33,[1]EquipTable!$1:$1048576,MATCH("표준 DI pp Min",[1]EquipTable!$1:$1,0),0)+INT($H33*(VLOOKUP($N33,[1]EquipTable!$1:$1048576,MATCH("표준 DI pp Max",[1]EquipTable!$1:$1,0),0)-VLOOKUP($N33,[1]EquipTable!$1:$1048576,MATCH("표준 DI pp Min",[1]EquipTable!$1:$1,0),0)+1))),
IF(OR($M33="캐릭터 상자 일반등급",$M33="캐릭터 상자 영웅등급"),"삭제",
IF(OR($M33="지정 캐릭터",IF(ISERROR(FIND("지정 캐릭터 LBP",$M33)),0,1)),
  IF(AND(OR($B33=10,$B33=11),$M33=OFFSET($M33,-1,0)),OFFSET(Q33,-1,0),
    IF(ISBLANK(VLOOKUP($N33,[2]ActorTable!$1:$1048576,MATCH("표준 DI pp Min",[2]ActorTable!$1:$1,0),0)),"삭제",
      INT(VLOOKUP($M33,$AP:$BC,MATCH($AZ$1,$AP$1:$BC$1,0),0)*(VLOOKUP($N33,[2]ActorTable!$1:$1048576,MATCH("표준 DI pp Min",[2]ActorTable!$1:$1,0),0)+$H33*(VLOOKUP($N33,[2]ActorTable!$1:$1048576,MATCH("표준 DI pp Max",[2]ActorTable!$1:$1,0),0)-VLOOKUP($N33,[2]ActorTable!$1:$1048576,MATCH("표준 DI pp Min",[2]ActorTable!$1:$1,0),0)+1))))),
IF($M33="안 지정 캐릭터 영웅등급",
  IF(AND(OR($B33=10,$B33=11),$M33=OFFSET($M33,-1,0)),OFFSET(Q33,-1,0),
    VLOOKUP($M33,$AP:$BC,MATCH($BB$1,$AP$1:$BC$1,0),0)+INT($H33*(VLOOKUP($M33,$AP:$BC,MATCH($BC$1,$AP$1:$BC$1,0),0)-VLOOKUP($M33,$AP:$BC,MATCH($BB$1,$AP$1:$BC$1,0),0)+1))),
IF($M33="지정 캐릭터 PP",
  IF(AND(OR($B33=10,$B33=11),$M33=OFFSET($M33,-1,0)),OFFSET(Q33,-1,0),
    INT($O33*VLOOKUP($M33,$AP:$BC,MATCH($AZ$1,$AP$1:$BC$1,0),0)*IF($O33&lt;=15,1,1+($O33-15)^0.5/8)*CHOOSE(MID($N33,7,1)+1,1,1.25,2))),
"그외없음")))))))</f>
        <v>삭제</v>
      </c>
      <c r="R33">
        <f ca="1">IF($M33="삭제","삭제",
IF($M33="지정 장비",
  IF($P33="DI",
    VLOOKUP($N33,[1]EquipTable!$1:$1048576,MATCH("표준 DI pr Min",[1]EquipTable!$1:$1,0),0)+INT($I33*(VLOOKUP($N33,[1]EquipTable!$1:$1048576,MATCH("표준 DI pr Max",[1]EquipTable!$1:$1,0),0)-VLOOKUP($N33,[1]EquipTable!$1:$1048576,MATCH("표준 DI pr Min",[1]EquipTable!$1:$1,0),0)+1)),
    ROUNDDOWN(VLOOKUP($N33,[1]EquipTable!$1:$1048576,MATCH("표준 GO pr Min",[1]EquipTable!$1:$1,0),0)+INT($I33*(VLOOKUP($N33,[1]EquipTable!$1:$1048576,MATCH("표준 GO pr Max",[1]EquipTable!$1:$1,0),0)-VLOOKUP($N33,[1]EquipTable!$1:$1048576,MATCH("표준 GO pr Min",[1]EquipTable!$1:$1,0),0)+100)),-2)),
IF(OR($M33="캐릭터 상자 일반등급",$M33="캐릭터 상자 영웅등급"),VLOOKUP($M33,$AP:$BC,MATCH($AZ$1,$AP$1:$BC$1,0),0),
IF(OR($M33="지정 캐릭터",IF(ISERROR(FIND("지정 캐릭터 LBP",$M33)),0,1)),
  IF(AND(OR($B33=10,$B33=11),$M33=OFFSET($M33,-1,0)),OFFSET(R33,-1,0),
    INT(VLOOKUP($M33,$AP:$BC,MATCH($AZ$1,$AP$1:$BC$1,0),0)*(VLOOKUP($N33,[2]ActorTable!$1:$1048576,MATCH("표준 DI pr Min",[2]ActorTable!$1:$1,0),0)+$I33*(VLOOKUP($N33,[2]ActorTable!$1:$1048576,MATCH("표준 DI pr Max",[2]ActorTable!$1:$1,0),0)-VLOOKUP($N33,[2]ActorTable!$1:$1048576,MATCH("표준 DI pr Min",[2]ActorTable!$1:$1,0),0)+1)))),
IF($M33="안 지정 캐릭터 영웅등급",
  IF(AND(OR($B33=10,$B33=11),$M33=OFFSET($M33,-1,0)),OFFSET(R33,-1,0),
    VLOOKUP($M33,$AP:$BC,MATCH($AZ$1,$AP$1:$BC$1,0),0)+INT($I33*(VLOOKUP($M33,$AP:$BC,MATCH($BA$1,$AP$1:$BC$1,0),0)-VLOOKUP($M33,$AP:$BC,MATCH($AZ$1,$AP$1:$BC$1,0),0)+1))),
IF($M33="지정 캐릭터 PP",
  IF(AND(OR($B33=10,$B33=11),$M33=OFFSET($M33,-1,0)),OFFSET(R33,-1,0),
    INT($O33*VLOOKUP($M33,$AP:$BC,MATCH($AZ$1,$AP$1:$BC$1,0),0)*IF($O33&lt;=15,1,1+($O33-15)^0.5/8)*CHOOSE(MID($N33,7,1)+1,1,1.25,2)*(VLOOKUP($M33,$AP:$BC,MATCH($BA$1,$AP$1:$BC$1,0),0)+$I33*(VLOOKUP($M33,$AP:$BC,MATCH($BB$1,$AP$1:$BC$1,0),0)-VLOOKUP($M33,$AP:$BC,MATCH($BA$1,$AP$1:$BC$1,0),0))))),
IF(OR($M33="안 지정 캐릭터 PP 일반등급",$M33="안 지정 캐릭터 PP 영웅등급"),
  IF(AND(OR($B33=10,$B33=11),$M33=OFFSET($M33,-1,0)),OFFSET(R33,-1,0),
    $O33*VLOOKUP($M33,$AP:$BC,MATCH($AZ$1,$AP$1:$BC$1,0),0)),
"그외없음")))))))</f>
        <v>74000</v>
      </c>
      <c r="S33" t="str">
        <f ca="1">IF(OR(ISNUMBER(N33),N33="삭제",ISBLANK(N33)),"",
IF(LEFT(N33,5)="Equip",
  IF($BP$1&lt;VLOOKUP(N33,[1]EquipTable!$1:$1048576,MATCH("업데이트순번",[1]EquipTable!$1:$1,0),0),"업데이트순번이상",""),
IF(LEFT(N33,5)="Actor",
  IF($BY$1&lt;VLOOKUP(N33,[2]ActorTable!$1:$1048576,MATCH("업데이트순번",[2]ActorTable!$1:$1,0),0),"업데이트순번이상",""),
"그외없음")))</f>
        <v/>
      </c>
      <c r="T33" t="str">
        <f ca="1">IF(OR(ISNUMBER(N33),N33="삭제",ISBLANK(N33)),"",
IF(LEFT(N33,5)="Equip",IF(MID(N33,7,1)="4","전설",""),
IF(LEFT(N33,5)="Actor",IF(MID(N33,7,1)="2","전설",""),
"그외없음")))</f>
        <v/>
      </c>
      <c r="U33" t="s">
        <v>82</v>
      </c>
      <c r="V33" t="s">
        <v>259</v>
      </c>
      <c r="W33">
        <v>1</v>
      </c>
      <c r="X33" t="s">
        <v>125</v>
      </c>
      <c r="Z33">
        <v>7600</v>
      </c>
      <c r="AA33" t="str">
        <f ca="1">IF(ISBLANK(AB33),"",
VLOOKUP(AB33,OFFSET(INDIRECT("$A:$B"),0,MATCH(AB$1&amp;"_Verify",INDIRECT("$1:$1"),0)-1),2,0)
)</f>
        <v>upn</v>
      </c>
      <c r="AB33" t="s">
        <v>92</v>
      </c>
      <c r="AC33">
        <v>17107</v>
      </c>
      <c r="AD33">
        <v>7</v>
      </c>
      <c r="AE33" t="s">
        <v>68</v>
      </c>
      <c r="AG33">
        <v>2100</v>
      </c>
      <c r="AH33" t="str">
        <f>IF(OR(ISNUMBER(AC33),AC33="삭제",ISBLANK(AC33)),"",
IF(LEFT(AC33,5)="Equip",
  IF($BP$1&lt;VLOOKUP(AC33,[1]EquipTable!$1:$1048576,MATCH("업데이트순번",[1]EquipTable!$1:$1,0),0),"업데이트순번이상",""),
IF(LEFT(AC33,5)="Actor",
  IF($BY$1&lt;VLOOKUP(AC33,[2]ActorTable!$1:$1048576,MATCH("업데이트순번",[2]ActorTable!$1:$1,0),0),"업데이트순번이상",""),
"그외없음")))</f>
        <v/>
      </c>
      <c r="AI33" s="11" t="str">
        <f>IF(OR(ISNUMBER(AC33),AC33="삭제",ISBLANK(AC33)),"",
IF(LEFT(AC33,5)="Equip",IF(MID(AC33,7,1)="4","전설",""),
IF(LEFT(AC33,5)="Actor",IF(MID(AC33,7,1)="2","전설",""),
"그외없음")))</f>
        <v/>
      </c>
      <c r="AJ33" t="str">
        <f>IF(ISBLANK($AB33),"",
IF(AND($B33&gt;=VLOOKUP($AB33,$AP:$AS,3,0),$B33&lt;=VLOOKUP($AB33,$AP:$AS,4,0)),"","슬롯타입이상"))</f>
        <v/>
      </c>
      <c r="AK33" t="str">
        <f>IF(OR(
  AND(NOT(ISERROR(FIND("상자",AB33))),ISBLANK(AC33)),
  AND(ISBLANK(AB33),ISBLANK(AC33)),
  AND(NOT(ISERROR(FIND("안 지정",AB33))),ISNUMBER(AC33))),"",
IF(AND(NOT(ISERROR(FIND("상자",AB33))),NOT(ISBLANK(AC33))),"밸류불필요",
IF(AND(NOT(ISERROR(FIND("안 지정",AB33))),NOT(ISNUMBER(AC33))),"숫자필요",
IF(NOT(ISERROR(FIND("장비",AB33))),
  IFERROR(VLOOKUP(AC33,[1]EquipTable!$A:$T,MATCH("이름참고",[1]EquipTable!$1:$1,0),0),"장비없음"),
IF(NOT(ISERROR(FIND("캐릭터",AB33))),
  IFERROR(VLOOKUP(AC33,[2]ActorTable!$A:$H,MATCH("이름참고",[2]ActorTable!$1:$1,0),0),"캐릭터없음"),
"")))))</f>
        <v/>
      </c>
      <c r="AL33">
        <v>1</v>
      </c>
      <c r="AM33" t="str">
        <f ca="1">IF(ROW()=2,AN33,OFFSET(AM33,-1,0)&amp;IF(LEN(AN33)=0,"",","&amp;AN33))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v>
      </c>
      <c r="AN33" t="str">
        <f ca="1">IF(AL33&lt;&gt;1,"",
"{"""&amp;A$1&amp;""":"&amp;A33
&amp;","""&amp;B$1&amp;""":"&amp;B33
&amp;IF(LEN(AA33)=0,"",","""&amp;AA$1&amp;""":"""&amp;AA33&amp;"""")
&amp;IF(LEN(AC33)=0,"",","""&amp;AC$1&amp;""":"""&amp;AC33&amp;"""")
&amp;IF(LEN(AD33)=0,"",","""&amp;AD$1&amp;""":"&amp;AD33)
&amp;IF(LEN(AE33)=0,"",","""&amp;AE$1&amp;""":"""&amp;AE33&amp;"""")
&amp;IF(LEN(AF33)=0,"",","""&amp;AF$1&amp;""":"&amp;AF33)
&amp;IF(LEN(AG33)=0,"",","""&amp;AG$1&amp;""":"&amp;AG33)&amp;"}")</f>
        <v>{"dy":4,"sl":1,"tp":"upn","vl":"17107","cn":7,"pt":"GO","pr":2100}</v>
      </c>
      <c r="BM33">
        <f ca="1">IF(VLOOKUP($BV33,[1]EquipTable!$1:$1048576,MATCH("업데이트순번",[1]EquipTable!$1:$1,0),0)&lt;=$BP$1,1,0)
*IF(MID(BV33,7,1)="4",0.1,1)</f>
        <v>1</v>
      </c>
      <c r="BN33">
        <f ca="1">IF(VLOOKUP($BV33,[1]EquipTable!$1:$1048576,MATCH("업데이트순번",[1]EquipTable!$1:$1,0),0)&lt;=$BP$1,1,0)
*IF(MID(BV33,7,1)="4",0.1,1)
*IF(AND(MID(BV33,7,1)&lt;&gt;"4",OR(MID(BV33,6,1)="6",MID(BV33,6,1)="7")),3,1)</f>
        <v>1</v>
      </c>
      <c r="BO33">
        <f ca="1">IF(VLOOKUP($BV33,[1]EquipTable!$1:$1048576,MATCH("업데이트순번",[1]EquipTable!$1:$1,0),0)&lt;=$BP$1,1,0)
*IF(MID(BV33,7,1)="4",0.1,1)
*IF(AND(MID(BV33,7,1)&lt;&gt;"4",MID(BV33,6,1)="8"),4,1)</f>
        <v>1</v>
      </c>
      <c r="BP33">
        <f t="shared" ca="1" si="5"/>
        <v>1.3495276653171391E-2</v>
      </c>
      <c r="BQ33">
        <f t="shared" ca="1" si="6"/>
        <v>9.4250706880301613E-3</v>
      </c>
      <c r="BR33">
        <f t="shared" ca="1" si="7"/>
        <v>1.0193679918450561E-2</v>
      </c>
      <c r="BS33">
        <f t="shared" ca="1" si="8"/>
        <v>0.29284750337381915</v>
      </c>
      <c r="BT33">
        <f t="shared" ca="1" si="11"/>
        <v>0.20452403393025462</v>
      </c>
      <c r="BU33">
        <f t="shared" ca="1" si="12"/>
        <v>0.22120285423037703</v>
      </c>
      <c r="BV33" t="str">
        <f ca="1">OFFSET([1]EquipTable!$A$1,ROW()-1,0)</f>
        <v>Equip2202</v>
      </c>
      <c r="BX33">
        <f ca="1">IF(VLOOKUP($CA33,[2]ActorTable!$1:$1048576,MATCH("업데이트순번",[2]ActorTable!$1:$1,0),0)&lt;=$BY$1,1,0)
*IF(MID(CA33,7,1)="2",0.1,1)</f>
        <v>0</v>
      </c>
      <c r="BY33">
        <f t="shared" ca="1" si="9"/>
        <v>0</v>
      </c>
      <c r="BZ33">
        <f t="shared" ca="1" si="10"/>
        <v>0.875</v>
      </c>
      <c r="CA33" t="str">
        <f ca="1">OFFSET([2]ActorTable!$A$1,ROW()-1,0)</f>
        <v>Actor9932</v>
      </c>
      <c r="CB33" t="str">
        <f ca="1">VLOOKUP($CA33,[2]ActorTable!$1:$1048576,MATCH("이름참고",[2]ActorTable!$1:$1,0),0)</f>
        <v>스트링없음</v>
      </c>
    </row>
    <row r="34" spans="1:80">
      <c r="A34">
        <v>4</v>
      </c>
      <c r="B34">
        <v>2</v>
      </c>
      <c r="C34">
        <f>IF(B34&lt;=9,0,
IF(B34=10,1,2))</f>
        <v>0</v>
      </c>
      <c r="D34">
        <f ca="1">RAND()</f>
        <v>3.1340394312078357E-2</v>
      </c>
      <c r="E34">
        <f ca="1">RAND()</f>
        <v>0.18180430807361747</v>
      </c>
      <c r="F34">
        <f ca="1">RAND()</f>
        <v>0.47130952569182261</v>
      </c>
      <c r="G34">
        <f ca="1">RAND()</f>
        <v>0.84329833874070059</v>
      </c>
      <c r="H34">
        <f ca="1">RAND()</f>
        <v>0.41439681664391503</v>
      </c>
      <c r="I34">
        <f ca="1">RAND()</f>
        <v>0.59641795873434156</v>
      </c>
      <c r="M34" t="str">
        <f ca="1">IF(LEN(J34)&lt;&gt;0,J34,VLOOKUP(D34+$B34,$BJ:$BK,MATCH($BK$1,$BJ$1:$BK$1,0),1))</f>
        <v>안 지정 캐릭터 PP 영웅등급</v>
      </c>
      <c r="N34">
        <f ca="1">IF(LEN(K34)&lt;&gt;0,
  IF(LEN($J34)=0,"두 칸 모두 입력",
  IF($J34="지정 장비",K34,INDEX($CA:$CA,MATCH(K34,$CB:$CB,0)))),
IF($M34="삭제","삭제",
IF($M34="지정 장비",VLOOKUP($E34,OFFSET($BS:$BV,0,IF($B34=6,1,IF($B34=7,2,0))),MATCH($BV$1,OFFSET($BS$1:$BV$1,0,IF($B34=6,1,IF($B34=7,2,0))),0),1),
IF(OR($M34="캐릭터 상자 일반등급",$M34="캐릭터 상자 영웅등급"),"삭제",
IF(OR($M34="지정 캐릭터",$M34="지정 캐릭터 PP",IF(ISERROR(FIND("지정 캐릭터 LBP",$M34)),0,1)),
  IF(AND(OR($B34=10,$B34=11),$M34=OFFSET($M34,-1,0)),OFFSET(N34,-1,0),VLOOKUP($E34,$BZ:$CA,MATCH($CA$1,$BZ$1:$CA$1,0),1)),
IF(OR($M34="안 지정 캐릭터 영웅등급",$M34="안 지정 캐릭터 PP 일반등급",$M34="안 지정 캐릭터 PP 영웅등급"),
  IF(AND(OR($B34=10,$B34=11),$M34=OFFSET($M34,-1,0)),OFFSET(N34,-1,0),INT($E34*100000)),
"그외없음"))))))</f>
        <v>18180</v>
      </c>
      <c r="O34">
        <f ca="1">IF(LEN(L34)&lt;&gt;0,
  IF(OR(LEN($J34)=0,LEN($K34)=0),"세 칸 모두 입력",L34),
IF($M34="삭제","삭제",
IF(OR($M34="지정 장비",$M34="캐릭터 상자 일반등급",$M34="캐릭터 상자 영웅등급",$M34="지정 캐릭터",IF(ISERROR(FIND("지정 캐릭터 LBP",$M34)),0,1),$M34="안 지정 캐릭터 영웅등급"),1,
IF($M34="지정 캐릭터 PP",
  IF(AND(OR($B34=10,$B34=11),$M34=OFFSET($M34,-1,0)),OFFSET(O34,-1,0),
    VLOOKUP($M34,$AP:$BB,MATCH($AX$1,$AP$1:$BB$1,0),0)+INT($E34*(VLOOKUP($M34,$AP:$BB,MATCH($AY$1,$AP$1:$BB$1,0),0)-VLOOKUP($M34,$AP:$BB,MATCH($AX$1,$AP$1:$BB$1,0),0)+1))),
IF(OR($M34="안 지정 캐릭터 PP 일반등급",$M34="안 지정 캐릭터 PP 영웅등급"),
  IF(AND(OR($B34=10,$B34=11),$M34=OFFSET($M34,-1,0)),OFFSET(O34,-1,0),
    VLOOKUP($M34,$AP:$BB,MATCH($AX$1,$AP$1:$BB$1,0),0)+INT($E34*(VLOOKUP($M34,$AP:$BB,MATCH($AY$1,$AP$1:$BB$1,0),0)-VLOOKUP($M34,$AP:$BB,MATCH($AX$1,$AP$1:$BB$1,0),0)+1))),
"그외없음")))))</f>
        <v>5</v>
      </c>
      <c r="P34" t="str">
        <f ca="1">IF($M34="삭제","삭제",
IF($M34="지정 장비",
  IF(ISBLANK(VLOOKUP($N34,[1]EquipTable!$1:$1048576,MATCH("표준 GO pr Min",[1]EquipTable!$1:$1,0),0)),"DI",
    IF(ISBLANK(VLOOKUP($N34,[1]EquipTable!$1:$1048576,MATCH("표준 DI pr Min",[1]EquipTable!$1:$1,0),0)),"GO",
      IF(G34&lt;IF($B34&lt;=1,0.5,0.25),"DI","GO"))),
IF(OR($M34="캐릭터 상자 일반등급",$M34="캐릭터 상자 영웅등급"),"DI",
IF(OR($M34="지정 캐릭터",IF(ISERROR(FIND("지정 캐릭터 LBP",$M34)),0,1),$M34="안 지정 캐릭터 영웅등급"),"DI",
IF($M34="지정 캐릭터 PP","DI",
IF(OR($M34="안 지정 캐릭터 PP 일반등급",$M34="안 지정 캐릭터 PP 영웅등급"),"GO",
"그외없음"))))))</f>
        <v>GO</v>
      </c>
      <c r="Q34" t="str">
        <f ca="1">IF($M34="삭제","삭제",
IF($P34="GO","삭제",
IF($M34="지정 장비",
  IF(ISBLANK(VLOOKUP($N34,[1]EquipTable!$1:$1048576,MATCH("표준 DI pp Min",[1]EquipTable!$1:$1,0),0)),"삭제",
    VLOOKUP($N34,[1]EquipTable!$1:$1048576,MATCH("표준 DI pp Min",[1]EquipTable!$1:$1,0),0)+INT($H34*(VLOOKUP($N34,[1]EquipTable!$1:$1048576,MATCH("표준 DI pp Max",[1]EquipTable!$1:$1,0),0)-VLOOKUP($N34,[1]EquipTable!$1:$1048576,MATCH("표준 DI pp Min",[1]EquipTable!$1:$1,0),0)+1))),
IF(OR($M34="캐릭터 상자 일반등급",$M34="캐릭터 상자 영웅등급"),"삭제",
IF(OR($M34="지정 캐릭터",IF(ISERROR(FIND("지정 캐릭터 LBP",$M34)),0,1)),
  IF(AND(OR($B34=10,$B34=11),$M34=OFFSET($M34,-1,0)),OFFSET(Q34,-1,0),
    IF(ISBLANK(VLOOKUP($N34,[2]ActorTable!$1:$1048576,MATCH("표준 DI pp Min",[2]ActorTable!$1:$1,0),0)),"삭제",
      INT(VLOOKUP($M34,$AP:$BC,MATCH($AZ$1,$AP$1:$BC$1,0),0)*(VLOOKUP($N34,[2]ActorTable!$1:$1048576,MATCH("표준 DI pp Min",[2]ActorTable!$1:$1,0),0)+$H34*(VLOOKUP($N34,[2]ActorTable!$1:$1048576,MATCH("표준 DI pp Max",[2]ActorTable!$1:$1,0),0)-VLOOKUP($N34,[2]ActorTable!$1:$1048576,MATCH("표준 DI pp Min",[2]ActorTable!$1:$1,0),0)+1))))),
IF($M34="안 지정 캐릭터 영웅등급",
  IF(AND(OR($B34=10,$B34=11),$M34=OFFSET($M34,-1,0)),OFFSET(Q34,-1,0),
    VLOOKUP($M34,$AP:$BC,MATCH($BB$1,$AP$1:$BC$1,0),0)+INT($H34*(VLOOKUP($M34,$AP:$BC,MATCH($BC$1,$AP$1:$BC$1,0),0)-VLOOKUP($M34,$AP:$BC,MATCH($BB$1,$AP$1:$BC$1,0),0)+1))),
IF($M34="지정 캐릭터 PP",
  IF(AND(OR($B34=10,$B34=11),$M34=OFFSET($M34,-1,0)),OFFSET(Q34,-1,0),
    INT($O34*VLOOKUP($M34,$AP:$BC,MATCH($AZ$1,$AP$1:$BC$1,0),0)*IF($O34&lt;=15,1,1+($O34-15)^0.5/8)*CHOOSE(MID($N34,7,1)+1,1,1.25,2))),
"그외없음")))))))</f>
        <v>삭제</v>
      </c>
      <c r="R34">
        <f ca="1">IF($M34="삭제","삭제",
IF($M34="지정 장비",
  IF($P34="DI",
    VLOOKUP($N34,[1]EquipTable!$1:$1048576,MATCH("표준 DI pr Min",[1]EquipTable!$1:$1,0),0)+INT($I34*(VLOOKUP($N34,[1]EquipTable!$1:$1048576,MATCH("표준 DI pr Max",[1]EquipTable!$1:$1,0),0)-VLOOKUP($N34,[1]EquipTable!$1:$1048576,MATCH("표준 DI pr Min",[1]EquipTable!$1:$1,0),0)+1)),
    ROUNDDOWN(VLOOKUP($N34,[1]EquipTable!$1:$1048576,MATCH("표준 GO pr Min",[1]EquipTable!$1:$1,0),0)+INT($I34*(VLOOKUP($N34,[1]EquipTable!$1:$1048576,MATCH("표준 GO pr Max",[1]EquipTable!$1:$1,0),0)-VLOOKUP($N34,[1]EquipTable!$1:$1048576,MATCH("표준 GO pr Min",[1]EquipTable!$1:$1,0),0)+100)),-2)),
IF(OR($M34="캐릭터 상자 일반등급",$M34="캐릭터 상자 영웅등급"),VLOOKUP($M34,$AP:$BC,MATCH($AZ$1,$AP$1:$BC$1,0),0),
IF(OR($M34="지정 캐릭터",IF(ISERROR(FIND("지정 캐릭터 LBP",$M34)),0,1)),
  IF(AND(OR($B34=10,$B34=11),$M34=OFFSET($M34,-1,0)),OFFSET(R34,-1,0),
    INT(VLOOKUP($M34,$AP:$BC,MATCH($AZ$1,$AP$1:$BC$1,0),0)*(VLOOKUP($N34,[2]ActorTable!$1:$1048576,MATCH("표준 DI pr Min",[2]ActorTable!$1:$1,0),0)+$I34*(VLOOKUP($N34,[2]ActorTable!$1:$1048576,MATCH("표준 DI pr Max",[2]ActorTable!$1:$1,0),0)-VLOOKUP($N34,[2]ActorTable!$1:$1048576,MATCH("표준 DI pr Min",[2]ActorTable!$1:$1,0),0)+1)))),
IF($M34="안 지정 캐릭터 영웅등급",
  IF(AND(OR($B34=10,$B34=11),$M34=OFFSET($M34,-1,0)),OFFSET(R34,-1,0),
    VLOOKUP($M34,$AP:$BC,MATCH($AZ$1,$AP$1:$BC$1,0),0)+INT($I34*(VLOOKUP($M34,$AP:$BC,MATCH($BA$1,$AP$1:$BC$1,0),0)-VLOOKUP($M34,$AP:$BC,MATCH($AZ$1,$AP$1:$BC$1,0),0)+1))),
IF($M34="지정 캐릭터 PP",
  IF(AND(OR($B34=10,$B34=11),$M34=OFFSET($M34,-1,0)),OFFSET(R34,-1,0),
    INT($O34*VLOOKUP($M34,$AP:$BC,MATCH($AZ$1,$AP$1:$BC$1,0),0)*IF($O34&lt;=15,1,1+($O34-15)^0.5/8)*CHOOSE(MID($N34,7,1)+1,1,1.25,2)*(VLOOKUP($M34,$AP:$BC,MATCH($BA$1,$AP$1:$BC$1,0),0)+$I34*(VLOOKUP($M34,$AP:$BC,MATCH($BB$1,$AP$1:$BC$1,0),0)-VLOOKUP($M34,$AP:$BC,MATCH($BA$1,$AP$1:$BC$1,0),0))))),
IF(OR($M34="안 지정 캐릭터 PP 일반등급",$M34="안 지정 캐릭터 PP 영웅등급"),
  IF(AND(OR($B34=10,$B34=11),$M34=OFFSET($M34,-1,0)),OFFSET(R34,-1,0),
    $O34*VLOOKUP($M34,$AP:$BC,MATCH($AZ$1,$AP$1:$BC$1,0),0)),
"그외없음")))))))</f>
        <v>1500</v>
      </c>
      <c r="S34" t="str">
        <f ca="1">IF(OR(ISNUMBER(N34),N34="삭제",ISBLANK(N34)),"",
IF(LEFT(N34,5)="Equip",
  IF($BP$1&lt;VLOOKUP(N34,[1]EquipTable!$1:$1048576,MATCH("업데이트순번",[1]EquipTable!$1:$1,0),0),"업데이트순번이상",""),
IF(LEFT(N34,5)="Actor",
  IF($BY$1&lt;VLOOKUP(N34,[2]ActorTable!$1:$1048576,MATCH("업데이트순번",[2]ActorTable!$1:$1,0),0),"업데이트순번이상",""),
"그외없음")))</f>
        <v/>
      </c>
      <c r="T34" t="str">
        <f ca="1">IF(OR(ISNUMBER(N34),N34="삭제",ISBLANK(N34)),"",
IF(LEFT(N34,5)="Equip",IF(MID(N34,7,1)="4","전설",""),
IF(LEFT(N34,5)="Actor",IF(MID(N34,7,1)="2","전설",""),
"그외없음")))</f>
        <v/>
      </c>
      <c r="U34" t="s">
        <v>91</v>
      </c>
      <c r="V34">
        <v>33231</v>
      </c>
      <c r="W34">
        <v>10</v>
      </c>
      <c r="X34" t="s">
        <v>125</v>
      </c>
      <c r="Z34">
        <v>1000</v>
      </c>
      <c r="AA34" t="str">
        <f ca="1">IF(ISBLANK(AB34),"",
VLOOKUP(AB34,OFFSET(INDIRECT("$A:$B"),0,MATCH(AB$1&amp;"_Verify",INDIRECT("$1:$1"),0)-1),2,0)
)</f>
        <v>fe</v>
      </c>
      <c r="AB34" t="s">
        <v>82</v>
      </c>
      <c r="AC34" t="s">
        <v>445</v>
      </c>
      <c r="AD34">
        <v>1</v>
      </c>
      <c r="AE34" t="s">
        <v>125</v>
      </c>
      <c r="AG34">
        <v>7600</v>
      </c>
      <c r="AH34" t="str">
        <f ca="1">IF(OR(ISNUMBER(AC34),AC34="삭제",ISBLANK(AC34)),"",
IF(LEFT(AC34,5)="Equip",
  IF($BP$1&lt;VLOOKUP(AC34,[1]EquipTable!$1:$1048576,MATCH("업데이트순번",[1]EquipTable!$1:$1,0),0),"업데이트순번이상",""),
IF(LEFT(AC34,5)="Actor",
  IF($BY$1&lt;VLOOKUP(AC34,[2]ActorTable!$1:$1048576,MATCH("업데이트순번",[2]ActorTable!$1:$1,0),0),"업데이트순번이상",""),
"그외없음")))</f>
        <v/>
      </c>
      <c r="AI34" s="11" t="str">
        <f>IF(OR(ISNUMBER(AC34),AC34="삭제",ISBLANK(AC34)),"",
IF(LEFT(AC34,5)="Equip",IF(MID(AC34,7,1)="4","전설",""),
IF(LEFT(AC34,5)="Actor",IF(MID(AC34,7,1)="2","전설",""),
"그외없음")))</f>
        <v/>
      </c>
      <c r="AJ34" t="str">
        <f>IF(ISBLANK($AB34),"",
IF(AND($B34&gt;=VLOOKUP($AB34,$AP:$AS,3,0),$B34&lt;=VLOOKUP($AB34,$AP:$AS,4,0)),"","슬롯타입이상"))</f>
        <v/>
      </c>
      <c r="AK34" t="str">
        <f ca="1">IF(OR(
  AND(NOT(ISERROR(FIND("상자",AB34))),ISBLANK(AC34)),
  AND(ISBLANK(AB34),ISBLANK(AC34)),
  AND(NOT(ISERROR(FIND("안 지정",AB34))),ISNUMBER(AC34))),"",
IF(AND(NOT(ISERROR(FIND("상자",AB34))),NOT(ISBLANK(AC34))),"밸류불필요",
IF(AND(NOT(ISERROR(FIND("안 지정",AB34))),NOT(ISNUMBER(AC34))),"숫자필요",
IF(NOT(ISERROR(FIND("장비",AB34))),
  IFERROR(VLOOKUP(AC34,[1]EquipTable!$A:$T,MATCH("이름참고",[1]EquipTable!$1:$1,0),0),"장비없음"),
IF(NOT(ISERROR(FIND("캐릭터",AB34))),
  IFERROR(VLOOKUP(AC34,[2]ActorTable!$A:$H,MATCH("이름참고",[2]ActorTable!$1:$1,0),0),"캐릭터없음"),
"")))))</f>
        <v>전투마법사의 지팡이</v>
      </c>
      <c r="AL34">
        <v>1</v>
      </c>
      <c r="AM34" t="str">
        <f ca="1">IF(ROW()=2,AN34,OFFSET(AM34,-1,0)&amp;IF(LEN(AN34)=0,"",","&amp;AN34))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v>
      </c>
      <c r="AN34" t="str">
        <f ca="1">IF(AL34&lt;&gt;1,"",
"{"""&amp;A$1&amp;""":"&amp;A34
&amp;","""&amp;B$1&amp;""":"&amp;B34
&amp;IF(LEN(AA34)=0,"",","""&amp;AA$1&amp;""":"""&amp;AA34&amp;"""")
&amp;IF(LEN(AC34)=0,"",","""&amp;AC$1&amp;""":"""&amp;AC34&amp;"""")
&amp;IF(LEN(AD34)=0,"",","""&amp;AD$1&amp;""":"&amp;AD34)
&amp;IF(LEN(AE34)=0,"",","""&amp;AE$1&amp;""":"""&amp;AE34&amp;"""")
&amp;IF(LEN(AF34)=0,"",","""&amp;AF$1&amp;""":"&amp;AF34)
&amp;IF(LEN(AG34)=0,"",","""&amp;AG$1&amp;""":"&amp;AG34)&amp;"}")</f>
        <v>{"dy":4,"sl":2,"tp":"fe","vl":"Equip3301","cn":1,"pt":"GO","pr":7600}</v>
      </c>
      <c r="BM34">
        <f ca="1">IF(VLOOKUP($BV34,[1]EquipTable!$1:$1048576,MATCH("업데이트순번",[1]EquipTable!$1:$1,0),0)&lt;=$BP$1,1,0)
*IF(MID(BV34,7,1)="4",0.1,1)</f>
        <v>1</v>
      </c>
      <c r="BN34">
        <f ca="1">IF(VLOOKUP($BV34,[1]EquipTable!$1:$1048576,MATCH("업데이트순번",[1]EquipTable!$1:$1,0),0)&lt;=$BP$1,1,0)
*IF(MID(BV34,7,1)="4",0.1,1)
*IF(AND(MID(BV34,7,1)&lt;&gt;"4",OR(MID(BV34,6,1)="6",MID(BV34,6,1)="7")),3,1)</f>
        <v>1</v>
      </c>
      <c r="BO34">
        <f ca="1">IF(VLOOKUP($BV34,[1]EquipTable!$1:$1048576,MATCH("업데이트순번",[1]EquipTable!$1:$1,0),0)&lt;=$BP$1,1,0)
*IF(MID(BV34,7,1)="4",0.1,1)
*IF(AND(MID(BV34,7,1)&lt;&gt;"4",MID(BV34,6,1)="8"),4,1)</f>
        <v>1</v>
      </c>
      <c r="BP34">
        <f t="shared" ca="1" si="5"/>
        <v>1.3495276653171391E-2</v>
      </c>
      <c r="BQ34">
        <f t="shared" ca="1" si="6"/>
        <v>9.4250706880301613E-3</v>
      </c>
      <c r="BR34">
        <f t="shared" ca="1" si="7"/>
        <v>1.0193679918450561E-2</v>
      </c>
      <c r="BS34">
        <f t="shared" ca="1" si="8"/>
        <v>0.30634278002699056</v>
      </c>
      <c r="BT34">
        <f t="shared" ca="1" si="11"/>
        <v>0.21394910461828479</v>
      </c>
      <c r="BU34">
        <f t="shared" ca="1" si="12"/>
        <v>0.23139653414882758</v>
      </c>
      <c r="BV34" t="str">
        <f ca="1">OFFSET([1]EquipTable!$A$1,ROW()-1,0)</f>
        <v>Equip2301</v>
      </c>
      <c r="BX34">
        <f ca="1">IF(VLOOKUP($CA34,[2]ActorTable!$1:$1048576,MATCH("업데이트순번",[2]ActorTable!$1:$1,0),0)&lt;=$BY$1,1,0)
*IF(MID(CA34,7,1)="2",0.1,1)</f>
        <v>0</v>
      </c>
      <c r="BY34">
        <f t="shared" ca="1" si="9"/>
        <v>0</v>
      </c>
      <c r="BZ34">
        <f t="shared" ca="1" si="10"/>
        <v>0.875</v>
      </c>
      <c r="CA34" t="str">
        <f ca="1">OFFSET([2]ActorTable!$A$1,ROW()-1,0)</f>
        <v>Actor0233</v>
      </c>
      <c r="CB34" t="str">
        <f ca="1">VLOOKUP($CA34,[2]ActorTable!$1:$1048576,MATCH("이름참고",[2]ActorTable!$1:$1,0),0)</f>
        <v>시리아</v>
      </c>
    </row>
    <row r="35" spans="1:80">
      <c r="A35">
        <v>4</v>
      </c>
      <c r="B35">
        <v>3</v>
      </c>
      <c r="C35">
        <f>IF(B35&lt;=9,0,
IF(B35=10,1,2))</f>
        <v>0</v>
      </c>
      <c r="D35">
        <f ca="1">RAND()</f>
        <v>5.0910520470142218E-2</v>
      </c>
      <c r="E35">
        <f ca="1">RAND()</f>
        <v>0.82806204786067894</v>
      </c>
      <c r="F35">
        <f ca="1">RAND()</f>
        <v>0.61737149337639086</v>
      </c>
      <c r="G35">
        <f ca="1">RAND()</f>
        <v>0.37923189758036613</v>
      </c>
      <c r="H35">
        <f ca="1">RAND()</f>
        <v>0.88473771628450693</v>
      </c>
      <c r="I35">
        <f ca="1">RAND()</f>
        <v>2.609517771124592E-2</v>
      </c>
      <c r="M35" t="str">
        <f ca="1">IF(LEN(J35)&lt;&gt;0,J35,VLOOKUP(D35+$B35,$BJ:$BK,MATCH($BK$1,$BJ$1:$BK$1,0),1))</f>
        <v>안 지정 캐릭터 PP 영웅등급</v>
      </c>
      <c r="N35">
        <f ca="1">IF(LEN(K35)&lt;&gt;0,
  IF(LEN($J35)=0,"두 칸 모두 입력",
  IF($J35="지정 장비",K35,INDEX($CA:$CA,MATCH(K35,$CB:$CB,0)))),
IF($M35="삭제","삭제",
IF($M35="지정 장비",VLOOKUP($E35,OFFSET($BS:$BV,0,IF($B35=6,1,IF($B35=7,2,0))),MATCH($BV$1,OFFSET($BS$1:$BV$1,0,IF($B35=6,1,IF($B35=7,2,0))),0),1),
IF(OR($M35="캐릭터 상자 일반등급",$M35="캐릭터 상자 영웅등급"),"삭제",
IF(OR($M35="지정 캐릭터",$M35="지정 캐릭터 PP",IF(ISERROR(FIND("지정 캐릭터 LBP",$M35)),0,1)),
  IF(AND(OR($B35=10,$B35=11),$M35=OFFSET($M35,-1,0)),OFFSET(N35,-1,0),VLOOKUP($E35,$BZ:$CA,MATCH($CA$1,$BZ$1:$CA$1,0),1)),
IF(OR($M35="안 지정 캐릭터 영웅등급",$M35="안 지정 캐릭터 PP 일반등급",$M35="안 지정 캐릭터 PP 영웅등급"),
  IF(AND(OR($B35=10,$B35=11),$M35=OFFSET($M35,-1,0)),OFFSET(N35,-1,0),INT($E35*100000)),
"그외없음"))))))</f>
        <v>82806</v>
      </c>
      <c r="O35">
        <f ca="1">IF(LEN(L35)&lt;&gt;0,
  IF(OR(LEN($J35)=0,LEN($K35)=0),"세 칸 모두 입력",L35),
IF($M35="삭제","삭제",
IF(OR($M35="지정 장비",$M35="캐릭터 상자 일반등급",$M35="캐릭터 상자 영웅등급",$M35="지정 캐릭터",IF(ISERROR(FIND("지정 캐릭터 LBP",$M35)),0,1),$M35="안 지정 캐릭터 영웅등급"),1,
IF($M35="지정 캐릭터 PP",
  IF(AND(OR($B35=10,$B35=11),$M35=OFFSET($M35,-1,0)),OFFSET(O35,-1,0),
    VLOOKUP($M35,$AP:$BB,MATCH($AX$1,$AP$1:$BB$1,0),0)+INT($E35*(VLOOKUP($M35,$AP:$BB,MATCH($AY$1,$AP$1:$BB$1,0),0)-VLOOKUP($M35,$AP:$BB,MATCH($AX$1,$AP$1:$BB$1,0),0)+1))),
IF(OR($M35="안 지정 캐릭터 PP 일반등급",$M35="안 지정 캐릭터 PP 영웅등급"),
  IF(AND(OR($B35=10,$B35=11),$M35=OFFSET($M35,-1,0)),OFFSET(O35,-1,0),
    VLOOKUP($M35,$AP:$BB,MATCH($AX$1,$AP$1:$BB$1,0),0)+INT($E35*(VLOOKUP($M35,$AP:$BB,MATCH($AY$1,$AP$1:$BB$1,0),0)-VLOOKUP($M35,$AP:$BB,MATCH($AX$1,$AP$1:$BB$1,0),0)+1))),
"그외없음")))))</f>
        <v>12</v>
      </c>
      <c r="P35" t="str">
        <f ca="1">IF($M35="삭제","삭제",
IF($M35="지정 장비",
  IF(ISBLANK(VLOOKUP($N35,[1]EquipTable!$1:$1048576,MATCH("표준 GO pr Min",[1]EquipTable!$1:$1,0),0)),"DI",
    IF(ISBLANK(VLOOKUP($N35,[1]EquipTable!$1:$1048576,MATCH("표준 DI pr Min",[1]EquipTable!$1:$1,0),0)),"GO",
      IF(G35&lt;IF($B35&lt;=1,0.5,0.25),"DI","GO"))),
IF(OR($M35="캐릭터 상자 일반등급",$M35="캐릭터 상자 영웅등급"),"DI",
IF(OR($M35="지정 캐릭터",IF(ISERROR(FIND("지정 캐릭터 LBP",$M35)),0,1),$M35="안 지정 캐릭터 영웅등급"),"DI",
IF($M35="지정 캐릭터 PP","DI",
IF(OR($M35="안 지정 캐릭터 PP 일반등급",$M35="안 지정 캐릭터 PP 영웅등급"),"GO",
"그외없음"))))))</f>
        <v>GO</v>
      </c>
      <c r="Q35" t="str">
        <f ca="1">IF($M35="삭제","삭제",
IF($P35="GO","삭제",
IF($M35="지정 장비",
  IF(ISBLANK(VLOOKUP($N35,[1]EquipTable!$1:$1048576,MATCH("표준 DI pp Min",[1]EquipTable!$1:$1,0),0)),"삭제",
    VLOOKUP($N35,[1]EquipTable!$1:$1048576,MATCH("표준 DI pp Min",[1]EquipTable!$1:$1,0),0)+INT($H35*(VLOOKUP($N35,[1]EquipTable!$1:$1048576,MATCH("표준 DI pp Max",[1]EquipTable!$1:$1,0),0)-VLOOKUP($N35,[1]EquipTable!$1:$1048576,MATCH("표준 DI pp Min",[1]EquipTable!$1:$1,0),0)+1))),
IF(OR($M35="캐릭터 상자 일반등급",$M35="캐릭터 상자 영웅등급"),"삭제",
IF(OR($M35="지정 캐릭터",IF(ISERROR(FIND("지정 캐릭터 LBP",$M35)),0,1)),
  IF(AND(OR($B35=10,$B35=11),$M35=OFFSET($M35,-1,0)),OFFSET(Q35,-1,0),
    IF(ISBLANK(VLOOKUP($N35,[2]ActorTable!$1:$1048576,MATCH("표준 DI pp Min",[2]ActorTable!$1:$1,0),0)),"삭제",
      INT(VLOOKUP($M35,$AP:$BC,MATCH($AZ$1,$AP$1:$BC$1,0),0)*(VLOOKUP($N35,[2]ActorTable!$1:$1048576,MATCH("표준 DI pp Min",[2]ActorTable!$1:$1,0),0)+$H35*(VLOOKUP($N35,[2]ActorTable!$1:$1048576,MATCH("표준 DI pp Max",[2]ActorTable!$1:$1,0),0)-VLOOKUP($N35,[2]ActorTable!$1:$1048576,MATCH("표준 DI pp Min",[2]ActorTable!$1:$1,0),0)+1))))),
IF($M35="안 지정 캐릭터 영웅등급",
  IF(AND(OR($B35=10,$B35=11),$M35=OFFSET($M35,-1,0)),OFFSET(Q35,-1,0),
    VLOOKUP($M35,$AP:$BC,MATCH($BB$1,$AP$1:$BC$1,0),0)+INT($H35*(VLOOKUP($M35,$AP:$BC,MATCH($BC$1,$AP$1:$BC$1,0),0)-VLOOKUP($M35,$AP:$BC,MATCH($BB$1,$AP$1:$BC$1,0),0)+1))),
IF($M35="지정 캐릭터 PP",
  IF(AND(OR($B35=10,$B35=11),$M35=OFFSET($M35,-1,0)),OFFSET(Q35,-1,0),
    INT($O35*VLOOKUP($M35,$AP:$BC,MATCH($AZ$1,$AP$1:$BC$1,0),0)*IF($O35&lt;=15,1,1+($O35-15)^0.5/8)*CHOOSE(MID($N35,7,1)+1,1,1.25,2))),
"그외없음")))))))</f>
        <v>삭제</v>
      </c>
      <c r="R35">
        <f ca="1">IF($M35="삭제","삭제",
IF($M35="지정 장비",
  IF($P35="DI",
    VLOOKUP($N35,[1]EquipTable!$1:$1048576,MATCH("표준 DI pr Min",[1]EquipTable!$1:$1,0),0)+INT($I35*(VLOOKUP($N35,[1]EquipTable!$1:$1048576,MATCH("표준 DI pr Max",[1]EquipTable!$1:$1,0),0)-VLOOKUP($N35,[1]EquipTable!$1:$1048576,MATCH("표준 DI pr Min",[1]EquipTable!$1:$1,0),0)+1)),
    ROUNDDOWN(VLOOKUP($N35,[1]EquipTable!$1:$1048576,MATCH("표준 GO pr Min",[1]EquipTable!$1:$1,0),0)+INT($I35*(VLOOKUP($N35,[1]EquipTable!$1:$1048576,MATCH("표준 GO pr Max",[1]EquipTable!$1:$1,0),0)-VLOOKUP($N35,[1]EquipTable!$1:$1048576,MATCH("표준 GO pr Min",[1]EquipTable!$1:$1,0),0)+100)),-2)),
IF(OR($M35="캐릭터 상자 일반등급",$M35="캐릭터 상자 영웅등급"),VLOOKUP($M35,$AP:$BC,MATCH($AZ$1,$AP$1:$BC$1,0),0),
IF(OR($M35="지정 캐릭터",IF(ISERROR(FIND("지정 캐릭터 LBP",$M35)),0,1)),
  IF(AND(OR($B35=10,$B35=11),$M35=OFFSET($M35,-1,0)),OFFSET(R35,-1,0),
    INT(VLOOKUP($M35,$AP:$BC,MATCH($AZ$1,$AP$1:$BC$1,0),0)*(VLOOKUP($N35,[2]ActorTable!$1:$1048576,MATCH("표준 DI pr Min",[2]ActorTable!$1:$1,0),0)+$I35*(VLOOKUP($N35,[2]ActorTable!$1:$1048576,MATCH("표준 DI pr Max",[2]ActorTable!$1:$1,0),0)-VLOOKUP($N35,[2]ActorTable!$1:$1048576,MATCH("표준 DI pr Min",[2]ActorTable!$1:$1,0),0)+1)))),
IF($M35="안 지정 캐릭터 영웅등급",
  IF(AND(OR($B35=10,$B35=11),$M35=OFFSET($M35,-1,0)),OFFSET(R35,-1,0),
    VLOOKUP($M35,$AP:$BC,MATCH($AZ$1,$AP$1:$BC$1,0),0)+INT($I35*(VLOOKUP($M35,$AP:$BC,MATCH($BA$1,$AP$1:$BC$1,0),0)-VLOOKUP($M35,$AP:$BC,MATCH($AZ$1,$AP$1:$BC$1,0),0)+1))),
IF($M35="지정 캐릭터 PP",
  IF(AND(OR($B35=10,$B35=11),$M35=OFFSET($M35,-1,0)),OFFSET(R35,-1,0),
    INT($O35*VLOOKUP($M35,$AP:$BC,MATCH($AZ$1,$AP$1:$BC$1,0),0)*IF($O35&lt;=15,1,1+($O35-15)^0.5/8)*CHOOSE(MID($N35,7,1)+1,1,1.25,2)*(VLOOKUP($M35,$AP:$BC,MATCH($BA$1,$AP$1:$BC$1,0),0)+$I35*(VLOOKUP($M35,$AP:$BC,MATCH($BB$1,$AP$1:$BC$1,0),0)-VLOOKUP($M35,$AP:$BC,MATCH($BA$1,$AP$1:$BC$1,0),0))))),
IF(OR($M35="안 지정 캐릭터 PP 일반등급",$M35="안 지정 캐릭터 PP 영웅등급"),
  IF(AND(OR($B35=10,$B35=11),$M35=OFFSET($M35,-1,0)),OFFSET(R35,-1,0),
    $O35*VLOOKUP($M35,$AP:$BC,MATCH($AZ$1,$AP$1:$BC$1,0),0)),
"그외없음")))))))</f>
        <v>3600</v>
      </c>
      <c r="S35" t="str">
        <f ca="1">IF(OR(ISNUMBER(N35),N35="삭제",ISBLANK(N35)),"",
IF(LEFT(N35,5)="Equip",
  IF($BP$1&lt;VLOOKUP(N35,[1]EquipTable!$1:$1048576,MATCH("업데이트순번",[1]EquipTable!$1:$1,0),0),"업데이트순번이상",""),
IF(LEFT(N35,5)="Actor",
  IF($BY$1&lt;VLOOKUP(N35,[2]ActorTable!$1:$1048576,MATCH("업데이트순번",[2]ActorTable!$1:$1,0),0),"업데이트순번이상",""),
"그외없음")))</f>
        <v/>
      </c>
      <c r="T35" t="str">
        <f ca="1">IF(OR(ISNUMBER(N35),N35="삭제",ISBLANK(N35)),"",
IF(LEFT(N35,5)="Equip",IF(MID(N35,7,1)="4","전설",""),
IF(LEFT(N35,5)="Actor",IF(MID(N35,7,1)="2","전설",""),
"그외없음")))</f>
        <v/>
      </c>
      <c r="U35" t="s">
        <v>92</v>
      </c>
      <c r="V35">
        <v>7107</v>
      </c>
      <c r="W35">
        <v>9</v>
      </c>
      <c r="X35" t="s">
        <v>125</v>
      </c>
      <c r="Z35">
        <v>900</v>
      </c>
      <c r="AA35" t="str">
        <f ca="1">IF(ISBLANK(AB35),"",
VLOOKUP(AB35,OFFSET(INDIRECT("$A:$B"),0,MATCH(AB$1&amp;"_Verify",INDIRECT("$1:$1"),0)-1),2,0)
)</f>
        <v>fe</v>
      </c>
      <c r="AB35" t="s">
        <v>82</v>
      </c>
      <c r="AC35" t="s">
        <v>203</v>
      </c>
      <c r="AD35">
        <v>1</v>
      </c>
      <c r="AE35" t="s">
        <v>125</v>
      </c>
      <c r="AG35">
        <v>3000</v>
      </c>
      <c r="AH35" t="str">
        <f ca="1">IF(OR(ISNUMBER(AC35),AC35="삭제",ISBLANK(AC35)),"",
IF(LEFT(AC35,5)="Equip",
  IF($BP$1&lt;VLOOKUP(AC35,[1]EquipTable!$1:$1048576,MATCH("업데이트순번",[1]EquipTable!$1:$1,0),0),"업데이트순번이상",""),
IF(LEFT(AC35,5)="Actor",
  IF($BY$1&lt;VLOOKUP(AC35,[2]ActorTable!$1:$1048576,MATCH("업데이트순번",[2]ActorTable!$1:$1,0),0),"업데이트순번이상",""),
"그외없음")))</f>
        <v/>
      </c>
      <c r="AI35" s="11" t="str">
        <f>IF(OR(ISNUMBER(AC35),AC35="삭제",ISBLANK(AC35)),"",
IF(LEFT(AC35,5)="Equip",IF(MID(AC35,7,1)="4","전설",""),
IF(LEFT(AC35,5)="Actor",IF(MID(AC35,7,1)="2","전설",""),
"그외없음")))</f>
        <v/>
      </c>
      <c r="AJ35" t="str">
        <f>IF(ISBLANK($AB35),"",
IF(AND($B35&gt;=VLOOKUP($AB35,$AP:$AS,3,0),$B35&lt;=VLOOKUP($AB35,$AP:$AS,4,0)),"","슬롯타입이상"))</f>
        <v/>
      </c>
      <c r="AK35" t="str">
        <f ca="1">IF(OR(
  AND(NOT(ISERROR(FIND("상자",AB35))),ISBLANK(AC35)),
  AND(ISBLANK(AB35),ISBLANK(AC35)),
  AND(NOT(ISERROR(FIND("안 지정",AB35))),ISNUMBER(AC35))),"",
IF(AND(NOT(ISERROR(FIND("상자",AB35))),NOT(ISBLANK(AC35))),"밸류불필요",
IF(AND(NOT(ISERROR(FIND("안 지정",AB35))),NOT(ISNUMBER(AC35))),"숫자필요",
IF(NOT(ISERROR(FIND("장비",AB35))),
  IFERROR(VLOOKUP(AC35,[1]EquipTable!$A:$T,MATCH("이름참고",[1]EquipTable!$1:$1,0),0),"장비없음"),
IF(NOT(ISERROR(FIND("캐릭터",AB35))),
  IFERROR(VLOOKUP(AC35,[2]ActorTable!$A:$H,MATCH("이름참고",[2]ActorTable!$1:$1,0),0),"캐릭터없음"),
"")))))</f>
        <v>잔혹한 지배자</v>
      </c>
      <c r="AL35">
        <v>1</v>
      </c>
      <c r="AM35" t="str">
        <f ca="1">IF(ROW()=2,AN35,OFFSET(AM35,-1,0)&amp;IF(LEN(AN35)=0,"",","&amp;AN35))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v>
      </c>
      <c r="AN35" t="str">
        <f ca="1">IF(AL35&lt;&gt;1,"",
"{"""&amp;A$1&amp;""":"&amp;A35
&amp;","""&amp;B$1&amp;""":"&amp;B35
&amp;IF(LEN(AA35)=0,"",","""&amp;AA$1&amp;""":"""&amp;AA35&amp;"""")
&amp;IF(LEN(AC35)=0,"",","""&amp;AC$1&amp;""":"""&amp;AC35&amp;"""")
&amp;IF(LEN(AD35)=0,"",","""&amp;AD$1&amp;""":"&amp;AD35)
&amp;IF(LEN(AE35)=0,"",","""&amp;AE$1&amp;""":"""&amp;AE35&amp;"""")
&amp;IF(LEN(AF35)=0,"",","""&amp;AF$1&amp;""":"&amp;AF35)
&amp;IF(LEN(AG35)=0,"",","""&amp;AG$1&amp;""":"&amp;AG35)&amp;"}")</f>
        <v>{"dy":4,"sl":3,"tp":"fe","vl":"Equip4201","cn":1,"pt":"GO","pr":3000}</v>
      </c>
      <c r="BM35">
        <f ca="1">IF(VLOOKUP($BV35,[1]EquipTable!$1:$1048576,MATCH("업데이트순번",[1]EquipTable!$1:$1,0),0)&lt;=$BP$1,1,0)
*IF(MID(BV35,7,1)="4",0.1,1)</f>
        <v>1</v>
      </c>
      <c r="BN35">
        <f ca="1">IF(VLOOKUP($BV35,[1]EquipTable!$1:$1048576,MATCH("업데이트순번",[1]EquipTable!$1:$1,0),0)&lt;=$BP$1,1,0)
*IF(MID(BV35,7,1)="4",0.1,1)
*IF(AND(MID(BV35,7,1)&lt;&gt;"4",OR(MID(BV35,6,1)="6",MID(BV35,6,1)="7")),3,1)</f>
        <v>1</v>
      </c>
      <c r="BO35">
        <f ca="1">IF(VLOOKUP($BV35,[1]EquipTable!$1:$1048576,MATCH("업데이트순번",[1]EquipTable!$1:$1,0),0)&lt;=$BP$1,1,0)
*IF(MID(BV35,7,1)="4",0.1,1)
*IF(AND(MID(BV35,7,1)&lt;&gt;"4",MID(BV35,6,1)="8"),4,1)</f>
        <v>1</v>
      </c>
      <c r="BP35">
        <f t="shared" ca="1" si="5"/>
        <v>1.3495276653171391E-2</v>
      </c>
      <c r="BQ35">
        <f t="shared" ca="1" si="6"/>
        <v>9.4250706880301613E-3</v>
      </c>
      <c r="BR35">
        <f t="shared" ca="1" si="7"/>
        <v>1.0193679918450561E-2</v>
      </c>
      <c r="BS35">
        <f t="shared" ca="1" si="8"/>
        <v>0.31983805668016196</v>
      </c>
      <c r="BT35">
        <f t="shared" ca="1" si="11"/>
        <v>0.22337417530631495</v>
      </c>
      <c r="BU35">
        <f t="shared" ca="1" si="12"/>
        <v>0.24159021406727813</v>
      </c>
      <c r="BV35" t="str">
        <f ca="1">OFFSET([1]EquipTable!$A$1,ROW()-1,0)</f>
        <v>Equip2302</v>
      </c>
      <c r="BX35">
        <f ca="1">IF(VLOOKUP($CA35,[2]ActorTable!$1:$1048576,MATCH("업데이트순번",[2]ActorTable!$1:$1,0),0)&lt;=$BY$1,1,0)
*IF(MID(CA35,7,1)="2",0.1,1)</f>
        <v>0</v>
      </c>
      <c r="BY35">
        <f t="shared" ca="1" si="9"/>
        <v>0</v>
      </c>
      <c r="BZ35">
        <f t="shared" ca="1" si="10"/>
        <v>0.875</v>
      </c>
      <c r="CA35" t="str">
        <f ca="1">OFFSET([2]ActorTable!$A$1,ROW()-1,0)</f>
        <v>Actor9934</v>
      </c>
      <c r="CB35" t="str">
        <f ca="1">VLOOKUP($CA35,[2]ActorTable!$1:$1048576,MATCH("이름참고",[2]ActorTable!$1:$1,0),0)</f>
        <v>스트링없음</v>
      </c>
    </row>
    <row r="36" spans="1:80">
      <c r="A36">
        <v>4</v>
      </c>
      <c r="B36">
        <v>4</v>
      </c>
      <c r="C36">
        <f>IF(B36&lt;=9,0,
IF(B36=10,1,2))</f>
        <v>0</v>
      </c>
      <c r="D36">
        <f ca="1">RAND()</f>
        <v>0.59088737971360517</v>
      </c>
      <c r="E36">
        <f ca="1">RAND()</f>
        <v>0.43696121567950719</v>
      </c>
      <c r="F36">
        <f ca="1">RAND()</f>
        <v>6.7074229700158972E-2</v>
      </c>
      <c r="G36">
        <f ca="1">RAND()</f>
        <v>0.19210722993131257</v>
      </c>
      <c r="H36">
        <f ca="1">RAND()</f>
        <v>0.6632325041457191</v>
      </c>
      <c r="I36">
        <f ca="1">RAND()</f>
        <v>0.52641130645816836</v>
      </c>
      <c r="M36" t="str">
        <f ca="1">IF(LEN(J36)&lt;&gt;0,J36,VLOOKUP(D36+$B36,$BJ:$BK,MATCH($BK$1,$BJ$1:$BK$1,0),1))</f>
        <v>안 지정 캐릭터 PP 일반등급</v>
      </c>
      <c r="N36">
        <f ca="1">IF(LEN(K36)&lt;&gt;0,
  IF(LEN($J36)=0,"두 칸 모두 입력",
  IF($J36="지정 장비",K36,INDEX($CA:$CA,MATCH(K36,$CB:$CB,0)))),
IF($M36="삭제","삭제",
IF($M36="지정 장비",VLOOKUP($E36,OFFSET($BS:$BV,0,IF($B36=6,1,IF($B36=7,2,0))),MATCH($BV$1,OFFSET($BS$1:$BV$1,0,IF($B36=6,1,IF($B36=7,2,0))),0),1),
IF(OR($M36="캐릭터 상자 일반등급",$M36="캐릭터 상자 영웅등급"),"삭제",
IF(OR($M36="지정 캐릭터",$M36="지정 캐릭터 PP",IF(ISERROR(FIND("지정 캐릭터 LBP",$M36)),0,1)),
  IF(AND(OR($B36=10,$B36=11),$M36=OFFSET($M36,-1,0)),OFFSET(N36,-1,0),VLOOKUP($E36,$BZ:$CA,MATCH($CA$1,$BZ$1:$CA$1,0),1)),
IF(OR($M36="안 지정 캐릭터 영웅등급",$M36="안 지정 캐릭터 PP 일반등급",$M36="안 지정 캐릭터 PP 영웅등급"),
  IF(AND(OR($B36=10,$B36=11),$M36=OFFSET($M36,-1,0)),OFFSET(N36,-1,0),INT($E36*100000)),
"그외없음"))))))</f>
        <v>43696</v>
      </c>
      <c r="O36">
        <f ca="1">IF(LEN(L36)&lt;&gt;0,
  IF(OR(LEN($J36)=0,LEN($K36)=0),"세 칸 모두 입력",L36),
IF($M36="삭제","삭제",
IF(OR($M36="지정 장비",$M36="캐릭터 상자 일반등급",$M36="캐릭터 상자 영웅등급",$M36="지정 캐릭터",IF(ISERROR(FIND("지정 캐릭터 LBP",$M36)),0,1),$M36="안 지정 캐릭터 영웅등급"),1,
IF($M36="지정 캐릭터 PP",
  IF(AND(OR($B36=10,$B36=11),$M36=OFFSET($M36,-1,0)),OFFSET(O36,-1,0),
    VLOOKUP($M36,$AP:$BB,MATCH($AX$1,$AP$1:$BB$1,0),0)+INT($E36*(VLOOKUP($M36,$AP:$BB,MATCH($AY$1,$AP$1:$BB$1,0),0)-VLOOKUP($M36,$AP:$BB,MATCH($AX$1,$AP$1:$BB$1,0),0)+1))),
IF(OR($M36="안 지정 캐릭터 PP 일반등급",$M36="안 지정 캐릭터 PP 영웅등급"),
  IF(AND(OR($B36=10,$B36=11),$M36=OFFSET($M36,-1,0)),OFFSET(O36,-1,0),
    VLOOKUP($M36,$AP:$BB,MATCH($AX$1,$AP$1:$BB$1,0),0)+INT($E36*(VLOOKUP($M36,$AP:$BB,MATCH($AY$1,$AP$1:$BB$1,0),0)-VLOOKUP($M36,$AP:$BB,MATCH($AX$1,$AP$1:$BB$1,0),0)+1))),
"그외없음")))))</f>
        <v>8</v>
      </c>
      <c r="P36" t="str">
        <f ca="1">IF($M36="삭제","삭제",
IF($M36="지정 장비",
  IF(ISBLANK(VLOOKUP($N36,[1]EquipTable!$1:$1048576,MATCH("표준 GO pr Min",[1]EquipTable!$1:$1,0),0)),"DI",
    IF(ISBLANK(VLOOKUP($N36,[1]EquipTable!$1:$1048576,MATCH("표준 DI pr Min",[1]EquipTable!$1:$1,0),0)),"GO",
      IF(G36&lt;IF($B36&lt;=1,0.5,0.25),"DI","GO"))),
IF(OR($M36="캐릭터 상자 일반등급",$M36="캐릭터 상자 영웅등급"),"DI",
IF(OR($M36="지정 캐릭터",IF(ISERROR(FIND("지정 캐릭터 LBP",$M36)),0,1),$M36="안 지정 캐릭터 영웅등급"),"DI",
IF($M36="지정 캐릭터 PP","DI",
IF(OR($M36="안 지정 캐릭터 PP 일반등급",$M36="안 지정 캐릭터 PP 영웅등급"),"GO",
"그외없음"))))))</f>
        <v>GO</v>
      </c>
      <c r="Q36" t="str">
        <f ca="1">IF($M36="삭제","삭제",
IF($P36="GO","삭제",
IF($M36="지정 장비",
  IF(ISBLANK(VLOOKUP($N36,[1]EquipTable!$1:$1048576,MATCH("표준 DI pp Min",[1]EquipTable!$1:$1,0),0)),"삭제",
    VLOOKUP($N36,[1]EquipTable!$1:$1048576,MATCH("표준 DI pp Min",[1]EquipTable!$1:$1,0),0)+INT($H36*(VLOOKUP($N36,[1]EquipTable!$1:$1048576,MATCH("표준 DI pp Max",[1]EquipTable!$1:$1,0),0)-VLOOKUP($N36,[1]EquipTable!$1:$1048576,MATCH("표준 DI pp Min",[1]EquipTable!$1:$1,0),0)+1))),
IF(OR($M36="캐릭터 상자 일반등급",$M36="캐릭터 상자 영웅등급"),"삭제",
IF(OR($M36="지정 캐릭터",IF(ISERROR(FIND("지정 캐릭터 LBP",$M36)),0,1)),
  IF(AND(OR($B36=10,$B36=11),$M36=OFFSET($M36,-1,0)),OFFSET(Q36,-1,0),
    IF(ISBLANK(VLOOKUP($N36,[2]ActorTable!$1:$1048576,MATCH("표준 DI pp Min",[2]ActorTable!$1:$1,0),0)),"삭제",
      INT(VLOOKUP($M36,$AP:$BC,MATCH($AZ$1,$AP$1:$BC$1,0),0)*(VLOOKUP($N36,[2]ActorTable!$1:$1048576,MATCH("표준 DI pp Min",[2]ActorTable!$1:$1,0),0)+$H36*(VLOOKUP($N36,[2]ActorTable!$1:$1048576,MATCH("표준 DI pp Max",[2]ActorTable!$1:$1,0),0)-VLOOKUP($N36,[2]ActorTable!$1:$1048576,MATCH("표준 DI pp Min",[2]ActorTable!$1:$1,0),0)+1))))),
IF($M36="안 지정 캐릭터 영웅등급",
  IF(AND(OR($B36=10,$B36=11),$M36=OFFSET($M36,-1,0)),OFFSET(Q36,-1,0),
    VLOOKUP($M36,$AP:$BC,MATCH($BB$1,$AP$1:$BC$1,0),0)+INT($H36*(VLOOKUP($M36,$AP:$BC,MATCH($BC$1,$AP$1:$BC$1,0),0)-VLOOKUP($M36,$AP:$BC,MATCH($BB$1,$AP$1:$BC$1,0),0)+1))),
IF($M36="지정 캐릭터 PP",
  IF(AND(OR($B36=10,$B36=11),$M36=OFFSET($M36,-1,0)),OFFSET(Q36,-1,0),
    INT($O36*VLOOKUP($M36,$AP:$BC,MATCH($AZ$1,$AP$1:$BC$1,0),0)*IF($O36&lt;=15,1,1+($O36-15)^0.5/8)*CHOOSE(MID($N36,7,1)+1,1,1.25,2))),
"그외없음")))))))</f>
        <v>삭제</v>
      </c>
      <c r="R36">
        <f ca="1">IF($M36="삭제","삭제",
IF($M36="지정 장비",
  IF($P36="DI",
    VLOOKUP($N36,[1]EquipTable!$1:$1048576,MATCH("표준 DI pr Min",[1]EquipTable!$1:$1,0),0)+INT($I36*(VLOOKUP($N36,[1]EquipTable!$1:$1048576,MATCH("표준 DI pr Max",[1]EquipTable!$1:$1,0),0)-VLOOKUP($N36,[1]EquipTable!$1:$1048576,MATCH("표준 DI pr Min",[1]EquipTable!$1:$1,0),0)+1)),
    ROUNDDOWN(VLOOKUP($N36,[1]EquipTable!$1:$1048576,MATCH("표준 GO pr Min",[1]EquipTable!$1:$1,0),0)+INT($I36*(VLOOKUP($N36,[1]EquipTable!$1:$1048576,MATCH("표준 GO pr Max",[1]EquipTable!$1:$1,0),0)-VLOOKUP($N36,[1]EquipTable!$1:$1048576,MATCH("표준 GO pr Min",[1]EquipTable!$1:$1,0),0)+100)),-2)),
IF(OR($M36="캐릭터 상자 일반등급",$M36="캐릭터 상자 영웅등급"),VLOOKUP($M36,$AP:$BC,MATCH($AZ$1,$AP$1:$BC$1,0),0),
IF(OR($M36="지정 캐릭터",IF(ISERROR(FIND("지정 캐릭터 LBP",$M36)),0,1)),
  IF(AND(OR($B36=10,$B36=11),$M36=OFFSET($M36,-1,0)),OFFSET(R36,-1,0),
    INT(VLOOKUP($M36,$AP:$BC,MATCH($AZ$1,$AP$1:$BC$1,0),0)*(VLOOKUP($N36,[2]ActorTable!$1:$1048576,MATCH("표준 DI pr Min",[2]ActorTable!$1:$1,0),0)+$I36*(VLOOKUP($N36,[2]ActorTable!$1:$1048576,MATCH("표준 DI pr Max",[2]ActorTable!$1:$1,0),0)-VLOOKUP($N36,[2]ActorTable!$1:$1048576,MATCH("표준 DI pr Min",[2]ActorTable!$1:$1,0),0)+1)))),
IF($M36="안 지정 캐릭터 영웅등급",
  IF(AND(OR($B36=10,$B36=11),$M36=OFFSET($M36,-1,0)),OFFSET(R36,-1,0),
    VLOOKUP($M36,$AP:$BC,MATCH($AZ$1,$AP$1:$BC$1,0),0)+INT($I36*(VLOOKUP($M36,$AP:$BC,MATCH($BA$1,$AP$1:$BC$1,0),0)-VLOOKUP($M36,$AP:$BC,MATCH($AZ$1,$AP$1:$BC$1,0),0)+1))),
IF($M36="지정 캐릭터 PP",
  IF(AND(OR($B36=10,$B36=11),$M36=OFFSET($M36,-1,0)),OFFSET(R36,-1,0),
    INT($O36*VLOOKUP($M36,$AP:$BC,MATCH($AZ$1,$AP$1:$BC$1,0),0)*IF($O36&lt;=15,1,1+($O36-15)^0.5/8)*CHOOSE(MID($N36,7,1)+1,1,1.25,2)*(VLOOKUP($M36,$AP:$BC,MATCH($BA$1,$AP$1:$BC$1,0),0)+$I36*(VLOOKUP($M36,$AP:$BC,MATCH($BB$1,$AP$1:$BC$1,0),0)-VLOOKUP($M36,$AP:$BC,MATCH($BA$1,$AP$1:$BC$1,0),0))))),
IF(OR($M36="안 지정 캐릭터 PP 일반등급",$M36="안 지정 캐릭터 PP 영웅등급"),
  IF(AND(OR($B36=10,$B36=11),$M36=OFFSET($M36,-1,0)),OFFSET(R36,-1,0),
    $O36*VLOOKUP($M36,$AP:$BC,MATCH($AZ$1,$AP$1:$BC$1,0),0)),
"그외없음")))))))</f>
        <v>2400</v>
      </c>
      <c r="S36" t="str">
        <f ca="1">IF(OR(ISNUMBER(N36),N36="삭제",ISBLANK(N36)),"",
IF(LEFT(N36,5)="Equip",
  IF($BP$1&lt;VLOOKUP(N36,[1]EquipTable!$1:$1048576,MATCH("업데이트순번",[1]EquipTable!$1:$1,0),0),"업데이트순번이상",""),
IF(LEFT(N36,5)="Actor",
  IF($BY$1&lt;VLOOKUP(N36,[2]ActorTable!$1:$1048576,MATCH("업데이트순번",[2]ActorTable!$1:$1,0),0),"업데이트순번이상",""),
"그외없음")))</f>
        <v/>
      </c>
      <c r="T36" t="str">
        <f ca="1">IF(OR(ISNUMBER(N36),N36="삭제",ISBLANK(N36)),"",
IF(LEFT(N36,5)="Equip",IF(MID(N36,7,1)="4","전설",""),
IF(LEFT(N36,5)="Actor",IF(MID(N36,7,1)="2","전설",""),
"그외없음")))</f>
        <v/>
      </c>
      <c r="U36" t="s">
        <v>92</v>
      </c>
      <c r="V36">
        <v>265</v>
      </c>
      <c r="W36">
        <v>9</v>
      </c>
      <c r="X36" t="s">
        <v>125</v>
      </c>
      <c r="Z36">
        <v>900</v>
      </c>
      <c r="AA36" t="str">
        <f ca="1">IF(ISBLANK(AB36),"",
VLOOKUP(AB36,OFFSET(INDIRECT("$A:$B"),0,MATCH(AB$1&amp;"_Verify",INDIRECT("$1:$1"),0)-1),2,0)
)</f>
        <v>fe</v>
      </c>
      <c r="AB36" t="s">
        <v>82</v>
      </c>
      <c r="AC36" t="s">
        <v>430</v>
      </c>
      <c r="AD36">
        <v>1</v>
      </c>
      <c r="AE36" t="s">
        <v>125</v>
      </c>
      <c r="AG36">
        <v>2900</v>
      </c>
      <c r="AH36" t="str">
        <f ca="1">IF(OR(ISNUMBER(AC36),AC36="삭제",ISBLANK(AC36)),"",
IF(LEFT(AC36,5)="Equip",
  IF($BP$1&lt;VLOOKUP(AC36,[1]EquipTable!$1:$1048576,MATCH("업데이트순번",[1]EquipTable!$1:$1,0),0),"업데이트순번이상",""),
IF(LEFT(AC36,5)="Actor",
  IF($BY$1&lt;VLOOKUP(AC36,[2]ActorTable!$1:$1048576,MATCH("업데이트순번",[2]ActorTable!$1:$1,0),0),"업데이트순번이상",""),
"그외없음")))</f>
        <v/>
      </c>
      <c r="AI36" s="11" t="str">
        <f>IF(OR(ISNUMBER(AC36),AC36="삭제",ISBLANK(AC36)),"",
IF(LEFT(AC36,5)="Equip",IF(MID(AC36,7,1)="4","전설",""),
IF(LEFT(AC36,5)="Actor",IF(MID(AC36,7,1)="2","전설",""),
"그외없음")))</f>
        <v/>
      </c>
      <c r="AJ36" t="str">
        <f>IF(ISBLANK($AB36),"",
IF(AND($B36&gt;=VLOOKUP($AB36,$AP:$AS,3,0),$B36&lt;=VLOOKUP($AB36,$AP:$AS,4,0)),"","슬롯타입이상"))</f>
        <v/>
      </c>
      <c r="AK36" t="str">
        <f ca="1">IF(OR(
  AND(NOT(ISERROR(FIND("상자",AB36))),ISBLANK(AC36)),
  AND(ISBLANK(AB36),ISBLANK(AC36)),
  AND(NOT(ISERROR(FIND("안 지정",AB36))),ISNUMBER(AC36))),"",
IF(AND(NOT(ISERROR(FIND("상자",AB36))),NOT(ISBLANK(AC36))),"밸류불필요",
IF(AND(NOT(ISERROR(FIND("안 지정",AB36))),NOT(ISNUMBER(AC36))),"숫자필요",
IF(NOT(ISERROR(FIND("장비",AB36))),
  IFERROR(VLOOKUP(AC36,[1]EquipTable!$A:$T,MATCH("이름참고",[1]EquipTable!$1:$1,0),0),"장비없음"),
IF(NOT(ISERROR(FIND("캐릭터",AB36))),
  IFERROR(VLOOKUP(AC36,[2]ActorTable!$A:$H,MATCH("이름참고",[2]ActorTable!$1:$1,0),0),"캐릭터없음"),
"")))))</f>
        <v>성스러운 휘장</v>
      </c>
      <c r="AL36">
        <v>1</v>
      </c>
      <c r="AM36" t="str">
        <f ca="1">IF(ROW()=2,AN36,OFFSET(AM36,-1,0)&amp;IF(LEN(AN36)=0,"",","&amp;AN36))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v>
      </c>
      <c r="AN36" t="str">
        <f ca="1">IF(AL36&lt;&gt;1,"",
"{"""&amp;A$1&amp;""":"&amp;A36
&amp;","""&amp;B$1&amp;""":"&amp;B36
&amp;IF(LEN(AA36)=0,"",","""&amp;AA$1&amp;""":"""&amp;AA36&amp;"""")
&amp;IF(LEN(AC36)=0,"",","""&amp;AC$1&amp;""":"""&amp;AC36&amp;"""")
&amp;IF(LEN(AD36)=0,"",","""&amp;AD$1&amp;""":"&amp;AD36)
&amp;IF(LEN(AE36)=0,"",","""&amp;AE$1&amp;""":"""&amp;AE36&amp;"""")
&amp;IF(LEN(AF36)=0,"",","""&amp;AF$1&amp;""":"&amp;AF36)
&amp;IF(LEN(AG36)=0,"",","""&amp;AG$1&amp;""":"&amp;AG36)&amp;"}")</f>
        <v>{"dy":4,"sl":4,"tp":"fe","vl":"Equip5201","cn":1,"pt":"GO","pr":2900}</v>
      </c>
      <c r="BM36">
        <f ca="1">IF(VLOOKUP($BV36,[1]EquipTable!$1:$1048576,MATCH("업데이트순번",[1]EquipTable!$1:$1,0),0)&lt;=$BP$1,1,0)
*IF(MID(BV36,7,1)="4",0.1,1)</f>
        <v>0.1</v>
      </c>
      <c r="BN36">
        <f ca="1">IF(VLOOKUP($BV36,[1]EquipTable!$1:$1048576,MATCH("업데이트순번",[1]EquipTable!$1:$1,0),0)&lt;=$BP$1,1,0)
*IF(MID(BV36,7,1)="4",0.1,1)
*IF(AND(MID(BV36,7,1)&lt;&gt;"4",OR(MID(BV36,6,1)="6",MID(BV36,6,1)="7")),3,1)</f>
        <v>0.1</v>
      </c>
      <c r="BO36">
        <f ca="1">IF(VLOOKUP($BV36,[1]EquipTable!$1:$1048576,MATCH("업데이트순번",[1]EquipTable!$1:$1,0),0)&lt;=$BP$1,1,0)
*IF(MID(BV36,7,1)="4",0.1,1)
*IF(AND(MID(BV36,7,1)&lt;&gt;"4",MID(BV36,6,1)="8"),4,1)</f>
        <v>0.1</v>
      </c>
      <c r="BP36">
        <f t="shared" ca="1" si="5"/>
        <v>1.3495276653171392E-3</v>
      </c>
      <c r="BQ36">
        <f t="shared" ca="1" si="6"/>
        <v>9.4250706880301622E-4</v>
      </c>
      <c r="BR36">
        <f t="shared" ca="1" si="7"/>
        <v>1.0193679918450561E-3</v>
      </c>
      <c r="BS36">
        <f t="shared" ca="1" si="8"/>
        <v>0.33333333333333337</v>
      </c>
      <c r="BT36">
        <f t="shared" ca="1" si="11"/>
        <v>0.23279924599434512</v>
      </c>
      <c r="BU36">
        <f t="shared" ca="1" si="12"/>
        <v>0.2517838939857287</v>
      </c>
      <c r="BV36" t="str">
        <f ca="1">OFFSET([1]EquipTable!$A$1,ROW()-1,0)</f>
        <v>Equip2401</v>
      </c>
      <c r="BX36">
        <f ca="1">IF(VLOOKUP($CA36,[2]ActorTable!$1:$1048576,MATCH("업데이트순번",[2]ActorTable!$1:$1,0),0)&lt;=$BY$1,1,0)
*IF(MID(CA36,7,1)="2",0.1,1)</f>
        <v>0</v>
      </c>
      <c r="BY36">
        <f t="shared" ca="1" si="9"/>
        <v>0</v>
      </c>
      <c r="BZ36">
        <f t="shared" ca="1" si="10"/>
        <v>0.875</v>
      </c>
      <c r="CA36" t="str">
        <f ca="1">OFFSET([2]ActorTable!$A$1,ROW()-1,0)</f>
        <v>Actor2235</v>
      </c>
      <c r="CB36" t="str">
        <f ca="1">VLOOKUP($CA36,[2]ActorTable!$1:$1048576,MATCH("이름참고",[2]ActorTable!$1:$1,0),0)</f>
        <v>린하이</v>
      </c>
    </row>
    <row r="37" spans="1:80">
      <c r="A37">
        <v>4</v>
      </c>
      <c r="B37">
        <v>5</v>
      </c>
      <c r="C37">
        <f>IF(B37&lt;=9,0,
IF(B37=10,1,2))</f>
        <v>0</v>
      </c>
      <c r="D37">
        <f ca="1">RAND()</f>
        <v>0.65698029390512613</v>
      </c>
      <c r="E37">
        <f ca="1">RAND()</f>
        <v>0.52494467074049111</v>
      </c>
      <c r="F37">
        <f ca="1">RAND()</f>
        <v>0.41344086292618643</v>
      </c>
      <c r="G37">
        <f ca="1">RAND()</f>
        <v>0.8108575737942143</v>
      </c>
      <c r="H37">
        <f ca="1">RAND()</f>
        <v>0.12286530658697514</v>
      </c>
      <c r="I37">
        <f ca="1">RAND()</f>
        <v>0.20696032430021893</v>
      </c>
      <c r="M37" t="str">
        <f ca="1">IF(LEN(J37)&lt;&gt;0,J37,VLOOKUP(D37+$B37,$BJ:$BK,MATCH($BK$1,$BJ$1:$BK$1,0),1))</f>
        <v>안 지정 캐릭터 PP 영웅등급</v>
      </c>
      <c r="N37">
        <f ca="1">IF(LEN(K37)&lt;&gt;0,
  IF(LEN($J37)=0,"두 칸 모두 입력",
  IF($J37="지정 장비",K37,INDEX($CA:$CA,MATCH(K37,$CB:$CB,0)))),
IF($M37="삭제","삭제",
IF($M37="지정 장비",VLOOKUP($E37,OFFSET($BS:$BV,0,IF($B37=6,1,IF($B37=7,2,0))),MATCH($BV$1,OFFSET($BS$1:$BV$1,0,IF($B37=6,1,IF($B37=7,2,0))),0),1),
IF(OR($M37="캐릭터 상자 일반등급",$M37="캐릭터 상자 영웅등급"),"삭제",
IF(OR($M37="지정 캐릭터",$M37="지정 캐릭터 PP",IF(ISERROR(FIND("지정 캐릭터 LBP",$M37)),0,1)),
  IF(AND(OR($B37=10,$B37=11),$M37=OFFSET($M37,-1,0)),OFFSET(N37,-1,0),VLOOKUP($E37,$BZ:$CA,MATCH($CA$1,$BZ$1:$CA$1,0),1)),
IF(OR($M37="안 지정 캐릭터 영웅등급",$M37="안 지정 캐릭터 PP 일반등급",$M37="안 지정 캐릭터 PP 영웅등급"),
  IF(AND(OR($B37=10,$B37=11),$M37=OFFSET($M37,-1,0)),OFFSET(N37,-1,0),INT($E37*100000)),
"그외없음"))))))</f>
        <v>52494</v>
      </c>
      <c r="O37">
        <f ca="1">IF(LEN(L37)&lt;&gt;0,
  IF(OR(LEN($J37)=0,LEN($K37)=0),"세 칸 모두 입력",L37),
IF($M37="삭제","삭제",
IF(OR($M37="지정 장비",$M37="캐릭터 상자 일반등급",$M37="캐릭터 상자 영웅등급",$M37="지정 캐릭터",IF(ISERROR(FIND("지정 캐릭터 LBP",$M37)),0,1),$M37="안 지정 캐릭터 영웅등급"),1,
IF($M37="지정 캐릭터 PP",
  IF(AND(OR($B37=10,$B37=11),$M37=OFFSET($M37,-1,0)),OFFSET(O37,-1,0),
    VLOOKUP($M37,$AP:$BB,MATCH($AX$1,$AP$1:$BB$1,0),0)+INT($E37*(VLOOKUP($M37,$AP:$BB,MATCH($AY$1,$AP$1:$BB$1,0),0)-VLOOKUP($M37,$AP:$BB,MATCH($AX$1,$AP$1:$BB$1,0),0)+1))),
IF(OR($M37="안 지정 캐릭터 PP 일반등급",$M37="안 지정 캐릭터 PP 영웅등급"),
  IF(AND(OR($B37=10,$B37=11),$M37=OFFSET($M37,-1,0)),OFFSET(O37,-1,0),
    VLOOKUP($M37,$AP:$BB,MATCH($AX$1,$AP$1:$BB$1,0),0)+INT($E37*(VLOOKUP($M37,$AP:$BB,MATCH($AY$1,$AP$1:$BB$1,0),0)-VLOOKUP($M37,$AP:$BB,MATCH($AX$1,$AP$1:$BB$1,0),0)+1))),
"그외없음")))))</f>
        <v>9</v>
      </c>
      <c r="P37" t="str">
        <f ca="1">IF($M37="삭제","삭제",
IF($M37="지정 장비",
  IF(ISBLANK(VLOOKUP($N37,[1]EquipTable!$1:$1048576,MATCH("표준 GO pr Min",[1]EquipTable!$1:$1,0),0)),"DI",
    IF(ISBLANK(VLOOKUP($N37,[1]EquipTable!$1:$1048576,MATCH("표준 DI pr Min",[1]EquipTable!$1:$1,0),0)),"GO",
      IF(G37&lt;IF($B37&lt;=1,0.5,0.25),"DI","GO"))),
IF(OR($M37="캐릭터 상자 일반등급",$M37="캐릭터 상자 영웅등급"),"DI",
IF(OR($M37="지정 캐릭터",IF(ISERROR(FIND("지정 캐릭터 LBP",$M37)),0,1),$M37="안 지정 캐릭터 영웅등급"),"DI",
IF($M37="지정 캐릭터 PP","DI",
IF(OR($M37="안 지정 캐릭터 PP 일반등급",$M37="안 지정 캐릭터 PP 영웅등급"),"GO",
"그외없음"))))))</f>
        <v>GO</v>
      </c>
      <c r="Q37" t="str">
        <f ca="1">IF($M37="삭제","삭제",
IF($P37="GO","삭제",
IF($M37="지정 장비",
  IF(ISBLANK(VLOOKUP($N37,[1]EquipTable!$1:$1048576,MATCH("표준 DI pp Min",[1]EquipTable!$1:$1,0),0)),"삭제",
    VLOOKUP($N37,[1]EquipTable!$1:$1048576,MATCH("표준 DI pp Min",[1]EquipTable!$1:$1,0),0)+INT($H37*(VLOOKUP($N37,[1]EquipTable!$1:$1048576,MATCH("표준 DI pp Max",[1]EquipTable!$1:$1,0),0)-VLOOKUP($N37,[1]EquipTable!$1:$1048576,MATCH("표준 DI pp Min",[1]EquipTable!$1:$1,0),0)+1))),
IF(OR($M37="캐릭터 상자 일반등급",$M37="캐릭터 상자 영웅등급"),"삭제",
IF(OR($M37="지정 캐릭터",IF(ISERROR(FIND("지정 캐릭터 LBP",$M37)),0,1)),
  IF(AND(OR($B37=10,$B37=11),$M37=OFFSET($M37,-1,0)),OFFSET(Q37,-1,0),
    IF(ISBLANK(VLOOKUP($N37,[2]ActorTable!$1:$1048576,MATCH("표준 DI pp Min",[2]ActorTable!$1:$1,0),0)),"삭제",
      INT(VLOOKUP($M37,$AP:$BC,MATCH($AZ$1,$AP$1:$BC$1,0),0)*(VLOOKUP($N37,[2]ActorTable!$1:$1048576,MATCH("표준 DI pp Min",[2]ActorTable!$1:$1,0),0)+$H37*(VLOOKUP($N37,[2]ActorTable!$1:$1048576,MATCH("표준 DI pp Max",[2]ActorTable!$1:$1,0),0)-VLOOKUP($N37,[2]ActorTable!$1:$1048576,MATCH("표준 DI pp Min",[2]ActorTable!$1:$1,0),0)+1))))),
IF($M37="안 지정 캐릭터 영웅등급",
  IF(AND(OR($B37=10,$B37=11),$M37=OFFSET($M37,-1,0)),OFFSET(Q37,-1,0),
    VLOOKUP($M37,$AP:$BC,MATCH($BB$1,$AP$1:$BC$1,0),0)+INT($H37*(VLOOKUP($M37,$AP:$BC,MATCH($BC$1,$AP$1:$BC$1,0),0)-VLOOKUP($M37,$AP:$BC,MATCH($BB$1,$AP$1:$BC$1,0),0)+1))),
IF($M37="지정 캐릭터 PP",
  IF(AND(OR($B37=10,$B37=11),$M37=OFFSET($M37,-1,0)),OFFSET(Q37,-1,0),
    INT($O37*VLOOKUP($M37,$AP:$BC,MATCH($AZ$1,$AP$1:$BC$1,0),0)*IF($O37&lt;=15,1,1+($O37-15)^0.5/8)*CHOOSE(MID($N37,7,1)+1,1,1.25,2))),
"그외없음")))))))</f>
        <v>삭제</v>
      </c>
      <c r="R37">
        <f ca="1">IF($M37="삭제","삭제",
IF($M37="지정 장비",
  IF($P37="DI",
    VLOOKUP($N37,[1]EquipTable!$1:$1048576,MATCH("표준 DI pr Min",[1]EquipTable!$1:$1,0),0)+INT($I37*(VLOOKUP($N37,[1]EquipTable!$1:$1048576,MATCH("표준 DI pr Max",[1]EquipTable!$1:$1,0),0)-VLOOKUP($N37,[1]EquipTable!$1:$1048576,MATCH("표준 DI pr Min",[1]EquipTable!$1:$1,0),0)+1)),
    ROUNDDOWN(VLOOKUP($N37,[1]EquipTable!$1:$1048576,MATCH("표준 GO pr Min",[1]EquipTable!$1:$1,0),0)+INT($I37*(VLOOKUP($N37,[1]EquipTable!$1:$1048576,MATCH("표준 GO pr Max",[1]EquipTable!$1:$1,0),0)-VLOOKUP($N37,[1]EquipTable!$1:$1048576,MATCH("표준 GO pr Min",[1]EquipTable!$1:$1,0),0)+100)),-2)),
IF(OR($M37="캐릭터 상자 일반등급",$M37="캐릭터 상자 영웅등급"),VLOOKUP($M37,$AP:$BC,MATCH($AZ$1,$AP$1:$BC$1,0),0),
IF(OR($M37="지정 캐릭터",IF(ISERROR(FIND("지정 캐릭터 LBP",$M37)),0,1)),
  IF(AND(OR($B37=10,$B37=11),$M37=OFFSET($M37,-1,0)),OFFSET(R37,-1,0),
    INT(VLOOKUP($M37,$AP:$BC,MATCH($AZ$1,$AP$1:$BC$1,0),0)*(VLOOKUP($N37,[2]ActorTable!$1:$1048576,MATCH("표준 DI pr Min",[2]ActorTable!$1:$1,0),0)+$I37*(VLOOKUP($N37,[2]ActorTable!$1:$1048576,MATCH("표준 DI pr Max",[2]ActorTable!$1:$1,0),0)-VLOOKUP($N37,[2]ActorTable!$1:$1048576,MATCH("표준 DI pr Min",[2]ActorTable!$1:$1,0),0)+1)))),
IF($M37="안 지정 캐릭터 영웅등급",
  IF(AND(OR($B37=10,$B37=11),$M37=OFFSET($M37,-1,0)),OFFSET(R37,-1,0),
    VLOOKUP($M37,$AP:$BC,MATCH($AZ$1,$AP$1:$BC$1,0),0)+INT($I37*(VLOOKUP($M37,$AP:$BC,MATCH($BA$1,$AP$1:$BC$1,0),0)-VLOOKUP($M37,$AP:$BC,MATCH($AZ$1,$AP$1:$BC$1,0),0)+1))),
IF($M37="지정 캐릭터 PP",
  IF(AND(OR($B37=10,$B37=11),$M37=OFFSET($M37,-1,0)),OFFSET(R37,-1,0),
    INT($O37*VLOOKUP($M37,$AP:$BC,MATCH($AZ$1,$AP$1:$BC$1,0),0)*IF($O37&lt;=15,1,1+($O37-15)^0.5/8)*CHOOSE(MID($N37,7,1)+1,1,1.25,2)*(VLOOKUP($M37,$AP:$BC,MATCH($BA$1,$AP$1:$BC$1,0),0)+$I37*(VLOOKUP($M37,$AP:$BC,MATCH($BB$1,$AP$1:$BC$1,0),0)-VLOOKUP($M37,$AP:$BC,MATCH($BA$1,$AP$1:$BC$1,0),0))))),
IF(OR($M37="안 지정 캐릭터 PP 일반등급",$M37="안 지정 캐릭터 PP 영웅등급"),
  IF(AND(OR($B37=10,$B37=11),$M37=OFFSET($M37,-1,0)),OFFSET(R37,-1,0),
    $O37*VLOOKUP($M37,$AP:$BC,MATCH($AZ$1,$AP$1:$BC$1,0),0)),
"그외없음")))))))</f>
        <v>2700</v>
      </c>
      <c r="S37" t="str">
        <f ca="1">IF(OR(ISNUMBER(N37),N37="삭제",ISBLANK(N37)),"",
IF(LEFT(N37,5)="Equip",
  IF($BP$1&lt;VLOOKUP(N37,[1]EquipTable!$1:$1048576,MATCH("업데이트순번",[1]EquipTable!$1:$1,0),0),"업데이트순번이상",""),
IF(LEFT(N37,5)="Actor",
  IF($BY$1&lt;VLOOKUP(N37,[2]ActorTable!$1:$1048576,MATCH("업데이트순번",[2]ActorTable!$1:$1,0),0),"업데이트순번이상",""),
"그외없음")))</f>
        <v/>
      </c>
      <c r="T37" t="str">
        <f ca="1">IF(OR(ISNUMBER(N37),N37="삭제",ISBLANK(N37)),"",
IF(LEFT(N37,5)="Equip",IF(MID(N37,7,1)="4","전설",""),
IF(LEFT(N37,5)="Actor",IF(MID(N37,7,1)="2","전설",""),
"그외없음")))</f>
        <v/>
      </c>
      <c r="U37" t="s">
        <v>82</v>
      </c>
      <c r="V37" t="s">
        <v>203</v>
      </c>
      <c r="W37">
        <v>1</v>
      </c>
      <c r="X37" t="s">
        <v>125</v>
      </c>
      <c r="Z37">
        <v>2900</v>
      </c>
      <c r="AA37" t="str">
        <f ca="1">IF(ISBLANK(AB37),"",
VLOOKUP(AB37,OFFSET(INDIRECT("$A:$B"),0,MATCH(AB$1&amp;"_Verify",INDIRECT("$1:$1"),0)-1),2,0)
)</f>
        <v>uph</v>
      </c>
      <c r="AB37" t="s">
        <v>91</v>
      </c>
      <c r="AC37">
        <v>26542</v>
      </c>
      <c r="AD37">
        <v>10</v>
      </c>
      <c r="AE37" t="s">
        <v>295</v>
      </c>
      <c r="AG37">
        <v>3000</v>
      </c>
      <c r="AH37" t="str">
        <f>IF(OR(ISNUMBER(AC37),AC37="삭제",ISBLANK(AC37)),"",
IF(LEFT(AC37,5)="Equip",
  IF($BP$1&lt;VLOOKUP(AC37,[1]EquipTable!$1:$1048576,MATCH("업데이트순번",[1]EquipTable!$1:$1,0),0),"업데이트순번이상",""),
IF(LEFT(AC37,5)="Actor",
  IF($BY$1&lt;VLOOKUP(AC37,[2]ActorTable!$1:$1048576,MATCH("업데이트순번",[2]ActorTable!$1:$1,0),0),"업데이트순번이상",""),
"그외없음")))</f>
        <v/>
      </c>
      <c r="AI37" s="11" t="str">
        <f>IF(OR(ISNUMBER(AC37),AC37="삭제",ISBLANK(AC37)),"",
IF(LEFT(AC37,5)="Equip",IF(MID(AC37,7,1)="4","전설",""),
IF(LEFT(AC37,5)="Actor",IF(MID(AC37,7,1)="2","전설",""),
"그외없음")))</f>
        <v/>
      </c>
      <c r="AJ37" t="str">
        <f>IF(ISBLANK($AB37),"",
IF(AND($B37&gt;=VLOOKUP($AB37,$AP:$AS,3,0),$B37&lt;=VLOOKUP($AB37,$AP:$AS,4,0)),"","슬롯타입이상"))</f>
        <v/>
      </c>
      <c r="AK37" t="str">
        <f>IF(OR(
  AND(NOT(ISERROR(FIND("상자",AB37))),ISBLANK(AC37)),
  AND(ISBLANK(AB37),ISBLANK(AC37)),
  AND(NOT(ISERROR(FIND("안 지정",AB37))),ISNUMBER(AC37))),"",
IF(AND(NOT(ISERROR(FIND("상자",AB37))),NOT(ISBLANK(AC37))),"밸류불필요",
IF(AND(NOT(ISERROR(FIND("안 지정",AB37))),NOT(ISNUMBER(AC37))),"숫자필요",
IF(NOT(ISERROR(FIND("장비",AB37))),
  IFERROR(VLOOKUP(AC37,[1]EquipTable!$A:$T,MATCH("이름참고",[1]EquipTable!$1:$1,0),0),"장비없음"),
IF(NOT(ISERROR(FIND("캐릭터",AB37))),
  IFERROR(VLOOKUP(AC37,[2]ActorTable!$A:$H,MATCH("이름참고",[2]ActorTable!$1:$1,0),0),"캐릭터없음"),
"")))))</f>
        <v/>
      </c>
      <c r="AL37">
        <v>1</v>
      </c>
      <c r="AM37" t="str">
        <f ca="1">IF(ROW()=2,AN37,OFFSET(AM37,-1,0)&amp;IF(LEN(AN37)=0,"",","&amp;AN37))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v>
      </c>
      <c r="AN37" t="str">
        <f ca="1">IF(AL37&lt;&gt;1,"",
"{"""&amp;A$1&amp;""":"&amp;A37
&amp;","""&amp;B$1&amp;""":"&amp;B37
&amp;IF(LEN(AA37)=0,"",","""&amp;AA$1&amp;""":"""&amp;AA37&amp;"""")
&amp;IF(LEN(AC37)=0,"",","""&amp;AC$1&amp;""":"""&amp;AC37&amp;"""")
&amp;IF(LEN(AD37)=0,"",","""&amp;AD$1&amp;""":"&amp;AD37)
&amp;IF(LEN(AE37)=0,"",","""&amp;AE$1&amp;""":"""&amp;AE37&amp;"""")
&amp;IF(LEN(AF37)=0,"",","""&amp;AF$1&amp;""":"&amp;AF37)
&amp;IF(LEN(AG37)=0,"",","""&amp;AG$1&amp;""":"&amp;AG37)&amp;"}")</f>
        <v>{"dy":4,"sl":5,"tp":"uph","vl":"26542","cn":10,"pt":"GO","pr":3000}</v>
      </c>
      <c r="BM37">
        <f ca="1">IF(VLOOKUP($BV37,[1]EquipTable!$1:$1048576,MATCH("업데이트순번",[1]EquipTable!$1:$1,0),0)&lt;=$BP$1,1,0)
*IF(MID(BV37,7,1)="4",0.1,1)</f>
        <v>0.1</v>
      </c>
      <c r="BN37">
        <f ca="1">IF(VLOOKUP($BV37,[1]EquipTable!$1:$1048576,MATCH("업데이트순번",[1]EquipTable!$1:$1,0),0)&lt;=$BP$1,1,0)
*IF(MID(BV37,7,1)="4",0.1,1)
*IF(AND(MID(BV37,7,1)&lt;&gt;"4",OR(MID(BV37,6,1)="6",MID(BV37,6,1)="7")),3,1)</f>
        <v>0.1</v>
      </c>
      <c r="BO37">
        <f ca="1">IF(VLOOKUP($BV37,[1]EquipTable!$1:$1048576,MATCH("업데이트순번",[1]EquipTable!$1:$1,0),0)&lt;=$BP$1,1,0)
*IF(MID(BV37,7,1)="4",0.1,1)
*IF(AND(MID(BV37,7,1)&lt;&gt;"4",MID(BV37,6,1)="8"),4,1)</f>
        <v>0.1</v>
      </c>
      <c r="BP37">
        <f t="shared" ca="1" si="5"/>
        <v>1.3495276653171392E-3</v>
      </c>
      <c r="BQ37">
        <f t="shared" ca="1" si="6"/>
        <v>9.4250706880301622E-4</v>
      </c>
      <c r="BR37">
        <f t="shared" ca="1" si="7"/>
        <v>1.0193679918450561E-3</v>
      </c>
      <c r="BS37">
        <f t="shared" ca="1" si="8"/>
        <v>0.33468286099865052</v>
      </c>
      <c r="BT37">
        <f t="shared" ca="1" si="11"/>
        <v>0.23374175306314815</v>
      </c>
      <c r="BU37">
        <f t="shared" ca="1" si="12"/>
        <v>0.25280326197757375</v>
      </c>
      <c r="BV37" t="str">
        <f ca="1">OFFSET([1]EquipTable!$A$1,ROW()-1,0)</f>
        <v>Equip2402</v>
      </c>
      <c r="BX37">
        <f ca="1">IF(VLOOKUP($CA37,[2]ActorTable!$1:$1048576,MATCH("업데이트순번",[2]ActorTable!$1:$1,0),0)&lt;=$BY$1,1,0)
*IF(MID(CA37,7,1)="2",0.1,1)</f>
        <v>0</v>
      </c>
      <c r="BY37">
        <f t="shared" ca="1" si="9"/>
        <v>0</v>
      </c>
      <c r="BZ37">
        <f t="shared" ca="1" si="10"/>
        <v>0.875</v>
      </c>
      <c r="CA37" t="str">
        <f ca="1">OFFSET([2]ActorTable!$A$1,ROW()-1,0)</f>
        <v>Actor0236</v>
      </c>
      <c r="CB37" t="str">
        <f ca="1">VLOOKUP($CA37,[2]ActorTable!$1:$1048576,MATCH("이름참고",[2]ActorTable!$1:$1,0),0)</f>
        <v>나인</v>
      </c>
    </row>
    <row r="38" spans="1:80">
      <c r="A38">
        <v>4</v>
      </c>
      <c r="B38">
        <v>6</v>
      </c>
      <c r="C38">
        <f>IF(B38&lt;=9,0,
IF(B38=10,1,2))</f>
        <v>0</v>
      </c>
      <c r="D38">
        <f ca="1">RAND()</f>
        <v>0.36328469389340534</v>
      </c>
      <c r="E38">
        <f ca="1">RAND()</f>
        <v>0.65732978636109896</v>
      </c>
      <c r="F38">
        <f ca="1">RAND()</f>
        <v>0.44454779588193805</v>
      </c>
      <c r="G38">
        <f ca="1">RAND()</f>
        <v>0.4620581558196597</v>
      </c>
      <c r="H38">
        <f ca="1">RAND()</f>
        <v>0.45740015596867634</v>
      </c>
      <c r="I38">
        <f ca="1">RAND()</f>
        <v>0.89194829160043454</v>
      </c>
      <c r="M38" t="str">
        <f ca="1">IF(LEN(J38)&lt;&gt;0,J38,VLOOKUP(D38+$B38,$BJ:$BK,MATCH($BK$1,$BJ$1:$BK$1,0),1))</f>
        <v>지정 장비</v>
      </c>
      <c r="N38" t="str">
        <f ca="1">IF(LEN(K38)&lt;&gt;0,
  IF(LEN($J38)=0,"두 칸 모두 입력",
  IF($J38="지정 장비",K38,INDEX($CA:$CA,MATCH(K38,$CB:$CB,0)))),
IF($M38="삭제","삭제",
IF($M38="지정 장비",VLOOKUP($E38,OFFSET($BS:$BV,0,IF($B38=6,1,IF($B38=7,2,0))),MATCH($BV$1,OFFSET($BS$1:$BV$1,0,IF($B38=6,1,IF($B38=7,2,0))),0),1),
IF(OR($M38="캐릭터 상자 일반등급",$M38="캐릭터 상자 영웅등급"),"삭제",
IF(OR($M38="지정 캐릭터",$M38="지정 캐릭터 PP",IF(ISERROR(FIND("지정 캐릭터 LBP",$M38)),0,1)),
  IF(AND(OR($B38=10,$B38=11),$M38=OFFSET($M38,-1,0)),OFFSET(N38,-1,0),VLOOKUP($E38,$BZ:$CA,MATCH($CA$1,$BZ$1:$CA$1,0),1)),
IF(OR($M38="안 지정 캐릭터 영웅등급",$M38="안 지정 캐릭터 PP 일반등급",$M38="안 지정 캐릭터 PP 영웅등급"),
  IF(AND(OR($B38=10,$B38=11),$M38=OFFSET($M38,-1,0)),OFFSET(N38,-1,0),INT($E38*100000)),
"그외없음"))))))</f>
        <v>Equip6301</v>
      </c>
      <c r="O38">
        <f ca="1">IF(LEN(L38)&lt;&gt;0,
  IF(OR(LEN($J38)=0,LEN($K38)=0),"세 칸 모두 입력",L38),
IF($M38="삭제","삭제",
IF(OR($M38="지정 장비",$M38="캐릭터 상자 일반등급",$M38="캐릭터 상자 영웅등급",$M38="지정 캐릭터",IF(ISERROR(FIND("지정 캐릭터 LBP",$M38)),0,1),$M38="안 지정 캐릭터 영웅등급"),1,
IF($M38="지정 캐릭터 PP",
  IF(AND(OR($B38=10,$B38=11),$M38=OFFSET($M38,-1,0)),OFFSET(O38,-1,0),
    VLOOKUP($M38,$AP:$BB,MATCH($AX$1,$AP$1:$BB$1,0),0)+INT($E38*(VLOOKUP($M38,$AP:$BB,MATCH($AY$1,$AP$1:$BB$1,0),0)-VLOOKUP($M38,$AP:$BB,MATCH($AX$1,$AP$1:$BB$1,0),0)+1))),
IF(OR($M38="안 지정 캐릭터 PP 일반등급",$M38="안 지정 캐릭터 PP 영웅등급"),
  IF(AND(OR($B38=10,$B38=11),$M38=OFFSET($M38,-1,0)),OFFSET(O38,-1,0),
    VLOOKUP($M38,$AP:$BB,MATCH($AX$1,$AP$1:$BB$1,0),0)+INT($E38*(VLOOKUP($M38,$AP:$BB,MATCH($AY$1,$AP$1:$BB$1,0),0)-VLOOKUP($M38,$AP:$BB,MATCH($AX$1,$AP$1:$BB$1,0),0)+1))),
"그외없음")))))</f>
        <v>1</v>
      </c>
      <c r="P38" t="str">
        <f ca="1">IF($M38="삭제","삭제",
IF($M38="지정 장비",
  IF(ISBLANK(VLOOKUP($N38,[1]EquipTable!$1:$1048576,MATCH("표준 GO pr Min",[1]EquipTable!$1:$1,0),0)),"DI",
    IF(ISBLANK(VLOOKUP($N38,[1]EquipTable!$1:$1048576,MATCH("표준 DI pr Min",[1]EquipTable!$1:$1,0),0)),"GO",
      IF(G38&lt;IF($B38&lt;=1,0.5,0.25),"DI","GO"))),
IF(OR($M38="캐릭터 상자 일반등급",$M38="캐릭터 상자 영웅등급"),"DI",
IF(OR($M38="지정 캐릭터",IF(ISERROR(FIND("지정 캐릭터 LBP",$M38)),0,1),$M38="안 지정 캐릭터 영웅등급"),"DI",
IF($M38="지정 캐릭터 PP","DI",
IF(OR($M38="안 지정 캐릭터 PP 일반등급",$M38="안 지정 캐릭터 PP 영웅등급"),"GO",
"그외없음"))))))</f>
        <v>GO</v>
      </c>
      <c r="Q38" t="str">
        <f ca="1">IF($M38="삭제","삭제",
IF($P38="GO","삭제",
IF($M38="지정 장비",
  IF(ISBLANK(VLOOKUP($N38,[1]EquipTable!$1:$1048576,MATCH("표준 DI pp Min",[1]EquipTable!$1:$1,0),0)),"삭제",
    VLOOKUP($N38,[1]EquipTable!$1:$1048576,MATCH("표준 DI pp Min",[1]EquipTable!$1:$1,0),0)+INT($H38*(VLOOKUP($N38,[1]EquipTable!$1:$1048576,MATCH("표준 DI pp Max",[1]EquipTable!$1:$1,0),0)-VLOOKUP($N38,[1]EquipTable!$1:$1048576,MATCH("표준 DI pp Min",[1]EquipTable!$1:$1,0),0)+1))),
IF(OR($M38="캐릭터 상자 일반등급",$M38="캐릭터 상자 영웅등급"),"삭제",
IF(OR($M38="지정 캐릭터",IF(ISERROR(FIND("지정 캐릭터 LBP",$M38)),0,1)),
  IF(AND(OR($B38=10,$B38=11),$M38=OFFSET($M38,-1,0)),OFFSET(Q38,-1,0),
    IF(ISBLANK(VLOOKUP($N38,[2]ActorTable!$1:$1048576,MATCH("표준 DI pp Min",[2]ActorTable!$1:$1,0),0)),"삭제",
      INT(VLOOKUP($M38,$AP:$BC,MATCH($AZ$1,$AP$1:$BC$1,0),0)*(VLOOKUP($N38,[2]ActorTable!$1:$1048576,MATCH("표준 DI pp Min",[2]ActorTable!$1:$1,0),0)+$H38*(VLOOKUP($N38,[2]ActorTable!$1:$1048576,MATCH("표준 DI pp Max",[2]ActorTable!$1:$1,0),0)-VLOOKUP($N38,[2]ActorTable!$1:$1048576,MATCH("표준 DI pp Min",[2]ActorTable!$1:$1,0),0)+1))))),
IF($M38="안 지정 캐릭터 영웅등급",
  IF(AND(OR($B38=10,$B38=11),$M38=OFFSET($M38,-1,0)),OFFSET(Q38,-1,0),
    VLOOKUP($M38,$AP:$BC,MATCH($BB$1,$AP$1:$BC$1,0),0)+INT($H38*(VLOOKUP($M38,$AP:$BC,MATCH($BC$1,$AP$1:$BC$1,0),0)-VLOOKUP($M38,$AP:$BC,MATCH($BB$1,$AP$1:$BC$1,0),0)+1))),
IF($M38="지정 캐릭터 PP",
  IF(AND(OR($B38=10,$B38=11),$M38=OFFSET($M38,-1,0)),OFFSET(Q38,-1,0),
    INT($O38*VLOOKUP($M38,$AP:$BC,MATCH($AZ$1,$AP$1:$BC$1,0),0)*IF($O38&lt;=15,1,1+($O38-15)^0.5/8)*CHOOSE(MID($N38,7,1)+1,1,1.25,2))),
"그외없음")))))))</f>
        <v>삭제</v>
      </c>
      <c r="R38">
        <f ca="1">IF($M38="삭제","삭제",
IF($M38="지정 장비",
  IF($P38="DI",
    VLOOKUP($N38,[1]EquipTable!$1:$1048576,MATCH("표준 DI pr Min",[1]EquipTable!$1:$1,0),0)+INT($I38*(VLOOKUP($N38,[1]EquipTable!$1:$1048576,MATCH("표준 DI pr Max",[1]EquipTable!$1:$1,0),0)-VLOOKUP($N38,[1]EquipTable!$1:$1048576,MATCH("표준 DI pr Min",[1]EquipTable!$1:$1,0),0)+1)),
    ROUNDDOWN(VLOOKUP($N38,[1]EquipTable!$1:$1048576,MATCH("표준 GO pr Min",[1]EquipTable!$1:$1,0),0)+INT($I38*(VLOOKUP($N38,[1]EquipTable!$1:$1048576,MATCH("표준 GO pr Max",[1]EquipTable!$1:$1,0),0)-VLOOKUP($N38,[1]EquipTable!$1:$1048576,MATCH("표준 GO pr Min",[1]EquipTable!$1:$1,0),0)+100)),-2)),
IF(OR($M38="캐릭터 상자 일반등급",$M38="캐릭터 상자 영웅등급"),VLOOKUP($M38,$AP:$BC,MATCH($AZ$1,$AP$1:$BC$1,0),0),
IF(OR($M38="지정 캐릭터",IF(ISERROR(FIND("지정 캐릭터 LBP",$M38)),0,1)),
  IF(AND(OR($B38=10,$B38=11),$M38=OFFSET($M38,-1,0)),OFFSET(R38,-1,0),
    INT(VLOOKUP($M38,$AP:$BC,MATCH($AZ$1,$AP$1:$BC$1,0),0)*(VLOOKUP($N38,[2]ActorTable!$1:$1048576,MATCH("표준 DI pr Min",[2]ActorTable!$1:$1,0),0)+$I38*(VLOOKUP($N38,[2]ActorTable!$1:$1048576,MATCH("표준 DI pr Max",[2]ActorTable!$1:$1,0),0)-VLOOKUP($N38,[2]ActorTable!$1:$1048576,MATCH("표준 DI pr Min",[2]ActorTable!$1:$1,0),0)+1)))),
IF($M38="안 지정 캐릭터 영웅등급",
  IF(AND(OR($B38=10,$B38=11),$M38=OFFSET($M38,-1,0)),OFFSET(R38,-1,0),
    VLOOKUP($M38,$AP:$BC,MATCH($AZ$1,$AP$1:$BC$1,0),0)+INT($I38*(VLOOKUP($M38,$AP:$BC,MATCH($BA$1,$AP$1:$BC$1,0),0)-VLOOKUP($M38,$AP:$BC,MATCH($AZ$1,$AP$1:$BC$1,0),0)+1))),
IF($M38="지정 캐릭터 PP",
  IF(AND(OR($B38=10,$B38=11),$M38=OFFSET($M38,-1,0)),OFFSET(R38,-1,0),
    INT($O38*VLOOKUP($M38,$AP:$BC,MATCH($AZ$1,$AP$1:$BC$1,0),0)*IF($O38&lt;=15,1,1+($O38-15)^0.5/8)*CHOOSE(MID($N38,7,1)+1,1,1.25,2)*(VLOOKUP($M38,$AP:$BC,MATCH($BA$1,$AP$1:$BC$1,0),0)+$I38*(VLOOKUP($M38,$AP:$BC,MATCH($BB$1,$AP$1:$BC$1,0),0)-VLOOKUP($M38,$AP:$BC,MATCH($BA$1,$AP$1:$BC$1,0),0))))),
IF(OR($M38="안 지정 캐릭터 PP 일반등급",$M38="안 지정 캐릭터 PP 영웅등급"),
  IF(AND(OR($B38=10,$B38=11),$M38=OFFSET($M38,-1,0)),OFFSET(R38,-1,0),
    $O38*VLOOKUP($M38,$AP:$BC,MATCH($AZ$1,$AP$1:$BC$1,0),0)),
"그외없음")))))))</f>
        <v>22900</v>
      </c>
      <c r="S38" t="str">
        <f ca="1">IF(OR(ISNUMBER(N38),N38="삭제",ISBLANK(N38)),"",
IF(LEFT(N38,5)="Equip",
  IF($BP$1&lt;VLOOKUP(N38,[1]EquipTable!$1:$1048576,MATCH("업데이트순번",[1]EquipTable!$1:$1,0),0),"업데이트순번이상",""),
IF(LEFT(N38,5)="Actor",
  IF($BY$1&lt;VLOOKUP(N38,[2]ActorTable!$1:$1048576,MATCH("업데이트순번",[2]ActorTable!$1:$1,0),0),"업데이트순번이상",""),
"그외없음")))</f>
        <v/>
      </c>
      <c r="T38" t="str">
        <f ca="1">IF(OR(ISNUMBER(N38),N38="삭제",ISBLANK(N38)),"",
IF(LEFT(N38,5)="Equip",IF(MID(N38,7,1)="4","전설",""),
IF(LEFT(N38,5)="Actor",IF(MID(N38,7,1)="2","전설",""),
"그외없음")))</f>
        <v/>
      </c>
      <c r="U38" t="s">
        <v>82</v>
      </c>
      <c r="V38" t="s">
        <v>244</v>
      </c>
      <c r="W38">
        <v>1</v>
      </c>
      <c r="X38" t="s">
        <v>129</v>
      </c>
      <c r="Z38">
        <v>15</v>
      </c>
      <c r="AA38" t="str">
        <f ca="1">IF(ISBLANK(AB38),"",
VLOOKUP(AB38,OFFSET(INDIRECT("$A:$B"),0,MATCH(AB$1&amp;"_Verify",INDIRECT("$1:$1"),0)-1),2,0)
)</f>
        <v>fe</v>
      </c>
      <c r="AB38" t="s">
        <v>82</v>
      </c>
      <c r="AC38" t="s">
        <v>467</v>
      </c>
      <c r="AD38">
        <v>1</v>
      </c>
      <c r="AE38" t="s">
        <v>125</v>
      </c>
      <c r="AG38">
        <v>3200</v>
      </c>
      <c r="AH38" t="str">
        <f ca="1">IF(OR(ISNUMBER(AC38),AC38="삭제",ISBLANK(AC38)),"",
IF(LEFT(AC38,5)="Equip",
  IF($BP$1&lt;VLOOKUP(AC38,[1]EquipTable!$1:$1048576,MATCH("업데이트순번",[1]EquipTable!$1:$1,0),0),"업데이트순번이상",""),
IF(LEFT(AC38,5)="Actor",
  IF($BY$1&lt;VLOOKUP(AC38,[2]ActorTable!$1:$1048576,MATCH("업데이트순번",[2]ActorTable!$1:$1,0),0),"업데이트순번이상",""),
"그외없음")))</f>
        <v/>
      </c>
      <c r="AI38" s="11" t="str">
        <f>IF(OR(ISNUMBER(AC38),AC38="삭제",ISBLANK(AC38)),"",
IF(LEFT(AC38,5)="Equip",IF(MID(AC38,7,1)="4","전설",""),
IF(LEFT(AC38,5)="Actor",IF(MID(AC38,7,1)="2","전설",""),
"그외없음")))</f>
        <v/>
      </c>
      <c r="AJ38" t="str">
        <f>IF(ISBLANK($AB38),"",
IF(AND($B38&gt;=VLOOKUP($AB38,$AP:$AS,3,0),$B38&lt;=VLOOKUP($AB38,$AP:$AS,4,0)),"","슬롯타입이상"))</f>
        <v/>
      </c>
      <c r="AK38" t="str">
        <f ca="1">IF(OR(
  AND(NOT(ISERROR(FIND("상자",AB38))),ISBLANK(AC38)),
  AND(ISBLANK(AB38),ISBLANK(AC38)),
  AND(NOT(ISERROR(FIND("안 지정",AB38))),ISNUMBER(AC38))),"",
IF(AND(NOT(ISERROR(FIND("상자",AB38))),NOT(ISBLANK(AC38))),"밸류불필요",
IF(AND(NOT(ISERROR(FIND("안 지정",AB38))),NOT(ISNUMBER(AC38))),"숫자필요",
IF(NOT(ISERROR(FIND("장비",AB38))),
  IFERROR(VLOOKUP(AC38,[1]EquipTable!$A:$T,MATCH("이름참고",[1]EquipTable!$1:$1,0),0),"장비없음"),
IF(NOT(ISERROR(FIND("캐릭터",AB38))),
  IFERROR(VLOOKUP(AC38,[2]ActorTable!$A:$H,MATCH("이름참고",[2]ActorTable!$1:$1,0),0),"캐릭터없음"),
"")))))</f>
        <v>용력의 방패</v>
      </c>
      <c r="AL38">
        <v>1</v>
      </c>
      <c r="AM38" t="str">
        <f ca="1">IF(ROW()=2,AN38,OFFSET(AM38,-1,0)&amp;IF(LEN(AN38)=0,"",","&amp;AN38))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v>
      </c>
      <c r="AN38" t="str">
        <f ca="1">IF(AL38&lt;&gt;1,"",
"{"""&amp;A$1&amp;""":"&amp;A38
&amp;","""&amp;B$1&amp;""":"&amp;B38
&amp;IF(LEN(AA38)=0,"",","""&amp;AA$1&amp;""":"""&amp;AA38&amp;"""")
&amp;IF(LEN(AC38)=0,"",","""&amp;AC$1&amp;""":"""&amp;AC38&amp;"""")
&amp;IF(LEN(AD38)=0,"",","""&amp;AD$1&amp;""":"&amp;AD38)
&amp;IF(LEN(AE38)=0,"",","""&amp;AE$1&amp;""":"""&amp;AE38&amp;"""")
&amp;IF(LEN(AF38)=0,"",","""&amp;AF$1&amp;""":"&amp;AF38)
&amp;IF(LEN(AG38)=0,"",","""&amp;AG$1&amp;""":"&amp;AG38)&amp;"}")</f>
        <v>{"dy":4,"sl":6,"tp":"fe","vl":"Equip7101","cn":1,"pt":"GO","pr":3200}</v>
      </c>
      <c r="BM38">
        <f ca="1">IF(VLOOKUP($BV38,[1]EquipTable!$1:$1048576,MATCH("업데이트순번",[1]EquipTable!$1:$1,0),0)&lt;=$BP$1,1,0)
*IF(MID(BV38,7,1)="4",0.1,1)</f>
        <v>0</v>
      </c>
      <c r="BN38">
        <f ca="1">IF(VLOOKUP($BV38,[1]EquipTable!$1:$1048576,MATCH("업데이트순번",[1]EquipTable!$1:$1,0),0)&lt;=$BP$1,1,0)
*IF(MID(BV38,7,1)="4",0.1,1)
*IF(AND(MID(BV38,7,1)&lt;&gt;"4",OR(MID(BV38,6,1)="6",MID(BV38,6,1)="7")),3,1)</f>
        <v>0</v>
      </c>
      <c r="BO38">
        <f ca="1">IF(VLOOKUP($BV38,[1]EquipTable!$1:$1048576,MATCH("업데이트순번",[1]EquipTable!$1:$1,0),0)&lt;=$BP$1,1,0)
*IF(MID(BV38,7,1)="4",0.1,1)
*IF(AND(MID(BV38,7,1)&lt;&gt;"4",MID(BV38,6,1)="8"),4,1)</f>
        <v>0</v>
      </c>
      <c r="BP38">
        <f t="shared" ca="1" si="5"/>
        <v>0</v>
      </c>
      <c r="BQ38">
        <f t="shared" ca="1" si="6"/>
        <v>0</v>
      </c>
      <c r="BR38">
        <f t="shared" ca="1" si="7"/>
        <v>0</v>
      </c>
      <c r="BS38">
        <f t="shared" ca="1" si="8"/>
        <v>0.33603238866396767</v>
      </c>
      <c r="BT38">
        <f t="shared" ca="1" si="11"/>
        <v>0.23468426013195118</v>
      </c>
      <c r="BU38">
        <f t="shared" ca="1" si="12"/>
        <v>0.25382262996941879</v>
      </c>
      <c r="BV38" t="str">
        <f ca="1">OFFSET([1]EquipTable!$A$1,ROW()-1,0)</f>
        <v>Equip2403</v>
      </c>
      <c r="BX38">
        <f ca="1">IF(VLOOKUP($CA38,[2]ActorTable!$1:$1048576,MATCH("업데이트순번",[2]ActorTable!$1:$1,0),0)&lt;=$BY$1,1,0)
*IF(MID(CA38,7,1)="2",0.1,1)</f>
        <v>1</v>
      </c>
      <c r="BY38">
        <f t="shared" ca="1" si="9"/>
        <v>3.90625E-2</v>
      </c>
      <c r="BZ38">
        <f t="shared" ca="1" si="10"/>
        <v>0.875</v>
      </c>
      <c r="CA38" t="str">
        <f ca="1">OFFSET([2]ActorTable!$A$1,ROW()-1,0)</f>
        <v>Actor0037</v>
      </c>
      <c r="CB38" t="str">
        <f ca="1">VLOOKUP($CA38,[2]ActorTable!$1:$1048576,MATCH("이름참고",[2]ActorTable!$1:$1,0),0)</f>
        <v>튤린</v>
      </c>
    </row>
    <row r="39" spans="1:80">
      <c r="A39">
        <v>4</v>
      </c>
      <c r="B39">
        <v>7</v>
      </c>
      <c r="C39">
        <f>IF(B39&lt;=9,0,
IF(B39=10,1,2))</f>
        <v>0</v>
      </c>
      <c r="D39">
        <f ca="1">RAND()</f>
        <v>0.73530056654013776</v>
      </c>
      <c r="E39">
        <f ca="1">RAND()</f>
        <v>0.41356884259665916</v>
      </c>
      <c r="F39">
        <f ca="1">RAND()</f>
        <v>0.14724269395631107</v>
      </c>
      <c r="G39">
        <f ca="1">RAND()</f>
        <v>0.48022757669660954</v>
      </c>
      <c r="H39">
        <f ca="1">RAND()</f>
        <v>0.92652281863206032</v>
      </c>
      <c r="I39">
        <f ca="1">RAND()</f>
        <v>0.31674850603593085</v>
      </c>
      <c r="M39" t="str">
        <f ca="1">IF(LEN(J39)&lt;&gt;0,J39,VLOOKUP(D39+$B39,$BJ:$BK,MATCH($BK$1,$BJ$1:$BK$1,0),1))</f>
        <v>지정 장비</v>
      </c>
      <c r="N39" t="str">
        <f ca="1">IF(LEN(K39)&lt;&gt;0,
  IF(LEN($J39)=0,"두 칸 모두 입력",
  IF($J39="지정 장비",K39,INDEX($CA:$CA,MATCH(K39,$CB:$CB,0)))),
IF($M39="삭제","삭제",
IF($M39="지정 장비",VLOOKUP($E39,OFFSET($BS:$BV,0,IF($B39=6,1,IF($B39=7,2,0))),MATCH($BV$1,OFFSET($BS$1:$BV$1,0,IF($B39=6,1,IF($B39=7,2,0))),0),1),
IF(OR($M39="캐릭터 상자 일반등급",$M39="캐릭터 상자 영웅등급"),"삭제",
IF(OR($M39="지정 캐릭터",$M39="지정 캐릭터 PP",IF(ISERROR(FIND("지정 캐릭터 LBP",$M39)),0,1)),
  IF(AND(OR($B39=10,$B39=11),$M39=OFFSET($M39,-1,0)),OFFSET(N39,-1,0),VLOOKUP($E39,$BZ:$CA,MATCH($CA$1,$BZ$1:$CA$1,0),1)),
IF(OR($M39="안 지정 캐릭터 영웅등급",$M39="안 지정 캐릭터 PP 일반등급",$M39="안 지정 캐릭터 PP 영웅등급"),
  IF(AND(OR($B39=10,$B39=11),$M39=OFFSET($M39,-1,0)),OFFSET(N39,-1,0),INT($E39*100000)),
"그외없음"))))))</f>
        <v>Equip4302</v>
      </c>
      <c r="O39">
        <f ca="1">IF(LEN(L39)&lt;&gt;0,
  IF(OR(LEN($J39)=0,LEN($K39)=0),"세 칸 모두 입력",L39),
IF($M39="삭제","삭제",
IF(OR($M39="지정 장비",$M39="캐릭터 상자 일반등급",$M39="캐릭터 상자 영웅등급",$M39="지정 캐릭터",IF(ISERROR(FIND("지정 캐릭터 LBP",$M39)),0,1),$M39="안 지정 캐릭터 영웅등급"),1,
IF($M39="지정 캐릭터 PP",
  IF(AND(OR($B39=10,$B39=11),$M39=OFFSET($M39,-1,0)),OFFSET(O39,-1,0),
    VLOOKUP($M39,$AP:$BB,MATCH($AX$1,$AP$1:$BB$1,0),0)+INT($E39*(VLOOKUP($M39,$AP:$BB,MATCH($AY$1,$AP$1:$BB$1,0),0)-VLOOKUP($M39,$AP:$BB,MATCH($AX$1,$AP$1:$BB$1,0),0)+1))),
IF(OR($M39="안 지정 캐릭터 PP 일반등급",$M39="안 지정 캐릭터 PP 영웅등급"),
  IF(AND(OR($B39=10,$B39=11),$M39=OFFSET($M39,-1,0)),OFFSET(O39,-1,0),
    VLOOKUP($M39,$AP:$BB,MATCH($AX$1,$AP$1:$BB$1,0),0)+INT($E39*(VLOOKUP($M39,$AP:$BB,MATCH($AY$1,$AP$1:$BB$1,0),0)-VLOOKUP($M39,$AP:$BB,MATCH($AX$1,$AP$1:$BB$1,0),0)+1))),
"그외없음")))))</f>
        <v>1</v>
      </c>
      <c r="P39" t="str">
        <f ca="1">IF($M39="삭제","삭제",
IF($M39="지정 장비",
  IF(ISBLANK(VLOOKUP($N39,[1]EquipTable!$1:$1048576,MATCH("표준 GO pr Min",[1]EquipTable!$1:$1,0),0)),"DI",
    IF(ISBLANK(VLOOKUP($N39,[1]EquipTable!$1:$1048576,MATCH("표준 DI pr Min",[1]EquipTable!$1:$1,0),0)),"GO",
      IF(G39&lt;IF($B39&lt;=1,0.5,0.25),"DI","GO"))),
IF(OR($M39="캐릭터 상자 일반등급",$M39="캐릭터 상자 영웅등급"),"DI",
IF(OR($M39="지정 캐릭터",IF(ISERROR(FIND("지정 캐릭터 LBP",$M39)),0,1),$M39="안 지정 캐릭터 영웅등급"),"DI",
IF($M39="지정 캐릭터 PP","DI",
IF(OR($M39="안 지정 캐릭터 PP 일반등급",$M39="안 지정 캐릭터 PP 영웅등급"),"GO",
"그외없음"))))))</f>
        <v>GO</v>
      </c>
      <c r="Q39" t="str">
        <f ca="1">IF($M39="삭제","삭제",
IF($P39="GO","삭제",
IF($M39="지정 장비",
  IF(ISBLANK(VLOOKUP($N39,[1]EquipTable!$1:$1048576,MATCH("표준 DI pp Min",[1]EquipTable!$1:$1,0),0)),"삭제",
    VLOOKUP($N39,[1]EquipTable!$1:$1048576,MATCH("표준 DI pp Min",[1]EquipTable!$1:$1,0),0)+INT($H39*(VLOOKUP($N39,[1]EquipTable!$1:$1048576,MATCH("표준 DI pp Max",[1]EquipTable!$1:$1,0),0)-VLOOKUP($N39,[1]EquipTable!$1:$1048576,MATCH("표준 DI pp Min",[1]EquipTable!$1:$1,0),0)+1))),
IF(OR($M39="캐릭터 상자 일반등급",$M39="캐릭터 상자 영웅등급"),"삭제",
IF(OR($M39="지정 캐릭터",IF(ISERROR(FIND("지정 캐릭터 LBP",$M39)),0,1)),
  IF(AND(OR($B39=10,$B39=11),$M39=OFFSET($M39,-1,0)),OFFSET(Q39,-1,0),
    IF(ISBLANK(VLOOKUP($N39,[2]ActorTable!$1:$1048576,MATCH("표준 DI pp Min",[2]ActorTable!$1:$1,0),0)),"삭제",
      INT(VLOOKUP($M39,$AP:$BC,MATCH($AZ$1,$AP$1:$BC$1,0),0)*(VLOOKUP($N39,[2]ActorTable!$1:$1048576,MATCH("표준 DI pp Min",[2]ActorTable!$1:$1,0),0)+$H39*(VLOOKUP($N39,[2]ActorTable!$1:$1048576,MATCH("표준 DI pp Max",[2]ActorTable!$1:$1,0),0)-VLOOKUP($N39,[2]ActorTable!$1:$1048576,MATCH("표준 DI pp Min",[2]ActorTable!$1:$1,0),0)+1))))),
IF($M39="안 지정 캐릭터 영웅등급",
  IF(AND(OR($B39=10,$B39=11),$M39=OFFSET($M39,-1,0)),OFFSET(Q39,-1,0),
    VLOOKUP($M39,$AP:$BC,MATCH($BB$1,$AP$1:$BC$1,0),0)+INT($H39*(VLOOKUP($M39,$AP:$BC,MATCH($BC$1,$AP$1:$BC$1,0),0)-VLOOKUP($M39,$AP:$BC,MATCH($BB$1,$AP$1:$BC$1,0),0)+1))),
IF($M39="지정 캐릭터 PP",
  IF(AND(OR($B39=10,$B39=11),$M39=OFFSET($M39,-1,0)),OFFSET(Q39,-1,0),
    INT($O39*VLOOKUP($M39,$AP:$BC,MATCH($AZ$1,$AP$1:$BC$1,0),0)*IF($O39&lt;=15,1,1+($O39-15)^0.5/8)*CHOOSE(MID($N39,7,1)+1,1,1.25,2))),
"그외없음")))))))</f>
        <v>삭제</v>
      </c>
      <c r="R39">
        <f ca="1">IF($M39="삭제","삭제",
IF($M39="지정 장비",
  IF($P39="DI",
    VLOOKUP($N39,[1]EquipTable!$1:$1048576,MATCH("표준 DI pr Min",[1]EquipTable!$1:$1,0),0)+INT($I39*(VLOOKUP($N39,[1]EquipTable!$1:$1048576,MATCH("표준 DI pr Max",[1]EquipTable!$1:$1,0),0)-VLOOKUP($N39,[1]EquipTable!$1:$1048576,MATCH("표준 DI pr Min",[1]EquipTable!$1:$1,0),0)+1)),
    ROUNDDOWN(VLOOKUP($N39,[1]EquipTable!$1:$1048576,MATCH("표준 GO pr Min",[1]EquipTable!$1:$1,0),0)+INT($I39*(VLOOKUP($N39,[1]EquipTable!$1:$1048576,MATCH("표준 GO pr Max",[1]EquipTable!$1:$1,0),0)-VLOOKUP($N39,[1]EquipTable!$1:$1048576,MATCH("표준 GO pr Min",[1]EquipTable!$1:$1,0),0)+100)),-2)),
IF(OR($M39="캐릭터 상자 일반등급",$M39="캐릭터 상자 영웅등급"),VLOOKUP($M39,$AP:$BC,MATCH($AZ$1,$AP$1:$BC$1,0),0),
IF(OR($M39="지정 캐릭터",IF(ISERROR(FIND("지정 캐릭터 LBP",$M39)),0,1)),
  IF(AND(OR($B39=10,$B39=11),$M39=OFFSET($M39,-1,0)),OFFSET(R39,-1,0),
    INT(VLOOKUP($M39,$AP:$BC,MATCH($AZ$1,$AP$1:$BC$1,0),0)*(VLOOKUP($N39,[2]ActorTable!$1:$1048576,MATCH("표준 DI pr Min",[2]ActorTable!$1:$1,0),0)+$I39*(VLOOKUP($N39,[2]ActorTable!$1:$1048576,MATCH("표준 DI pr Max",[2]ActorTable!$1:$1,0),0)-VLOOKUP($N39,[2]ActorTable!$1:$1048576,MATCH("표준 DI pr Min",[2]ActorTable!$1:$1,0),0)+1)))),
IF($M39="안 지정 캐릭터 영웅등급",
  IF(AND(OR($B39=10,$B39=11),$M39=OFFSET($M39,-1,0)),OFFSET(R39,-1,0),
    VLOOKUP($M39,$AP:$BC,MATCH($AZ$1,$AP$1:$BC$1,0),0)+INT($I39*(VLOOKUP($M39,$AP:$BC,MATCH($BA$1,$AP$1:$BC$1,0),0)-VLOOKUP($M39,$AP:$BC,MATCH($AZ$1,$AP$1:$BC$1,0),0)+1))),
IF($M39="지정 캐릭터 PP",
  IF(AND(OR($B39=10,$B39=11),$M39=OFFSET($M39,-1,0)),OFFSET(R39,-1,0),
    INT($O39*VLOOKUP($M39,$AP:$BC,MATCH($AZ$1,$AP$1:$BC$1,0),0)*IF($O39&lt;=15,1,1+($O39-15)^0.5/8)*CHOOSE(MID($N39,7,1)+1,1,1.25,2)*(VLOOKUP($M39,$AP:$BC,MATCH($BA$1,$AP$1:$BC$1,0),0)+$I39*(VLOOKUP($M39,$AP:$BC,MATCH($BB$1,$AP$1:$BC$1,0),0)-VLOOKUP($M39,$AP:$BC,MATCH($BA$1,$AP$1:$BC$1,0),0))))),
IF(OR($M39="안 지정 캐릭터 PP 일반등급",$M39="안 지정 캐릭터 PP 영웅등급"),
  IF(AND(OR($B39=10,$B39=11),$M39=OFFSET($M39,-1,0)),OFFSET(R39,-1,0),
    $O39*VLOOKUP($M39,$AP:$BC,MATCH($AZ$1,$AP$1:$BC$1,0),0)),
"그외없음")))))))</f>
        <v>7300</v>
      </c>
      <c r="S39" t="str">
        <f ca="1">IF(OR(ISNUMBER(N39),N39="삭제",ISBLANK(N39)),"",
IF(LEFT(N39,5)="Equip",
  IF($BP$1&lt;VLOOKUP(N39,[1]EquipTable!$1:$1048576,MATCH("업데이트순번",[1]EquipTable!$1:$1,0),0),"업데이트순번이상",""),
IF(LEFT(N39,5)="Actor",
  IF($BY$1&lt;VLOOKUP(N39,[2]ActorTable!$1:$1048576,MATCH("업데이트순번",[2]ActorTable!$1:$1,0),0),"업데이트순번이상",""),
"그외없음")))</f>
        <v/>
      </c>
      <c r="T39" t="str">
        <f ca="1">IF(OR(ISNUMBER(N39),N39="삭제",ISBLANK(N39)),"",
IF(LEFT(N39,5)="Equip",IF(MID(N39,7,1)="4","전설",""),
IF(LEFT(N39,5)="Actor",IF(MID(N39,7,1)="2","전설",""),
"그외없음")))</f>
        <v/>
      </c>
      <c r="U39" t="s">
        <v>82</v>
      </c>
      <c r="V39" t="s">
        <v>237</v>
      </c>
      <c r="W39">
        <v>1</v>
      </c>
      <c r="X39" t="s">
        <v>125</v>
      </c>
      <c r="Z39">
        <v>7800</v>
      </c>
      <c r="AA39" t="str">
        <f ca="1">IF(ISBLANK(AB39),"",
VLOOKUP(AB39,OFFSET(INDIRECT("$A:$B"),0,MATCH(AB$1&amp;"_Verify",INDIRECT("$1:$1"),0)-1),2,0)
)</f>
        <v>fe</v>
      </c>
      <c r="AB39" t="s">
        <v>82</v>
      </c>
      <c r="AC39" t="s">
        <v>409</v>
      </c>
      <c r="AD39">
        <v>1</v>
      </c>
      <c r="AE39" t="s">
        <v>125</v>
      </c>
      <c r="AG39">
        <v>1900</v>
      </c>
      <c r="AH39" t="str">
        <f ca="1">IF(OR(ISNUMBER(AC39),AC39="삭제",ISBLANK(AC39)),"",
IF(LEFT(AC39,5)="Equip",
  IF($BP$1&lt;VLOOKUP(AC39,[1]EquipTable!$1:$1048576,MATCH("업데이트순번",[1]EquipTable!$1:$1,0),0),"업데이트순번이상",""),
IF(LEFT(AC39,5)="Actor",
  IF($BY$1&lt;VLOOKUP(AC39,[2]ActorTable!$1:$1048576,MATCH("업데이트순번",[2]ActorTable!$1:$1,0),0),"업데이트순번이상",""),
"그외없음")))</f>
        <v/>
      </c>
      <c r="AI39" s="11" t="str">
        <f>IF(OR(ISNUMBER(AC39),AC39="삭제",ISBLANK(AC39)),"",
IF(LEFT(AC39,5)="Equip",IF(MID(AC39,7,1)="4","전설",""),
IF(LEFT(AC39,5)="Actor",IF(MID(AC39,7,1)="2","전설",""),
"그외없음")))</f>
        <v/>
      </c>
      <c r="AJ39" t="str">
        <f>IF(ISBLANK($AB39),"",
IF(AND($B39&gt;=VLOOKUP($AB39,$AP:$AS,3,0),$B39&lt;=VLOOKUP($AB39,$AP:$AS,4,0)),"","슬롯타입이상"))</f>
        <v/>
      </c>
      <c r="AK39" t="str">
        <f ca="1">IF(OR(
  AND(NOT(ISERROR(FIND("상자",AB39))),ISBLANK(AC39)),
  AND(ISBLANK(AB39),ISBLANK(AC39)),
  AND(NOT(ISERROR(FIND("안 지정",AB39))),ISNUMBER(AC39))),"",
IF(AND(NOT(ISERROR(FIND("상자",AB39))),NOT(ISBLANK(AC39))),"밸류불필요",
IF(AND(NOT(ISERROR(FIND("안 지정",AB39))),NOT(ISNUMBER(AC39))),"숫자필요",
IF(NOT(ISERROR(FIND("장비",AB39))),
  IFERROR(VLOOKUP(AC39,[1]EquipTable!$A:$T,MATCH("이름참고",[1]EquipTable!$1:$1,0),0),"장비없음"),
IF(NOT(ISERROR(FIND("캐릭터",AB39))),
  IFERROR(VLOOKUP(AC39,[2]ActorTable!$A:$H,MATCH("이름참고",[2]ActorTable!$1:$1,0),0),"캐릭터없음"),
"")))))</f>
        <v>SMG28</v>
      </c>
      <c r="AL39">
        <v>1</v>
      </c>
      <c r="AM39" t="str">
        <f ca="1">IF(ROW()=2,AN39,OFFSET(AM39,-1,0)&amp;IF(LEN(AN39)=0,"",","&amp;AN39))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v>
      </c>
      <c r="AN39" t="str">
        <f ca="1">IF(AL39&lt;&gt;1,"",
"{"""&amp;A$1&amp;""":"&amp;A39
&amp;","""&amp;B$1&amp;""":"&amp;B39
&amp;IF(LEN(AA39)=0,"",","""&amp;AA$1&amp;""":"""&amp;AA39&amp;"""")
&amp;IF(LEN(AC39)=0,"",","""&amp;AC$1&amp;""":"""&amp;AC39&amp;"""")
&amp;IF(LEN(AD39)=0,"",","""&amp;AD$1&amp;""":"&amp;AD39)
&amp;IF(LEN(AE39)=0,"",","""&amp;AE$1&amp;""":"""&amp;AE39&amp;"""")
&amp;IF(LEN(AF39)=0,"",","""&amp;AF$1&amp;""":"&amp;AF39)
&amp;IF(LEN(AG39)=0,"",","""&amp;AG$1&amp;""":"&amp;AG39)&amp;"}")</f>
        <v>{"dy":4,"sl":7,"tp":"fe","vl":"Equip6002","cn":1,"pt":"GO","pr":1900}</v>
      </c>
      <c r="BM39">
        <f ca="1">IF(VLOOKUP($BV39,[1]EquipTable!$1:$1048576,MATCH("업데이트순번",[1]EquipTable!$1:$1,0),0)&lt;=$BP$1,1,0)
*IF(MID(BV39,7,1)="4",0.1,1)</f>
        <v>0</v>
      </c>
      <c r="BN39">
        <f ca="1">IF(VLOOKUP($BV39,[1]EquipTable!$1:$1048576,MATCH("업데이트순번",[1]EquipTable!$1:$1,0),0)&lt;=$BP$1,1,0)
*IF(MID(BV39,7,1)="4",0.1,1)
*IF(AND(MID(BV39,7,1)&lt;&gt;"4",OR(MID(BV39,6,1)="6",MID(BV39,6,1)="7")),3,1)</f>
        <v>0</v>
      </c>
      <c r="BO39">
        <f ca="1">IF(VLOOKUP($BV39,[1]EquipTable!$1:$1048576,MATCH("업데이트순번",[1]EquipTable!$1:$1,0),0)&lt;=$BP$1,1,0)
*IF(MID(BV39,7,1)="4",0.1,1)
*IF(AND(MID(BV39,7,1)&lt;&gt;"4",MID(BV39,6,1)="8"),4,1)</f>
        <v>0</v>
      </c>
      <c r="BP39">
        <f t="shared" ca="1" si="5"/>
        <v>0</v>
      </c>
      <c r="BQ39">
        <f t="shared" ca="1" si="6"/>
        <v>0</v>
      </c>
      <c r="BR39">
        <f t="shared" ca="1" si="7"/>
        <v>0</v>
      </c>
      <c r="BS39">
        <f t="shared" ca="1" si="8"/>
        <v>0.33603238866396767</v>
      </c>
      <c r="BT39">
        <f t="shared" ca="1" si="11"/>
        <v>0.23468426013195118</v>
      </c>
      <c r="BU39">
        <f t="shared" ca="1" si="12"/>
        <v>0.25382262996941879</v>
      </c>
      <c r="BV39" t="str">
        <f ca="1">OFFSET([1]EquipTable!$A$1,ROW()-1,0)</f>
        <v>Equip2404</v>
      </c>
      <c r="BX39">
        <f ca="1">IF(VLOOKUP($CA39,[2]ActorTable!$1:$1048576,MATCH("업데이트순번",[2]ActorTable!$1:$1,0),0)&lt;=$BY$1,1,0)
*IF(MID(CA39,7,1)="2",0.1,1)</f>
        <v>0.1</v>
      </c>
      <c r="BY39">
        <f t="shared" ca="1" si="9"/>
        <v>3.90625E-3</v>
      </c>
      <c r="BZ39">
        <f t="shared" ca="1" si="10"/>
        <v>0.9140625</v>
      </c>
      <c r="CA39" t="str">
        <f ca="1">OFFSET([2]ActorTable!$A$1,ROW()-1,0)</f>
        <v>Actor2238</v>
      </c>
      <c r="CB39" t="str">
        <f ca="1">VLOOKUP($CA39,[2]ActorTable!$1:$1048576,MATCH("이름참고",[2]ActorTable!$1:$1,0),0)</f>
        <v>니엘</v>
      </c>
    </row>
    <row r="40" spans="1:80">
      <c r="A40">
        <v>4</v>
      </c>
      <c r="B40">
        <v>8</v>
      </c>
      <c r="C40">
        <f>IF(B40&lt;=9,0,
IF(B40=10,1,2))</f>
        <v>0</v>
      </c>
      <c r="D40">
        <f ca="1">RAND()</f>
        <v>0.54143192869175627</v>
      </c>
      <c r="E40">
        <f ca="1">RAND()</f>
        <v>0.87065509974818389</v>
      </c>
      <c r="F40">
        <f ca="1">RAND()</f>
        <v>0.59071620698934257</v>
      </c>
      <c r="G40">
        <f ca="1">RAND()</f>
        <v>0.81855798873962249</v>
      </c>
      <c r="H40">
        <f ca="1">RAND()</f>
        <v>0.26896020745619298</v>
      </c>
      <c r="I40">
        <f ca="1">RAND()</f>
        <v>0.32245310824025919</v>
      </c>
      <c r="M40" t="str">
        <f ca="1">IF(LEN(J40)&lt;&gt;0,J40,VLOOKUP(D40+$B40,$BJ:$BK,MATCH($BK$1,$BJ$1:$BK$1,0),1))</f>
        <v>삭제</v>
      </c>
      <c r="N40" t="str">
        <f ca="1">IF(LEN(K40)&lt;&gt;0,
  IF(LEN($J40)=0,"두 칸 모두 입력",
  IF($J40="지정 장비",K40,INDEX($CA:$CA,MATCH(K40,$CB:$CB,0)))),
IF($M40="삭제","삭제",
IF($M40="지정 장비",VLOOKUP($E40,OFFSET($BS:$BV,0,IF($B40=6,1,IF($B40=7,2,0))),MATCH($BV$1,OFFSET($BS$1:$BV$1,0,IF($B40=6,1,IF($B40=7,2,0))),0),1),
IF(OR($M40="캐릭터 상자 일반등급",$M40="캐릭터 상자 영웅등급"),"삭제",
IF(OR($M40="지정 캐릭터",$M40="지정 캐릭터 PP",IF(ISERROR(FIND("지정 캐릭터 LBP",$M40)),0,1)),
  IF(AND(OR($B40=10,$B40=11),$M40=OFFSET($M40,-1,0)),OFFSET(N40,-1,0),VLOOKUP($E40,$BZ:$CA,MATCH($CA$1,$BZ$1:$CA$1,0),1)),
IF(OR($M40="안 지정 캐릭터 영웅등급",$M40="안 지정 캐릭터 PP 일반등급",$M40="안 지정 캐릭터 PP 영웅등급"),
  IF(AND(OR($B40=10,$B40=11),$M40=OFFSET($M40,-1,0)),OFFSET(N40,-1,0),INT($E40*100000)),
"그외없음"))))))</f>
        <v>삭제</v>
      </c>
      <c r="O40" t="str">
        <f ca="1">IF(LEN(L40)&lt;&gt;0,
  IF(OR(LEN($J40)=0,LEN($K40)=0),"세 칸 모두 입력",L40),
IF($M40="삭제","삭제",
IF(OR($M40="지정 장비",$M40="캐릭터 상자 일반등급",$M40="캐릭터 상자 영웅등급",$M40="지정 캐릭터",IF(ISERROR(FIND("지정 캐릭터 LBP",$M40)),0,1),$M40="안 지정 캐릭터 영웅등급"),1,
IF($M40="지정 캐릭터 PP",
  IF(AND(OR($B40=10,$B40=11),$M40=OFFSET($M40,-1,0)),OFFSET(O40,-1,0),
    VLOOKUP($M40,$AP:$BB,MATCH($AX$1,$AP$1:$BB$1,0),0)+INT($E40*(VLOOKUP($M40,$AP:$BB,MATCH($AY$1,$AP$1:$BB$1,0),0)-VLOOKUP($M40,$AP:$BB,MATCH($AX$1,$AP$1:$BB$1,0),0)+1))),
IF(OR($M40="안 지정 캐릭터 PP 일반등급",$M40="안 지정 캐릭터 PP 영웅등급"),
  IF(AND(OR($B40=10,$B40=11),$M40=OFFSET($M40,-1,0)),OFFSET(O40,-1,0),
    VLOOKUP($M40,$AP:$BB,MATCH($AX$1,$AP$1:$BB$1,0),0)+INT($E40*(VLOOKUP($M40,$AP:$BB,MATCH($AY$1,$AP$1:$BB$1,0),0)-VLOOKUP($M40,$AP:$BB,MATCH($AX$1,$AP$1:$BB$1,0),0)+1))),
"그외없음")))))</f>
        <v>삭제</v>
      </c>
      <c r="P40" t="str">
        <f ca="1">IF($M40="삭제","삭제",
IF($M40="지정 장비",
  IF(ISBLANK(VLOOKUP($N40,[1]EquipTable!$1:$1048576,MATCH("표준 GO pr Min",[1]EquipTable!$1:$1,0),0)),"DI",
    IF(ISBLANK(VLOOKUP($N40,[1]EquipTable!$1:$1048576,MATCH("표준 DI pr Min",[1]EquipTable!$1:$1,0),0)),"GO",
      IF(G40&lt;IF($B40&lt;=1,0.5,0.25),"DI","GO"))),
IF(OR($M40="캐릭터 상자 일반등급",$M40="캐릭터 상자 영웅등급"),"DI",
IF(OR($M40="지정 캐릭터",IF(ISERROR(FIND("지정 캐릭터 LBP",$M40)),0,1),$M40="안 지정 캐릭터 영웅등급"),"DI",
IF($M40="지정 캐릭터 PP","DI",
IF(OR($M40="안 지정 캐릭터 PP 일반등급",$M40="안 지정 캐릭터 PP 영웅등급"),"GO",
"그외없음"))))))</f>
        <v>삭제</v>
      </c>
      <c r="Q40" t="str">
        <f ca="1">IF($M40="삭제","삭제",
IF($P40="GO","삭제",
IF($M40="지정 장비",
  IF(ISBLANK(VLOOKUP($N40,[1]EquipTable!$1:$1048576,MATCH("표준 DI pp Min",[1]EquipTable!$1:$1,0),0)),"삭제",
    VLOOKUP($N40,[1]EquipTable!$1:$1048576,MATCH("표준 DI pp Min",[1]EquipTable!$1:$1,0),0)+INT($H40*(VLOOKUP($N40,[1]EquipTable!$1:$1048576,MATCH("표준 DI pp Max",[1]EquipTable!$1:$1,0),0)-VLOOKUP($N40,[1]EquipTable!$1:$1048576,MATCH("표준 DI pp Min",[1]EquipTable!$1:$1,0),0)+1))),
IF(OR($M40="캐릭터 상자 일반등급",$M40="캐릭터 상자 영웅등급"),"삭제",
IF(OR($M40="지정 캐릭터",IF(ISERROR(FIND("지정 캐릭터 LBP",$M40)),0,1)),
  IF(AND(OR($B40=10,$B40=11),$M40=OFFSET($M40,-1,0)),OFFSET(Q40,-1,0),
    IF(ISBLANK(VLOOKUP($N40,[2]ActorTable!$1:$1048576,MATCH("표준 DI pp Min",[2]ActorTable!$1:$1,0),0)),"삭제",
      INT(VLOOKUP($M40,$AP:$BC,MATCH($AZ$1,$AP$1:$BC$1,0),0)*(VLOOKUP($N40,[2]ActorTable!$1:$1048576,MATCH("표준 DI pp Min",[2]ActorTable!$1:$1,0),0)+$H40*(VLOOKUP($N40,[2]ActorTable!$1:$1048576,MATCH("표준 DI pp Max",[2]ActorTable!$1:$1,0),0)-VLOOKUP($N40,[2]ActorTable!$1:$1048576,MATCH("표준 DI pp Min",[2]ActorTable!$1:$1,0),0)+1))))),
IF($M40="안 지정 캐릭터 영웅등급",
  IF(AND(OR($B40=10,$B40=11),$M40=OFFSET($M40,-1,0)),OFFSET(Q40,-1,0),
    VLOOKUP($M40,$AP:$BC,MATCH($BB$1,$AP$1:$BC$1,0),0)+INT($H40*(VLOOKUP($M40,$AP:$BC,MATCH($BC$1,$AP$1:$BC$1,0),0)-VLOOKUP($M40,$AP:$BC,MATCH($BB$1,$AP$1:$BC$1,0),0)+1))),
IF($M40="지정 캐릭터 PP",
  IF(AND(OR($B40=10,$B40=11),$M40=OFFSET($M40,-1,0)),OFFSET(Q40,-1,0),
    INT($O40*VLOOKUP($M40,$AP:$BC,MATCH($AZ$1,$AP$1:$BC$1,0),0)*IF($O40&lt;=15,1,1+($O40-15)^0.5/8)*CHOOSE(MID($N40,7,1)+1,1,1.25,2))),
"그외없음")))))))</f>
        <v>삭제</v>
      </c>
      <c r="R40" t="str">
        <f ca="1">IF($M40="삭제","삭제",
IF($M40="지정 장비",
  IF($P40="DI",
    VLOOKUP($N40,[1]EquipTable!$1:$1048576,MATCH("표준 DI pr Min",[1]EquipTable!$1:$1,0),0)+INT($I40*(VLOOKUP($N40,[1]EquipTable!$1:$1048576,MATCH("표준 DI pr Max",[1]EquipTable!$1:$1,0),0)-VLOOKUP($N40,[1]EquipTable!$1:$1048576,MATCH("표준 DI pr Min",[1]EquipTable!$1:$1,0),0)+1)),
    ROUNDDOWN(VLOOKUP($N40,[1]EquipTable!$1:$1048576,MATCH("표준 GO pr Min",[1]EquipTable!$1:$1,0),0)+INT($I40*(VLOOKUP($N40,[1]EquipTable!$1:$1048576,MATCH("표준 GO pr Max",[1]EquipTable!$1:$1,0),0)-VLOOKUP($N40,[1]EquipTable!$1:$1048576,MATCH("표준 GO pr Min",[1]EquipTable!$1:$1,0),0)+100)),-2)),
IF(OR($M40="캐릭터 상자 일반등급",$M40="캐릭터 상자 영웅등급"),VLOOKUP($M40,$AP:$BC,MATCH($AZ$1,$AP$1:$BC$1,0),0),
IF(OR($M40="지정 캐릭터",IF(ISERROR(FIND("지정 캐릭터 LBP",$M40)),0,1)),
  IF(AND(OR($B40=10,$B40=11),$M40=OFFSET($M40,-1,0)),OFFSET(R40,-1,0),
    INT(VLOOKUP($M40,$AP:$BC,MATCH($AZ$1,$AP$1:$BC$1,0),0)*(VLOOKUP($N40,[2]ActorTable!$1:$1048576,MATCH("표준 DI pr Min",[2]ActorTable!$1:$1,0),0)+$I40*(VLOOKUP($N40,[2]ActorTable!$1:$1048576,MATCH("표준 DI pr Max",[2]ActorTable!$1:$1,0),0)-VLOOKUP($N40,[2]ActorTable!$1:$1048576,MATCH("표준 DI pr Min",[2]ActorTable!$1:$1,0),0)+1)))),
IF($M40="안 지정 캐릭터 영웅등급",
  IF(AND(OR($B40=10,$B40=11),$M40=OFFSET($M40,-1,0)),OFFSET(R40,-1,0),
    VLOOKUP($M40,$AP:$BC,MATCH($AZ$1,$AP$1:$BC$1,0),0)+INT($I40*(VLOOKUP($M40,$AP:$BC,MATCH($BA$1,$AP$1:$BC$1,0),0)-VLOOKUP($M40,$AP:$BC,MATCH($AZ$1,$AP$1:$BC$1,0),0)+1))),
IF($M40="지정 캐릭터 PP",
  IF(AND(OR($B40=10,$B40=11),$M40=OFFSET($M40,-1,0)),OFFSET(R40,-1,0),
    INT($O40*VLOOKUP($M40,$AP:$BC,MATCH($AZ$1,$AP$1:$BC$1,0),0)*IF($O40&lt;=15,1,1+($O40-15)^0.5/8)*CHOOSE(MID($N40,7,1)+1,1,1.25,2)*(VLOOKUP($M40,$AP:$BC,MATCH($BA$1,$AP$1:$BC$1,0),0)+$I40*(VLOOKUP($M40,$AP:$BC,MATCH($BB$1,$AP$1:$BC$1,0),0)-VLOOKUP($M40,$AP:$BC,MATCH($BA$1,$AP$1:$BC$1,0),0))))),
IF(OR($M40="안 지정 캐릭터 PP 일반등급",$M40="안 지정 캐릭터 PP 영웅등급"),
  IF(AND(OR($B40=10,$B40=11),$M40=OFFSET($M40,-1,0)),OFFSET(R40,-1,0),
    $O40*VLOOKUP($M40,$AP:$BC,MATCH($AZ$1,$AP$1:$BC$1,0),0)),
"그외없음")))))))</f>
        <v>삭제</v>
      </c>
      <c r="S40" t="str">
        <f ca="1">IF(OR(ISNUMBER(N40),N40="삭제",ISBLANK(N40)),"",
IF(LEFT(N40,5)="Equip",
  IF($BP$1&lt;VLOOKUP(N40,[1]EquipTable!$1:$1048576,MATCH("업데이트순번",[1]EquipTable!$1:$1,0),0),"업데이트순번이상",""),
IF(LEFT(N40,5)="Actor",
  IF($BY$1&lt;VLOOKUP(N40,[2]ActorTable!$1:$1048576,MATCH("업데이트순번",[2]ActorTable!$1:$1,0),0),"업데이트순번이상",""),
"그외없음")))</f>
        <v/>
      </c>
      <c r="T40" t="str">
        <f ca="1">IF(OR(ISNUMBER(N40),N40="삭제",ISBLANK(N40)),"",
IF(LEFT(N40,5)="Equip",IF(MID(N40,7,1)="4","전설",""),
IF(LEFT(N40,5)="Actor",IF(MID(N40,7,1)="2","전설",""),
"그외없음")))</f>
        <v/>
      </c>
      <c r="AA40" t="str">
        <f ca="1">IF(ISBLANK(AB40),"",
VLOOKUP(AB40,OFFSET(INDIRECT("$A:$B"),0,MATCH(AB$1&amp;"_Verify",INDIRECT("$1:$1"),0)-1),2,0)
)</f>
        <v/>
      </c>
      <c r="AH40" t="str">
        <f>IF(OR(ISNUMBER(AC40),AC40="삭제",ISBLANK(AC40)),"",
IF(LEFT(AC40,5)="Equip",
  IF($BP$1&lt;VLOOKUP(AC40,[1]EquipTable!$1:$1048576,MATCH("업데이트순번",[1]EquipTable!$1:$1,0),0),"업데이트순번이상",""),
IF(LEFT(AC40,5)="Actor",
  IF($BY$1&lt;VLOOKUP(AC40,[2]ActorTable!$1:$1048576,MATCH("업데이트순번",[2]ActorTable!$1:$1,0),0),"업데이트순번이상",""),
"그외없음")))</f>
        <v/>
      </c>
      <c r="AI40" s="11" t="str">
        <f>IF(OR(ISNUMBER(AC40),AC40="삭제",ISBLANK(AC40)),"",
IF(LEFT(AC40,5)="Equip",IF(MID(AC40,7,1)="4","전설",""),
IF(LEFT(AC40,5)="Actor",IF(MID(AC40,7,1)="2","전설",""),
"그외없음")))</f>
        <v/>
      </c>
      <c r="AJ40" t="str">
        <f>IF(ISBLANK($AB40),"",
IF(AND($B40&gt;=VLOOKUP($AB40,$AP:$AS,3,0),$B40&lt;=VLOOKUP($AB40,$AP:$AS,4,0)),"","슬롯타입이상"))</f>
        <v/>
      </c>
      <c r="AK40" t="str">
        <f>IF(OR(
  AND(NOT(ISERROR(FIND("상자",AB40))),ISBLANK(AC40)),
  AND(ISBLANK(AB40),ISBLANK(AC40)),
  AND(NOT(ISERROR(FIND("안 지정",AB40))),ISNUMBER(AC40))),"",
IF(AND(NOT(ISERROR(FIND("상자",AB40))),NOT(ISBLANK(AC40))),"밸류불필요",
IF(AND(NOT(ISERROR(FIND("안 지정",AB40))),NOT(ISNUMBER(AC40))),"숫자필요",
IF(NOT(ISERROR(FIND("장비",AB40))),
  IFERROR(VLOOKUP(AC40,[1]EquipTable!$A:$T,MATCH("이름참고",[1]EquipTable!$1:$1,0),0),"장비없음"),
IF(NOT(ISERROR(FIND("캐릭터",AB40))),
  IFERROR(VLOOKUP(AC40,[2]ActorTable!$A:$H,MATCH("이름참고",[2]ActorTable!$1:$1,0),0),"캐릭터없음"),
"")))))</f>
        <v/>
      </c>
      <c r="AL40">
        <v>1</v>
      </c>
      <c r="AM40" t="str">
        <f ca="1">IF(ROW()=2,AN40,OFFSET(AM40,-1,0)&amp;IF(LEN(AN40)=0,"",","&amp;AN40))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v>
      </c>
      <c r="AN40" t="str">
        <f ca="1">IF(AL40&lt;&gt;1,"",
"{"""&amp;A$1&amp;""":"&amp;A40
&amp;","""&amp;B$1&amp;""":"&amp;B40
&amp;IF(LEN(AA40)=0,"",","""&amp;AA$1&amp;""":"""&amp;AA40&amp;"""")
&amp;IF(LEN(AC40)=0,"",","""&amp;AC$1&amp;""":"""&amp;AC40&amp;"""")
&amp;IF(LEN(AD40)=0,"",","""&amp;AD$1&amp;""":"&amp;AD40)
&amp;IF(LEN(AE40)=0,"",","""&amp;AE$1&amp;""":"""&amp;AE40&amp;"""")
&amp;IF(LEN(AF40)=0,"",","""&amp;AF$1&amp;""":"&amp;AF40)
&amp;IF(LEN(AG40)=0,"",","""&amp;AG$1&amp;""":"&amp;AG40)&amp;"}")</f>
        <v>{"dy":4,"sl":8}</v>
      </c>
      <c r="BM40">
        <f ca="1">IF(VLOOKUP($BV40,[1]EquipTable!$1:$1048576,MATCH("업데이트순번",[1]EquipTable!$1:$1,0),0)&lt;=$BP$1,1,0)
*IF(MID(BV40,7,1)="4",0.1,1)</f>
        <v>0</v>
      </c>
      <c r="BN40">
        <f ca="1">IF(VLOOKUP($BV40,[1]EquipTable!$1:$1048576,MATCH("업데이트순번",[1]EquipTable!$1:$1,0),0)&lt;=$BP$1,1,0)
*IF(MID(BV40,7,1)="4",0.1,1)
*IF(AND(MID(BV40,7,1)&lt;&gt;"4",OR(MID(BV40,6,1)="6",MID(BV40,6,1)="7")),3,1)</f>
        <v>0</v>
      </c>
      <c r="BO40">
        <f ca="1">IF(VLOOKUP($BV40,[1]EquipTable!$1:$1048576,MATCH("업데이트순번",[1]EquipTable!$1:$1,0),0)&lt;=$BP$1,1,0)
*IF(MID(BV40,7,1)="4",0.1,1)
*IF(AND(MID(BV40,7,1)&lt;&gt;"4",MID(BV40,6,1)="8"),4,1)</f>
        <v>0</v>
      </c>
      <c r="BP40">
        <f t="shared" ca="1" si="5"/>
        <v>0</v>
      </c>
      <c r="BQ40">
        <f t="shared" ca="1" si="6"/>
        <v>0</v>
      </c>
      <c r="BR40">
        <f t="shared" ca="1" si="7"/>
        <v>0</v>
      </c>
      <c r="BS40">
        <f t="shared" ca="1" si="8"/>
        <v>0.33603238866396767</v>
      </c>
      <c r="BT40">
        <f t="shared" ca="1" si="11"/>
        <v>0.23468426013195118</v>
      </c>
      <c r="BU40">
        <f t="shared" ca="1" si="12"/>
        <v>0.25382262996941879</v>
      </c>
      <c r="BV40" t="str">
        <f ca="1">OFFSET([1]EquipTable!$A$1,ROW()-1,0)</f>
        <v>Equip2405</v>
      </c>
      <c r="BX40">
        <f ca="1">IF(VLOOKUP($CA40,[2]ActorTable!$1:$1048576,MATCH("업데이트순번",[2]ActorTable!$1:$1,0),0)&lt;=$BY$1,1,0)
*IF(MID(CA40,7,1)="2",0.1,1)</f>
        <v>1</v>
      </c>
      <c r="BY40">
        <f t="shared" ca="1" si="9"/>
        <v>3.90625E-2</v>
      </c>
      <c r="BZ40">
        <f t="shared" ca="1" si="10"/>
        <v>0.91796875</v>
      </c>
      <c r="CA40" t="str">
        <f ca="1">OFFSET([2]ActorTable!$A$1,ROW()-1,0)</f>
        <v>Actor1039</v>
      </c>
      <c r="CB40" t="str">
        <f ca="1">VLOOKUP($CA40,[2]ActorTable!$1:$1048576,MATCH("이름참고",[2]ActorTable!$1:$1,0),0)</f>
        <v>플랜도</v>
      </c>
    </row>
    <row r="41" spans="1:80">
      <c r="A41">
        <v>4</v>
      </c>
      <c r="B41">
        <v>9</v>
      </c>
      <c r="C41">
        <f>IF(B41&lt;=9,0,
IF(B41=10,1,2))</f>
        <v>0</v>
      </c>
      <c r="D41">
        <f ca="1">RAND()</f>
        <v>0.98041474502371839</v>
      </c>
      <c r="E41">
        <f ca="1">RAND()</f>
        <v>0.83877488046135706</v>
      </c>
      <c r="F41">
        <f ca="1">RAND()</f>
        <v>0.79413873660263634</v>
      </c>
      <c r="G41">
        <f ca="1">RAND()</f>
        <v>0.15058219285980179</v>
      </c>
      <c r="H41">
        <f ca="1">RAND()</f>
        <v>0.82277880396943592</v>
      </c>
      <c r="I41">
        <f ca="1">RAND()</f>
        <v>0.2884651408333101</v>
      </c>
      <c r="M41" t="str">
        <f ca="1">IF(LEN(J41)&lt;&gt;0,J41,VLOOKUP(D41+$B41,$BJ:$BK,MATCH($BK$1,$BJ$1:$BK$1,0),1))</f>
        <v>삭제</v>
      </c>
      <c r="N41" t="str">
        <f ca="1">IF(LEN(K41)&lt;&gt;0,
  IF(LEN($J41)=0,"두 칸 모두 입력",
  IF($J41="지정 장비",K41,INDEX($CA:$CA,MATCH(K41,$CB:$CB,0)))),
IF($M41="삭제","삭제",
IF($M41="지정 장비",VLOOKUP($E41,OFFSET($BS:$BV,0,IF($B41=6,1,IF($B41=7,2,0))),MATCH($BV$1,OFFSET($BS$1:$BV$1,0,IF($B41=6,1,IF($B41=7,2,0))),0),1),
IF(OR($M41="캐릭터 상자 일반등급",$M41="캐릭터 상자 영웅등급"),"삭제",
IF(OR($M41="지정 캐릭터",$M41="지정 캐릭터 PP",IF(ISERROR(FIND("지정 캐릭터 LBP",$M41)),0,1)),
  IF(AND(OR($B41=10,$B41=11),$M41=OFFSET($M41,-1,0)),OFFSET(N41,-1,0),VLOOKUP($E41,$BZ:$CA,MATCH($CA$1,$BZ$1:$CA$1,0),1)),
IF(OR($M41="안 지정 캐릭터 영웅등급",$M41="안 지정 캐릭터 PP 일반등급",$M41="안 지정 캐릭터 PP 영웅등급"),
  IF(AND(OR($B41=10,$B41=11),$M41=OFFSET($M41,-1,0)),OFFSET(N41,-1,0),INT($E41*100000)),
"그외없음"))))))</f>
        <v>삭제</v>
      </c>
      <c r="O41" t="str">
        <f ca="1">IF(LEN(L41)&lt;&gt;0,
  IF(OR(LEN($J41)=0,LEN($K41)=0),"세 칸 모두 입력",L41),
IF($M41="삭제","삭제",
IF(OR($M41="지정 장비",$M41="캐릭터 상자 일반등급",$M41="캐릭터 상자 영웅등급",$M41="지정 캐릭터",IF(ISERROR(FIND("지정 캐릭터 LBP",$M41)),0,1),$M41="안 지정 캐릭터 영웅등급"),1,
IF($M41="지정 캐릭터 PP",
  IF(AND(OR($B41=10,$B41=11),$M41=OFFSET($M41,-1,0)),OFFSET(O41,-1,0),
    VLOOKUP($M41,$AP:$BB,MATCH($AX$1,$AP$1:$BB$1,0),0)+INT($E41*(VLOOKUP($M41,$AP:$BB,MATCH($AY$1,$AP$1:$BB$1,0),0)-VLOOKUP($M41,$AP:$BB,MATCH($AX$1,$AP$1:$BB$1,0),0)+1))),
IF(OR($M41="안 지정 캐릭터 PP 일반등급",$M41="안 지정 캐릭터 PP 영웅등급"),
  IF(AND(OR($B41=10,$B41=11),$M41=OFFSET($M41,-1,0)),OFFSET(O41,-1,0),
    VLOOKUP($M41,$AP:$BB,MATCH($AX$1,$AP$1:$BB$1,0),0)+INT($E41*(VLOOKUP($M41,$AP:$BB,MATCH($AY$1,$AP$1:$BB$1,0),0)-VLOOKUP($M41,$AP:$BB,MATCH($AX$1,$AP$1:$BB$1,0),0)+1))),
"그외없음")))))</f>
        <v>삭제</v>
      </c>
      <c r="P41" t="str">
        <f ca="1">IF($M41="삭제","삭제",
IF($M41="지정 장비",
  IF(ISBLANK(VLOOKUP($N41,[1]EquipTable!$1:$1048576,MATCH("표준 GO pr Min",[1]EquipTable!$1:$1,0),0)),"DI",
    IF(ISBLANK(VLOOKUP($N41,[1]EquipTable!$1:$1048576,MATCH("표준 DI pr Min",[1]EquipTable!$1:$1,0),0)),"GO",
      IF(G41&lt;IF($B41&lt;=1,0.5,0.25),"DI","GO"))),
IF(OR($M41="캐릭터 상자 일반등급",$M41="캐릭터 상자 영웅등급"),"DI",
IF(OR($M41="지정 캐릭터",IF(ISERROR(FIND("지정 캐릭터 LBP",$M41)),0,1),$M41="안 지정 캐릭터 영웅등급"),"DI",
IF($M41="지정 캐릭터 PP","DI",
IF(OR($M41="안 지정 캐릭터 PP 일반등급",$M41="안 지정 캐릭터 PP 영웅등급"),"GO",
"그외없음"))))))</f>
        <v>삭제</v>
      </c>
      <c r="Q41" t="str">
        <f ca="1">IF($M41="삭제","삭제",
IF($P41="GO","삭제",
IF($M41="지정 장비",
  IF(ISBLANK(VLOOKUP($N41,[1]EquipTable!$1:$1048576,MATCH("표준 DI pp Min",[1]EquipTable!$1:$1,0),0)),"삭제",
    VLOOKUP($N41,[1]EquipTable!$1:$1048576,MATCH("표준 DI pp Min",[1]EquipTable!$1:$1,0),0)+INT($H41*(VLOOKUP($N41,[1]EquipTable!$1:$1048576,MATCH("표준 DI pp Max",[1]EquipTable!$1:$1,0),0)-VLOOKUP($N41,[1]EquipTable!$1:$1048576,MATCH("표준 DI pp Min",[1]EquipTable!$1:$1,0),0)+1))),
IF(OR($M41="캐릭터 상자 일반등급",$M41="캐릭터 상자 영웅등급"),"삭제",
IF(OR($M41="지정 캐릭터",IF(ISERROR(FIND("지정 캐릭터 LBP",$M41)),0,1)),
  IF(AND(OR($B41=10,$B41=11),$M41=OFFSET($M41,-1,0)),OFFSET(Q41,-1,0),
    IF(ISBLANK(VLOOKUP($N41,[2]ActorTable!$1:$1048576,MATCH("표준 DI pp Min",[2]ActorTable!$1:$1,0),0)),"삭제",
      INT(VLOOKUP($M41,$AP:$BC,MATCH($AZ$1,$AP$1:$BC$1,0),0)*(VLOOKUP($N41,[2]ActorTable!$1:$1048576,MATCH("표준 DI pp Min",[2]ActorTable!$1:$1,0),0)+$H41*(VLOOKUP($N41,[2]ActorTable!$1:$1048576,MATCH("표준 DI pp Max",[2]ActorTable!$1:$1,0),0)-VLOOKUP($N41,[2]ActorTable!$1:$1048576,MATCH("표준 DI pp Min",[2]ActorTable!$1:$1,0),0)+1))))),
IF($M41="안 지정 캐릭터 영웅등급",
  IF(AND(OR($B41=10,$B41=11),$M41=OFFSET($M41,-1,0)),OFFSET(Q41,-1,0),
    VLOOKUP($M41,$AP:$BC,MATCH($BB$1,$AP$1:$BC$1,0),0)+INT($H41*(VLOOKUP($M41,$AP:$BC,MATCH($BC$1,$AP$1:$BC$1,0),0)-VLOOKUP($M41,$AP:$BC,MATCH($BB$1,$AP$1:$BC$1,0),0)+1))),
IF($M41="지정 캐릭터 PP",
  IF(AND(OR($B41=10,$B41=11),$M41=OFFSET($M41,-1,0)),OFFSET(Q41,-1,0),
    INT($O41*VLOOKUP($M41,$AP:$BC,MATCH($AZ$1,$AP$1:$BC$1,0),0)*IF($O41&lt;=15,1,1+($O41-15)^0.5/8)*CHOOSE(MID($N41,7,1)+1,1,1.25,2))),
"그외없음")))))))</f>
        <v>삭제</v>
      </c>
      <c r="R41" t="str">
        <f ca="1">IF($M41="삭제","삭제",
IF($M41="지정 장비",
  IF($P41="DI",
    VLOOKUP($N41,[1]EquipTable!$1:$1048576,MATCH("표준 DI pr Min",[1]EquipTable!$1:$1,0),0)+INT($I41*(VLOOKUP($N41,[1]EquipTable!$1:$1048576,MATCH("표준 DI pr Max",[1]EquipTable!$1:$1,0),0)-VLOOKUP($N41,[1]EquipTable!$1:$1048576,MATCH("표준 DI pr Min",[1]EquipTable!$1:$1,0),0)+1)),
    ROUNDDOWN(VLOOKUP($N41,[1]EquipTable!$1:$1048576,MATCH("표준 GO pr Min",[1]EquipTable!$1:$1,0),0)+INT($I41*(VLOOKUP($N41,[1]EquipTable!$1:$1048576,MATCH("표준 GO pr Max",[1]EquipTable!$1:$1,0),0)-VLOOKUP($N41,[1]EquipTable!$1:$1048576,MATCH("표준 GO pr Min",[1]EquipTable!$1:$1,0),0)+100)),-2)),
IF(OR($M41="캐릭터 상자 일반등급",$M41="캐릭터 상자 영웅등급"),VLOOKUP($M41,$AP:$BC,MATCH($AZ$1,$AP$1:$BC$1,0),0),
IF(OR($M41="지정 캐릭터",IF(ISERROR(FIND("지정 캐릭터 LBP",$M41)),0,1)),
  IF(AND(OR($B41=10,$B41=11),$M41=OFFSET($M41,-1,0)),OFFSET(R41,-1,0),
    INT(VLOOKUP($M41,$AP:$BC,MATCH($AZ$1,$AP$1:$BC$1,0),0)*(VLOOKUP($N41,[2]ActorTable!$1:$1048576,MATCH("표준 DI pr Min",[2]ActorTable!$1:$1,0),0)+$I41*(VLOOKUP($N41,[2]ActorTable!$1:$1048576,MATCH("표준 DI pr Max",[2]ActorTable!$1:$1,0),0)-VLOOKUP($N41,[2]ActorTable!$1:$1048576,MATCH("표준 DI pr Min",[2]ActorTable!$1:$1,0),0)+1)))),
IF($M41="안 지정 캐릭터 영웅등급",
  IF(AND(OR($B41=10,$B41=11),$M41=OFFSET($M41,-1,0)),OFFSET(R41,-1,0),
    VLOOKUP($M41,$AP:$BC,MATCH($AZ$1,$AP$1:$BC$1,0),0)+INT($I41*(VLOOKUP($M41,$AP:$BC,MATCH($BA$1,$AP$1:$BC$1,0),0)-VLOOKUP($M41,$AP:$BC,MATCH($AZ$1,$AP$1:$BC$1,0),0)+1))),
IF($M41="지정 캐릭터 PP",
  IF(AND(OR($B41=10,$B41=11),$M41=OFFSET($M41,-1,0)),OFFSET(R41,-1,0),
    INT($O41*VLOOKUP($M41,$AP:$BC,MATCH($AZ$1,$AP$1:$BC$1,0),0)*IF($O41&lt;=15,1,1+($O41-15)^0.5/8)*CHOOSE(MID($N41,7,1)+1,1,1.25,2)*(VLOOKUP($M41,$AP:$BC,MATCH($BA$1,$AP$1:$BC$1,0),0)+$I41*(VLOOKUP($M41,$AP:$BC,MATCH($BB$1,$AP$1:$BC$1,0),0)-VLOOKUP($M41,$AP:$BC,MATCH($BA$1,$AP$1:$BC$1,0),0))))),
IF(OR($M41="안 지정 캐릭터 PP 일반등급",$M41="안 지정 캐릭터 PP 영웅등급"),
  IF(AND(OR($B41=10,$B41=11),$M41=OFFSET($M41,-1,0)),OFFSET(R41,-1,0),
    $O41*VLOOKUP($M41,$AP:$BC,MATCH($AZ$1,$AP$1:$BC$1,0),0)),
"그외없음")))))))</f>
        <v>삭제</v>
      </c>
      <c r="S41" t="str">
        <f ca="1">IF(OR(ISNUMBER(N41),N41="삭제",ISBLANK(N41)),"",
IF(LEFT(N41,5)="Equip",
  IF($BP$1&lt;VLOOKUP(N41,[1]EquipTable!$1:$1048576,MATCH("업데이트순번",[1]EquipTable!$1:$1,0),0),"업데이트순번이상",""),
IF(LEFT(N41,5)="Actor",
  IF($BY$1&lt;VLOOKUP(N41,[2]ActorTable!$1:$1048576,MATCH("업데이트순번",[2]ActorTable!$1:$1,0),0),"업데이트순번이상",""),
"그외없음")))</f>
        <v/>
      </c>
      <c r="T41" t="str">
        <f ca="1">IF(OR(ISNUMBER(N41),N41="삭제",ISBLANK(N41)),"",
IF(LEFT(N41,5)="Equip",IF(MID(N41,7,1)="4","전설",""),
IF(LEFT(N41,5)="Actor",IF(MID(N41,7,1)="2","전설",""),
"그외없음")))</f>
        <v/>
      </c>
      <c r="AA41" t="str">
        <f ca="1">IF(ISBLANK(AB41),"",
VLOOKUP(AB41,OFFSET(INDIRECT("$A:$B"),0,MATCH(AB$1&amp;"_Verify",INDIRECT("$1:$1"),0)-1),2,0)
)</f>
        <v/>
      </c>
      <c r="AH41" t="str">
        <f>IF(OR(ISNUMBER(AC41),AC41="삭제",ISBLANK(AC41)),"",
IF(LEFT(AC41,5)="Equip",
  IF($BP$1&lt;VLOOKUP(AC41,[1]EquipTable!$1:$1048576,MATCH("업데이트순번",[1]EquipTable!$1:$1,0),0),"업데이트순번이상",""),
IF(LEFT(AC41,5)="Actor",
  IF($BY$1&lt;VLOOKUP(AC41,[2]ActorTable!$1:$1048576,MATCH("업데이트순번",[2]ActorTable!$1:$1,0),0),"업데이트순번이상",""),
"그외없음")))</f>
        <v/>
      </c>
      <c r="AI41" s="11" t="str">
        <f>IF(OR(ISNUMBER(AC41),AC41="삭제",ISBLANK(AC41)),"",
IF(LEFT(AC41,5)="Equip",IF(MID(AC41,7,1)="4","전설",""),
IF(LEFT(AC41,5)="Actor",IF(MID(AC41,7,1)="2","전설",""),
"그외없음")))</f>
        <v/>
      </c>
      <c r="AJ41" t="str">
        <f>IF(ISBLANK($AB41),"",
IF(AND($B41&gt;=VLOOKUP($AB41,$AP:$AS,3,0),$B41&lt;=VLOOKUP($AB41,$AP:$AS,4,0)),"","슬롯타입이상"))</f>
        <v/>
      </c>
      <c r="AK41" t="str">
        <f>IF(OR(
  AND(NOT(ISERROR(FIND("상자",AB41))),ISBLANK(AC41)),
  AND(ISBLANK(AB41),ISBLANK(AC41)),
  AND(NOT(ISERROR(FIND("안 지정",AB41))),ISNUMBER(AC41))),"",
IF(AND(NOT(ISERROR(FIND("상자",AB41))),NOT(ISBLANK(AC41))),"밸류불필요",
IF(AND(NOT(ISERROR(FIND("안 지정",AB41))),NOT(ISNUMBER(AC41))),"숫자필요",
IF(NOT(ISERROR(FIND("장비",AB41))),
  IFERROR(VLOOKUP(AC41,[1]EquipTable!$A:$T,MATCH("이름참고",[1]EquipTable!$1:$1,0),0),"장비없음"),
IF(NOT(ISERROR(FIND("캐릭터",AB41))),
  IFERROR(VLOOKUP(AC41,[2]ActorTable!$A:$H,MATCH("이름참고",[2]ActorTable!$1:$1,0),0),"캐릭터없음"),
"")))))</f>
        <v/>
      </c>
      <c r="AL41">
        <v>1</v>
      </c>
      <c r="AM41" t="str">
        <f ca="1">IF(ROW()=2,AN41,OFFSET(AM41,-1,0)&amp;IF(LEN(AN41)=0,"",","&amp;AN41))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v>
      </c>
      <c r="AN41" t="str">
        <f ca="1">IF(AL41&lt;&gt;1,"",
"{"""&amp;A$1&amp;""":"&amp;A41
&amp;","""&amp;B$1&amp;""":"&amp;B41
&amp;IF(LEN(AA41)=0,"",","""&amp;AA$1&amp;""":"""&amp;AA41&amp;"""")
&amp;IF(LEN(AC41)=0,"",","""&amp;AC$1&amp;""":"""&amp;AC41&amp;"""")
&amp;IF(LEN(AD41)=0,"",","""&amp;AD$1&amp;""":"&amp;AD41)
&amp;IF(LEN(AE41)=0,"",","""&amp;AE$1&amp;""":"""&amp;AE41&amp;"""")
&amp;IF(LEN(AF41)=0,"",","""&amp;AF$1&amp;""":"&amp;AF41)
&amp;IF(LEN(AG41)=0,"",","""&amp;AG$1&amp;""":"&amp;AG41)&amp;"}")</f>
        <v>{"dy":4,"sl":9}</v>
      </c>
      <c r="BM41">
        <f ca="1">IF(VLOOKUP($BV41,[1]EquipTable!$1:$1048576,MATCH("업데이트순번",[1]EquipTable!$1:$1,0),0)&lt;=$BP$1,1,0)
*IF(MID(BV41,7,1)="4",0.1,1)</f>
        <v>1</v>
      </c>
      <c r="BN41">
        <f ca="1">IF(VLOOKUP($BV41,[1]EquipTable!$1:$1048576,MATCH("업데이트순번",[1]EquipTable!$1:$1,0),0)&lt;=$BP$1,1,0)
*IF(MID(BV41,7,1)="4",0.1,1)
*IF(AND(MID(BV41,7,1)&lt;&gt;"4",OR(MID(BV41,6,1)="6",MID(BV41,6,1)="7")),3,1)</f>
        <v>1</v>
      </c>
      <c r="BO41">
        <f ca="1">IF(VLOOKUP($BV41,[1]EquipTable!$1:$1048576,MATCH("업데이트순번",[1]EquipTable!$1:$1,0),0)&lt;=$BP$1,1,0)
*IF(MID(BV41,7,1)="4",0.1,1)
*IF(AND(MID(BV41,7,1)&lt;&gt;"4",MID(BV41,6,1)="8"),4,1)</f>
        <v>1</v>
      </c>
      <c r="BP41">
        <f t="shared" ca="1" si="5"/>
        <v>1.3495276653171391E-2</v>
      </c>
      <c r="BQ41">
        <f t="shared" ca="1" si="6"/>
        <v>9.4250706880301613E-3</v>
      </c>
      <c r="BR41">
        <f t="shared" ca="1" si="7"/>
        <v>1.0193679918450561E-2</v>
      </c>
      <c r="BS41">
        <f t="shared" ca="1" si="8"/>
        <v>0.33603238866396767</v>
      </c>
      <c r="BT41">
        <f t="shared" ca="1" si="11"/>
        <v>0.23468426013195118</v>
      </c>
      <c r="BU41">
        <f t="shared" ca="1" si="12"/>
        <v>0.25382262996941879</v>
      </c>
      <c r="BV41" t="str">
        <f ca="1">OFFSET([1]EquipTable!$A$1,ROW()-1,0)</f>
        <v>Equip3001</v>
      </c>
      <c r="BX41">
        <f ca="1">IF(VLOOKUP($CA41,[2]ActorTable!$1:$1048576,MATCH("업데이트순번",[2]ActorTable!$1:$1,0),0)&lt;=$BY$1,1,0)
*IF(MID(CA41,7,1)="2",0.1,1)</f>
        <v>0.1</v>
      </c>
      <c r="BY41">
        <f t="shared" ca="1" si="9"/>
        <v>3.90625E-3</v>
      </c>
      <c r="BZ41">
        <f t="shared" ca="1" si="10"/>
        <v>0.95703125</v>
      </c>
      <c r="CA41" t="str">
        <f ca="1">OFFSET([2]ActorTable!$A$1,ROW()-1,0)</f>
        <v>Actor0240</v>
      </c>
      <c r="CB41" t="str">
        <f ca="1">VLOOKUP($CA41,[2]ActorTable!$1:$1048576,MATCH("이름참고",[2]ActorTable!$1:$1,0),0)</f>
        <v>클레타</v>
      </c>
    </row>
    <row r="42" spans="1:80">
      <c r="A42">
        <v>5</v>
      </c>
      <c r="B42">
        <v>0</v>
      </c>
      <c r="C42">
        <f>IF(B42&lt;=9,0,
IF(B42=10,1,2))</f>
        <v>0</v>
      </c>
      <c r="D42">
        <f ca="1">RAND()</f>
        <v>0.38469476176858486</v>
      </c>
      <c r="E42">
        <f ca="1">RAND()</f>
        <v>0.84841838333921205</v>
      </c>
      <c r="F42">
        <f ca="1">RAND()</f>
        <v>0.74203059937206717</v>
      </c>
      <c r="G42">
        <f ca="1">RAND()</f>
        <v>0.42980161409381124</v>
      </c>
      <c r="H42">
        <f ca="1">RAND()</f>
        <v>0.13772782453669496</v>
      </c>
      <c r="I42">
        <f ca="1">RAND()</f>
        <v>0.52195749125886348</v>
      </c>
      <c r="M42" t="str">
        <f ca="1">IF(LEN(J42)&lt;&gt;0,J42,VLOOKUP(D42+$B42,$BJ:$BK,MATCH($BK$1,$BJ$1:$BK$1,0),1))</f>
        <v>지정 장비</v>
      </c>
      <c r="N42" t="str">
        <f ca="1">IF(LEN(K42)&lt;&gt;0,
  IF(LEN($J42)=0,"두 칸 모두 입력",
  IF($J42="지정 장비",K42,INDEX($CA:$CA,MATCH(K42,$CB:$CB,0)))),
IF($M42="삭제","삭제",
IF($M42="지정 장비",VLOOKUP($E42,OFFSET($BS:$BV,0,IF($B42=6,1,IF($B42=7,2,0))),MATCH($BV$1,OFFSET($BS$1:$BV$1,0,IF($B42=6,1,IF($B42=7,2,0))),0),1),
IF(OR($M42="캐릭터 상자 일반등급",$M42="캐릭터 상자 영웅등급"),"삭제",
IF(OR($M42="지정 캐릭터",$M42="지정 캐릭터 PP",IF(ISERROR(FIND("지정 캐릭터 LBP",$M42)),0,1)),
  IF(AND(OR($B42=10,$B42=11),$M42=OFFSET($M42,-1,0)),OFFSET(N42,-1,0),VLOOKUP($E42,$BZ:$CA,MATCH($CA$1,$BZ$1:$CA$1,0),1)),
IF(OR($M42="안 지정 캐릭터 영웅등급",$M42="안 지정 캐릭터 PP 일반등급",$M42="안 지정 캐릭터 PP 영웅등급"),
  IF(AND(OR($B42=10,$B42=11),$M42=OFFSET($M42,-1,0)),OFFSET(N42,-1,0),INT($E42*100000)),
"그외없음"))))))</f>
        <v>Equip7202</v>
      </c>
      <c r="O42">
        <f ca="1">IF(LEN(L42)&lt;&gt;0,
  IF(OR(LEN($J42)=0,LEN($K42)=0),"세 칸 모두 입력",L42),
IF($M42="삭제","삭제",
IF(OR($M42="지정 장비",$M42="캐릭터 상자 일반등급",$M42="캐릭터 상자 영웅등급",$M42="지정 캐릭터",IF(ISERROR(FIND("지정 캐릭터 LBP",$M42)),0,1),$M42="안 지정 캐릭터 영웅등급"),1,
IF($M42="지정 캐릭터 PP",
  IF(AND(OR($B42=10,$B42=11),$M42=OFFSET($M42,-1,0)),OFFSET(O42,-1,0),
    VLOOKUP($M42,$AP:$BB,MATCH($AX$1,$AP$1:$BB$1,0),0)+INT($E42*(VLOOKUP($M42,$AP:$BB,MATCH($AY$1,$AP$1:$BB$1,0),0)-VLOOKUP($M42,$AP:$BB,MATCH($AX$1,$AP$1:$BB$1,0),0)+1))),
IF(OR($M42="안 지정 캐릭터 PP 일반등급",$M42="안 지정 캐릭터 PP 영웅등급"),
  IF(AND(OR($B42=10,$B42=11),$M42=OFFSET($M42,-1,0)),OFFSET(O42,-1,0),
    VLOOKUP($M42,$AP:$BB,MATCH($AX$1,$AP$1:$BB$1,0),0)+INT($E42*(VLOOKUP($M42,$AP:$BB,MATCH($AY$1,$AP$1:$BB$1,0),0)-VLOOKUP($M42,$AP:$BB,MATCH($AX$1,$AP$1:$BB$1,0),0)+1))),
"그외없음")))))</f>
        <v>1</v>
      </c>
      <c r="P42" t="str">
        <f ca="1">IF($M42="삭제","삭제",
IF($M42="지정 장비",
  IF(ISBLANK(VLOOKUP($N42,[1]EquipTable!$1:$1048576,MATCH("표준 GO pr Min",[1]EquipTable!$1:$1,0),0)),"DI",
    IF(ISBLANK(VLOOKUP($N42,[1]EquipTable!$1:$1048576,MATCH("표준 DI pr Min",[1]EquipTable!$1:$1,0),0)),"GO",
      IF(G42&lt;IF($B42&lt;=1,0.5,0.25),"DI","GO"))),
IF(OR($M42="캐릭터 상자 일반등급",$M42="캐릭터 상자 영웅등급"),"DI",
IF(OR($M42="지정 캐릭터",IF(ISERROR(FIND("지정 캐릭터 LBP",$M42)),0,1),$M42="안 지정 캐릭터 영웅등급"),"DI",
IF($M42="지정 캐릭터 PP","DI",
IF(OR($M42="안 지정 캐릭터 PP 일반등급",$M42="안 지정 캐릭터 PP 영웅등급"),"GO",
"그외없음"))))))</f>
        <v>DI</v>
      </c>
      <c r="Q42" t="str">
        <f ca="1">IF($M42="삭제","삭제",
IF($P42="GO","삭제",
IF($M42="지정 장비",
  IF(ISBLANK(VLOOKUP($N42,[1]EquipTable!$1:$1048576,MATCH("표준 DI pp Min",[1]EquipTable!$1:$1,0),0)),"삭제",
    VLOOKUP($N42,[1]EquipTable!$1:$1048576,MATCH("표준 DI pp Min",[1]EquipTable!$1:$1,0),0)+INT($H42*(VLOOKUP($N42,[1]EquipTable!$1:$1048576,MATCH("표준 DI pp Max",[1]EquipTable!$1:$1,0),0)-VLOOKUP($N42,[1]EquipTable!$1:$1048576,MATCH("표준 DI pp Min",[1]EquipTable!$1:$1,0),0)+1))),
IF(OR($M42="캐릭터 상자 일반등급",$M42="캐릭터 상자 영웅등급"),"삭제",
IF(OR($M42="지정 캐릭터",IF(ISERROR(FIND("지정 캐릭터 LBP",$M42)),0,1)),
  IF(AND(OR($B42=10,$B42=11),$M42=OFFSET($M42,-1,0)),OFFSET(Q42,-1,0),
    IF(ISBLANK(VLOOKUP($N42,[2]ActorTable!$1:$1048576,MATCH("표준 DI pp Min",[2]ActorTable!$1:$1,0),0)),"삭제",
      INT(VLOOKUP($M42,$AP:$BC,MATCH($AZ$1,$AP$1:$BC$1,0),0)*(VLOOKUP($N42,[2]ActorTable!$1:$1048576,MATCH("표준 DI pp Min",[2]ActorTable!$1:$1,0),0)+$H42*(VLOOKUP($N42,[2]ActorTable!$1:$1048576,MATCH("표준 DI pp Max",[2]ActorTable!$1:$1,0),0)-VLOOKUP($N42,[2]ActorTable!$1:$1048576,MATCH("표준 DI pp Min",[2]ActorTable!$1:$1,0),0)+1))))),
IF($M42="안 지정 캐릭터 영웅등급",
  IF(AND(OR($B42=10,$B42=11),$M42=OFFSET($M42,-1,0)),OFFSET(Q42,-1,0),
    VLOOKUP($M42,$AP:$BC,MATCH($BB$1,$AP$1:$BC$1,0),0)+INT($H42*(VLOOKUP($M42,$AP:$BC,MATCH($BC$1,$AP$1:$BC$1,0),0)-VLOOKUP($M42,$AP:$BC,MATCH($BB$1,$AP$1:$BC$1,0),0)+1))),
IF($M42="지정 캐릭터 PP",
  IF(AND(OR($B42=10,$B42=11),$M42=OFFSET($M42,-1,0)),OFFSET(Q42,-1,0),
    INT($O42*VLOOKUP($M42,$AP:$BC,MATCH($AZ$1,$AP$1:$BC$1,0),0)*IF($O42&lt;=15,1,1+($O42-15)^0.5/8)*CHOOSE(MID($N42,7,1)+1,1,1.25,2))),
"그외없음")))))))</f>
        <v>삭제</v>
      </c>
      <c r="R42">
        <f ca="1">IF($M42="삭제","삭제",
IF($M42="지정 장비",
  IF($P42="DI",
    VLOOKUP($N42,[1]EquipTable!$1:$1048576,MATCH("표준 DI pr Min",[1]EquipTable!$1:$1,0),0)+INT($I42*(VLOOKUP($N42,[1]EquipTable!$1:$1048576,MATCH("표준 DI pr Max",[1]EquipTable!$1:$1,0),0)-VLOOKUP($N42,[1]EquipTable!$1:$1048576,MATCH("표준 DI pr Min",[1]EquipTable!$1:$1,0),0)+1)),
    ROUNDDOWN(VLOOKUP($N42,[1]EquipTable!$1:$1048576,MATCH("표준 GO pr Min",[1]EquipTable!$1:$1,0),0)+INT($I42*(VLOOKUP($N42,[1]EquipTable!$1:$1048576,MATCH("표준 GO pr Max",[1]EquipTable!$1:$1,0),0)-VLOOKUP($N42,[1]EquipTable!$1:$1048576,MATCH("표준 GO pr Min",[1]EquipTable!$1:$1,0),0)+100)),-2)),
IF(OR($M42="캐릭터 상자 일반등급",$M42="캐릭터 상자 영웅등급"),VLOOKUP($M42,$AP:$BC,MATCH($AZ$1,$AP$1:$BC$1,0),0),
IF(OR($M42="지정 캐릭터",IF(ISERROR(FIND("지정 캐릭터 LBP",$M42)),0,1)),
  IF(AND(OR($B42=10,$B42=11),$M42=OFFSET($M42,-1,0)),OFFSET(R42,-1,0),
    INT(VLOOKUP($M42,$AP:$BC,MATCH($AZ$1,$AP$1:$BC$1,0),0)*(VLOOKUP($N42,[2]ActorTable!$1:$1048576,MATCH("표준 DI pr Min",[2]ActorTable!$1:$1,0),0)+$I42*(VLOOKUP($N42,[2]ActorTable!$1:$1048576,MATCH("표준 DI pr Max",[2]ActorTable!$1:$1,0),0)-VLOOKUP($N42,[2]ActorTable!$1:$1048576,MATCH("표준 DI pr Min",[2]ActorTable!$1:$1,0),0)+1)))),
IF($M42="안 지정 캐릭터 영웅등급",
  IF(AND(OR($B42=10,$B42=11),$M42=OFFSET($M42,-1,0)),OFFSET(R42,-1,0),
    VLOOKUP($M42,$AP:$BC,MATCH($AZ$1,$AP$1:$BC$1,0),0)+INT($I42*(VLOOKUP($M42,$AP:$BC,MATCH($BA$1,$AP$1:$BC$1,0),0)-VLOOKUP($M42,$AP:$BC,MATCH($AZ$1,$AP$1:$BC$1,0),0)+1))),
IF($M42="지정 캐릭터 PP",
  IF(AND(OR($B42=10,$B42=11),$M42=OFFSET($M42,-1,0)),OFFSET(R42,-1,0),
    INT($O42*VLOOKUP($M42,$AP:$BC,MATCH($AZ$1,$AP$1:$BC$1,0),0)*IF($O42&lt;=15,1,1+($O42-15)^0.5/8)*CHOOSE(MID($N42,7,1)+1,1,1.25,2)*(VLOOKUP($M42,$AP:$BC,MATCH($BA$1,$AP$1:$BC$1,0),0)+$I42*(VLOOKUP($M42,$AP:$BC,MATCH($BB$1,$AP$1:$BC$1,0),0)-VLOOKUP($M42,$AP:$BC,MATCH($BA$1,$AP$1:$BC$1,0),0))))),
IF(OR($M42="안 지정 캐릭터 PP 일반등급",$M42="안 지정 캐릭터 PP 영웅등급"),
  IF(AND(OR($B42=10,$B42=11),$M42=OFFSET($M42,-1,0)),OFFSET(R42,-1,0),
    $O42*VLOOKUP($M42,$AP:$BC,MATCH($AZ$1,$AP$1:$BC$1,0),0)),
"그외없음")))))))</f>
        <v>15</v>
      </c>
      <c r="S42" t="str">
        <f ca="1">IF(OR(ISNUMBER(N42),N42="삭제",ISBLANK(N42)),"",
IF(LEFT(N42,5)="Equip",
  IF($BP$1&lt;VLOOKUP(N42,[1]EquipTable!$1:$1048576,MATCH("업데이트순번",[1]EquipTable!$1:$1,0),0),"업데이트순번이상",""),
IF(LEFT(N42,5)="Actor",
  IF($BY$1&lt;VLOOKUP(N42,[2]ActorTable!$1:$1048576,MATCH("업데이트순번",[2]ActorTable!$1:$1,0),0),"업데이트순번이상",""),
"그외없음")))</f>
        <v/>
      </c>
      <c r="T42" t="str">
        <f ca="1">IF(OR(ISNUMBER(N42),N42="삭제",ISBLANK(N42)),"",
IF(LEFT(N42,5)="Equip",IF(MID(N42,7,1)="4","전설",""),
IF(LEFT(N42,5)="Actor",IF(MID(N42,7,1)="2","전설",""),
"그외없음")))</f>
        <v/>
      </c>
      <c r="U42" t="s">
        <v>82</v>
      </c>
      <c r="V42" t="s">
        <v>205</v>
      </c>
      <c r="W42">
        <v>1</v>
      </c>
      <c r="X42" t="s">
        <v>125</v>
      </c>
      <c r="Z42">
        <v>3800</v>
      </c>
      <c r="AA42" t="str">
        <f ca="1">IF(ISBLANK(AB42),"",
VLOOKUP(AB42,OFFSET(INDIRECT("$A:$B"),0,MATCH(AB$1&amp;"_Verify",INDIRECT("$1:$1"),0)-1),2,0)
)</f>
        <v>fe</v>
      </c>
      <c r="AB42" t="s">
        <v>82</v>
      </c>
      <c r="AC42" t="s">
        <v>397</v>
      </c>
      <c r="AD42">
        <v>1</v>
      </c>
      <c r="AE42" t="s">
        <v>125</v>
      </c>
      <c r="AG42">
        <v>700</v>
      </c>
      <c r="AH42" t="str">
        <f ca="1">IF(OR(ISNUMBER(AC42),AC42="삭제",ISBLANK(AC42)),"",
IF(LEFT(AC42,5)="Equip",
  IF($BP$1&lt;VLOOKUP(AC42,[1]EquipTable!$1:$1048576,MATCH("업데이트순번",[1]EquipTable!$1:$1,0),0),"업데이트순번이상",""),
IF(LEFT(AC42,5)="Actor",
  IF($BY$1&lt;VLOOKUP(AC42,[2]ActorTable!$1:$1048576,MATCH("업데이트순번",[2]ActorTable!$1:$1,0),0),"업데이트순번이상",""),
"그외없음")))</f>
        <v/>
      </c>
      <c r="AI42" s="11" t="str">
        <f>IF(OR(ISNUMBER(AC42),AC42="삭제",ISBLANK(AC42)),"",
IF(LEFT(AC42,5)="Equip",IF(MID(AC42,7,1)="4","전설",""),
IF(LEFT(AC42,5)="Actor",IF(MID(AC42,7,1)="2","전설",""),
"그외없음")))</f>
        <v/>
      </c>
      <c r="AJ42" t="str">
        <f>IF(ISBLANK($AB42),"",
IF(AND($B42&gt;=VLOOKUP($AB42,$AP:$AS,3,0),$B42&lt;=VLOOKUP($AB42,$AP:$AS,4,0)),"","슬롯타입이상"))</f>
        <v/>
      </c>
      <c r="AK42" t="str">
        <f ca="1">IF(OR(
  AND(NOT(ISERROR(FIND("상자",AB42))),ISBLANK(AC42)),
  AND(ISBLANK(AB42),ISBLANK(AC42)),
  AND(NOT(ISERROR(FIND("안 지정",AB42))),ISNUMBER(AC42))),"",
IF(AND(NOT(ISERROR(FIND("상자",AB42))),NOT(ISBLANK(AC42))),"밸류불필요",
IF(AND(NOT(ISERROR(FIND("안 지정",AB42))),NOT(ISNUMBER(AC42))),"숫자필요",
IF(NOT(ISERROR(FIND("장비",AB42))),
  IFERROR(VLOOKUP(AC42,[1]EquipTable!$A:$T,MATCH("이름참고",[1]EquipTable!$1:$1,0),0),"장비없음"),
IF(NOT(ISERROR(FIND("캐릭터",AB42))),
  IFERROR(VLOOKUP(AC42,[2]ActorTable!$A:$H,MATCH("이름참고",[2]ActorTable!$1:$1,0),0),"캐릭터없음"),
"")))))</f>
        <v>푸른 보석 지팡이</v>
      </c>
      <c r="AL42">
        <v>1</v>
      </c>
      <c r="AM42" t="str">
        <f ca="1">IF(ROW()=2,AN42,OFFSET(AM42,-1,0)&amp;IF(LEN(AN42)=0,"",","&amp;AN42))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v>
      </c>
      <c r="AN42" t="str">
        <f ca="1">IF(AL42&lt;&gt;1,"",
"{"""&amp;A$1&amp;""":"&amp;A42
&amp;","""&amp;B$1&amp;""":"&amp;B42
&amp;IF(LEN(AA42)=0,"",","""&amp;AA$1&amp;""":"""&amp;AA42&amp;"""")
&amp;IF(LEN(AC42)=0,"",","""&amp;AC$1&amp;""":"""&amp;AC42&amp;"""")
&amp;IF(LEN(AD42)=0,"",","""&amp;AD$1&amp;""":"&amp;AD42)
&amp;IF(LEN(AE42)=0,"",","""&amp;AE$1&amp;""":"""&amp;AE42&amp;"""")
&amp;IF(LEN(AF42)=0,"",","""&amp;AF$1&amp;""":"&amp;AF42)
&amp;IF(LEN(AG42)=0,"",","""&amp;AG$1&amp;""":"&amp;AG42)&amp;"}")</f>
        <v>{"dy":5,"sl":0,"tp":"fe","vl":"Equip3001","cn":1,"pt":"GO","pr":700}</v>
      </c>
      <c r="BM42">
        <f ca="1">IF(VLOOKUP($BV42,[1]EquipTable!$1:$1048576,MATCH("업데이트순번",[1]EquipTable!$1:$1,0),0)&lt;=$BP$1,1,0)
*IF(MID(BV42,7,1)="4",0.1,1)</f>
        <v>1</v>
      </c>
      <c r="BN42">
        <f ca="1">IF(VLOOKUP($BV42,[1]EquipTable!$1:$1048576,MATCH("업데이트순번",[1]EquipTable!$1:$1,0),0)&lt;=$BP$1,1,0)
*IF(MID(BV42,7,1)="4",0.1,1)
*IF(AND(MID(BV42,7,1)&lt;&gt;"4",OR(MID(BV42,6,1)="6",MID(BV42,6,1)="7")),3,1)</f>
        <v>1</v>
      </c>
      <c r="BO42">
        <f ca="1">IF(VLOOKUP($BV42,[1]EquipTable!$1:$1048576,MATCH("업데이트순번",[1]EquipTable!$1:$1,0),0)&lt;=$BP$1,1,0)
*IF(MID(BV42,7,1)="4",0.1,1)
*IF(AND(MID(BV42,7,1)&lt;&gt;"4",MID(BV42,6,1)="8"),4,1)</f>
        <v>1</v>
      </c>
      <c r="BP42">
        <f t="shared" ca="1" si="5"/>
        <v>1.3495276653171391E-2</v>
      </c>
      <c r="BQ42">
        <f t="shared" ca="1" si="6"/>
        <v>9.4250706880301613E-3</v>
      </c>
      <c r="BR42">
        <f t="shared" ca="1" si="7"/>
        <v>1.0193679918450561E-2</v>
      </c>
      <c r="BS42">
        <f t="shared" ca="1" si="8"/>
        <v>0.34952766531713908</v>
      </c>
      <c r="BT42">
        <f t="shared" ca="1" si="11"/>
        <v>0.24410933081998135</v>
      </c>
      <c r="BU42">
        <f t="shared" ca="1" si="12"/>
        <v>0.26401630988786934</v>
      </c>
      <c r="BV42" t="str">
        <f ca="1">OFFSET([1]EquipTable!$A$1,ROW()-1,0)</f>
        <v>Equip3002</v>
      </c>
      <c r="BX42">
        <f ca="1">IF(VLOOKUP($CA42,[2]ActorTable!$1:$1048576,MATCH("업데이트순번",[2]ActorTable!$1:$1,0),0)&lt;=$BY$1,1,0)
*IF(MID(CA42,7,1)="2",0.1,1)</f>
        <v>1</v>
      </c>
      <c r="BY42">
        <f t="shared" ca="1" si="9"/>
        <v>3.90625E-2</v>
      </c>
      <c r="BZ42">
        <f t="shared" ca="1" si="10"/>
        <v>0.9609375</v>
      </c>
      <c r="CA42" t="str">
        <f ca="1">OFFSET([2]ActorTable!$A$1,ROW()-1,0)</f>
        <v>Actor1141</v>
      </c>
      <c r="CB42" t="str">
        <f ca="1">VLOOKUP($CA42,[2]ActorTable!$1:$1048576,MATCH("이름참고",[2]ActorTable!$1:$1,0),0)</f>
        <v>오비우스</v>
      </c>
    </row>
    <row r="43" spans="1:80">
      <c r="A43">
        <v>5</v>
      </c>
      <c r="B43">
        <v>1</v>
      </c>
      <c r="C43">
        <f>IF(B43&lt;=9,0,
IF(B43=10,1,2))</f>
        <v>0</v>
      </c>
      <c r="D43">
        <f ca="1">RAND()</f>
        <v>0.19875838500416687</v>
      </c>
      <c r="E43">
        <f ca="1">RAND()</f>
        <v>0.74555121032310157</v>
      </c>
      <c r="F43">
        <f ca="1">RAND()</f>
        <v>0.38008432400388847</v>
      </c>
      <c r="G43">
        <f ca="1">RAND()</f>
        <v>0.77557673509314784</v>
      </c>
      <c r="H43">
        <f ca="1">RAND()</f>
        <v>0.31917542564343315</v>
      </c>
      <c r="I43">
        <f ca="1">RAND()</f>
        <v>0.81353170239239669</v>
      </c>
      <c r="M43" t="str">
        <f ca="1">IF(LEN(J43)&lt;&gt;0,J43,VLOOKUP(D43+$B43,$BJ:$BK,MATCH($BK$1,$BJ$1:$BK$1,0),1))</f>
        <v>지정 장비</v>
      </c>
      <c r="N43" t="str">
        <f ca="1">IF(LEN(K43)&lt;&gt;0,
  IF(LEN($J43)=0,"두 칸 모두 입력",
  IF($J43="지정 장비",K43,INDEX($CA:$CA,MATCH(K43,$CB:$CB,0)))),
IF($M43="삭제","삭제",
IF($M43="지정 장비",VLOOKUP($E43,OFFSET($BS:$BV,0,IF($B43=6,1,IF($B43=7,2,0))),MATCH($BV$1,OFFSET($BS$1:$BV$1,0,IF($B43=6,1,IF($B43=7,2,0))),0),1),
IF(OR($M43="캐릭터 상자 일반등급",$M43="캐릭터 상자 영웅등급"),"삭제",
IF(OR($M43="지정 캐릭터",$M43="지정 캐릭터 PP",IF(ISERROR(FIND("지정 캐릭터 LBP",$M43)),0,1)),
  IF(AND(OR($B43=10,$B43=11),$M43=OFFSET($M43,-1,0)),OFFSET(N43,-1,0),VLOOKUP($E43,$BZ:$CA,MATCH($CA$1,$BZ$1:$CA$1,0),1)),
IF(OR($M43="안 지정 캐릭터 영웅등급",$M43="안 지정 캐릭터 PP 일반등급",$M43="안 지정 캐릭터 PP 영웅등급"),
  IF(AND(OR($B43=10,$B43=11),$M43=OFFSET($M43,-1,0)),OFFSET(N43,-1,0),INT($E43*100000)),
"그외없음"))))))</f>
        <v>Equip6202</v>
      </c>
      <c r="O43">
        <f ca="1">IF(LEN(L43)&lt;&gt;0,
  IF(OR(LEN($J43)=0,LEN($K43)=0),"세 칸 모두 입력",L43),
IF($M43="삭제","삭제",
IF(OR($M43="지정 장비",$M43="캐릭터 상자 일반등급",$M43="캐릭터 상자 영웅등급",$M43="지정 캐릭터",IF(ISERROR(FIND("지정 캐릭터 LBP",$M43)),0,1),$M43="안 지정 캐릭터 영웅등급"),1,
IF($M43="지정 캐릭터 PP",
  IF(AND(OR($B43=10,$B43=11),$M43=OFFSET($M43,-1,0)),OFFSET(O43,-1,0),
    VLOOKUP($M43,$AP:$BB,MATCH($AX$1,$AP$1:$BB$1,0),0)+INT($E43*(VLOOKUP($M43,$AP:$BB,MATCH($AY$1,$AP$1:$BB$1,0),0)-VLOOKUP($M43,$AP:$BB,MATCH($AX$1,$AP$1:$BB$1,0),0)+1))),
IF(OR($M43="안 지정 캐릭터 PP 일반등급",$M43="안 지정 캐릭터 PP 영웅등급"),
  IF(AND(OR($B43=10,$B43=11),$M43=OFFSET($M43,-1,0)),OFFSET(O43,-1,0),
    VLOOKUP($M43,$AP:$BB,MATCH($AX$1,$AP$1:$BB$1,0),0)+INT($E43*(VLOOKUP($M43,$AP:$BB,MATCH($AY$1,$AP$1:$BB$1,0),0)-VLOOKUP($M43,$AP:$BB,MATCH($AX$1,$AP$1:$BB$1,0),0)+1))),
"그외없음")))))</f>
        <v>1</v>
      </c>
      <c r="P43" t="str">
        <f ca="1">IF($M43="삭제","삭제",
IF($M43="지정 장비",
  IF(ISBLANK(VLOOKUP($N43,[1]EquipTable!$1:$1048576,MATCH("표준 GO pr Min",[1]EquipTable!$1:$1,0),0)),"DI",
    IF(ISBLANK(VLOOKUP($N43,[1]EquipTable!$1:$1048576,MATCH("표준 DI pr Min",[1]EquipTable!$1:$1,0),0)),"GO",
      IF(G43&lt;IF($B43&lt;=1,0.5,0.25),"DI","GO"))),
IF(OR($M43="캐릭터 상자 일반등급",$M43="캐릭터 상자 영웅등급"),"DI",
IF(OR($M43="지정 캐릭터",IF(ISERROR(FIND("지정 캐릭터 LBP",$M43)),0,1),$M43="안 지정 캐릭터 영웅등급"),"DI",
IF($M43="지정 캐릭터 PP","DI",
IF(OR($M43="안 지정 캐릭터 PP 일반등급",$M43="안 지정 캐릭터 PP 영웅등급"),"GO",
"그외없음"))))))</f>
        <v>GO</v>
      </c>
      <c r="Q43" t="str">
        <f ca="1">IF($M43="삭제","삭제",
IF($P43="GO","삭제",
IF($M43="지정 장비",
  IF(ISBLANK(VLOOKUP($N43,[1]EquipTable!$1:$1048576,MATCH("표준 DI pp Min",[1]EquipTable!$1:$1,0),0)),"삭제",
    VLOOKUP($N43,[1]EquipTable!$1:$1048576,MATCH("표준 DI pp Min",[1]EquipTable!$1:$1,0),0)+INT($H43*(VLOOKUP($N43,[1]EquipTable!$1:$1048576,MATCH("표준 DI pp Max",[1]EquipTable!$1:$1,0),0)-VLOOKUP($N43,[1]EquipTable!$1:$1048576,MATCH("표준 DI pp Min",[1]EquipTable!$1:$1,0),0)+1))),
IF(OR($M43="캐릭터 상자 일반등급",$M43="캐릭터 상자 영웅등급"),"삭제",
IF(OR($M43="지정 캐릭터",IF(ISERROR(FIND("지정 캐릭터 LBP",$M43)),0,1)),
  IF(AND(OR($B43=10,$B43=11),$M43=OFFSET($M43,-1,0)),OFFSET(Q43,-1,0),
    IF(ISBLANK(VLOOKUP($N43,[2]ActorTable!$1:$1048576,MATCH("표준 DI pp Min",[2]ActorTable!$1:$1,0),0)),"삭제",
      INT(VLOOKUP($M43,$AP:$BC,MATCH($AZ$1,$AP$1:$BC$1,0),0)*(VLOOKUP($N43,[2]ActorTable!$1:$1048576,MATCH("표준 DI pp Min",[2]ActorTable!$1:$1,0),0)+$H43*(VLOOKUP($N43,[2]ActorTable!$1:$1048576,MATCH("표준 DI pp Max",[2]ActorTable!$1:$1,0),0)-VLOOKUP($N43,[2]ActorTable!$1:$1048576,MATCH("표준 DI pp Min",[2]ActorTable!$1:$1,0),0)+1))))),
IF($M43="안 지정 캐릭터 영웅등급",
  IF(AND(OR($B43=10,$B43=11),$M43=OFFSET($M43,-1,0)),OFFSET(Q43,-1,0),
    VLOOKUP($M43,$AP:$BC,MATCH($BB$1,$AP$1:$BC$1,0),0)+INT($H43*(VLOOKUP($M43,$AP:$BC,MATCH($BC$1,$AP$1:$BC$1,0),0)-VLOOKUP($M43,$AP:$BC,MATCH($BB$1,$AP$1:$BC$1,0),0)+1))),
IF($M43="지정 캐릭터 PP",
  IF(AND(OR($B43=10,$B43=11),$M43=OFFSET($M43,-1,0)),OFFSET(Q43,-1,0),
    INT($O43*VLOOKUP($M43,$AP:$BC,MATCH($AZ$1,$AP$1:$BC$1,0),0)*IF($O43&lt;=15,1,1+($O43-15)^0.5/8)*CHOOSE(MID($N43,7,1)+1,1,1.25,2))),
"그외없음")))))))</f>
        <v>삭제</v>
      </c>
      <c r="R43">
        <f ca="1">IF($M43="삭제","삭제",
IF($M43="지정 장비",
  IF($P43="DI",
    VLOOKUP($N43,[1]EquipTable!$1:$1048576,MATCH("표준 DI pr Min",[1]EquipTable!$1:$1,0),0)+INT($I43*(VLOOKUP($N43,[1]EquipTable!$1:$1048576,MATCH("표준 DI pr Max",[1]EquipTable!$1:$1,0),0)-VLOOKUP($N43,[1]EquipTable!$1:$1048576,MATCH("표준 DI pr Min",[1]EquipTable!$1:$1,0),0)+1)),
    ROUNDDOWN(VLOOKUP($N43,[1]EquipTable!$1:$1048576,MATCH("표준 GO pr Min",[1]EquipTable!$1:$1,0),0)+INT($I43*(VLOOKUP($N43,[1]EquipTable!$1:$1048576,MATCH("표준 GO pr Max",[1]EquipTable!$1:$1,0),0)-VLOOKUP($N43,[1]EquipTable!$1:$1048576,MATCH("표준 GO pr Min",[1]EquipTable!$1:$1,0),0)+100)),-2)),
IF(OR($M43="캐릭터 상자 일반등급",$M43="캐릭터 상자 영웅등급"),VLOOKUP($M43,$AP:$BC,MATCH($AZ$1,$AP$1:$BC$1,0),0),
IF(OR($M43="지정 캐릭터",IF(ISERROR(FIND("지정 캐릭터 LBP",$M43)),0,1)),
  IF(AND(OR($B43=10,$B43=11),$M43=OFFSET($M43,-1,0)),OFFSET(R43,-1,0),
    INT(VLOOKUP($M43,$AP:$BC,MATCH($AZ$1,$AP$1:$BC$1,0),0)*(VLOOKUP($N43,[2]ActorTable!$1:$1048576,MATCH("표준 DI pr Min",[2]ActorTable!$1:$1,0),0)+$I43*(VLOOKUP($N43,[2]ActorTable!$1:$1048576,MATCH("표준 DI pr Max",[2]ActorTable!$1:$1,0),0)-VLOOKUP($N43,[2]ActorTable!$1:$1048576,MATCH("표준 DI pr Min",[2]ActorTable!$1:$1,0),0)+1)))),
IF($M43="안 지정 캐릭터 영웅등급",
  IF(AND(OR($B43=10,$B43=11),$M43=OFFSET($M43,-1,0)),OFFSET(R43,-1,0),
    VLOOKUP($M43,$AP:$BC,MATCH($AZ$1,$AP$1:$BC$1,0),0)+INT($I43*(VLOOKUP($M43,$AP:$BC,MATCH($BA$1,$AP$1:$BC$1,0),0)-VLOOKUP($M43,$AP:$BC,MATCH($AZ$1,$AP$1:$BC$1,0),0)+1))),
IF($M43="지정 캐릭터 PP",
  IF(AND(OR($B43=10,$B43=11),$M43=OFFSET($M43,-1,0)),OFFSET(R43,-1,0),
    INT($O43*VLOOKUP($M43,$AP:$BC,MATCH($AZ$1,$AP$1:$BC$1,0),0)*IF($O43&lt;=15,1,1+($O43-15)^0.5/8)*CHOOSE(MID($N43,7,1)+1,1,1.25,2)*(VLOOKUP($M43,$AP:$BC,MATCH($BA$1,$AP$1:$BC$1,0),0)+$I43*(VLOOKUP($M43,$AP:$BC,MATCH($BB$1,$AP$1:$BC$1,0),0)-VLOOKUP($M43,$AP:$BC,MATCH($BA$1,$AP$1:$BC$1,0),0))))),
IF(OR($M43="안 지정 캐릭터 PP 일반등급",$M43="안 지정 캐릭터 PP 영웅등급"),
  IF(AND(OR($B43=10,$B43=11),$M43=OFFSET($M43,-1,0)),OFFSET(R43,-1,0),
    $O43*VLOOKUP($M43,$AP:$BC,MATCH($AZ$1,$AP$1:$BC$1,0),0)),
"그외없음")))))))</f>
        <v>9700</v>
      </c>
      <c r="S43" t="str">
        <f ca="1">IF(OR(ISNUMBER(N43),N43="삭제",ISBLANK(N43)),"",
IF(LEFT(N43,5)="Equip",
  IF($BP$1&lt;VLOOKUP(N43,[1]EquipTable!$1:$1048576,MATCH("업데이트순번",[1]EquipTable!$1:$1,0),0),"업데이트순번이상",""),
IF(LEFT(N43,5)="Actor",
  IF($BY$1&lt;VLOOKUP(N43,[2]ActorTable!$1:$1048576,MATCH("업데이트순번",[2]ActorTable!$1:$1,0),0),"업데이트순번이상",""),
"그외없음")))</f>
        <v/>
      </c>
      <c r="T43" t="str">
        <f ca="1">IF(OR(ISNUMBER(N43),N43="삭제",ISBLANK(N43)),"",
IF(LEFT(N43,5)="Equip",IF(MID(N43,7,1)="4","전설",""),
IF(LEFT(N43,5)="Actor",IF(MID(N43,7,1)="2","전설",""),
"그외없음")))</f>
        <v/>
      </c>
      <c r="U43" t="s">
        <v>82</v>
      </c>
      <c r="V43" t="s">
        <v>113</v>
      </c>
      <c r="W43">
        <v>1</v>
      </c>
      <c r="X43" t="s">
        <v>125</v>
      </c>
      <c r="Z43">
        <v>1400</v>
      </c>
      <c r="AA43" t="str">
        <f ca="1">IF(ISBLANK(AB43),"",
VLOOKUP(AB43,OFFSET(INDIRECT("$A:$B"),0,MATCH(AB$1&amp;"_Verify",INDIRECT("$1:$1"),0)-1),2,0)
)</f>
        <v>fe</v>
      </c>
      <c r="AB43" t="s">
        <v>82</v>
      </c>
      <c r="AC43" t="s">
        <v>484</v>
      </c>
      <c r="AD43">
        <v>1</v>
      </c>
      <c r="AE43" t="s">
        <v>125</v>
      </c>
      <c r="AG43">
        <v>3100</v>
      </c>
      <c r="AH43" t="str">
        <f ca="1">IF(OR(ISNUMBER(AC43),AC43="삭제",ISBLANK(AC43)),"",
IF(LEFT(AC43,5)="Equip",
  IF($BP$1&lt;VLOOKUP(AC43,[1]EquipTable!$1:$1048576,MATCH("업데이트순번",[1]EquipTable!$1:$1,0),0),"업데이트순번이상",""),
IF(LEFT(AC43,5)="Actor",
  IF($BY$1&lt;VLOOKUP(AC43,[2]ActorTable!$1:$1048576,MATCH("업데이트순번",[2]ActorTable!$1:$1,0),0),"업데이트순번이상",""),
"그외없음")))</f>
        <v/>
      </c>
      <c r="AI43" s="11" t="str">
        <f>IF(OR(ISNUMBER(AC43),AC43="삭제",ISBLANK(AC43)),"",
IF(LEFT(AC43,5)="Equip",IF(MID(AC43,7,1)="4","전설",""),
IF(LEFT(AC43,5)="Actor",IF(MID(AC43,7,1)="2","전설",""),
"그외없음")))</f>
        <v/>
      </c>
      <c r="AJ43" t="str">
        <f>IF(ISBLANK($AB43),"",
IF(AND($B43&gt;=VLOOKUP($AB43,$AP:$AS,3,0),$B43&lt;=VLOOKUP($AB43,$AP:$AS,4,0)),"","슬롯타입이상"))</f>
        <v/>
      </c>
      <c r="AK43" t="str">
        <f ca="1">IF(OR(
  AND(NOT(ISERROR(FIND("상자",AB43))),ISBLANK(AC43)),
  AND(ISBLANK(AB43),ISBLANK(AC43)),
  AND(NOT(ISERROR(FIND("안 지정",AB43))),ISNUMBER(AC43))),"",
IF(AND(NOT(ISERROR(FIND("상자",AB43))),NOT(ISBLANK(AC43))),"밸류불필요",
IF(AND(NOT(ISERROR(FIND("안 지정",AB43))),NOT(ISNUMBER(AC43))),"숫자필요",
IF(NOT(ISERROR(FIND("장비",AB43))),
  IFERROR(VLOOKUP(AC43,[1]EquipTable!$A:$T,MATCH("이름참고",[1]EquipTable!$1:$1,0),0),"장비없음"),
IF(NOT(ISERROR(FIND("캐릭터",AB43))),
  IFERROR(VLOOKUP(AC43,[2]ActorTable!$A:$H,MATCH("이름참고",[2]ActorTable!$1:$1,0),0),"캐릭터없음"),
"")))))</f>
        <v>잔혹한 지배자</v>
      </c>
      <c r="AL43">
        <v>1</v>
      </c>
      <c r="AM43" t="str">
        <f ca="1">IF(ROW()=2,AN43,OFFSET(AM43,-1,0)&amp;IF(LEN(AN43)=0,"",","&amp;AN43))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v>
      </c>
      <c r="AN43" t="str">
        <f ca="1">IF(AL43&lt;&gt;1,"",
"{"""&amp;A$1&amp;""":"&amp;A43
&amp;","""&amp;B$1&amp;""":"&amp;B43
&amp;IF(LEN(AA43)=0,"",","""&amp;AA$1&amp;""":"""&amp;AA43&amp;"""")
&amp;IF(LEN(AC43)=0,"",","""&amp;AC$1&amp;""":"""&amp;AC43&amp;"""")
&amp;IF(LEN(AD43)=0,"",","""&amp;AD$1&amp;""":"&amp;AD43)
&amp;IF(LEN(AE43)=0,"",","""&amp;AE$1&amp;""":"""&amp;AE43&amp;"""")
&amp;IF(LEN(AF43)=0,"",","""&amp;AF$1&amp;""":"&amp;AF43)
&amp;IF(LEN(AG43)=0,"",","""&amp;AG$1&amp;""":"&amp;AG43)&amp;"}")</f>
        <v>{"dy":5,"sl":1,"tp":"fe","vl":"Equip4201","cn":1,"pt":"GO","pr":3100}</v>
      </c>
      <c r="BM43">
        <f ca="1">IF(VLOOKUP($BV43,[1]EquipTable!$1:$1048576,MATCH("업데이트순번",[1]EquipTable!$1:$1,0),0)&lt;=$BP$1,1,0)
*IF(MID(BV43,7,1)="4",0.1,1)</f>
        <v>1</v>
      </c>
      <c r="BN43">
        <f ca="1">IF(VLOOKUP($BV43,[1]EquipTable!$1:$1048576,MATCH("업데이트순번",[1]EquipTable!$1:$1,0),0)&lt;=$BP$1,1,0)
*IF(MID(BV43,7,1)="4",0.1,1)
*IF(AND(MID(BV43,7,1)&lt;&gt;"4",OR(MID(BV43,6,1)="6",MID(BV43,6,1)="7")),3,1)</f>
        <v>1</v>
      </c>
      <c r="BO43">
        <f ca="1">IF(VLOOKUP($BV43,[1]EquipTable!$1:$1048576,MATCH("업데이트순번",[1]EquipTable!$1:$1,0),0)&lt;=$BP$1,1,0)
*IF(MID(BV43,7,1)="4",0.1,1)
*IF(AND(MID(BV43,7,1)&lt;&gt;"4",MID(BV43,6,1)="8"),4,1)</f>
        <v>1</v>
      </c>
      <c r="BP43">
        <f t="shared" ca="1" si="5"/>
        <v>1.3495276653171391E-2</v>
      </c>
      <c r="BQ43">
        <f t="shared" ca="1" si="6"/>
        <v>9.4250706880301613E-3</v>
      </c>
      <c r="BR43">
        <f t="shared" ca="1" si="7"/>
        <v>1.0193679918450561E-2</v>
      </c>
      <c r="BS43">
        <f t="shared" ca="1" si="8"/>
        <v>0.36302294197031049</v>
      </c>
      <c r="BT43">
        <f t="shared" ca="1" si="11"/>
        <v>0.25353440150801149</v>
      </c>
      <c r="BU43">
        <f t="shared" ca="1" si="12"/>
        <v>0.27420998980631989</v>
      </c>
      <c r="BV43" t="str">
        <f ca="1">OFFSET([1]EquipTable!$A$1,ROW()-1,0)</f>
        <v>Equip3101</v>
      </c>
      <c r="BX43">
        <f ca="1">IF(VLOOKUP($CA43,[2]ActorTable!$1:$1048576,MATCH("업데이트순번",[2]ActorTable!$1:$1,0),0)&lt;=$BY$1,1,0)
*IF(MID(CA43,7,1)="2",0.1,1)</f>
        <v>0</v>
      </c>
      <c r="BY43">
        <f t="shared" ca="1" si="9"/>
        <v>0</v>
      </c>
      <c r="BZ43">
        <f t="shared" ca="1" si="10"/>
        <v>1</v>
      </c>
      <c r="CA43" t="str">
        <f ca="1">OFFSET([2]ActorTable!$A$1,ROW()-1,0)</f>
        <v>Actor3242</v>
      </c>
      <c r="CB43" t="str">
        <f ca="1">VLOOKUP($CA43,[2]ActorTable!$1:$1048576,MATCH("이름참고",[2]ActorTable!$1:$1,0),0)</f>
        <v>앰비엘라</v>
      </c>
    </row>
    <row r="44" spans="1:80">
      <c r="A44">
        <v>5</v>
      </c>
      <c r="B44">
        <v>2</v>
      </c>
      <c r="C44">
        <f>IF(B44&lt;=9,0,
IF(B44=10,1,2))</f>
        <v>0</v>
      </c>
      <c r="D44">
        <f ca="1">RAND()</f>
        <v>0.64664229024333242</v>
      </c>
      <c r="E44">
        <f ca="1">RAND()</f>
        <v>0.49610477142668108</v>
      </c>
      <c r="F44">
        <f ca="1">RAND()</f>
        <v>1.7532727842003215E-2</v>
      </c>
      <c r="G44">
        <f ca="1">RAND()</f>
        <v>0.80054293324158454</v>
      </c>
      <c r="H44">
        <f ca="1">RAND()</f>
        <v>0.10906854927894294</v>
      </c>
      <c r="I44">
        <f ca="1">RAND()</f>
        <v>0.98237220397215863</v>
      </c>
      <c r="M44" t="str">
        <f ca="1">IF(LEN(J44)&lt;&gt;0,J44,VLOOKUP(D44+$B44,$BJ:$BK,MATCH($BK$1,$BJ$1:$BK$1,0),1))</f>
        <v>안 지정 캐릭터 PP 영웅등급</v>
      </c>
      <c r="N44">
        <f ca="1">IF(LEN(K44)&lt;&gt;0,
  IF(LEN($J44)=0,"두 칸 모두 입력",
  IF($J44="지정 장비",K44,INDEX($CA:$CA,MATCH(K44,$CB:$CB,0)))),
IF($M44="삭제","삭제",
IF($M44="지정 장비",VLOOKUP($E44,OFFSET($BS:$BV,0,IF($B44=6,1,IF($B44=7,2,0))),MATCH($BV$1,OFFSET($BS$1:$BV$1,0,IF($B44=6,1,IF($B44=7,2,0))),0),1),
IF(OR($M44="캐릭터 상자 일반등급",$M44="캐릭터 상자 영웅등급"),"삭제",
IF(OR($M44="지정 캐릭터",$M44="지정 캐릭터 PP",IF(ISERROR(FIND("지정 캐릭터 LBP",$M44)),0,1)),
  IF(AND(OR($B44=10,$B44=11),$M44=OFFSET($M44,-1,0)),OFFSET(N44,-1,0),VLOOKUP($E44,$BZ:$CA,MATCH($CA$1,$BZ$1:$CA$1,0),1)),
IF(OR($M44="안 지정 캐릭터 영웅등급",$M44="안 지정 캐릭터 PP 일반등급",$M44="안 지정 캐릭터 PP 영웅등급"),
  IF(AND(OR($B44=10,$B44=11),$M44=OFFSET($M44,-1,0)),OFFSET(N44,-1,0),INT($E44*100000)),
"그외없음"))))))</f>
        <v>49610</v>
      </c>
      <c r="O44">
        <f ca="1">IF(LEN(L44)&lt;&gt;0,
  IF(OR(LEN($J44)=0,LEN($K44)=0),"세 칸 모두 입력",L44),
IF($M44="삭제","삭제",
IF(OR($M44="지정 장비",$M44="캐릭터 상자 일반등급",$M44="캐릭터 상자 영웅등급",$M44="지정 캐릭터",IF(ISERROR(FIND("지정 캐릭터 LBP",$M44)),0,1),$M44="안 지정 캐릭터 영웅등급"),1,
IF($M44="지정 캐릭터 PP",
  IF(AND(OR($B44=10,$B44=11),$M44=OFFSET($M44,-1,0)),OFFSET(O44,-1,0),
    VLOOKUP($M44,$AP:$BB,MATCH($AX$1,$AP$1:$BB$1,0),0)+INT($E44*(VLOOKUP($M44,$AP:$BB,MATCH($AY$1,$AP$1:$BB$1,0),0)-VLOOKUP($M44,$AP:$BB,MATCH($AX$1,$AP$1:$BB$1,0),0)+1))),
IF(OR($M44="안 지정 캐릭터 PP 일반등급",$M44="안 지정 캐릭터 PP 영웅등급"),
  IF(AND(OR($B44=10,$B44=11),$M44=OFFSET($M44,-1,0)),OFFSET(O44,-1,0),
    VLOOKUP($M44,$AP:$BB,MATCH($AX$1,$AP$1:$BB$1,0),0)+INT($E44*(VLOOKUP($M44,$AP:$BB,MATCH($AY$1,$AP$1:$BB$1,0),0)-VLOOKUP($M44,$AP:$BB,MATCH($AX$1,$AP$1:$BB$1,0),0)+1))),
"그외없음")))))</f>
        <v>8</v>
      </c>
      <c r="P44" t="str">
        <f ca="1">IF($M44="삭제","삭제",
IF($M44="지정 장비",
  IF(ISBLANK(VLOOKUP($N44,[1]EquipTable!$1:$1048576,MATCH("표준 GO pr Min",[1]EquipTable!$1:$1,0),0)),"DI",
    IF(ISBLANK(VLOOKUP($N44,[1]EquipTable!$1:$1048576,MATCH("표준 DI pr Min",[1]EquipTable!$1:$1,0),0)),"GO",
      IF(G44&lt;IF($B44&lt;=1,0.5,0.25),"DI","GO"))),
IF(OR($M44="캐릭터 상자 일반등급",$M44="캐릭터 상자 영웅등급"),"DI",
IF(OR($M44="지정 캐릭터",IF(ISERROR(FIND("지정 캐릭터 LBP",$M44)),0,1),$M44="안 지정 캐릭터 영웅등급"),"DI",
IF($M44="지정 캐릭터 PP","DI",
IF(OR($M44="안 지정 캐릭터 PP 일반등급",$M44="안 지정 캐릭터 PP 영웅등급"),"GO",
"그외없음"))))))</f>
        <v>GO</v>
      </c>
      <c r="Q44" t="str">
        <f ca="1">IF($M44="삭제","삭제",
IF($P44="GO","삭제",
IF($M44="지정 장비",
  IF(ISBLANK(VLOOKUP($N44,[1]EquipTable!$1:$1048576,MATCH("표준 DI pp Min",[1]EquipTable!$1:$1,0),0)),"삭제",
    VLOOKUP($N44,[1]EquipTable!$1:$1048576,MATCH("표준 DI pp Min",[1]EquipTable!$1:$1,0),0)+INT($H44*(VLOOKUP($N44,[1]EquipTable!$1:$1048576,MATCH("표준 DI pp Max",[1]EquipTable!$1:$1,0),0)-VLOOKUP($N44,[1]EquipTable!$1:$1048576,MATCH("표준 DI pp Min",[1]EquipTable!$1:$1,0),0)+1))),
IF(OR($M44="캐릭터 상자 일반등급",$M44="캐릭터 상자 영웅등급"),"삭제",
IF(OR($M44="지정 캐릭터",IF(ISERROR(FIND("지정 캐릭터 LBP",$M44)),0,1)),
  IF(AND(OR($B44=10,$B44=11),$M44=OFFSET($M44,-1,0)),OFFSET(Q44,-1,0),
    IF(ISBLANK(VLOOKUP($N44,[2]ActorTable!$1:$1048576,MATCH("표준 DI pp Min",[2]ActorTable!$1:$1,0),0)),"삭제",
      INT(VLOOKUP($M44,$AP:$BC,MATCH($AZ$1,$AP$1:$BC$1,0),0)*(VLOOKUP($N44,[2]ActorTable!$1:$1048576,MATCH("표준 DI pp Min",[2]ActorTable!$1:$1,0),0)+$H44*(VLOOKUP($N44,[2]ActorTable!$1:$1048576,MATCH("표준 DI pp Max",[2]ActorTable!$1:$1,0),0)-VLOOKUP($N44,[2]ActorTable!$1:$1048576,MATCH("표준 DI pp Min",[2]ActorTable!$1:$1,0),0)+1))))),
IF($M44="안 지정 캐릭터 영웅등급",
  IF(AND(OR($B44=10,$B44=11),$M44=OFFSET($M44,-1,0)),OFFSET(Q44,-1,0),
    VLOOKUP($M44,$AP:$BC,MATCH($BB$1,$AP$1:$BC$1,0),0)+INT($H44*(VLOOKUP($M44,$AP:$BC,MATCH($BC$1,$AP$1:$BC$1,0),0)-VLOOKUP($M44,$AP:$BC,MATCH($BB$1,$AP$1:$BC$1,0),0)+1))),
IF($M44="지정 캐릭터 PP",
  IF(AND(OR($B44=10,$B44=11),$M44=OFFSET($M44,-1,0)),OFFSET(Q44,-1,0),
    INT($O44*VLOOKUP($M44,$AP:$BC,MATCH($AZ$1,$AP$1:$BC$1,0),0)*IF($O44&lt;=15,1,1+($O44-15)^0.5/8)*CHOOSE(MID($N44,7,1)+1,1,1.25,2))),
"그외없음")))))))</f>
        <v>삭제</v>
      </c>
      <c r="R44">
        <f ca="1">IF($M44="삭제","삭제",
IF($M44="지정 장비",
  IF($P44="DI",
    VLOOKUP($N44,[1]EquipTable!$1:$1048576,MATCH("표준 DI pr Min",[1]EquipTable!$1:$1,0),0)+INT($I44*(VLOOKUP($N44,[1]EquipTable!$1:$1048576,MATCH("표준 DI pr Max",[1]EquipTable!$1:$1,0),0)-VLOOKUP($N44,[1]EquipTable!$1:$1048576,MATCH("표준 DI pr Min",[1]EquipTable!$1:$1,0),0)+1)),
    ROUNDDOWN(VLOOKUP($N44,[1]EquipTable!$1:$1048576,MATCH("표준 GO pr Min",[1]EquipTable!$1:$1,0),0)+INT($I44*(VLOOKUP($N44,[1]EquipTable!$1:$1048576,MATCH("표준 GO pr Max",[1]EquipTable!$1:$1,0),0)-VLOOKUP($N44,[1]EquipTable!$1:$1048576,MATCH("표준 GO pr Min",[1]EquipTable!$1:$1,0),0)+100)),-2)),
IF(OR($M44="캐릭터 상자 일반등급",$M44="캐릭터 상자 영웅등급"),VLOOKUP($M44,$AP:$BC,MATCH($AZ$1,$AP$1:$BC$1,0),0),
IF(OR($M44="지정 캐릭터",IF(ISERROR(FIND("지정 캐릭터 LBP",$M44)),0,1)),
  IF(AND(OR($B44=10,$B44=11),$M44=OFFSET($M44,-1,0)),OFFSET(R44,-1,0),
    INT(VLOOKUP($M44,$AP:$BC,MATCH($AZ$1,$AP$1:$BC$1,0),0)*(VLOOKUP($N44,[2]ActorTable!$1:$1048576,MATCH("표준 DI pr Min",[2]ActorTable!$1:$1,0),0)+$I44*(VLOOKUP($N44,[2]ActorTable!$1:$1048576,MATCH("표준 DI pr Max",[2]ActorTable!$1:$1,0),0)-VLOOKUP($N44,[2]ActorTable!$1:$1048576,MATCH("표준 DI pr Min",[2]ActorTable!$1:$1,0),0)+1)))),
IF($M44="안 지정 캐릭터 영웅등급",
  IF(AND(OR($B44=10,$B44=11),$M44=OFFSET($M44,-1,0)),OFFSET(R44,-1,0),
    VLOOKUP($M44,$AP:$BC,MATCH($AZ$1,$AP$1:$BC$1,0),0)+INT($I44*(VLOOKUP($M44,$AP:$BC,MATCH($BA$1,$AP$1:$BC$1,0),0)-VLOOKUP($M44,$AP:$BC,MATCH($AZ$1,$AP$1:$BC$1,0),0)+1))),
IF($M44="지정 캐릭터 PP",
  IF(AND(OR($B44=10,$B44=11),$M44=OFFSET($M44,-1,0)),OFFSET(R44,-1,0),
    INT($O44*VLOOKUP($M44,$AP:$BC,MATCH($AZ$1,$AP$1:$BC$1,0),0)*IF($O44&lt;=15,1,1+($O44-15)^0.5/8)*CHOOSE(MID($N44,7,1)+1,1,1.25,2)*(VLOOKUP($M44,$AP:$BC,MATCH($BA$1,$AP$1:$BC$1,0),0)+$I44*(VLOOKUP($M44,$AP:$BC,MATCH($BB$1,$AP$1:$BC$1,0),0)-VLOOKUP($M44,$AP:$BC,MATCH($BA$1,$AP$1:$BC$1,0),0))))),
IF(OR($M44="안 지정 캐릭터 PP 일반등급",$M44="안 지정 캐릭터 PP 영웅등급"),
  IF(AND(OR($B44=10,$B44=11),$M44=OFFSET($M44,-1,0)),OFFSET(R44,-1,0),
    $O44*VLOOKUP($M44,$AP:$BC,MATCH($AZ$1,$AP$1:$BC$1,0),0)),
"그외없음")))))))</f>
        <v>2400</v>
      </c>
      <c r="S44" t="str">
        <f ca="1">IF(OR(ISNUMBER(N44),N44="삭제",ISBLANK(N44)),"",
IF(LEFT(N44,5)="Equip",
  IF($BP$1&lt;VLOOKUP(N44,[1]EquipTable!$1:$1048576,MATCH("업데이트순번",[1]EquipTable!$1:$1,0),0),"업데이트순번이상",""),
IF(LEFT(N44,5)="Actor",
  IF($BY$1&lt;VLOOKUP(N44,[2]ActorTable!$1:$1048576,MATCH("업데이트순번",[2]ActorTable!$1:$1,0),0),"업데이트순번이상",""),
"그외없음")))</f>
        <v/>
      </c>
      <c r="T44" t="str">
        <f ca="1">IF(OR(ISNUMBER(N44),N44="삭제",ISBLANK(N44)),"",
IF(LEFT(N44,5)="Equip",IF(MID(N44,7,1)="4","전설",""),
IF(LEFT(N44,5)="Actor",IF(MID(N44,7,1)="2","전설",""),
"그외없음")))</f>
        <v/>
      </c>
      <c r="U44" t="s">
        <v>91</v>
      </c>
      <c r="V44">
        <v>37314</v>
      </c>
      <c r="W44">
        <v>11</v>
      </c>
      <c r="X44" t="s">
        <v>125</v>
      </c>
      <c r="Z44">
        <v>1100</v>
      </c>
      <c r="AA44" t="str">
        <f ca="1">IF(ISBLANK(AB44),"",
VLOOKUP(AB44,OFFSET(INDIRECT("$A:$B"),0,MATCH(AB$1&amp;"_Verify",INDIRECT("$1:$1"),0)-1),2,0)
)</f>
        <v>upn</v>
      </c>
      <c r="AB44" t="s">
        <v>92</v>
      </c>
      <c r="AC44">
        <v>47314</v>
      </c>
      <c r="AD44">
        <v>8</v>
      </c>
      <c r="AE44" t="s">
        <v>68</v>
      </c>
      <c r="AG44">
        <v>2400</v>
      </c>
      <c r="AH44" t="str">
        <f>IF(OR(ISNUMBER(AC44),AC44="삭제",ISBLANK(AC44)),"",
IF(LEFT(AC44,5)="Equip",
  IF($BP$1&lt;VLOOKUP(AC44,[1]EquipTable!$1:$1048576,MATCH("업데이트순번",[1]EquipTable!$1:$1,0),0),"업데이트순번이상",""),
IF(LEFT(AC44,5)="Actor",
  IF($BY$1&lt;VLOOKUP(AC44,[2]ActorTable!$1:$1048576,MATCH("업데이트순번",[2]ActorTable!$1:$1,0),0),"업데이트순번이상",""),
"그외없음")))</f>
        <v/>
      </c>
      <c r="AI44" s="11" t="str">
        <f>IF(OR(ISNUMBER(AC44),AC44="삭제",ISBLANK(AC44)),"",
IF(LEFT(AC44,5)="Equip",IF(MID(AC44,7,1)="4","전설",""),
IF(LEFT(AC44,5)="Actor",IF(MID(AC44,7,1)="2","전설",""),
"그외없음")))</f>
        <v/>
      </c>
      <c r="AJ44" t="str">
        <f>IF(ISBLANK($AB44),"",
IF(AND($B44&gt;=VLOOKUP($AB44,$AP:$AS,3,0),$B44&lt;=VLOOKUP($AB44,$AP:$AS,4,0)),"","슬롯타입이상"))</f>
        <v/>
      </c>
      <c r="AK44" t="str">
        <f>IF(OR(
  AND(NOT(ISERROR(FIND("상자",AB44))),ISBLANK(AC44)),
  AND(ISBLANK(AB44),ISBLANK(AC44)),
  AND(NOT(ISERROR(FIND("안 지정",AB44))),ISNUMBER(AC44))),"",
IF(AND(NOT(ISERROR(FIND("상자",AB44))),NOT(ISBLANK(AC44))),"밸류불필요",
IF(AND(NOT(ISERROR(FIND("안 지정",AB44))),NOT(ISNUMBER(AC44))),"숫자필요",
IF(NOT(ISERROR(FIND("장비",AB44))),
  IFERROR(VLOOKUP(AC44,[1]EquipTable!$A:$T,MATCH("이름참고",[1]EquipTable!$1:$1,0),0),"장비없음"),
IF(NOT(ISERROR(FIND("캐릭터",AB44))),
  IFERROR(VLOOKUP(AC44,[2]ActorTable!$A:$H,MATCH("이름참고",[2]ActorTable!$1:$1,0),0),"캐릭터없음"),
"")))))</f>
        <v/>
      </c>
      <c r="AL44">
        <v>1</v>
      </c>
      <c r="AM44" t="str">
        <f ca="1">IF(ROW()=2,AN44,OFFSET(AM44,-1,0)&amp;IF(LEN(AN44)=0,"",","&amp;AN44))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v>
      </c>
      <c r="AN44" t="str">
        <f ca="1">IF(AL44&lt;&gt;1,"",
"{"""&amp;A$1&amp;""":"&amp;A44
&amp;","""&amp;B$1&amp;""":"&amp;B44
&amp;IF(LEN(AA44)=0,"",","""&amp;AA$1&amp;""":"""&amp;AA44&amp;"""")
&amp;IF(LEN(AC44)=0,"",","""&amp;AC$1&amp;""":"""&amp;AC44&amp;"""")
&amp;IF(LEN(AD44)=0,"",","""&amp;AD$1&amp;""":"&amp;AD44)
&amp;IF(LEN(AE44)=0,"",","""&amp;AE$1&amp;""":"""&amp;AE44&amp;"""")
&amp;IF(LEN(AF44)=0,"",","""&amp;AF$1&amp;""":"&amp;AF44)
&amp;IF(LEN(AG44)=0,"",","""&amp;AG$1&amp;""":"&amp;AG44)&amp;"}")</f>
        <v>{"dy":5,"sl":2,"tp":"upn","vl":"47314","cn":8,"pt":"GO","pr":2400}</v>
      </c>
      <c r="BM44">
        <f ca="1">IF(VLOOKUP($BV44,[1]EquipTable!$1:$1048576,MATCH("업데이트순번",[1]EquipTable!$1:$1,0),0)&lt;=$BP$1,1,0)
*IF(MID(BV44,7,1)="4",0.1,1)</f>
        <v>1</v>
      </c>
      <c r="BN44">
        <f ca="1">IF(VLOOKUP($BV44,[1]EquipTable!$1:$1048576,MATCH("업데이트순번",[1]EquipTable!$1:$1,0),0)&lt;=$BP$1,1,0)
*IF(MID(BV44,7,1)="4",0.1,1)
*IF(AND(MID(BV44,7,1)&lt;&gt;"4",OR(MID(BV44,6,1)="6",MID(BV44,6,1)="7")),3,1)</f>
        <v>1</v>
      </c>
      <c r="BO44">
        <f ca="1">IF(VLOOKUP($BV44,[1]EquipTable!$1:$1048576,MATCH("업데이트순번",[1]EquipTable!$1:$1,0),0)&lt;=$BP$1,1,0)
*IF(MID(BV44,7,1)="4",0.1,1)
*IF(AND(MID(BV44,7,1)&lt;&gt;"4",MID(BV44,6,1)="8"),4,1)</f>
        <v>1</v>
      </c>
      <c r="BP44">
        <f t="shared" ca="1" si="5"/>
        <v>1.3495276653171391E-2</v>
      </c>
      <c r="BQ44">
        <f t="shared" ca="1" si="6"/>
        <v>9.4250706880301613E-3</v>
      </c>
      <c r="BR44">
        <f t="shared" ca="1" si="7"/>
        <v>1.0193679918450561E-2</v>
      </c>
      <c r="BS44">
        <f t="shared" ca="1" si="8"/>
        <v>0.37651821862348189</v>
      </c>
      <c r="BT44">
        <f t="shared" ca="1" si="11"/>
        <v>0.26295947219604165</v>
      </c>
      <c r="BU44">
        <f t="shared" ca="1" si="12"/>
        <v>0.28440366972477044</v>
      </c>
      <c r="BV44" t="str">
        <f ca="1">OFFSET([1]EquipTable!$A$1,ROW()-1,0)</f>
        <v>Equip3102</v>
      </c>
      <c r="BX44">
        <f>IF(VLOOKUP($CA44,[2]ActorTable!$1:$1048576,MATCH("업데이트순번",[2]ActorTable!$1:$1,0),0)&lt;=$BY$1,1,0)
*IF(MID(CA44,7,1)="2",0.1,1)</f>
        <v>0</v>
      </c>
      <c r="BY44">
        <f t="shared" ca="1" si="9"/>
        <v>0</v>
      </c>
      <c r="BZ44">
        <f t="shared" ca="1" si="10"/>
        <v>1</v>
      </c>
      <c r="CA44" t="s">
        <v>206</v>
      </c>
      <c r="CB44" t="str">
        <f>VLOOKUP($CA44,[2]ActorTable!$1:$1048576,MATCH("이름참고",[2]ActorTable!$1:$1,0),0)</f>
        <v>레나</v>
      </c>
    </row>
    <row r="45" spans="1:80">
      <c r="A45">
        <v>5</v>
      </c>
      <c r="B45">
        <v>3</v>
      </c>
      <c r="C45">
        <f>IF(B45&lt;=9,0,
IF(B45=10,1,2))</f>
        <v>0</v>
      </c>
      <c r="D45">
        <f ca="1">RAND()</f>
        <v>0.95107827845021031</v>
      </c>
      <c r="E45">
        <f ca="1">RAND()</f>
        <v>0.14204064947474493</v>
      </c>
      <c r="F45">
        <f ca="1">RAND()</f>
        <v>0.74026211211804493</v>
      </c>
      <c r="G45">
        <f ca="1">RAND()</f>
        <v>6.140337551712105E-2</v>
      </c>
      <c r="H45">
        <f ca="1">RAND()</f>
        <v>0.1841744127177205</v>
      </c>
      <c r="I45">
        <f ca="1">RAND()</f>
        <v>0.92638868540270791</v>
      </c>
      <c r="M45" t="str">
        <f ca="1">IF(LEN(J45)&lt;&gt;0,J45,VLOOKUP(D45+$B45,$BJ:$BK,MATCH($BK$1,$BJ$1:$BK$1,0),1))</f>
        <v>안 지정 캐릭터 PP 일반등급</v>
      </c>
      <c r="N45">
        <f ca="1">IF(LEN(K45)&lt;&gt;0,
  IF(LEN($J45)=0,"두 칸 모두 입력",
  IF($J45="지정 장비",K45,INDEX($CA:$CA,MATCH(K45,$CB:$CB,0)))),
IF($M45="삭제","삭제",
IF($M45="지정 장비",VLOOKUP($E45,OFFSET($BS:$BV,0,IF($B45=6,1,IF($B45=7,2,0))),MATCH($BV$1,OFFSET($BS$1:$BV$1,0,IF($B45=6,1,IF($B45=7,2,0))),0),1),
IF(OR($M45="캐릭터 상자 일반등급",$M45="캐릭터 상자 영웅등급"),"삭제",
IF(OR($M45="지정 캐릭터",$M45="지정 캐릭터 PP",IF(ISERROR(FIND("지정 캐릭터 LBP",$M45)),0,1)),
  IF(AND(OR($B45=10,$B45=11),$M45=OFFSET($M45,-1,0)),OFFSET(N45,-1,0),VLOOKUP($E45,$BZ:$CA,MATCH($CA$1,$BZ$1:$CA$1,0),1)),
IF(OR($M45="안 지정 캐릭터 영웅등급",$M45="안 지정 캐릭터 PP 일반등급",$M45="안 지정 캐릭터 PP 영웅등급"),
  IF(AND(OR($B45=10,$B45=11),$M45=OFFSET($M45,-1,0)),OFFSET(N45,-1,0),INT($E45*100000)),
"그외없음"))))))</f>
        <v>14204</v>
      </c>
      <c r="O45">
        <f ca="1">IF(LEN(L45)&lt;&gt;0,
  IF(OR(LEN($J45)=0,LEN($K45)=0),"세 칸 모두 입력",L45),
IF($M45="삭제","삭제",
IF(OR($M45="지정 장비",$M45="캐릭터 상자 일반등급",$M45="캐릭터 상자 영웅등급",$M45="지정 캐릭터",IF(ISERROR(FIND("지정 캐릭터 LBP",$M45)),0,1),$M45="안 지정 캐릭터 영웅등급"),1,
IF($M45="지정 캐릭터 PP",
  IF(AND(OR($B45=10,$B45=11),$M45=OFFSET($M45,-1,0)),OFFSET(O45,-1,0),
    VLOOKUP($M45,$AP:$BB,MATCH($AX$1,$AP$1:$BB$1,0),0)+INT($E45*(VLOOKUP($M45,$AP:$BB,MATCH($AY$1,$AP$1:$BB$1,0),0)-VLOOKUP($M45,$AP:$BB,MATCH($AX$1,$AP$1:$BB$1,0),0)+1))),
IF(OR($M45="안 지정 캐릭터 PP 일반등급",$M45="안 지정 캐릭터 PP 영웅등급"),
  IF(AND(OR($B45=10,$B45=11),$M45=OFFSET($M45,-1,0)),OFFSET(O45,-1,0),
    VLOOKUP($M45,$AP:$BB,MATCH($AX$1,$AP$1:$BB$1,0),0)+INT($E45*(VLOOKUP($M45,$AP:$BB,MATCH($AY$1,$AP$1:$BB$1,0),0)-VLOOKUP($M45,$AP:$BB,MATCH($AX$1,$AP$1:$BB$1,0),0)+1))),
"그외없음")))))</f>
        <v>4</v>
      </c>
      <c r="P45" t="str">
        <f ca="1">IF($M45="삭제","삭제",
IF($M45="지정 장비",
  IF(ISBLANK(VLOOKUP($N45,[1]EquipTable!$1:$1048576,MATCH("표준 GO pr Min",[1]EquipTable!$1:$1,0),0)),"DI",
    IF(ISBLANK(VLOOKUP($N45,[1]EquipTable!$1:$1048576,MATCH("표준 DI pr Min",[1]EquipTable!$1:$1,0),0)),"GO",
      IF(G45&lt;IF($B45&lt;=1,0.5,0.25),"DI","GO"))),
IF(OR($M45="캐릭터 상자 일반등급",$M45="캐릭터 상자 영웅등급"),"DI",
IF(OR($M45="지정 캐릭터",IF(ISERROR(FIND("지정 캐릭터 LBP",$M45)),0,1),$M45="안 지정 캐릭터 영웅등급"),"DI",
IF($M45="지정 캐릭터 PP","DI",
IF(OR($M45="안 지정 캐릭터 PP 일반등급",$M45="안 지정 캐릭터 PP 영웅등급"),"GO",
"그외없음"))))))</f>
        <v>GO</v>
      </c>
      <c r="Q45" t="str">
        <f ca="1">IF($M45="삭제","삭제",
IF($P45="GO","삭제",
IF($M45="지정 장비",
  IF(ISBLANK(VLOOKUP($N45,[1]EquipTable!$1:$1048576,MATCH("표준 DI pp Min",[1]EquipTable!$1:$1,0),0)),"삭제",
    VLOOKUP($N45,[1]EquipTable!$1:$1048576,MATCH("표준 DI pp Min",[1]EquipTable!$1:$1,0),0)+INT($H45*(VLOOKUP($N45,[1]EquipTable!$1:$1048576,MATCH("표준 DI pp Max",[1]EquipTable!$1:$1,0),0)-VLOOKUP($N45,[1]EquipTable!$1:$1048576,MATCH("표준 DI pp Min",[1]EquipTable!$1:$1,0),0)+1))),
IF(OR($M45="캐릭터 상자 일반등급",$M45="캐릭터 상자 영웅등급"),"삭제",
IF(OR($M45="지정 캐릭터",IF(ISERROR(FIND("지정 캐릭터 LBP",$M45)),0,1)),
  IF(AND(OR($B45=10,$B45=11),$M45=OFFSET($M45,-1,0)),OFFSET(Q45,-1,0),
    IF(ISBLANK(VLOOKUP($N45,[2]ActorTable!$1:$1048576,MATCH("표준 DI pp Min",[2]ActorTable!$1:$1,0),0)),"삭제",
      INT(VLOOKUP($M45,$AP:$BC,MATCH($AZ$1,$AP$1:$BC$1,0),0)*(VLOOKUP($N45,[2]ActorTable!$1:$1048576,MATCH("표준 DI pp Min",[2]ActorTable!$1:$1,0),0)+$H45*(VLOOKUP($N45,[2]ActorTable!$1:$1048576,MATCH("표준 DI pp Max",[2]ActorTable!$1:$1,0),0)-VLOOKUP($N45,[2]ActorTable!$1:$1048576,MATCH("표준 DI pp Min",[2]ActorTable!$1:$1,0),0)+1))))),
IF($M45="안 지정 캐릭터 영웅등급",
  IF(AND(OR($B45=10,$B45=11),$M45=OFFSET($M45,-1,0)),OFFSET(Q45,-1,0),
    VLOOKUP($M45,$AP:$BC,MATCH($BB$1,$AP$1:$BC$1,0),0)+INT($H45*(VLOOKUP($M45,$AP:$BC,MATCH($BC$1,$AP$1:$BC$1,0),0)-VLOOKUP($M45,$AP:$BC,MATCH($BB$1,$AP$1:$BC$1,0),0)+1))),
IF($M45="지정 캐릭터 PP",
  IF(AND(OR($B45=10,$B45=11),$M45=OFFSET($M45,-1,0)),OFFSET(Q45,-1,0),
    INT($O45*VLOOKUP($M45,$AP:$BC,MATCH($AZ$1,$AP$1:$BC$1,0),0)*IF($O45&lt;=15,1,1+($O45-15)^0.5/8)*CHOOSE(MID($N45,7,1)+1,1,1.25,2))),
"그외없음")))))))</f>
        <v>삭제</v>
      </c>
      <c r="R45">
        <f ca="1">IF($M45="삭제","삭제",
IF($M45="지정 장비",
  IF($P45="DI",
    VLOOKUP($N45,[1]EquipTable!$1:$1048576,MATCH("표준 DI pr Min",[1]EquipTable!$1:$1,0),0)+INT($I45*(VLOOKUP($N45,[1]EquipTable!$1:$1048576,MATCH("표준 DI pr Max",[1]EquipTable!$1:$1,0),0)-VLOOKUP($N45,[1]EquipTable!$1:$1048576,MATCH("표준 DI pr Min",[1]EquipTable!$1:$1,0),0)+1)),
    ROUNDDOWN(VLOOKUP($N45,[1]EquipTable!$1:$1048576,MATCH("표준 GO pr Min",[1]EquipTable!$1:$1,0),0)+INT($I45*(VLOOKUP($N45,[1]EquipTable!$1:$1048576,MATCH("표준 GO pr Max",[1]EquipTable!$1:$1,0),0)-VLOOKUP($N45,[1]EquipTable!$1:$1048576,MATCH("표준 GO pr Min",[1]EquipTable!$1:$1,0),0)+100)),-2)),
IF(OR($M45="캐릭터 상자 일반등급",$M45="캐릭터 상자 영웅등급"),VLOOKUP($M45,$AP:$BC,MATCH($AZ$1,$AP$1:$BC$1,0),0),
IF(OR($M45="지정 캐릭터",IF(ISERROR(FIND("지정 캐릭터 LBP",$M45)),0,1)),
  IF(AND(OR($B45=10,$B45=11),$M45=OFFSET($M45,-1,0)),OFFSET(R45,-1,0),
    INT(VLOOKUP($M45,$AP:$BC,MATCH($AZ$1,$AP$1:$BC$1,0),0)*(VLOOKUP($N45,[2]ActorTable!$1:$1048576,MATCH("표준 DI pr Min",[2]ActorTable!$1:$1,0),0)+$I45*(VLOOKUP($N45,[2]ActorTable!$1:$1048576,MATCH("표준 DI pr Max",[2]ActorTable!$1:$1,0),0)-VLOOKUP($N45,[2]ActorTable!$1:$1048576,MATCH("표준 DI pr Min",[2]ActorTable!$1:$1,0),0)+1)))),
IF($M45="안 지정 캐릭터 영웅등급",
  IF(AND(OR($B45=10,$B45=11),$M45=OFFSET($M45,-1,0)),OFFSET(R45,-1,0),
    VLOOKUP($M45,$AP:$BC,MATCH($AZ$1,$AP$1:$BC$1,0),0)+INT($I45*(VLOOKUP($M45,$AP:$BC,MATCH($BA$1,$AP$1:$BC$1,0),0)-VLOOKUP($M45,$AP:$BC,MATCH($AZ$1,$AP$1:$BC$1,0),0)+1))),
IF($M45="지정 캐릭터 PP",
  IF(AND(OR($B45=10,$B45=11),$M45=OFFSET($M45,-1,0)),OFFSET(R45,-1,0),
    INT($O45*VLOOKUP($M45,$AP:$BC,MATCH($AZ$1,$AP$1:$BC$1,0),0)*IF($O45&lt;=15,1,1+($O45-15)^0.5/8)*CHOOSE(MID($N45,7,1)+1,1,1.25,2)*(VLOOKUP($M45,$AP:$BC,MATCH($BA$1,$AP$1:$BC$1,0),0)+$I45*(VLOOKUP($M45,$AP:$BC,MATCH($BB$1,$AP$1:$BC$1,0),0)-VLOOKUP($M45,$AP:$BC,MATCH($BA$1,$AP$1:$BC$1,0),0))))),
IF(OR($M45="안 지정 캐릭터 PP 일반등급",$M45="안 지정 캐릭터 PP 영웅등급"),
  IF(AND(OR($B45=10,$B45=11),$M45=OFFSET($M45,-1,0)),OFFSET(R45,-1,0),
    $O45*VLOOKUP($M45,$AP:$BC,MATCH($AZ$1,$AP$1:$BC$1,0),0)),
"그외없음")))))))</f>
        <v>1200</v>
      </c>
      <c r="S45" t="str">
        <f ca="1">IF(OR(ISNUMBER(N45),N45="삭제",ISBLANK(N45)),"",
IF(LEFT(N45,5)="Equip",
  IF($BP$1&lt;VLOOKUP(N45,[1]EquipTable!$1:$1048576,MATCH("업데이트순번",[1]EquipTable!$1:$1,0),0),"업데이트순번이상",""),
IF(LEFT(N45,5)="Actor",
  IF($BY$1&lt;VLOOKUP(N45,[2]ActorTable!$1:$1048576,MATCH("업데이트순번",[2]ActorTable!$1:$1,0),0),"업데이트순번이상",""),
"그외없음")))</f>
        <v/>
      </c>
      <c r="T45" t="str">
        <f ca="1">IF(OR(ISNUMBER(N45),N45="삭제",ISBLANK(N45)),"",
IF(LEFT(N45,5)="Equip",IF(MID(N45,7,1)="4","전설",""),
IF(LEFT(N45,5)="Actor",IF(MID(N45,7,1)="2","전설",""),
"그외없음")))</f>
        <v/>
      </c>
      <c r="U45" t="s">
        <v>92</v>
      </c>
      <c r="V45">
        <v>3955</v>
      </c>
      <c r="W45">
        <v>9</v>
      </c>
      <c r="X45" t="s">
        <v>125</v>
      </c>
      <c r="Z45">
        <v>900</v>
      </c>
      <c r="AA45" t="str">
        <f ca="1">IF(ISBLANK(AB45),"",
VLOOKUP(AB45,OFFSET(INDIRECT("$A:$B"),0,MATCH(AB$1&amp;"_Verify",INDIRECT("$1:$1"),0)-1),2,0)
)</f>
        <v>fe</v>
      </c>
      <c r="AB45" t="s">
        <v>82</v>
      </c>
      <c r="AC45" t="s">
        <v>414</v>
      </c>
      <c r="AD45">
        <v>1</v>
      </c>
      <c r="AE45" t="s">
        <v>125</v>
      </c>
      <c r="AG45">
        <v>1400</v>
      </c>
      <c r="AH45" t="str">
        <f ca="1">IF(OR(ISNUMBER(AC45),AC45="삭제",ISBLANK(AC45)),"",
IF(LEFT(AC45,5)="Equip",
  IF($BP$1&lt;VLOOKUP(AC45,[1]EquipTable!$1:$1048576,MATCH("업데이트순번",[1]EquipTable!$1:$1,0),0),"업데이트순번이상",""),
IF(LEFT(AC45,5)="Actor",
  IF($BY$1&lt;VLOOKUP(AC45,[2]ActorTable!$1:$1048576,MATCH("업데이트순번",[2]ActorTable!$1:$1,0),0),"업데이트순번이상",""),
"그외없음")))</f>
        <v/>
      </c>
      <c r="AI45" s="11" t="str">
        <f>IF(OR(ISNUMBER(AC45),AC45="삭제",ISBLANK(AC45)),"",
IF(LEFT(AC45,5)="Equip",IF(MID(AC45,7,1)="4","전설",""),
IF(LEFT(AC45,5)="Actor",IF(MID(AC45,7,1)="2","전설",""),
"그외없음")))</f>
        <v/>
      </c>
      <c r="AJ45" t="str">
        <f>IF(ISBLANK($AB45),"",
IF(AND($B45&gt;=VLOOKUP($AB45,$AP:$AS,3,0),$B45&lt;=VLOOKUP($AB45,$AP:$AS,4,0)),"","슬롯타입이상"))</f>
        <v/>
      </c>
      <c r="AK45" t="str">
        <f ca="1">IF(OR(
  AND(NOT(ISERROR(FIND("상자",AB45))),ISBLANK(AC45)),
  AND(ISBLANK(AB45),ISBLANK(AC45)),
  AND(NOT(ISERROR(FIND("안 지정",AB45))),ISNUMBER(AC45))),"",
IF(AND(NOT(ISERROR(FIND("상자",AB45))),NOT(ISBLANK(AC45))),"밸류불필요",
IF(AND(NOT(ISERROR(FIND("안 지정",AB45))),NOT(ISNUMBER(AC45))),"숫자필요",
IF(NOT(ISERROR(FIND("장비",AB45))),
  IFERROR(VLOOKUP(AC45,[1]EquipTable!$A:$T,MATCH("이름참고",[1]EquipTable!$1:$1,0),0),"장비없음"),
IF(NOT(ISERROR(FIND("캐릭터",AB45))),
  IFERROR(VLOOKUP(AC45,[2]ActorTable!$A:$H,MATCH("이름참고",[2]ActorTable!$1:$1,0),0),"캐릭터없음"),
"")))))</f>
        <v>칼날 손잡이</v>
      </c>
      <c r="AL45">
        <v>1</v>
      </c>
      <c r="AM45" t="str">
        <f ca="1">IF(ROW()=2,AN45,OFFSET(AM45,-1,0)&amp;IF(LEN(AN45)=0,"",","&amp;AN45))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v>
      </c>
      <c r="AN45" t="str">
        <f ca="1">IF(AL45&lt;&gt;1,"",
"{"""&amp;A$1&amp;""":"&amp;A45
&amp;","""&amp;B$1&amp;""":"&amp;B45
&amp;IF(LEN(AA45)=0,"",","""&amp;AA$1&amp;""":"""&amp;AA45&amp;"""")
&amp;IF(LEN(AC45)=0,"",","""&amp;AC$1&amp;""":"""&amp;AC45&amp;"""")
&amp;IF(LEN(AD45)=0,"",","""&amp;AD$1&amp;""":"&amp;AD45)
&amp;IF(LEN(AE45)=0,"",","""&amp;AE$1&amp;""":"""&amp;AE45&amp;"""")
&amp;IF(LEN(AF45)=0,"",","""&amp;AF$1&amp;""":"&amp;AF45)
&amp;IF(LEN(AG45)=0,"",","""&amp;AG$1&amp;""":"&amp;AG45)&amp;"}")</f>
        <v>{"dy":5,"sl":3,"tp":"fe","vl":"Equip1101","cn":1,"pt":"GO","pr":1400}</v>
      </c>
      <c r="BM45">
        <f ca="1">IF(VLOOKUP($BV45,[1]EquipTable!$1:$1048576,MATCH("업데이트순번",[1]EquipTable!$1:$1,0),0)&lt;=$BP$1,1,0)
*IF(MID(BV45,7,1)="4",0.1,1)</f>
        <v>1</v>
      </c>
      <c r="BN45">
        <f ca="1">IF(VLOOKUP($BV45,[1]EquipTable!$1:$1048576,MATCH("업데이트순번",[1]EquipTable!$1:$1,0),0)&lt;=$BP$1,1,0)
*IF(MID(BV45,7,1)="4",0.1,1)
*IF(AND(MID(BV45,7,1)&lt;&gt;"4",OR(MID(BV45,6,1)="6",MID(BV45,6,1)="7")),3,1)</f>
        <v>1</v>
      </c>
      <c r="BO45">
        <f ca="1">IF(VLOOKUP($BV45,[1]EquipTable!$1:$1048576,MATCH("업데이트순번",[1]EquipTable!$1:$1,0),0)&lt;=$BP$1,1,0)
*IF(MID(BV45,7,1)="4",0.1,1)
*IF(AND(MID(BV45,7,1)&lt;&gt;"4",MID(BV45,6,1)="8"),4,1)</f>
        <v>1</v>
      </c>
      <c r="BP45">
        <f t="shared" ca="1" si="5"/>
        <v>1.3495276653171391E-2</v>
      </c>
      <c r="BQ45">
        <f t="shared" ca="1" si="6"/>
        <v>9.4250706880301613E-3</v>
      </c>
      <c r="BR45">
        <f t="shared" ca="1" si="7"/>
        <v>1.0193679918450561E-2</v>
      </c>
      <c r="BS45">
        <f t="shared" ca="1" si="8"/>
        <v>0.3900134952766533</v>
      </c>
      <c r="BT45">
        <f t="shared" ca="1" si="11"/>
        <v>0.27238454288407182</v>
      </c>
      <c r="BU45">
        <f t="shared" ca="1" si="12"/>
        <v>0.29459734964322098</v>
      </c>
      <c r="BV45" t="str">
        <f ca="1">OFFSET([1]EquipTable!$A$1,ROW()-1,0)</f>
        <v>Equip3201</v>
      </c>
      <c r="BX45">
        <f>IF(VLOOKUP($CA45,[2]ActorTable!$1:$1048576,MATCH("업데이트순번",[2]ActorTable!$1:$1,0),0)&lt;=$BY$1,1,0)
*IF(MID(CA45,7,1)="2",0.1,1)</f>
        <v>0</v>
      </c>
      <c r="BY45">
        <f t="shared" ca="1" si="9"/>
        <v>0</v>
      </c>
      <c r="BZ45">
        <f t="shared" ca="1" si="10"/>
        <v>1</v>
      </c>
      <c r="CA45" t="s">
        <v>207</v>
      </c>
      <c r="CB45" t="str">
        <f>VLOOKUP($CA45,[2]ActorTable!$1:$1048576,MATCH("이름참고",[2]ActorTable!$1:$1,0),0)</f>
        <v>서린</v>
      </c>
    </row>
    <row r="46" spans="1:80">
      <c r="A46">
        <v>5</v>
      </c>
      <c r="B46">
        <v>4</v>
      </c>
      <c r="C46">
        <f>IF(B46&lt;=9,0,
IF(B46=10,1,2))</f>
        <v>0</v>
      </c>
      <c r="D46">
        <f ca="1">RAND()</f>
        <v>0.64128237621848072</v>
      </c>
      <c r="E46">
        <f ca="1">RAND()</f>
        <v>0.48603754716836822</v>
      </c>
      <c r="F46">
        <f ca="1">RAND()</f>
        <v>0.73964851237576634</v>
      </c>
      <c r="G46">
        <f ca="1">RAND()</f>
        <v>0.22493358115499618</v>
      </c>
      <c r="H46">
        <f ca="1">RAND()</f>
        <v>0.48816516207904403</v>
      </c>
      <c r="I46">
        <f ca="1">RAND()</f>
        <v>0.54878112563279391</v>
      </c>
      <c r="M46" t="str">
        <f ca="1">IF(LEN(J46)&lt;&gt;0,J46,VLOOKUP(D46+$B46,$BJ:$BK,MATCH($BK$1,$BJ$1:$BK$1,0),1))</f>
        <v>안 지정 캐릭터 PP 일반등급</v>
      </c>
      <c r="N46">
        <f ca="1">IF(LEN(K46)&lt;&gt;0,
  IF(LEN($J46)=0,"두 칸 모두 입력",
  IF($J46="지정 장비",K46,INDEX($CA:$CA,MATCH(K46,$CB:$CB,0)))),
IF($M46="삭제","삭제",
IF($M46="지정 장비",VLOOKUP($E46,OFFSET($BS:$BV,0,IF($B46=6,1,IF($B46=7,2,0))),MATCH($BV$1,OFFSET($BS$1:$BV$1,0,IF($B46=6,1,IF($B46=7,2,0))),0),1),
IF(OR($M46="캐릭터 상자 일반등급",$M46="캐릭터 상자 영웅등급"),"삭제",
IF(OR($M46="지정 캐릭터",$M46="지정 캐릭터 PP",IF(ISERROR(FIND("지정 캐릭터 LBP",$M46)),0,1)),
  IF(AND(OR($B46=10,$B46=11),$M46=OFFSET($M46,-1,0)),OFFSET(N46,-1,0),VLOOKUP($E46,$BZ:$CA,MATCH($CA$1,$BZ$1:$CA$1,0),1)),
IF(OR($M46="안 지정 캐릭터 영웅등급",$M46="안 지정 캐릭터 PP 일반등급",$M46="안 지정 캐릭터 PP 영웅등급"),
  IF(AND(OR($B46=10,$B46=11),$M46=OFFSET($M46,-1,0)),OFFSET(N46,-1,0),INT($E46*100000)),
"그외없음"))))))</f>
        <v>48603</v>
      </c>
      <c r="O46">
        <f ca="1">IF(LEN(L46)&lt;&gt;0,
  IF(OR(LEN($J46)=0,LEN($K46)=0),"세 칸 모두 입력",L46),
IF($M46="삭제","삭제",
IF(OR($M46="지정 장비",$M46="캐릭터 상자 일반등급",$M46="캐릭터 상자 영웅등급",$M46="지정 캐릭터",IF(ISERROR(FIND("지정 캐릭터 LBP",$M46)),0,1),$M46="안 지정 캐릭터 영웅등급"),1,
IF($M46="지정 캐릭터 PP",
  IF(AND(OR($B46=10,$B46=11),$M46=OFFSET($M46,-1,0)),OFFSET(O46,-1,0),
    VLOOKUP($M46,$AP:$BB,MATCH($AX$1,$AP$1:$BB$1,0),0)+INT($E46*(VLOOKUP($M46,$AP:$BB,MATCH($AY$1,$AP$1:$BB$1,0),0)-VLOOKUP($M46,$AP:$BB,MATCH($AX$1,$AP$1:$BB$1,0),0)+1))),
IF(OR($M46="안 지정 캐릭터 PP 일반등급",$M46="안 지정 캐릭터 PP 영웅등급"),
  IF(AND(OR($B46=10,$B46=11),$M46=OFFSET($M46,-1,0)),OFFSET(O46,-1,0),
    VLOOKUP($M46,$AP:$BB,MATCH($AX$1,$AP$1:$BB$1,0),0)+INT($E46*(VLOOKUP($M46,$AP:$BB,MATCH($AY$1,$AP$1:$BB$1,0),0)-VLOOKUP($M46,$AP:$BB,MATCH($AX$1,$AP$1:$BB$1,0),0)+1))),
"그외없음")))))</f>
        <v>8</v>
      </c>
      <c r="P46" t="str">
        <f ca="1">IF($M46="삭제","삭제",
IF($M46="지정 장비",
  IF(ISBLANK(VLOOKUP($N46,[1]EquipTable!$1:$1048576,MATCH("표준 GO pr Min",[1]EquipTable!$1:$1,0),0)),"DI",
    IF(ISBLANK(VLOOKUP($N46,[1]EquipTable!$1:$1048576,MATCH("표준 DI pr Min",[1]EquipTable!$1:$1,0),0)),"GO",
      IF(G46&lt;IF($B46&lt;=1,0.5,0.25),"DI","GO"))),
IF(OR($M46="캐릭터 상자 일반등급",$M46="캐릭터 상자 영웅등급"),"DI",
IF(OR($M46="지정 캐릭터",IF(ISERROR(FIND("지정 캐릭터 LBP",$M46)),0,1),$M46="안 지정 캐릭터 영웅등급"),"DI",
IF($M46="지정 캐릭터 PP","DI",
IF(OR($M46="안 지정 캐릭터 PP 일반등급",$M46="안 지정 캐릭터 PP 영웅등급"),"GO",
"그외없음"))))))</f>
        <v>GO</v>
      </c>
      <c r="Q46" t="str">
        <f ca="1">IF($M46="삭제","삭제",
IF($P46="GO","삭제",
IF($M46="지정 장비",
  IF(ISBLANK(VLOOKUP($N46,[1]EquipTable!$1:$1048576,MATCH("표준 DI pp Min",[1]EquipTable!$1:$1,0),0)),"삭제",
    VLOOKUP($N46,[1]EquipTable!$1:$1048576,MATCH("표준 DI pp Min",[1]EquipTable!$1:$1,0),0)+INT($H46*(VLOOKUP($N46,[1]EquipTable!$1:$1048576,MATCH("표준 DI pp Max",[1]EquipTable!$1:$1,0),0)-VLOOKUP($N46,[1]EquipTable!$1:$1048576,MATCH("표준 DI pp Min",[1]EquipTable!$1:$1,0),0)+1))),
IF(OR($M46="캐릭터 상자 일반등급",$M46="캐릭터 상자 영웅등급"),"삭제",
IF(OR($M46="지정 캐릭터",IF(ISERROR(FIND("지정 캐릭터 LBP",$M46)),0,1)),
  IF(AND(OR($B46=10,$B46=11),$M46=OFFSET($M46,-1,0)),OFFSET(Q46,-1,0),
    IF(ISBLANK(VLOOKUP($N46,[2]ActorTable!$1:$1048576,MATCH("표준 DI pp Min",[2]ActorTable!$1:$1,0),0)),"삭제",
      INT(VLOOKUP($M46,$AP:$BC,MATCH($AZ$1,$AP$1:$BC$1,0),0)*(VLOOKUP($N46,[2]ActorTable!$1:$1048576,MATCH("표준 DI pp Min",[2]ActorTable!$1:$1,0),0)+$H46*(VLOOKUP($N46,[2]ActorTable!$1:$1048576,MATCH("표준 DI pp Max",[2]ActorTable!$1:$1,0),0)-VLOOKUP($N46,[2]ActorTable!$1:$1048576,MATCH("표준 DI pp Min",[2]ActorTable!$1:$1,0),0)+1))))),
IF($M46="안 지정 캐릭터 영웅등급",
  IF(AND(OR($B46=10,$B46=11),$M46=OFFSET($M46,-1,0)),OFFSET(Q46,-1,0),
    VLOOKUP($M46,$AP:$BC,MATCH($BB$1,$AP$1:$BC$1,0),0)+INT($H46*(VLOOKUP($M46,$AP:$BC,MATCH($BC$1,$AP$1:$BC$1,0),0)-VLOOKUP($M46,$AP:$BC,MATCH($BB$1,$AP$1:$BC$1,0),0)+1))),
IF($M46="지정 캐릭터 PP",
  IF(AND(OR($B46=10,$B46=11),$M46=OFFSET($M46,-1,0)),OFFSET(Q46,-1,0),
    INT($O46*VLOOKUP($M46,$AP:$BC,MATCH($AZ$1,$AP$1:$BC$1,0),0)*IF($O46&lt;=15,1,1+($O46-15)^0.5/8)*CHOOSE(MID($N46,7,1)+1,1,1.25,2))),
"그외없음")))))))</f>
        <v>삭제</v>
      </c>
      <c r="R46">
        <f ca="1">IF($M46="삭제","삭제",
IF($M46="지정 장비",
  IF($P46="DI",
    VLOOKUP($N46,[1]EquipTable!$1:$1048576,MATCH("표준 DI pr Min",[1]EquipTable!$1:$1,0),0)+INT($I46*(VLOOKUP($N46,[1]EquipTable!$1:$1048576,MATCH("표준 DI pr Max",[1]EquipTable!$1:$1,0),0)-VLOOKUP($N46,[1]EquipTable!$1:$1048576,MATCH("표준 DI pr Min",[1]EquipTable!$1:$1,0),0)+1)),
    ROUNDDOWN(VLOOKUP($N46,[1]EquipTable!$1:$1048576,MATCH("표준 GO pr Min",[1]EquipTable!$1:$1,0),0)+INT($I46*(VLOOKUP($N46,[1]EquipTable!$1:$1048576,MATCH("표준 GO pr Max",[1]EquipTable!$1:$1,0),0)-VLOOKUP($N46,[1]EquipTable!$1:$1048576,MATCH("표준 GO pr Min",[1]EquipTable!$1:$1,0),0)+100)),-2)),
IF(OR($M46="캐릭터 상자 일반등급",$M46="캐릭터 상자 영웅등급"),VLOOKUP($M46,$AP:$BC,MATCH($AZ$1,$AP$1:$BC$1,0),0),
IF(OR($M46="지정 캐릭터",IF(ISERROR(FIND("지정 캐릭터 LBP",$M46)),0,1)),
  IF(AND(OR($B46=10,$B46=11),$M46=OFFSET($M46,-1,0)),OFFSET(R46,-1,0),
    INT(VLOOKUP($M46,$AP:$BC,MATCH($AZ$1,$AP$1:$BC$1,0),0)*(VLOOKUP($N46,[2]ActorTable!$1:$1048576,MATCH("표준 DI pr Min",[2]ActorTable!$1:$1,0),0)+$I46*(VLOOKUP($N46,[2]ActorTable!$1:$1048576,MATCH("표준 DI pr Max",[2]ActorTable!$1:$1,0),0)-VLOOKUP($N46,[2]ActorTable!$1:$1048576,MATCH("표준 DI pr Min",[2]ActorTable!$1:$1,0),0)+1)))),
IF($M46="안 지정 캐릭터 영웅등급",
  IF(AND(OR($B46=10,$B46=11),$M46=OFFSET($M46,-1,0)),OFFSET(R46,-1,0),
    VLOOKUP($M46,$AP:$BC,MATCH($AZ$1,$AP$1:$BC$1,0),0)+INT($I46*(VLOOKUP($M46,$AP:$BC,MATCH($BA$1,$AP$1:$BC$1,0),0)-VLOOKUP($M46,$AP:$BC,MATCH($AZ$1,$AP$1:$BC$1,0),0)+1))),
IF($M46="지정 캐릭터 PP",
  IF(AND(OR($B46=10,$B46=11),$M46=OFFSET($M46,-1,0)),OFFSET(R46,-1,0),
    INT($O46*VLOOKUP($M46,$AP:$BC,MATCH($AZ$1,$AP$1:$BC$1,0),0)*IF($O46&lt;=15,1,1+($O46-15)^0.5/8)*CHOOSE(MID($N46,7,1)+1,1,1.25,2)*(VLOOKUP($M46,$AP:$BC,MATCH($BA$1,$AP$1:$BC$1,0),0)+$I46*(VLOOKUP($M46,$AP:$BC,MATCH($BB$1,$AP$1:$BC$1,0),0)-VLOOKUP($M46,$AP:$BC,MATCH($BA$1,$AP$1:$BC$1,0),0))))),
IF(OR($M46="안 지정 캐릭터 PP 일반등급",$M46="안 지정 캐릭터 PP 영웅등급"),
  IF(AND(OR($B46=10,$B46=11),$M46=OFFSET($M46,-1,0)),OFFSET(R46,-1,0),
    $O46*VLOOKUP($M46,$AP:$BC,MATCH($AZ$1,$AP$1:$BC$1,0),0)),
"그외없음")))))))</f>
        <v>2400</v>
      </c>
      <c r="S46" t="str">
        <f ca="1">IF(OR(ISNUMBER(N46),N46="삭제",ISBLANK(N46)),"",
IF(LEFT(N46,5)="Equip",
  IF($BP$1&lt;VLOOKUP(N46,[1]EquipTable!$1:$1048576,MATCH("업데이트순번",[1]EquipTable!$1:$1,0),0),"업데이트순번이상",""),
IF(LEFT(N46,5)="Actor",
  IF($BY$1&lt;VLOOKUP(N46,[2]ActorTable!$1:$1048576,MATCH("업데이트순번",[2]ActorTable!$1:$1,0),0),"업데이트순번이상",""),
"그외없음")))</f>
        <v/>
      </c>
      <c r="T46" t="str">
        <f ca="1">IF(OR(ISNUMBER(N46),N46="삭제",ISBLANK(N46)),"",
IF(LEFT(N46,5)="Equip",IF(MID(N46,7,1)="4","전설",""),
IF(LEFT(N46,5)="Actor",IF(MID(N46,7,1)="2","전설",""),
"그외없음")))</f>
        <v/>
      </c>
      <c r="U46" t="s">
        <v>92</v>
      </c>
      <c r="V46">
        <v>88860</v>
      </c>
      <c r="W46">
        <v>14</v>
      </c>
      <c r="X46" t="s">
        <v>125</v>
      </c>
      <c r="Z46">
        <v>1400</v>
      </c>
      <c r="AA46" t="str">
        <f ca="1">IF(ISBLANK(AB46),"",
VLOOKUP(AB46,OFFSET(INDIRECT("$A:$B"),0,MATCH(AB$1&amp;"_Verify",INDIRECT("$1:$1"),0)-1),2,0)
)</f>
        <v>fe</v>
      </c>
      <c r="AB46" t="s">
        <v>82</v>
      </c>
      <c r="AC46" t="s">
        <v>426</v>
      </c>
      <c r="AD46">
        <v>1</v>
      </c>
      <c r="AE46" t="s">
        <v>125</v>
      </c>
      <c r="AG46">
        <v>800</v>
      </c>
      <c r="AH46" t="str">
        <f ca="1">IF(OR(ISNUMBER(AC46),AC46="삭제",ISBLANK(AC46)),"",
IF(LEFT(AC46,5)="Equip",
  IF($BP$1&lt;VLOOKUP(AC46,[1]EquipTable!$1:$1048576,MATCH("업데이트순번",[1]EquipTable!$1:$1,0),0),"업데이트순번이상",""),
IF(LEFT(AC46,5)="Actor",
  IF($BY$1&lt;VLOOKUP(AC46,[2]ActorTable!$1:$1048576,MATCH("업데이트순번",[2]ActorTable!$1:$1,0),0),"업데이트순번이상",""),
"그외없음")))</f>
        <v/>
      </c>
      <c r="AI46" s="11" t="str">
        <f>IF(OR(ISNUMBER(AC46),AC46="삭제",ISBLANK(AC46)),"",
IF(LEFT(AC46,5)="Equip",IF(MID(AC46,7,1)="4","전설",""),
IF(LEFT(AC46,5)="Actor",IF(MID(AC46,7,1)="2","전설",""),
"그외없음")))</f>
        <v/>
      </c>
      <c r="AJ46" t="str">
        <f>IF(ISBLANK($AB46),"",
IF(AND($B46&gt;=VLOOKUP($AB46,$AP:$AS,3,0),$B46&lt;=VLOOKUP($AB46,$AP:$AS,4,0)),"","슬롯타입이상"))</f>
        <v/>
      </c>
      <c r="AK46" t="str">
        <f ca="1">IF(OR(
  AND(NOT(ISERROR(FIND("상자",AB46))),ISBLANK(AC46)),
  AND(ISBLANK(AB46),ISBLANK(AC46)),
  AND(NOT(ISERROR(FIND("안 지정",AB46))),ISNUMBER(AC46))),"",
IF(AND(NOT(ISERROR(FIND("상자",AB46))),NOT(ISBLANK(AC46))),"밸류불필요",
IF(AND(NOT(ISERROR(FIND("안 지정",AB46))),NOT(ISNUMBER(AC46))),"숫자필요",
IF(NOT(ISERROR(FIND("장비",AB46))),
  IFERROR(VLOOKUP(AC46,[1]EquipTable!$A:$T,MATCH("이름참고",[1]EquipTable!$1:$1,0),0),"장비없음"),
IF(NOT(ISERROR(FIND("캐릭터",AB46))),
  IFERROR(VLOOKUP(AC46,[2]ActorTable!$A:$H,MATCH("이름참고",[2]ActorTable!$1:$1,0),0),"캐릭터없음"),
"")))))</f>
        <v>오디세이 픽액스</v>
      </c>
      <c r="AL46">
        <v>1</v>
      </c>
      <c r="AM46" t="str">
        <f ca="1">IF(ROW()=2,AN46,OFFSET(AM46,-1,0)&amp;IF(LEN(AN46)=0,"",","&amp;AN46))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v>
      </c>
      <c r="AN46" t="str">
        <f ca="1">IF(AL46&lt;&gt;1,"",
"{"""&amp;A$1&amp;""":"&amp;A46
&amp;","""&amp;B$1&amp;""":"&amp;B46
&amp;IF(LEN(AA46)=0,"",","""&amp;AA$1&amp;""":"""&amp;AA46&amp;"""")
&amp;IF(LEN(AC46)=0,"",","""&amp;AC$1&amp;""":"""&amp;AC46&amp;"""")
&amp;IF(LEN(AD46)=0,"",","""&amp;AD$1&amp;""":"&amp;AD46)
&amp;IF(LEN(AE46)=0,"",","""&amp;AE$1&amp;""":"""&amp;AE46&amp;"""")
&amp;IF(LEN(AF46)=0,"",","""&amp;AF$1&amp;""":"&amp;AF46)
&amp;IF(LEN(AG46)=0,"",","""&amp;AG$1&amp;""":"&amp;AG46)&amp;"}")</f>
        <v>{"dy":5,"sl":4,"tp":"fe","vl":"Equip0302","cn":1,"pt":"GO","pr":800}</v>
      </c>
      <c r="BM46">
        <f ca="1">IF(VLOOKUP($BV46,[1]EquipTable!$1:$1048576,MATCH("업데이트순번",[1]EquipTable!$1:$1,0),0)&lt;=$BP$1,1,0)
*IF(MID(BV46,7,1)="4",0.1,1)</f>
        <v>1</v>
      </c>
      <c r="BN46">
        <f ca="1">IF(VLOOKUP($BV46,[1]EquipTable!$1:$1048576,MATCH("업데이트순번",[1]EquipTable!$1:$1,0),0)&lt;=$BP$1,1,0)
*IF(MID(BV46,7,1)="4",0.1,1)
*IF(AND(MID(BV46,7,1)&lt;&gt;"4",OR(MID(BV46,6,1)="6",MID(BV46,6,1)="7")),3,1)</f>
        <v>1</v>
      </c>
      <c r="BO46">
        <f ca="1">IF(VLOOKUP($BV46,[1]EquipTable!$1:$1048576,MATCH("업데이트순번",[1]EquipTable!$1:$1,0),0)&lt;=$BP$1,1,0)
*IF(MID(BV46,7,1)="4",0.1,1)
*IF(AND(MID(BV46,7,1)&lt;&gt;"4",MID(BV46,6,1)="8"),4,1)</f>
        <v>1</v>
      </c>
      <c r="BP46">
        <f t="shared" ca="1" si="5"/>
        <v>1.3495276653171391E-2</v>
      </c>
      <c r="BQ46">
        <f t="shared" ca="1" si="6"/>
        <v>9.4250706880301613E-3</v>
      </c>
      <c r="BR46">
        <f t="shared" ca="1" si="7"/>
        <v>1.0193679918450561E-2</v>
      </c>
      <c r="BS46">
        <f t="shared" ca="1" si="8"/>
        <v>0.40350877192982471</v>
      </c>
      <c r="BT46">
        <f t="shared" ca="1" si="11"/>
        <v>0.28180961357210199</v>
      </c>
      <c r="BU46">
        <f t="shared" ca="1" si="12"/>
        <v>0.30479102956167153</v>
      </c>
      <c r="BV46" t="str">
        <f ca="1">OFFSET([1]EquipTable!$A$1,ROW()-1,0)</f>
        <v>Equip3202</v>
      </c>
    </row>
    <row r="47" spans="1:80">
      <c r="A47">
        <v>5</v>
      </c>
      <c r="B47">
        <v>5</v>
      </c>
      <c r="C47">
        <f>IF(B47&lt;=9,0,
IF(B47=10,1,2))</f>
        <v>0</v>
      </c>
      <c r="D47">
        <f ca="1">RAND()</f>
        <v>0.17589985762033922</v>
      </c>
      <c r="E47">
        <f ca="1">RAND()</f>
        <v>0.85955740790019752</v>
      </c>
      <c r="F47">
        <f ca="1">RAND()</f>
        <v>0.53871094964168564</v>
      </c>
      <c r="G47">
        <f ca="1">RAND()</f>
        <v>0.88147608755515072</v>
      </c>
      <c r="H47">
        <f ca="1">RAND()</f>
        <v>0.69919493309387104</v>
      </c>
      <c r="I47">
        <f ca="1">RAND()</f>
        <v>0.26844372317762999</v>
      </c>
      <c r="M47" t="str">
        <f ca="1">IF(LEN(J47)&lt;&gt;0,J47,VLOOKUP(D47+$B47,$BJ:$BK,MATCH($BK$1,$BJ$1:$BK$1,0),1))</f>
        <v>지정 장비</v>
      </c>
      <c r="N47" t="str">
        <f ca="1">IF(LEN(K47)&lt;&gt;0,
  IF(LEN($J47)=0,"두 칸 모두 입력",
  IF($J47="지정 장비",K47,INDEX($CA:$CA,MATCH(K47,$CB:$CB,0)))),
IF($M47="삭제","삭제",
IF($M47="지정 장비",VLOOKUP($E47,OFFSET($BS:$BV,0,IF($B47=6,1,IF($B47=7,2,0))),MATCH($BV$1,OFFSET($BS$1:$BV$1,0,IF($B47=6,1,IF($B47=7,2,0))),0),1),
IF(OR($M47="캐릭터 상자 일반등급",$M47="캐릭터 상자 영웅등급"),"삭제",
IF(OR($M47="지정 캐릭터",$M47="지정 캐릭터 PP",IF(ISERROR(FIND("지정 캐릭터 LBP",$M47)),0,1)),
  IF(AND(OR($B47=10,$B47=11),$M47=OFFSET($M47,-1,0)),OFFSET(N47,-1,0),VLOOKUP($E47,$BZ:$CA,MATCH($CA$1,$BZ$1:$CA$1,0),1)),
IF(OR($M47="안 지정 캐릭터 영웅등급",$M47="안 지정 캐릭터 PP 일반등급",$M47="안 지정 캐릭터 PP 영웅등급"),
  IF(AND(OR($B47=10,$B47=11),$M47=OFFSET($M47,-1,0)),OFFSET(N47,-1,0),INT($E47*100000)),
"그외없음"))))))</f>
        <v>Equip7202</v>
      </c>
      <c r="O47">
        <f ca="1">IF(LEN(L47)&lt;&gt;0,
  IF(OR(LEN($J47)=0,LEN($K47)=0),"세 칸 모두 입력",L47),
IF($M47="삭제","삭제",
IF(OR($M47="지정 장비",$M47="캐릭터 상자 일반등급",$M47="캐릭터 상자 영웅등급",$M47="지정 캐릭터",IF(ISERROR(FIND("지정 캐릭터 LBP",$M47)),0,1),$M47="안 지정 캐릭터 영웅등급"),1,
IF($M47="지정 캐릭터 PP",
  IF(AND(OR($B47=10,$B47=11),$M47=OFFSET($M47,-1,0)),OFFSET(O47,-1,0),
    VLOOKUP($M47,$AP:$BB,MATCH($AX$1,$AP$1:$BB$1,0),0)+INT($E47*(VLOOKUP($M47,$AP:$BB,MATCH($AY$1,$AP$1:$BB$1,0),0)-VLOOKUP($M47,$AP:$BB,MATCH($AX$1,$AP$1:$BB$1,0),0)+1))),
IF(OR($M47="안 지정 캐릭터 PP 일반등급",$M47="안 지정 캐릭터 PP 영웅등급"),
  IF(AND(OR($B47=10,$B47=11),$M47=OFFSET($M47,-1,0)),OFFSET(O47,-1,0),
    VLOOKUP($M47,$AP:$BB,MATCH($AX$1,$AP$1:$BB$1,0),0)+INT($E47*(VLOOKUP($M47,$AP:$BB,MATCH($AY$1,$AP$1:$BB$1,0),0)-VLOOKUP($M47,$AP:$BB,MATCH($AX$1,$AP$1:$BB$1,0),0)+1))),
"그외없음")))))</f>
        <v>1</v>
      </c>
      <c r="P47" t="str">
        <f ca="1">IF($M47="삭제","삭제",
IF($M47="지정 장비",
  IF(ISBLANK(VLOOKUP($N47,[1]EquipTable!$1:$1048576,MATCH("표준 GO pr Min",[1]EquipTable!$1:$1,0),0)),"DI",
    IF(ISBLANK(VLOOKUP($N47,[1]EquipTable!$1:$1048576,MATCH("표준 DI pr Min",[1]EquipTable!$1:$1,0),0)),"GO",
      IF(G47&lt;IF($B47&lt;=1,0.5,0.25),"DI","GO"))),
IF(OR($M47="캐릭터 상자 일반등급",$M47="캐릭터 상자 영웅등급"),"DI",
IF(OR($M47="지정 캐릭터",IF(ISERROR(FIND("지정 캐릭터 LBP",$M47)),0,1),$M47="안 지정 캐릭터 영웅등급"),"DI",
IF($M47="지정 캐릭터 PP","DI",
IF(OR($M47="안 지정 캐릭터 PP 일반등급",$M47="안 지정 캐릭터 PP 영웅등급"),"GO",
"그외없음"))))))</f>
        <v>GO</v>
      </c>
      <c r="Q47" t="str">
        <f ca="1">IF($M47="삭제","삭제",
IF($P47="GO","삭제",
IF($M47="지정 장비",
  IF(ISBLANK(VLOOKUP($N47,[1]EquipTable!$1:$1048576,MATCH("표준 DI pp Min",[1]EquipTable!$1:$1,0),0)),"삭제",
    VLOOKUP($N47,[1]EquipTable!$1:$1048576,MATCH("표준 DI pp Min",[1]EquipTable!$1:$1,0),0)+INT($H47*(VLOOKUP($N47,[1]EquipTable!$1:$1048576,MATCH("표준 DI pp Max",[1]EquipTable!$1:$1,0),0)-VLOOKUP($N47,[1]EquipTable!$1:$1048576,MATCH("표준 DI pp Min",[1]EquipTable!$1:$1,0),0)+1))),
IF(OR($M47="캐릭터 상자 일반등급",$M47="캐릭터 상자 영웅등급"),"삭제",
IF(OR($M47="지정 캐릭터",IF(ISERROR(FIND("지정 캐릭터 LBP",$M47)),0,1)),
  IF(AND(OR($B47=10,$B47=11),$M47=OFFSET($M47,-1,0)),OFFSET(Q47,-1,0),
    IF(ISBLANK(VLOOKUP($N47,[2]ActorTable!$1:$1048576,MATCH("표준 DI pp Min",[2]ActorTable!$1:$1,0),0)),"삭제",
      INT(VLOOKUP($M47,$AP:$BC,MATCH($AZ$1,$AP$1:$BC$1,0),0)*(VLOOKUP($N47,[2]ActorTable!$1:$1048576,MATCH("표준 DI pp Min",[2]ActorTable!$1:$1,0),0)+$H47*(VLOOKUP($N47,[2]ActorTable!$1:$1048576,MATCH("표준 DI pp Max",[2]ActorTable!$1:$1,0),0)-VLOOKUP($N47,[2]ActorTable!$1:$1048576,MATCH("표준 DI pp Min",[2]ActorTable!$1:$1,0),0)+1))))),
IF($M47="안 지정 캐릭터 영웅등급",
  IF(AND(OR($B47=10,$B47=11),$M47=OFFSET($M47,-1,0)),OFFSET(Q47,-1,0),
    VLOOKUP($M47,$AP:$BC,MATCH($BB$1,$AP$1:$BC$1,0),0)+INT($H47*(VLOOKUP($M47,$AP:$BC,MATCH($BC$1,$AP$1:$BC$1,0),0)-VLOOKUP($M47,$AP:$BC,MATCH($BB$1,$AP$1:$BC$1,0),0)+1))),
IF($M47="지정 캐릭터 PP",
  IF(AND(OR($B47=10,$B47=11),$M47=OFFSET($M47,-1,0)),OFFSET(Q47,-1,0),
    INT($O47*VLOOKUP($M47,$AP:$BC,MATCH($AZ$1,$AP$1:$BC$1,0),0)*IF($O47&lt;=15,1,1+($O47-15)^0.5/8)*CHOOSE(MID($N47,7,1)+1,1,1.25,2))),
"그외없음")))))))</f>
        <v>삭제</v>
      </c>
      <c r="R47">
        <f ca="1">IF($M47="삭제","삭제",
IF($M47="지정 장비",
  IF($P47="DI",
    VLOOKUP($N47,[1]EquipTable!$1:$1048576,MATCH("표준 DI pr Min",[1]EquipTable!$1:$1,0),0)+INT($I47*(VLOOKUP($N47,[1]EquipTable!$1:$1048576,MATCH("표준 DI pr Max",[1]EquipTable!$1:$1,0),0)-VLOOKUP($N47,[1]EquipTable!$1:$1048576,MATCH("표준 DI pr Min",[1]EquipTable!$1:$1,0),0)+1)),
    ROUNDDOWN(VLOOKUP($N47,[1]EquipTable!$1:$1048576,MATCH("표준 GO pr Min",[1]EquipTable!$1:$1,0),0)+INT($I47*(VLOOKUP($N47,[1]EquipTable!$1:$1048576,MATCH("표준 GO pr Max",[1]EquipTable!$1:$1,0),0)-VLOOKUP($N47,[1]EquipTable!$1:$1048576,MATCH("표준 GO pr Min",[1]EquipTable!$1:$1,0),0)+100)),-2)),
IF(OR($M47="캐릭터 상자 일반등급",$M47="캐릭터 상자 영웅등급"),VLOOKUP($M47,$AP:$BC,MATCH($AZ$1,$AP$1:$BC$1,0),0),
IF(OR($M47="지정 캐릭터",IF(ISERROR(FIND("지정 캐릭터 LBP",$M47)),0,1)),
  IF(AND(OR($B47=10,$B47=11),$M47=OFFSET($M47,-1,0)),OFFSET(R47,-1,0),
    INT(VLOOKUP($M47,$AP:$BC,MATCH($AZ$1,$AP$1:$BC$1,0),0)*(VLOOKUP($N47,[2]ActorTable!$1:$1048576,MATCH("표준 DI pr Min",[2]ActorTable!$1:$1,0),0)+$I47*(VLOOKUP($N47,[2]ActorTable!$1:$1048576,MATCH("표준 DI pr Max",[2]ActorTable!$1:$1,0),0)-VLOOKUP($N47,[2]ActorTable!$1:$1048576,MATCH("표준 DI pr Min",[2]ActorTable!$1:$1,0),0)+1)))),
IF($M47="안 지정 캐릭터 영웅등급",
  IF(AND(OR($B47=10,$B47=11),$M47=OFFSET($M47,-1,0)),OFFSET(R47,-1,0),
    VLOOKUP($M47,$AP:$BC,MATCH($AZ$1,$AP$1:$BC$1,0),0)+INT($I47*(VLOOKUP($M47,$AP:$BC,MATCH($BA$1,$AP$1:$BC$1,0),0)-VLOOKUP($M47,$AP:$BC,MATCH($AZ$1,$AP$1:$BC$1,0),0)+1))),
IF($M47="지정 캐릭터 PP",
  IF(AND(OR($B47=10,$B47=11),$M47=OFFSET($M47,-1,0)),OFFSET(R47,-1,0),
    INT($O47*VLOOKUP($M47,$AP:$BC,MATCH($AZ$1,$AP$1:$BC$1,0),0)*IF($O47&lt;=15,1,1+($O47-15)^0.5/8)*CHOOSE(MID($N47,7,1)+1,1,1.25,2)*(VLOOKUP($M47,$AP:$BC,MATCH($BA$1,$AP$1:$BC$1,0),0)+$I47*(VLOOKUP($M47,$AP:$BC,MATCH($BB$1,$AP$1:$BC$1,0),0)-VLOOKUP($M47,$AP:$BC,MATCH($BA$1,$AP$1:$BC$1,0),0))))),
IF(OR($M47="안 지정 캐릭터 PP 일반등급",$M47="안 지정 캐릭터 PP 영웅등급"),
  IF(AND(OR($B47=10,$B47=11),$M47=OFFSET($M47,-1,0)),OFFSET(R47,-1,0),
    $O47*VLOOKUP($M47,$AP:$BC,MATCH($AZ$1,$AP$1:$BC$1,0),0)),
"그외없음")))))))</f>
        <v>9100</v>
      </c>
      <c r="S47" t="str">
        <f ca="1">IF(OR(ISNUMBER(N47),N47="삭제",ISBLANK(N47)),"",
IF(LEFT(N47,5)="Equip",
  IF($BP$1&lt;VLOOKUP(N47,[1]EquipTable!$1:$1048576,MATCH("업데이트순번",[1]EquipTable!$1:$1,0),0),"업데이트순번이상",""),
IF(LEFT(N47,5)="Actor",
  IF($BY$1&lt;VLOOKUP(N47,[2]ActorTable!$1:$1048576,MATCH("업데이트순번",[2]ActorTable!$1:$1,0),0),"업데이트순번이상",""),
"그외없음")))</f>
        <v/>
      </c>
      <c r="T47" t="str">
        <f ca="1">IF(OR(ISNUMBER(N47),N47="삭제",ISBLANK(N47)),"",
IF(LEFT(N47,5)="Equip",IF(MID(N47,7,1)="4","전설",""),
IF(LEFT(N47,5)="Actor",IF(MID(N47,7,1)="2","전설",""),
"그외없음")))</f>
        <v/>
      </c>
      <c r="U47" t="s">
        <v>91</v>
      </c>
      <c r="V47">
        <v>78754</v>
      </c>
      <c r="W47">
        <v>13</v>
      </c>
      <c r="X47" t="s">
        <v>125</v>
      </c>
      <c r="Z47">
        <v>1300</v>
      </c>
      <c r="AA47" t="str">
        <f ca="1">IF(ISBLANK(AB47),"",
VLOOKUP(AB47,OFFSET(INDIRECT("$A:$B"),0,MATCH(AB$1&amp;"_Verify",INDIRECT("$1:$1"),0)-1),2,0)
)</f>
        <v>uph</v>
      </c>
      <c r="AB47" t="s">
        <v>91</v>
      </c>
      <c r="AC47">
        <v>78860</v>
      </c>
      <c r="AD47">
        <v>5</v>
      </c>
      <c r="AE47" t="s">
        <v>296</v>
      </c>
      <c r="AG47">
        <v>1500</v>
      </c>
      <c r="AH47" t="str">
        <f>IF(OR(ISNUMBER(AC47),AC47="삭제",ISBLANK(AC47)),"",
IF(LEFT(AC47,5)="Equip",
  IF($BP$1&lt;VLOOKUP(AC47,[1]EquipTable!$1:$1048576,MATCH("업데이트순번",[1]EquipTable!$1:$1,0),0),"업데이트순번이상",""),
IF(LEFT(AC47,5)="Actor",
  IF($BY$1&lt;VLOOKUP(AC47,[2]ActorTable!$1:$1048576,MATCH("업데이트순번",[2]ActorTable!$1:$1,0),0),"업데이트순번이상",""),
"그외없음")))</f>
        <v/>
      </c>
      <c r="AI47" s="11" t="str">
        <f>IF(OR(ISNUMBER(AC47),AC47="삭제",ISBLANK(AC47)),"",
IF(LEFT(AC47,5)="Equip",IF(MID(AC47,7,1)="4","전설",""),
IF(LEFT(AC47,5)="Actor",IF(MID(AC47,7,1)="2","전설",""),
"그외없음")))</f>
        <v/>
      </c>
      <c r="AJ47" t="str">
        <f>IF(ISBLANK($AB47),"",
IF(AND($B47&gt;=VLOOKUP($AB47,$AP:$AS,3,0),$B47&lt;=VLOOKUP($AB47,$AP:$AS,4,0)),"","슬롯타입이상"))</f>
        <v/>
      </c>
      <c r="AK47" t="str">
        <f>IF(OR(
  AND(NOT(ISERROR(FIND("상자",AB47))),ISBLANK(AC47)),
  AND(ISBLANK(AB47),ISBLANK(AC47)),
  AND(NOT(ISERROR(FIND("안 지정",AB47))),ISNUMBER(AC47))),"",
IF(AND(NOT(ISERROR(FIND("상자",AB47))),NOT(ISBLANK(AC47))),"밸류불필요",
IF(AND(NOT(ISERROR(FIND("안 지정",AB47))),NOT(ISNUMBER(AC47))),"숫자필요",
IF(NOT(ISERROR(FIND("장비",AB47))),
  IFERROR(VLOOKUP(AC47,[1]EquipTable!$A:$T,MATCH("이름참고",[1]EquipTable!$1:$1,0),0),"장비없음"),
IF(NOT(ISERROR(FIND("캐릭터",AB47))),
  IFERROR(VLOOKUP(AC47,[2]ActorTable!$A:$H,MATCH("이름참고",[2]ActorTable!$1:$1,0),0),"캐릭터없음"),
"")))))</f>
        <v/>
      </c>
      <c r="AL47">
        <v>1</v>
      </c>
      <c r="AM47" t="str">
        <f ca="1">IF(ROW()=2,AN47,OFFSET(AM47,-1,0)&amp;IF(LEN(AN47)=0,"",","&amp;AN47))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v>
      </c>
      <c r="AN47" t="str">
        <f ca="1">IF(AL47&lt;&gt;1,"",
"{"""&amp;A$1&amp;""":"&amp;A47
&amp;","""&amp;B$1&amp;""":"&amp;B47
&amp;IF(LEN(AA47)=0,"",","""&amp;AA$1&amp;""":"""&amp;AA47&amp;"""")
&amp;IF(LEN(AC47)=0,"",","""&amp;AC$1&amp;""":"""&amp;AC47&amp;"""")
&amp;IF(LEN(AD47)=0,"",","""&amp;AD$1&amp;""":"&amp;AD47)
&amp;IF(LEN(AE47)=0,"",","""&amp;AE$1&amp;""":"""&amp;AE47&amp;"""")
&amp;IF(LEN(AF47)=0,"",","""&amp;AF$1&amp;""":"&amp;AF47)
&amp;IF(LEN(AG47)=0,"",","""&amp;AG$1&amp;""":"&amp;AG47)&amp;"}")</f>
        <v>{"dy":5,"sl":5,"tp":"uph","vl":"78860","cn":5,"pt":"GO","pr":1500}</v>
      </c>
      <c r="BM47">
        <f ca="1">IF(VLOOKUP($BV47,[1]EquipTable!$1:$1048576,MATCH("업데이트순번",[1]EquipTable!$1:$1,0),0)&lt;=$BP$1,1,0)
*IF(MID(BV47,7,1)="4",0.1,1)</f>
        <v>1</v>
      </c>
      <c r="BN47">
        <f ca="1">IF(VLOOKUP($BV47,[1]EquipTable!$1:$1048576,MATCH("업데이트순번",[1]EquipTable!$1:$1,0),0)&lt;=$BP$1,1,0)
*IF(MID(BV47,7,1)="4",0.1,1)
*IF(AND(MID(BV47,7,1)&lt;&gt;"4",OR(MID(BV47,6,1)="6",MID(BV47,6,1)="7")),3,1)</f>
        <v>1</v>
      </c>
      <c r="BO47">
        <f ca="1">IF(VLOOKUP($BV47,[1]EquipTable!$1:$1048576,MATCH("업데이트순번",[1]EquipTable!$1:$1,0),0)&lt;=$BP$1,1,0)
*IF(MID(BV47,7,1)="4",0.1,1)
*IF(AND(MID(BV47,7,1)&lt;&gt;"4",MID(BV47,6,1)="8"),4,1)</f>
        <v>1</v>
      </c>
      <c r="BP47">
        <f t="shared" ca="1" si="5"/>
        <v>1.3495276653171391E-2</v>
      </c>
      <c r="BQ47">
        <f t="shared" ca="1" si="6"/>
        <v>9.4250706880301613E-3</v>
      </c>
      <c r="BR47">
        <f t="shared" ca="1" si="7"/>
        <v>1.0193679918450561E-2</v>
      </c>
      <c r="BS47">
        <f t="shared" ca="1" si="8"/>
        <v>0.41700404858299611</v>
      </c>
      <c r="BT47">
        <f t="shared" ca="1" si="11"/>
        <v>0.29123468426013216</v>
      </c>
      <c r="BU47">
        <f t="shared" ca="1" si="12"/>
        <v>0.31498470948012208</v>
      </c>
      <c r="BV47" t="str">
        <f ca="1">OFFSET([1]EquipTable!$A$1,ROW()-1,0)</f>
        <v>Equip3301</v>
      </c>
    </row>
    <row r="48" spans="1:80">
      <c r="A48">
        <v>5</v>
      </c>
      <c r="B48">
        <v>6</v>
      </c>
      <c r="C48">
        <f>IF(B48&lt;=9,0,
IF(B48=10,1,2))</f>
        <v>0</v>
      </c>
      <c r="D48">
        <f ca="1">RAND()</f>
        <v>0.1158921494314874</v>
      </c>
      <c r="E48">
        <f ca="1">RAND()</f>
        <v>0.74967628549750642</v>
      </c>
      <c r="F48">
        <f ca="1">RAND()</f>
        <v>0.93222167066743578</v>
      </c>
      <c r="G48">
        <f ca="1">RAND()</f>
        <v>0.95455226586568942</v>
      </c>
      <c r="H48">
        <f ca="1">RAND()</f>
        <v>0.57098164331281687</v>
      </c>
      <c r="I48">
        <f ca="1">RAND()</f>
        <v>0.15371367093072608</v>
      </c>
      <c r="M48" t="str">
        <f ca="1">IF(LEN(J48)&lt;&gt;0,J48,VLOOKUP(D48+$B48,$BJ:$BK,MATCH($BK$1,$BJ$1:$BK$1,0),1))</f>
        <v>지정 장비</v>
      </c>
      <c r="N48" t="str">
        <f ca="1">IF(LEN(K48)&lt;&gt;0,
  IF(LEN($J48)=0,"두 칸 모두 입력",
  IF($J48="지정 장비",K48,INDEX($CA:$CA,MATCH(K48,$CB:$CB,0)))),
IF($M48="삭제","삭제",
IF($M48="지정 장비",VLOOKUP($E48,OFFSET($BS:$BV,0,IF($B48=6,1,IF($B48=7,2,0))),MATCH($BV$1,OFFSET($BS$1:$BV$1,0,IF($B48=6,1,IF($B48=7,2,0))),0),1),
IF(OR($M48="캐릭터 상자 일반등급",$M48="캐릭터 상자 영웅등급"),"삭제",
IF(OR($M48="지정 캐릭터",$M48="지정 캐릭터 PP",IF(ISERROR(FIND("지정 캐릭터 LBP",$M48)),0,1)),
  IF(AND(OR($B48=10,$B48=11),$M48=OFFSET($M48,-1,0)),OFFSET(N48,-1,0),VLOOKUP($E48,$BZ:$CA,MATCH($CA$1,$BZ$1:$CA$1,0),1)),
IF(OR($M48="안 지정 캐릭터 영웅등급",$M48="안 지정 캐릭터 PP 일반등급",$M48="안 지정 캐릭터 PP 영웅등급"),
  IF(AND(OR($B48=10,$B48=11),$M48=OFFSET($M48,-1,0)),OFFSET(N48,-1,0),INT($E48*100000)),
"그외없음"))))))</f>
        <v>Equip7002</v>
      </c>
      <c r="O48">
        <f ca="1">IF(LEN(L48)&lt;&gt;0,
  IF(OR(LEN($J48)=0,LEN($K48)=0),"세 칸 모두 입력",L48),
IF($M48="삭제","삭제",
IF(OR($M48="지정 장비",$M48="캐릭터 상자 일반등급",$M48="캐릭터 상자 영웅등급",$M48="지정 캐릭터",IF(ISERROR(FIND("지정 캐릭터 LBP",$M48)),0,1),$M48="안 지정 캐릭터 영웅등급"),1,
IF($M48="지정 캐릭터 PP",
  IF(AND(OR($B48=10,$B48=11),$M48=OFFSET($M48,-1,0)),OFFSET(O48,-1,0),
    VLOOKUP($M48,$AP:$BB,MATCH($AX$1,$AP$1:$BB$1,0),0)+INT($E48*(VLOOKUP($M48,$AP:$BB,MATCH($AY$1,$AP$1:$BB$1,0),0)-VLOOKUP($M48,$AP:$BB,MATCH($AX$1,$AP$1:$BB$1,0),0)+1))),
IF(OR($M48="안 지정 캐릭터 PP 일반등급",$M48="안 지정 캐릭터 PP 영웅등급"),
  IF(AND(OR($B48=10,$B48=11),$M48=OFFSET($M48,-1,0)),OFFSET(O48,-1,0),
    VLOOKUP($M48,$AP:$BB,MATCH($AX$1,$AP$1:$BB$1,0),0)+INT($E48*(VLOOKUP($M48,$AP:$BB,MATCH($AY$1,$AP$1:$BB$1,0),0)-VLOOKUP($M48,$AP:$BB,MATCH($AX$1,$AP$1:$BB$1,0),0)+1))),
"그외없음")))))</f>
        <v>1</v>
      </c>
      <c r="P48" t="str">
        <f ca="1">IF($M48="삭제","삭제",
IF($M48="지정 장비",
  IF(ISBLANK(VLOOKUP($N48,[1]EquipTable!$1:$1048576,MATCH("표준 GO pr Min",[1]EquipTable!$1:$1,0),0)),"DI",
    IF(ISBLANK(VLOOKUP($N48,[1]EquipTable!$1:$1048576,MATCH("표준 DI pr Min",[1]EquipTable!$1:$1,0),0)),"GO",
      IF(G48&lt;IF($B48&lt;=1,0.5,0.25),"DI","GO"))),
IF(OR($M48="캐릭터 상자 일반등급",$M48="캐릭터 상자 영웅등급"),"DI",
IF(OR($M48="지정 캐릭터",IF(ISERROR(FIND("지정 캐릭터 LBP",$M48)),0,1),$M48="안 지정 캐릭터 영웅등급"),"DI",
IF($M48="지정 캐릭터 PP","DI",
IF(OR($M48="안 지정 캐릭터 PP 일반등급",$M48="안 지정 캐릭터 PP 영웅등급"),"GO",
"그외없음"))))))</f>
        <v>GO</v>
      </c>
      <c r="Q48" t="str">
        <f ca="1">IF($M48="삭제","삭제",
IF($P48="GO","삭제",
IF($M48="지정 장비",
  IF(ISBLANK(VLOOKUP($N48,[1]EquipTable!$1:$1048576,MATCH("표준 DI pp Min",[1]EquipTable!$1:$1,0),0)),"삭제",
    VLOOKUP($N48,[1]EquipTable!$1:$1048576,MATCH("표준 DI pp Min",[1]EquipTable!$1:$1,0),0)+INT($H48*(VLOOKUP($N48,[1]EquipTable!$1:$1048576,MATCH("표준 DI pp Max",[1]EquipTable!$1:$1,0),0)-VLOOKUP($N48,[1]EquipTable!$1:$1048576,MATCH("표준 DI pp Min",[1]EquipTable!$1:$1,0),0)+1))),
IF(OR($M48="캐릭터 상자 일반등급",$M48="캐릭터 상자 영웅등급"),"삭제",
IF(OR($M48="지정 캐릭터",IF(ISERROR(FIND("지정 캐릭터 LBP",$M48)),0,1)),
  IF(AND(OR($B48=10,$B48=11),$M48=OFFSET($M48,-1,0)),OFFSET(Q48,-1,0),
    IF(ISBLANK(VLOOKUP($N48,[2]ActorTable!$1:$1048576,MATCH("표준 DI pp Min",[2]ActorTable!$1:$1,0),0)),"삭제",
      INT(VLOOKUP($M48,$AP:$BC,MATCH($AZ$1,$AP$1:$BC$1,0),0)*(VLOOKUP($N48,[2]ActorTable!$1:$1048576,MATCH("표준 DI pp Min",[2]ActorTable!$1:$1,0),0)+$H48*(VLOOKUP($N48,[2]ActorTable!$1:$1048576,MATCH("표준 DI pp Max",[2]ActorTable!$1:$1,0),0)-VLOOKUP($N48,[2]ActorTable!$1:$1048576,MATCH("표준 DI pp Min",[2]ActorTable!$1:$1,0),0)+1))))),
IF($M48="안 지정 캐릭터 영웅등급",
  IF(AND(OR($B48=10,$B48=11),$M48=OFFSET($M48,-1,0)),OFFSET(Q48,-1,0),
    VLOOKUP($M48,$AP:$BC,MATCH($BB$1,$AP$1:$BC$1,0),0)+INT($H48*(VLOOKUP($M48,$AP:$BC,MATCH($BC$1,$AP$1:$BC$1,0),0)-VLOOKUP($M48,$AP:$BC,MATCH($BB$1,$AP$1:$BC$1,0),0)+1))),
IF($M48="지정 캐릭터 PP",
  IF(AND(OR($B48=10,$B48=11),$M48=OFFSET($M48,-1,0)),OFFSET(Q48,-1,0),
    INT($O48*VLOOKUP($M48,$AP:$BC,MATCH($AZ$1,$AP$1:$BC$1,0),0)*IF($O48&lt;=15,1,1+($O48-15)^0.5/8)*CHOOSE(MID($N48,7,1)+1,1,1.25,2))),
"그외없음")))))))</f>
        <v>삭제</v>
      </c>
      <c r="R48">
        <f ca="1">IF($M48="삭제","삭제",
IF($M48="지정 장비",
  IF($P48="DI",
    VLOOKUP($N48,[1]EquipTable!$1:$1048576,MATCH("표준 DI pr Min",[1]EquipTable!$1:$1,0),0)+INT($I48*(VLOOKUP($N48,[1]EquipTable!$1:$1048576,MATCH("표준 DI pr Max",[1]EquipTable!$1:$1,0),0)-VLOOKUP($N48,[1]EquipTable!$1:$1048576,MATCH("표준 DI pr Min",[1]EquipTable!$1:$1,0),0)+1)),
    ROUNDDOWN(VLOOKUP($N48,[1]EquipTable!$1:$1048576,MATCH("표준 GO pr Min",[1]EquipTable!$1:$1,0),0)+INT($I48*(VLOOKUP($N48,[1]EquipTable!$1:$1048576,MATCH("표준 GO pr Max",[1]EquipTable!$1:$1,0),0)-VLOOKUP($N48,[1]EquipTable!$1:$1048576,MATCH("표준 GO pr Min",[1]EquipTable!$1:$1,0),0)+100)),-2)),
IF(OR($M48="캐릭터 상자 일반등급",$M48="캐릭터 상자 영웅등급"),VLOOKUP($M48,$AP:$BC,MATCH($AZ$1,$AP$1:$BC$1,0),0),
IF(OR($M48="지정 캐릭터",IF(ISERROR(FIND("지정 캐릭터 LBP",$M48)),0,1)),
  IF(AND(OR($B48=10,$B48=11),$M48=OFFSET($M48,-1,0)),OFFSET(R48,-1,0),
    INT(VLOOKUP($M48,$AP:$BC,MATCH($AZ$1,$AP$1:$BC$1,0),0)*(VLOOKUP($N48,[2]ActorTable!$1:$1048576,MATCH("표준 DI pr Min",[2]ActorTable!$1:$1,0),0)+$I48*(VLOOKUP($N48,[2]ActorTable!$1:$1048576,MATCH("표준 DI pr Max",[2]ActorTable!$1:$1,0),0)-VLOOKUP($N48,[2]ActorTable!$1:$1048576,MATCH("표준 DI pr Min",[2]ActorTable!$1:$1,0),0)+1)))),
IF($M48="안 지정 캐릭터 영웅등급",
  IF(AND(OR($B48=10,$B48=11),$M48=OFFSET($M48,-1,0)),OFFSET(R48,-1,0),
    VLOOKUP($M48,$AP:$BC,MATCH($AZ$1,$AP$1:$BC$1,0),0)+INT($I48*(VLOOKUP($M48,$AP:$BC,MATCH($BA$1,$AP$1:$BC$1,0),0)-VLOOKUP($M48,$AP:$BC,MATCH($AZ$1,$AP$1:$BC$1,0),0)+1))),
IF($M48="지정 캐릭터 PP",
  IF(AND(OR($B48=10,$B48=11),$M48=OFFSET($M48,-1,0)),OFFSET(R48,-1,0),
    INT($O48*VLOOKUP($M48,$AP:$BC,MATCH($AZ$1,$AP$1:$BC$1,0),0)*IF($O48&lt;=15,1,1+($O48-15)^0.5/8)*CHOOSE(MID($N48,7,1)+1,1,1.25,2)*(VLOOKUP($M48,$AP:$BC,MATCH($BA$1,$AP$1:$BC$1,0),0)+$I48*(VLOOKUP($M48,$AP:$BC,MATCH($BB$1,$AP$1:$BC$1,0),0)-VLOOKUP($M48,$AP:$BC,MATCH($BA$1,$AP$1:$BC$1,0),0))))),
IF(OR($M48="안 지정 캐릭터 PP 일반등급",$M48="안 지정 캐릭터 PP 영웅등급"),
  IF(AND(OR($B48=10,$B48=11),$M48=OFFSET($M48,-1,0)),OFFSET(R48,-1,0),
    $O48*VLOOKUP($M48,$AP:$BC,MATCH($AZ$1,$AP$1:$BC$1,0),0)),
"그외없음")))))))</f>
        <v>1800</v>
      </c>
      <c r="S48" t="str">
        <f ca="1">IF(OR(ISNUMBER(N48),N48="삭제",ISBLANK(N48)),"",
IF(LEFT(N48,5)="Equip",
  IF($BP$1&lt;VLOOKUP(N48,[1]EquipTable!$1:$1048576,MATCH("업데이트순번",[1]EquipTable!$1:$1,0),0),"업데이트순번이상",""),
IF(LEFT(N48,5)="Actor",
  IF($BY$1&lt;VLOOKUP(N48,[2]ActorTable!$1:$1048576,MATCH("업데이트순번",[2]ActorTable!$1:$1,0),0),"업데이트순번이상",""),
"그외없음")))</f>
        <v/>
      </c>
      <c r="T48" t="str">
        <f ca="1">IF(OR(ISNUMBER(N48),N48="삭제",ISBLANK(N48)),"",
IF(LEFT(N48,5)="Equip",IF(MID(N48,7,1)="4","전설",""),
IF(LEFT(N48,5)="Actor",IF(MID(N48,7,1)="2","전설",""),
"그외없음")))</f>
        <v/>
      </c>
      <c r="U48" t="s">
        <v>82</v>
      </c>
      <c r="V48" t="s">
        <v>192</v>
      </c>
      <c r="W48">
        <v>1</v>
      </c>
      <c r="X48" t="s">
        <v>125</v>
      </c>
      <c r="Z48">
        <v>800</v>
      </c>
      <c r="AA48" t="str">
        <f ca="1">IF(ISBLANK(AB48),"",
VLOOKUP(AB48,OFFSET(INDIRECT("$A:$B"),0,MATCH(AB$1&amp;"_Verify",INDIRECT("$1:$1"),0)-1),2,0)
)</f>
        <v>uph</v>
      </c>
      <c r="AB48" t="s">
        <v>91</v>
      </c>
      <c r="AC48">
        <v>68754</v>
      </c>
      <c r="AD48">
        <v>13</v>
      </c>
      <c r="AE48" t="s">
        <v>390</v>
      </c>
      <c r="AG48">
        <v>3</v>
      </c>
      <c r="AH48" t="str">
        <f>IF(OR(ISNUMBER(AC48),AC48="삭제",ISBLANK(AC48)),"",
IF(LEFT(AC48,5)="Equip",
  IF($BP$1&lt;VLOOKUP(AC48,[1]EquipTable!$1:$1048576,MATCH("업데이트순번",[1]EquipTable!$1:$1,0),0),"업데이트순번이상",""),
IF(LEFT(AC48,5)="Actor",
  IF($BY$1&lt;VLOOKUP(AC48,[2]ActorTable!$1:$1048576,MATCH("업데이트순번",[2]ActorTable!$1:$1,0),0),"업데이트순번이상",""),
"그외없음")))</f>
        <v/>
      </c>
      <c r="AI48" s="11" t="str">
        <f>IF(OR(ISNUMBER(AC48),AC48="삭제",ISBLANK(AC48)),"",
IF(LEFT(AC48,5)="Equip",IF(MID(AC48,7,1)="4","전설",""),
IF(LEFT(AC48,5)="Actor",IF(MID(AC48,7,1)="2","전설",""),
"그외없음")))</f>
        <v/>
      </c>
      <c r="AJ48" t="str">
        <f>IF(ISBLANK($AB48),"",
IF(AND($B48&gt;=VLOOKUP($AB48,$AP:$AS,3,0),$B48&lt;=VLOOKUP($AB48,$AP:$AS,4,0)),"","슬롯타입이상"))</f>
        <v/>
      </c>
      <c r="AK48" t="str">
        <f>IF(OR(
  AND(NOT(ISERROR(FIND("상자",AB48))),ISBLANK(AC48)),
  AND(ISBLANK(AB48),ISBLANK(AC48)),
  AND(NOT(ISERROR(FIND("안 지정",AB48))),ISNUMBER(AC48))),"",
IF(AND(NOT(ISERROR(FIND("상자",AB48))),NOT(ISBLANK(AC48))),"밸류불필요",
IF(AND(NOT(ISERROR(FIND("안 지정",AB48))),NOT(ISNUMBER(AC48))),"숫자필요",
IF(NOT(ISERROR(FIND("장비",AB48))),
  IFERROR(VLOOKUP(AC48,[1]EquipTable!$A:$T,MATCH("이름참고",[1]EquipTable!$1:$1,0),0),"장비없음"),
IF(NOT(ISERROR(FIND("캐릭터",AB48))),
  IFERROR(VLOOKUP(AC48,[2]ActorTable!$A:$H,MATCH("이름참고",[2]ActorTable!$1:$1,0),0),"캐릭터없음"),
"")))))</f>
        <v/>
      </c>
      <c r="AL48">
        <v>1</v>
      </c>
      <c r="AM48" t="str">
        <f ca="1">IF(ROW()=2,AN48,OFFSET(AM48,-1,0)&amp;IF(LEN(AN48)=0,"",","&amp;AN48))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v>
      </c>
      <c r="AN48" t="str">
        <f ca="1">IF(AL48&lt;&gt;1,"",
"{"""&amp;A$1&amp;""":"&amp;A48
&amp;","""&amp;B$1&amp;""":"&amp;B48
&amp;IF(LEN(AA48)=0,"",","""&amp;AA$1&amp;""":"""&amp;AA48&amp;"""")
&amp;IF(LEN(AC48)=0,"",","""&amp;AC$1&amp;""":"""&amp;AC48&amp;"""")
&amp;IF(LEN(AD48)=0,"",","""&amp;AD$1&amp;""":"&amp;AD48)
&amp;IF(LEN(AE48)=0,"",","""&amp;AE$1&amp;""":"""&amp;AE48&amp;"""")
&amp;IF(LEN(AF48)=0,"",","""&amp;AF$1&amp;""":"&amp;AF48)
&amp;IF(LEN(AG48)=0,"",","""&amp;AG$1&amp;""":"&amp;AG48)&amp;"}")</f>
        <v>{"dy":5,"sl":6,"tp":"uph","vl":"68754","cn":13,"pt":"DI","pr":3}</v>
      </c>
      <c r="BM48">
        <f ca="1">IF(VLOOKUP($BV48,[1]EquipTable!$1:$1048576,MATCH("업데이트순번",[1]EquipTable!$1:$1,0),0)&lt;=$BP$1,1,0)
*IF(MID(BV48,7,1)="4",0.1,1)</f>
        <v>1</v>
      </c>
      <c r="BN48">
        <f ca="1">IF(VLOOKUP($BV48,[1]EquipTable!$1:$1048576,MATCH("업데이트순번",[1]EquipTable!$1:$1,0),0)&lt;=$BP$1,1,0)
*IF(MID(BV48,7,1)="4",0.1,1)
*IF(AND(MID(BV48,7,1)&lt;&gt;"4",OR(MID(BV48,6,1)="6",MID(BV48,6,1)="7")),3,1)</f>
        <v>1</v>
      </c>
      <c r="BO48">
        <f ca="1">IF(VLOOKUP($BV48,[1]EquipTable!$1:$1048576,MATCH("업데이트순번",[1]EquipTable!$1:$1,0),0)&lt;=$BP$1,1,0)
*IF(MID(BV48,7,1)="4",0.1,1)
*IF(AND(MID(BV48,7,1)&lt;&gt;"4",MID(BV48,6,1)="8"),4,1)</f>
        <v>1</v>
      </c>
      <c r="BP48">
        <f t="shared" ca="1" si="5"/>
        <v>1.3495276653171391E-2</v>
      </c>
      <c r="BQ48">
        <f t="shared" ca="1" si="6"/>
        <v>9.4250706880301613E-3</v>
      </c>
      <c r="BR48">
        <f t="shared" ca="1" si="7"/>
        <v>1.0193679918450561E-2</v>
      </c>
      <c r="BS48">
        <f t="shared" ca="1" si="8"/>
        <v>0.43049932523616752</v>
      </c>
      <c r="BT48">
        <f t="shared" ca="1" si="11"/>
        <v>0.30065975494816233</v>
      </c>
      <c r="BU48">
        <f t="shared" ca="1" si="12"/>
        <v>0.32517838939857263</v>
      </c>
      <c r="BV48" t="str">
        <f ca="1">OFFSET([1]EquipTable!$A$1,ROW()-1,0)</f>
        <v>Equip3302</v>
      </c>
    </row>
    <row r="49" spans="1:74">
      <c r="A49">
        <v>5</v>
      </c>
      <c r="B49">
        <v>7</v>
      </c>
      <c r="C49">
        <f>IF(B49&lt;=9,0,
IF(B49=10,1,2))</f>
        <v>0</v>
      </c>
      <c r="D49">
        <f ca="1">RAND()</f>
        <v>0.72525710474502436</v>
      </c>
      <c r="E49">
        <f ca="1">RAND()</f>
        <v>1.604403867777171E-2</v>
      </c>
      <c r="F49">
        <f ca="1">RAND()</f>
        <v>0.71056890346345547</v>
      </c>
      <c r="G49">
        <f ca="1">RAND()</f>
        <v>0.28715072082745763</v>
      </c>
      <c r="H49">
        <f ca="1">RAND()</f>
        <v>1.5588566546728022E-2</v>
      </c>
      <c r="I49">
        <f ca="1">RAND()</f>
        <v>0.93615170614163423</v>
      </c>
      <c r="M49" t="str">
        <f ca="1">IF(LEN(J49)&lt;&gt;0,J49,VLOOKUP(D49+$B49,$BJ:$BK,MATCH($BK$1,$BJ$1:$BK$1,0),1))</f>
        <v>지정 장비</v>
      </c>
      <c r="N49" t="str">
        <f ca="1">IF(LEN(K49)&lt;&gt;0,
  IF(LEN($J49)=0,"두 칸 모두 입력",
  IF($J49="지정 장비",K49,INDEX($CA:$CA,MATCH(K49,$CB:$CB,0)))),
IF($M49="삭제","삭제",
IF($M49="지정 장비",VLOOKUP($E49,OFFSET($BS:$BV,0,IF($B49=6,1,IF($B49=7,2,0))),MATCH($BV$1,OFFSET($BS$1:$BV$1,0,IF($B49=6,1,IF($B49=7,2,0))),0),1),
IF(OR($M49="캐릭터 상자 일반등급",$M49="캐릭터 상자 영웅등급"),"삭제",
IF(OR($M49="지정 캐릭터",$M49="지정 캐릭터 PP",IF(ISERROR(FIND("지정 캐릭터 LBP",$M49)),0,1)),
  IF(AND(OR($B49=10,$B49=11),$M49=OFFSET($M49,-1,0)),OFFSET(N49,-1,0),VLOOKUP($E49,$BZ:$CA,MATCH($CA$1,$BZ$1:$CA$1,0),1)),
IF(OR($M49="안 지정 캐릭터 영웅등급",$M49="안 지정 캐릭터 PP 일반등급",$M49="안 지정 캐릭터 PP 영웅등급"),
  IF(AND(OR($B49=10,$B49=11),$M49=OFFSET($M49,-1,0)),OFFSET(N49,-1,0),INT($E49*100000)),
"그외없음"))))))</f>
        <v>Equip0002</v>
      </c>
      <c r="O49">
        <f ca="1">IF(LEN(L49)&lt;&gt;0,
  IF(OR(LEN($J49)=0,LEN($K49)=0),"세 칸 모두 입력",L49),
IF($M49="삭제","삭제",
IF(OR($M49="지정 장비",$M49="캐릭터 상자 일반등급",$M49="캐릭터 상자 영웅등급",$M49="지정 캐릭터",IF(ISERROR(FIND("지정 캐릭터 LBP",$M49)),0,1),$M49="안 지정 캐릭터 영웅등급"),1,
IF($M49="지정 캐릭터 PP",
  IF(AND(OR($B49=10,$B49=11),$M49=OFFSET($M49,-1,0)),OFFSET(O49,-1,0),
    VLOOKUP($M49,$AP:$BB,MATCH($AX$1,$AP$1:$BB$1,0),0)+INT($E49*(VLOOKUP($M49,$AP:$BB,MATCH($AY$1,$AP$1:$BB$1,0),0)-VLOOKUP($M49,$AP:$BB,MATCH($AX$1,$AP$1:$BB$1,0),0)+1))),
IF(OR($M49="안 지정 캐릭터 PP 일반등급",$M49="안 지정 캐릭터 PP 영웅등급"),
  IF(AND(OR($B49=10,$B49=11),$M49=OFFSET($M49,-1,0)),OFFSET(O49,-1,0),
    VLOOKUP($M49,$AP:$BB,MATCH($AX$1,$AP$1:$BB$1,0),0)+INT($E49*(VLOOKUP($M49,$AP:$BB,MATCH($AY$1,$AP$1:$BB$1,0),0)-VLOOKUP($M49,$AP:$BB,MATCH($AX$1,$AP$1:$BB$1,0),0)+1))),
"그외없음")))))</f>
        <v>1</v>
      </c>
      <c r="P49" t="str">
        <f ca="1">IF($M49="삭제","삭제",
IF($M49="지정 장비",
  IF(ISBLANK(VLOOKUP($N49,[1]EquipTable!$1:$1048576,MATCH("표준 GO pr Min",[1]EquipTable!$1:$1,0),0)),"DI",
    IF(ISBLANK(VLOOKUP($N49,[1]EquipTable!$1:$1048576,MATCH("표준 DI pr Min",[1]EquipTable!$1:$1,0),0)),"GO",
      IF(G49&lt;IF($B49&lt;=1,0.5,0.25),"DI","GO"))),
IF(OR($M49="캐릭터 상자 일반등급",$M49="캐릭터 상자 영웅등급"),"DI",
IF(OR($M49="지정 캐릭터",IF(ISERROR(FIND("지정 캐릭터 LBP",$M49)),0,1),$M49="안 지정 캐릭터 영웅등급"),"DI",
IF($M49="지정 캐릭터 PP","DI",
IF(OR($M49="안 지정 캐릭터 PP 일반등급",$M49="안 지정 캐릭터 PP 영웅등급"),"GO",
"그외없음"))))))</f>
        <v>GO</v>
      </c>
      <c r="Q49" t="str">
        <f ca="1">IF($M49="삭제","삭제",
IF($P49="GO","삭제",
IF($M49="지정 장비",
  IF(ISBLANK(VLOOKUP($N49,[1]EquipTable!$1:$1048576,MATCH("표준 DI pp Min",[1]EquipTable!$1:$1,0),0)),"삭제",
    VLOOKUP($N49,[1]EquipTable!$1:$1048576,MATCH("표준 DI pp Min",[1]EquipTable!$1:$1,0),0)+INT($H49*(VLOOKUP($N49,[1]EquipTable!$1:$1048576,MATCH("표준 DI pp Max",[1]EquipTable!$1:$1,0),0)-VLOOKUP($N49,[1]EquipTable!$1:$1048576,MATCH("표준 DI pp Min",[1]EquipTable!$1:$1,0),0)+1))),
IF(OR($M49="캐릭터 상자 일반등급",$M49="캐릭터 상자 영웅등급"),"삭제",
IF(OR($M49="지정 캐릭터",IF(ISERROR(FIND("지정 캐릭터 LBP",$M49)),0,1)),
  IF(AND(OR($B49=10,$B49=11),$M49=OFFSET($M49,-1,0)),OFFSET(Q49,-1,0),
    IF(ISBLANK(VLOOKUP($N49,[2]ActorTable!$1:$1048576,MATCH("표준 DI pp Min",[2]ActorTable!$1:$1,0),0)),"삭제",
      INT(VLOOKUP($M49,$AP:$BC,MATCH($AZ$1,$AP$1:$BC$1,0),0)*(VLOOKUP($N49,[2]ActorTable!$1:$1048576,MATCH("표준 DI pp Min",[2]ActorTable!$1:$1,0),0)+$H49*(VLOOKUP($N49,[2]ActorTable!$1:$1048576,MATCH("표준 DI pp Max",[2]ActorTable!$1:$1,0),0)-VLOOKUP($N49,[2]ActorTable!$1:$1048576,MATCH("표준 DI pp Min",[2]ActorTable!$1:$1,0),0)+1))))),
IF($M49="안 지정 캐릭터 영웅등급",
  IF(AND(OR($B49=10,$B49=11),$M49=OFFSET($M49,-1,0)),OFFSET(Q49,-1,0),
    VLOOKUP($M49,$AP:$BC,MATCH($BB$1,$AP$1:$BC$1,0),0)+INT($H49*(VLOOKUP($M49,$AP:$BC,MATCH($BC$1,$AP$1:$BC$1,0),0)-VLOOKUP($M49,$AP:$BC,MATCH($BB$1,$AP$1:$BC$1,0),0)+1))),
IF($M49="지정 캐릭터 PP",
  IF(AND(OR($B49=10,$B49=11),$M49=OFFSET($M49,-1,0)),OFFSET(Q49,-1,0),
    INT($O49*VLOOKUP($M49,$AP:$BC,MATCH($AZ$1,$AP$1:$BC$1,0),0)*IF($O49&lt;=15,1,1+($O49-15)^0.5/8)*CHOOSE(MID($N49,7,1)+1,1,1.25,2))),
"그외없음")))))))</f>
        <v>삭제</v>
      </c>
      <c r="R49">
        <f ca="1">IF($M49="삭제","삭제",
IF($M49="지정 장비",
  IF($P49="DI",
    VLOOKUP($N49,[1]EquipTable!$1:$1048576,MATCH("표준 DI pr Min",[1]EquipTable!$1:$1,0),0)+INT($I49*(VLOOKUP($N49,[1]EquipTable!$1:$1048576,MATCH("표준 DI pr Max",[1]EquipTable!$1:$1,0),0)-VLOOKUP($N49,[1]EquipTable!$1:$1048576,MATCH("표준 DI pr Min",[1]EquipTable!$1:$1,0),0)+1)),
    ROUNDDOWN(VLOOKUP($N49,[1]EquipTable!$1:$1048576,MATCH("표준 GO pr Min",[1]EquipTable!$1:$1,0),0)+INT($I49*(VLOOKUP($N49,[1]EquipTable!$1:$1048576,MATCH("표준 GO pr Max",[1]EquipTable!$1:$1,0),0)-VLOOKUP($N49,[1]EquipTable!$1:$1048576,MATCH("표준 GO pr Min",[1]EquipTable!$1:$1,0),0)+100)),-2)),
IF(OR($M49="캐릭터 상자 일반등급",$M49="캐릭터 상자 영웅등급"),VLOOKUP($M49,$AP:$BC,MATCH($AZ$1,$AP$1:$BC$1,0),0),
IF(OR($M49="지정 캐릭터",IF(ISERROR(FIND("지정 캐릭터 LBP",$M49)),0,1)),
  IF(AND(OR($B49=10,$B49=11),$M49=OFFSET($M49,-1,0)),OFFSET(R49,-1,0),
    INT(VLOOKUP($M49,$AP:$BC,MATCH($AZ$1,$AP$1:$BC$1,0),0)*(VLOOKUP($N49,[2]ActorTable!$1:$1048576,MATCH("표준 DI pr Min",[2]ActorTable!$1:$1,0),0)+$I49*(VLOOKUP($N49,[2]ActorTable!$1:$1048576,MATCH("표준 DI pr Max",[2]ActorTable!$1:$1,0),0)-VLOOKUP($N49,[2]ActorTable!$1:$1048576,MATCH("표준 DI pr Min",[2]ActorTable!$1:$1,0),0)+1)))),
IF($M49="안 지정 캐릭터 영웅등급",
  IF(AND(OR($B49=10,$B49=11),$M49=OFFSET($M49,-1,0)),OFFSET(R49,-1,0),
    VLOOKUP($M49,$AP:$BC,MATCH($AZ$1,$AP$1:$BC$1,0),0)+INT($I49*(VLOOKUP($M49,$AP:$BC,MATCH($BA$1,$AP$1:$BC$1,0),0)-VLOOKUP($M49,$AP:$BC,MATCH($AZ$1,$AP$1:$BC$1,0),0)+1))),
IF($M49="지정 캐릭터 PP",
  IF(AND(OR($B49=10,$B49=11),$M49=OFFSET($M49,-1,0)),OFFSET(R49,-1,0),
    INT($O49*VLOOKUP($M49,$AP:$BC,MATCH($AZ$1,$AP$1:$BC$1,0),0)*IF($O49&lt;=15,1,1+($O49-15)^0.5/8)*CHOOSE(MID($N49,7,1)+1,1,1.25,2)*(VLOOKUP($M49,$AP:$BC,MATCH($BA$1,$AP$1:$BC$1,0),0)+$I49*(VLOOKUP($M49,$AP:$BC,MATCH($BB$1,$AP$1:$BC$1,0),0)-VLOOKUP($M49,$AP:$BC,MATCH($BA$1,$AP$1:$BC$1,0),0))))),
IF(OR($M49="안 지정 캐릭터 PP 일반등급",$M49="안 지정 캐릭터 PP 영웅등급"),
  IF(AND(OR($B49=10,$B49=11),$M49=OFFSET($M49,-1,0)),OFFSET(R49,-1,0),
    $O49*VLOOKUP($M49,$AP:$BC,MATCH($AZ$1,$AP$1:$BC$1,0),0)),
"그외없음")))))))</f>
        <v>900</v>
      </c>
      <c r="S49" t="str">
        <f ca="1">IF(OR(ISNUMBER(N49),N49="삭제",ISBLANK(N49)),"",
IF(LEFT(N49,5)="Equip",
  IF($BP$1&lt;VLOOKUP(N49,[1]EquipTable!$1:$1048576,MATCH("업데이트순번",[1]EquipTable!$1:$1,0),0),"업데이트순번이상",""),
IF(LEFT(N49,5)="Actor",
  IF($BY$1&lt;VLOOKUP(N49,[2]ActorTable!$1:$1048576,MATCH("업데이트순번",[2]ActorTable!$1:$1,0),0),"업데이트순번이상",""),
"그외없음")))</f>
        <v/>
      </c>
      <c r="T49" t="str">
        <f ca="1">IF(OR(ISNUMBER(N49),N49="삭제",ISBLANK(N49)),"",
IF(LEFT(N49,5)="Equip",IF(MID(N49,7,1)="4","전설",""),
IF(LEFT(N49,5)="Actor",IF(MID(N49,7,1)="2","전설",""),
"그외없음")))</f>
        <v/>
      </c>
      <c r="U49" t="s">
        <v>82</v>
      </c>
      <c r="V49" t="s">
        <v>250</v>
      </c>
      <c r="W49">
        <v>1</v>
      </c>
      <c r="X49" t="s">
        <v>125</v>
      </c>
      <c r="Z49">
        <v>700</v>
      </c>
      <c r="AA49" t="str">
        <f ca="1">IF(ISBLANK(AB49),"",
VLOOKUP(AB49,OFFSET(INDIRECT("$A:$B"),0,MATCH(AB$1&amp;"_Verify",INDIRECT("$1:$1"),0)-1),2,0)
)</f>
        <v>fe</v>
      </c>
      <c r="AB49" t="s">
        <v>82</v>
      </c>
      <c r="AC49" t="s">
        <v>378</v>
      </c>
      <c r="AD49">
        <v>1</v>
      </c>
      <c r="AE49" t="s">
        <v>125</v>
      </c>
      <c r="AG49">
        <v>3800</v>
      </c>
      <c r="AH49" t="str">
        <f ca="1">IF(OR(ISNUMBER(AC49),AC49="삭제",ISBLANK(AC49)),"",
IF(LEFT(AC49,5)="Equip",
  IF($BP$1&lt;VLOOKUP(AC49,[1]EquipTable!$1:$1048576,MATCH("업데이트순번",[1]EquipTable!$1:$1,0),0),"업데이트순번이상",""),
IF(LEFT(AC49,5)="Actor",
  IF($BY$1&lt;VLOOKUP(AC49,[2]ActorTable!$1:$1048576,MATCH("업데이트순번",[2]ActorTable!$1:$1,0),0),"업데이트순번이상",""),
"그외없음")))</f>
        <v/>
      </c>
      <c r="AI49" s="11" t="str">
        <f>IF(OR(ISNUMBER(AC49),AC49="삭제",ISBLANK(AC49)),"",
IF(LEFT(AC49,5)="Equip",IF(MID(AC49,7,1)="4","전설",""),
IF(LEFT(AC49,5)="Actor",IF(MID(AC49,7,1)="2","전설",""),
"그외없음")))</f>
        <v/>
      </c>
      <c r="AJ49" t="str">
        <f>IF(ISBLANK($AB49),"",
IF(AND($B49&gt;=VLOOKUP($AB49,$AP:$AS,3,0),$B49&lt;=VLOOKUP($AB49,$AP:$AS,4,0)),"","슬롯타입이상"))</f>
        <v/>
      </c>
      <c r="AK49" t="str">
        <f ca="1">IF(OR(
  AND(NOT(ISERROR(FIND("상자",AB49))),ISBLANK(AC49)),
  AND(ISBLANK(AB49),ISBLANK(AC49)),
  AND(NOT(ISERROR(FIND("안 지정",AB49))),ISNUMBER(AC49))),"",
IF(AND(NOT(ISERROR(FIND("상자",AB49))),NOT(ISBLANK(AC49))),"밸류불필요",
IF(AND(NOT(ISERROR(FIND("안 지정",AB49))),NOT(ISNUMBER(AC49))),"숫자필요",
IF(NOT(ISERROR(FIND("장비",AB49))),
  IFERROR(VLOOKUP(AC49,[1]EquipTable!$A:$T,MATCH("이름참고",[1]EquipTable!$1:$1,0),0),"장비없음"),
IF(NOT(ISERROR(FIND("캐릭터",AB49))),
  IFERROR(VLOOKUP(AC49,[2]ActorTable!$A:$H,MATCH("이름참고",[2]ActorTable!$1:$1,0),0),"캐릭터없음"),
"")))))</f>
        <v>버블 블래스터</v>
      </c>
      <c r="AL49">
        <v>1</v>
      </c>
      <c r="AM49" t="str">
        <f ca="1">IF(ROW()=2,AN49,OFFSET(AM49,-1,0)&amp;IF(LEN(AN49)=0,"",","&amp;AN49))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v>
      </c>
      <c r="AN49" t="str">
        <f ca="1">IF(AL49&lt;&gt;1,"",
"{"""&amp;A$1&amp;""":"&amp;A49
&amp;","""&amp;B$1&amp;""":"&amp;B49
&amp;IF(LEN(AA49)=0,"",","""&amp;AA$1&amp;""":"""&amp;AA49&amp;"""")
&amp;IF(LEN(AC49)=0,"",","""&amp;AC$1&amp;""":"""&amp;AC49&amp;"""")
&amp;IF(LEN(AD49)=0,"",","""&amp;AD$1&amp;""":"&amp;AD49)
&amp;IF(LEN(AE49)=0,"",","""&amp;AE$1&amp;""":"""&amp;AE49&amp;"""")
&amp;IF(LEN(AF49)=0,"",","""&amp;AF$1&amp;""":"&amp;AF49)
&amp;IF(LEN(AG49)=0,"",","""&amp;AG$1&amp;""":"&amp;AG49)&amp;"}")</f>
        <v>{"dy":5,"sl":7,"tp":"fe","vl":"Equip6102","cn":1,"pt":"GO","pr":3800}</v>
      </c>
      <c r="BM49">
        <f ca="1">IF(VLOOKUP($BV49,[1]EquipTable!$1:$1048576,MATCH("업데이트순번",[1]EquipTable!$1:$1,0),0)&lt;=$BP$1,1,0)
*IF(MID(BV49,7,1)="4",0.1,1)</f>
        <v>0.1</v>
      </c>
      <c r="BN49">
        <f ca="1">IF(VLOOKUP($BV49,[1]EquipTable!$1:$1048576,MATCH("업데이트순번",[1]EquipTable!$1:$1,0),0)&lt;=$BP$1,1,0)
*IF(MID(BV49,7,1)="4",0.1,1)
*IF(AND(MID(BV49,7,1)&lt;&gt;"4",OR(MID(BV49,6,1)="6",MID(BV49,6,1)="7")),3,1)</f>
        <v>0.1</v>
      </c>
      <c r="BO49">
        <f ca="1">IF(VLOOKUP($BV49,[1]EquipTable!$1:$1048576,MATCH("업데이트순번",[1]EquipTable!$1:$1,0),0)&lt;=$BP$1,1,0)
*IF(MID(BV49,7,1)="4",0.1,1)
*IF(AND(MID(BV49,7,1)&lt;&gt;"4",MID(BV49,6,1)="8"),4,1)</f>
        <v>0.1</v>
      </c>
      <c r="BP49">
        <f t="shared" ca="1" si="5"/>
        <v>1.3495276653171392E-3</v>
      </c>
      <c r="BQ49">
        <f t="shared" ca="1" si="6"/>
        <v>9.4250706880301622E-4</v>
      </c>
      <c r="BR49">
        <f t="shared" ca="1" si="7"/>
        <v>1.0193679918450561E-3</v>
      </c>
      <c r="BS49">
        <f t="shared" ca="1" si="8"/>
        <v>0.44399460188933892</v>
      </c>
      <c r="BT49">
        <f t="shared" ca="1" si="11"/>
        <v>0.3100848256361925</v>
      </c>
      <c r="BU49">
        <f t="shared" ca="1" si="12"/>
        <v>0.33537206931702318</v>
      </c>
      <c r="BV49" t="str">
        <f ca="1">OFFSET([1]EquipTable!$A$1,ROW()-1,0)</f>
        <v>Equip3401</v>
      </c>
    </row>
    <row r="50" spans="1:74">
      <c r="A50">
        <v>5</v>
      </c>
      <c r="B50">
        <v>8</v>
      </c>
      <c r="C50">
        <f>IF(B50&lt;=9,0,
IF(B50=10,1,2))</f>
        <v>0</v>
      </c>
      <c r="D50">
        <f ca="1">RAND()</f>
        <v>0.58275516948589512</v>
      </c>
      <c r="E50">
        <f ca="1">RAND()</f>
        <v>1.0803918558047632E-2</v>
      </c>
      <c r="F50">
        <f ca="1">RAND()</f>
        <v>0.50988606040894147</v>
      </c>
      <c r="G50">
        <f ca="1">RAND()</f>
        <v>0.77561691837214297</v>
      </c>
      <c r="H50">
        <f ca="1">RAND()</f>
        <v>0.84984405817779785</v>
      </c>
      <c r="I50">
        <f ca="1">RAND()</f>
        <v>0.14497356438531006</v>
      </c>
      <c r="M50" t="str">
        <f ca="1">IF(LEN(J50)&lt;&gt;0,J50,VLOOKUP(D50+$B50,$BJ:$BK,MATCH($BK$1,$BJ$1:$BK$1,0),1))</f>
        <v>삭제</v>
      </c>
      <c r="N50" t="str">
        <f ca="1">IF(LEN(K50)&lt;&gt;0,
  IF(LEN($J50)=0,"두 칸 모두 입력",
  IF($J50="지정 장비",K50,INDEX($CA:$CA,MATCH(K50,$CB:$CB,0)))),
IF($M50="삭제","삭제",
IF($M50="지정 장비",VLOOKUP($E50,OFFSET($BS:$BV,0,IF($B50=6,1,IF($B50=7,2,0))),MATCH($BV$1,OFFSET($BS$1:$BV$1,0,IF($B50=6,1,IF($B50=7,2,0))),0),1),
IF(OR($M50="캐릭터 상자 일반등급",$M50="캐릭터 상자 영웅등급"),"삭제",
IF(OR($M50="지정 캐릭터",$M50="지정 캐릭터 PP",IF(ISERROR(FIND("지정 캐릭터 LBP",$M50)),0,1)),
  IF(AND(OR($B50=10,$B50=11),$M50=OFFSET($M50,-1,0)),OFFSET(N50,-1,0),VLOOKUP($E50,$BZ:$CA,MATCH($CA$1,$BZ$1:$CA$1,0),1)),
IF(OR($M50="안 지정 캐릭터 영웅등급",$M50="안 지정 캐릭터 PP 일반등급",$M50="안 지정 캐릭터 PP 영웅등급"),
  IF(AND(OR($B50=10,$B50=11),$M50=OFFSET($M50,-1,0)),OFFSET(N50,-1,0),INT($E50*100000)),
"그외없음"))))))</f>
        <v>삭제</v>
      </c>
      <c r="O50" t="str">
        <f ca="1">IF(LEN(L50)&lt;&gt;0,
  IF(OR(LEN($J50)=0,LEN($K50)=0),"세 칸 모두 입력",L50),
IF($M50="삭제","삭제",
IF(OR($M50="지정 장비",$M50="캐릭터 상자 일반등급",$M50="캐릭터 상자 영웅등급",$M50="지정 캐릭터",IF(ISERROR(FIND("지정 캐릭터 LBP",$M50)),0,1),$M50="안 지정 캐릭터 영웅등급"),1,
IF($M50="지정 캐릭터 PP",
  IF(AND(OR($B50=10,$B50=11),$M50=OFFSET($M50,-1,0)),OFFSET(O50,-1,0),
    VLOOKUP($M50,$AP:$BB,MATCH($AX$1,$AP$1:$BB$1,0),0)+INT($E50*(VLOOKUP($M50,$AP:$BB,MATCH($AY$1,$AP$1:$BB$1,0),0)-VLOOKUP($M50,$AP:$BB,MATCH($AX$1,$AP$1:$BB$1,0),0)+1))),
IF(OR($M50="안 지정 캐릭터 PP 일반등급",$M50="안 지정 캐릭터 PP 영웅등급"),
  IF(AND(OR($B50=10,$B50=11),$M50=OFFSET($M50,-1,0)),OFFSET(O50,-1,0),
    VLOOKUP($M50,$AP:$BB,MATCH($AX$1,$AP$1:$BB$1,0),0)+INT($E50*(VLOOKUP($M50,$AP:$BB,MATCH($AY$1,$AP$1:$BB$1,0),0)-VLOOKUP($M50,$AP:$BB,MATCH($AX$1,$AP$1:$BB$1,0),0)+1))),
"그외없음")))))</f>
        <v>삭제</v>
      </c>
      <c r="P50" t="str">
        <f ca="1">IF($M50="삭제","삭제",
IF($M50="지정 장비",
  IF(ISBLANK(VLOOKUP($N50,[1]EquipTable!$1:$1048576,MATCH("표준 GO pr Min",[1]EquipTable!$1:$1,0),0)),"DI",
    IF(ISBLANK(VLOOKUP($N50,[1]EquipTable!$1:$1048576,MATCH("표준 DI pr Min",[1]EquipTable!$1:$1,0),0)),"GO",
      IF(G50&lt;IF($B50&lt;=1,0.5,0.25),"DI","GO"))),
IF(OR($M50="캐릭터 상자 일반등급",$M50="캐릭터 상자 영웅등급"),"DI",
IF(OR($M50="지정 캐릭터",IF(ISERROR(FIND("지정 캐릭터 LBP",$M50)),0,1),$M50="안 지정 캐릭터 영웅등급"),"DI",
IF($M50="지정 캐릭터 PP","DI",
IF(OR($M50="안 지정 캐릭터 PP 일반등급",$M50="안 지정 캐릭터 PP 영웅등급"),"GO",
"그외없음"))))))</f>
        <v>삭제</v>
      </c>
      <c r="Q50" t="str">
        <f ca="1">IF($M50="삭제","삭제",
IF($P50="GO","삭제",
IF($M50="지정 장비",
  IF(ISBLANK(VLOOKUP($N50,[1]EquipTable!$1:$1048576,MATCH("표준 DI pp Min",[1]EquipTable!$1:$1,0),0)),"삭제",
    VLOOKUP($N50,[1]EquipTable!$1:$1048576,MATCH("표준 DI pp Min",[1]EquipTable!$1:$1,0),0)+INT($H50*(VLOOKUP($N50,[1]EquipTable!$1:$1048576,MATCH("표준 DI pp Max",[1]EquipTable!$1:$1,0),0)-VLOOKUP($N50,[1]EquipTable!$1:$1048576,MATCH("표준 DI pp Min",[1]EquipTable!$1:$1,0),0)+1))),
IF(OR($M50="캐릭터 상자 일반등급",$M50="캐릭터 상자 영웅등급"),"삭제",
IF(OR($M50="지정 캐릭터",IF(ISERROR(FIND("지정 캐릭터 LBP",$M50)),0,1)),
  IF(AND(OR($B50=10,$B50=11),$M50=OFFSET($M50,-1,0)),OFFSET(Q50,-1,0),
    IF(ISBLANK(VLOOKUP($N50,[2]ActorTable!$1:$1048576,MATCH("표준 DI pp Min",[2]ActorTable!$1:$1,0),0)),"삭제",
      INT(VLOOKUP($M50,$AP:$BC,MATCH($AZ$1,$AP$1:$BC$1,0),0)*(VLOOKUP($N50,[2]ActorTable!$1:$1048576,MATCH("표준 DI pp Min",[2]ActorTable!$1:$1,0),0)+$H50*(VLOOKUP($N50,[2]ActorTable!$1:$1048576,MATCH("표준 DI pp Max",[2]ActorTable!$1:$1,0),0)-VLOOKUP($N50,[2]ActorTable!$1:$1048576,MATCH("표준 DI pp Min",[2]ActorTable!$1:$1,0),0)+1))))),
IF($M50="안 지정 캐릭터 영웅등급",
  IF(AND(OR($B50=10,$B50=11),$M50=OFFSET($M50,-1,0)),OFFSET(Q50,-1,0),
    VLOOKUP($M50,$AP:$BC,MATCH($BB$1,$AP$1:$BC$1,0),0)+INT($H50*(VLOOKUP($M50,$AP:$BC,MATCH($BC$1,$AP$1:$BC$1,0),0)-VLOOKUP($M50,$AP:$BC,MATCH($BB$1,$AP$1:$BC$1,0),0)+1))),
IF($M50="지정 캐릭터 PP",
  IF(AND(OR($B50=10,$B50=11),$M50=OFFSET($M50,-1,0)),OFFSET(Q50,-1,0),
    INT($O50*VLOOKUP($M50,$AP:$BC,MATCH($AZ$1,$AP$1:$BC$1,0),0)*IF($O50&lt;=15,1,1+($O50-15)^0.5/8)*CHOOSE(MID($N50,7,1)+1,1,1.25,2))),
"그외없음")))))))</f>
        <v>삭제</v>
      </c>
      <c r="R50" t="str">
        <f ca="1">IF($M50="삭제","삭제",
IF($M50="지정 장비",
  IF($P50="DI",
    VLOOKUP($N50,[1]EquipTable!$1:$1048576,MATCH("표준 DI pr Min",[1]EquipTable!$1:$1,0),0)+INT($I50*(VLOOKUP($N50,[1]EquipTable!$1:$1048576,MATCH("표준 DI pr Max",[1]EquipTable!$1:$1,0),0)-VLOOKUP($N50,[1]EquipTable!$1:$1048576,MATCH("표준 DI pr Min",[1]EquipTable!$1:$1,0),0)+1)),
    ROUNDDOWN(VLOOKUP($N50,[1]EquipTable!$1:$1048576,MATCH("표준 GO pr Min",[1]EquipTable!$1:$1,0),0)+INT($I50*(VLOOKUP($N50,[1]EquipTable!$1:$1048576,MATCH("표준 GO pr Max",[1]EquipTable!$1:$1,0),0)-VLOOKUP($N50,[1]EquipTable!$1:$1048576,MATCH("표준 GO pr Min",[1]EquipTable!$1:$1,0),0)+100)),-2)),
IF(OR($M50="캐릭터 상자 일반등급",$M50="캐릭터 상자 영웅등급"),VLOOKUP($M50,$AP:$BC,MATCH($AZ$1,$AP$1:$BC$1,0),0),
IF(OR($M50="지정 캐릭터",IF(ISERROR(FIND("지정 캐릭터 LBP",$M50)),0,1)),
  IF(AND(OR($B50=10,$B50=11),$M50=OFFSET($M50,-1,0)),OFFSET(R50,-1,0),
    INT(VLOOKUP($M50,$AP:$BC,MATCH($AZ$1,$AP$1:$BC$1,0),0)*(VLOOKUP($N50,[2]ActorTable!$1:$1048576,MATCH("표준 DI pr Min",[2]ActorTable!$1:$1,0),0)+$I50*(VLOOKUP($N50,[2]ActorTable!$1:$1048576,MATCH("표준 DI pr Max",[2]ActorTable!$1:$1,0),0)-VLOOKUP($N50,[2]ActorTable!$1:$1048576,MATCH("표준 DI pr Min",[2]ActorTable!$1:$1,0),0)+1)))),
IF($M50="안 지정 캐릭터 영웅등급",
  IF(AND(OR($B50=10,$B50=11),$M50=OFFSET($M50,-1,0)),OFFSET(R50,-1,0),
    VLOOKUP($M50,$AP:$BC,MATCH($AZ$1,$AP$1:$BC$1,0),0)+INT($I50*(VLOOKUP($M50,$AP:$BC,MATCH($BA$1,$AP$1:$BC$1,0),0)-VLOOKUP($M50,$AP:$BC,MATCH($AZ$1,$AP$1:$BC$1,0),0)+1))),
IF($M50="지정 캐릭터 PP",
  IF(AND(OR($B50=10,$B50=11),$M50=OFFSET($M50,-1,0)),OFFSET(R50,-1,0),
    INT($O50*VLOOKUP($M50,$AP:$BC,MATCH($AZ$1,$AP$1:$BC$1,0),0)*IF($O50&lt;=15,1,1+($O50-15)^0.5/8)*CHOOSE(MID($N50,7,1)+1,1,1.25,2)*(VLOOKUP($M50,$AP:$BC,MATCH($BA$1,$AP$1:$BC$1,0),0)+$I50*(VLOOKUP($M50,$AP:$BC,MATCH($BB$1,$AP$1:$BC$1,0),0)-VLOOKUP($M50,$AP:$BC,MATCH($BA$1,$AP$1:$BC$1,0),0))))),
IF(OR($M50="안 지정 캐릭터 PP 일반등급",$M50="안 지정 캐릭터 PP 영웅등급"),
  IF(AND(OR($B50=10,$B50=11),$M50=OFFSET($M50,-1,0)),OFFSET(R50,-1,0),
    $O50*VLOOKUP($M50,$AP:$BC,MATCH($AZ$1,$AP$1:$BC$1,0),0)),
"그외없음")))))))</f>
        <v>삭제</v>
      </c>
      <c r="S50" t="str">
        <f ca="1">IF(OR(ISNUMBER(N50),N50="삭제",ISBLANK(N50)),"",
IF(LEFT(N50,5)="Equip",
  IF($BP$1&lt;VLOOKUP(N50,[1]EquipTable!$1:$1048576,MATCH("업데이트순번",[1]EquipTable!$1:$1,0),0),"업데이트순번이상",""),
IF(LEFT(N50,5)="Actor",
  IF($BY$1&lt;VLOOKUP(N50,[2]ActorTable!$1:$1048576,MATCH("업데이트순번",[2]ActorTable!$1:$1,0),0),"업데이트순번이상",""),
"그외없음")))</f>
        <v/>
      </c>
      <c r="T50" t="str">
        <f ca="1">IF(OR(ISNUMBER(N50),N50="삭제",ISBLANK(N50)),"",
IF(LEFT(N50,5)="Equip",IF(MID(N50,7,1)="4","전설",""),
IF(LEFT(N50,5)="Actor",IF(MID(N50,7,1)="2","전설",""),
"그외없음")))</f>
        <v/>
      </c>
      <c r="AA50" t="str">
        <f ca="1">IF(ISBLANK(AB50),"",
VLOOKUP(AB50,OFFSET(INDIRECT("$A:$B"),0,MATCH(AB$1&amp;"_Verify",INDIRECT("$1:$1"),0)-1),2,0)
)</f>
        <v/>
      </c>
      <c r="AH50" t="str">
        <f>IF(OR(ISNUMBER(AC50),AC50="삭제",ISBLANK(AC50)),"",
IF(LEFT(AC50,5)="Equip",
  IF($BP$1&lt;VLOOKUP(AC50,[1]EquipTable!$1:$1048576,MATCH("업데이트순번",[1]EquipTable!$1:$1,0),0),"업데이트순번이상",""),
IF(LEFT(AC50,5)="Actor",
  IF($BY$1&lt;VLOOKUP(AC50,[2]ActorTable!$1:$1048576,MATCH("업데이트순번",[2]ActorTable!$1:$1,0),0),"업데이트순번이상",""),
"그외없음")))</f>
        <v/>
      </c>
      <c r="AI50" s="11" t="str">
        <f>IF(OR(ISNUMBER(AC50),AC50="삭제",ISBLANK(AC50)),"",
IF(LEFT(AC50,5)="Equip",IF(MID(AC50,7,1)="4","전설",""),
IF(LEFT(AC50,5)="Actor",IF(MID(AC50,7,1)="2","전설",""),
"그외없음")))</f>
        <v/>
      </c>
      <c r="AJ50" t="str">
        <f>IF(ISBLANK($AB50),"",
IF(AND($B50&gt;=VLOOKUP($AB50,$AP:$AS,3,0),$B50&lt;=VLOOKUP($AB50,$AP:$AS,4,0)),"","슬롯타입이상"))</f>
        <v/>
      </c>
      <c r="AK50" t="str">
        <f>IF(OR(
  AND(NOT(ISERROR(FIND("상자",AB50))),ISBLANK(AC50)),
  AND(ISBLANK(AB50),ISBLANK(AC50)),
  AND(NOT(ISERROR(FIND("안 지정",AB50))),ISNUMBER(AC50))),"",
IF(AND(NOT(ISERROR(FIND("상자",AB50))),NOT(ISBLANK(AC50))),"밸류불필요",
IF(AND(NOT(ISERROR(FIND("안 지정",AB50))),NOT(ISNUMBER(AC50))),"숫자필요",
IF(NOT(ISERROR(FIND("장비",AB50))),
  IFERROR(VLOOKUP(AC50,[1]EquipTable!$A:$T,MATCH("이름참고",[1]EquipTable!$1:$1,0),0),"장비없음"),
IF(NOT(ISERROR(FIND("캐릭터",AB50))),
  IFERROR(VLOOKUP(AC50,[2]ActorTable!$A:$H,MATCH("이름참고",[2]ActorTable!$1:$1,0),0),"캐릭터없음"),
"")))))</f>
        <v/>
      </c>
      <c r="AL50">
        <v>1</v>
      </c>
      <c r="AM50" t="str">
        <f ca="1">IF(ROW()=2,AN50,OFFSET(AM50,-1,0)&amp;IF(LEN(AN50)=0,"",","&amp;AN50))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v>
      </c>
      <c r="AN50" t="str">
        <f ca="1">IF(AL50&lt;&gt;1,"",
"{"""&amp;A$1&amp;""":"&amp;A50
&amp;","""&amp;B$1&amp;""":"&amp;B50
&amp;IF(LEN(AA50)=0,"",","""&amp;AA$1&amp;""":"""&amp;AA50&amp;"""")
&amp;IF(LEN(AC50)=0,"",","""&amp;AC$1&amp;""":"""&amp;AC50&amp;"""")
&amp;IF(LEN(AD50)=0,"",","""&amp;AD$1&amp;""":"&amp;AD50)
&amp;IF(LEN(AE50)=0,"",","""&amp;AE$1&amp;""":"""&amp;AE50&amp;"""")
&amp;IF(LEN(AF50)=0,"",","""&amp;AF$1&amp;""":"&amp;AF50)
&amp;IF(LEN(AG50)=0,"",","""&amp;AG$1&amp;""":"&amp;AG50)&amp;"}")</f>
        <v>{"dy":5,"sl":8}</v>
      </c>
      <c r="BM50">
        <f ca="1">IF(VLOOKUP($BV50,[1]EquipTable!$1:$1048576,MATCH("업데이트순번",[1]EquipTable!$1:$1,0),0)&lt;=$BP$1,1,0)
*IF(MID(BV50,7,1)="4",0.1,1)</f>
        <v>0.1</v>
      </c>
      <c r="BN50">
        <f ca="1">IF(VLOOKUP($BV50,[1]EquipTable!$1:$1048576,MATCH("업데이트순번",[1]EquipTable!$1:$1,0),0)&lt;=$BP$1,1,0)
*IF(MID(BV50,7,1)="4",0.1,1)
*IF(AND(MID(BV50,7,1)&lt;&gt;"4",OR(MID(BV50,6,1)="6",MID(BV50,6,1)="7")),3,1)</f>
        <v>0.1</v>
      </c>
      <c r="BO50">
        <f ca="1">IF(VLOOKUP($BV50,[1]EquipTable!$1:$1048576,MATCH("업데이트순번",[1]EquipTable!$1:$1,0),0)&lt;=$BP$1,1,0)
*IF(MID(BV50,7,1)="4",0.1,1)
*IF(AND(MID(BV50,7,1)&lt;&gt;"4",MID(BV50,6,1)="8"),4,1)</f>
        <v>0.1</v>
      </c>
      <c r="BP50">
        <f t="shared" ca="1" si="5"/>
        <v>1.3495276653171392E-3</v>
      </c>
      <c r="BQ50">
        <f t="shared" ca="1" si="6"/>
        <v>9.4250706880301622E-4</v>
      </c>
      <c r="BR50">
        <f t="shared" ca="1" si="7"/>
        <v>1.0193679918450561E-3</v>
      </c>
      <c r="BS50">
        <f t="shared" ca="1" si="8"/>
        <v>0.44534412955465608</v>
      </c>
      <c r="BT50">
        <f t="shared" ca="1" si="11"/>
        <v>0.3110273327049955</v>
      </c>
      <c r="BU50">
        <f t="shared" ca="1" si="12"/>
        <v>0.33639143730886822</v>
      </c>
      <c r="BV50" t="str">
        <f ca="1">OFFSET([1]EquipTable!$A$1,ROW()-1,0)</f>
        <v>Equip3402</v>
      </c>
    </row>
    <row r="51" spans="1:74">
      <c r="A51">
        <v>5</v>
      </c>
      <c r="B51">
        <v>9</v>
      </c>
      <c r="C51">
        <f>IF(B51&lt;=9,0,
IF(B51=10,1,2))</f>
        <v>0</v>
      </c>
      <c r="D51">
        <f ca="1">RAND()</f>
        <v>0.11068368085784641</v>
      </c>
      <c r="E51">
        <f ca="1">RAND()</f>
        <v>0.84058162521053814</v>
      </c>
      <c r="F51">
        <f ca="1">RAND()</f>
        <v>0.77391588961613467</v>
      </c>
      <c r="G51">
        <f ca="1">RAND()</f>
        <v>0.31146833627607895</v>
      </c>
      <c r="H51">
        <f ca="1">RAND()</f>
        <v>0.49413600927801682</v>
      </c>
      <c r="I51">
        <f ca="1">RAND()</f>
        <v>0.10437040082966675</v>
      </c>
      <c r="M51" t="str">
        <f ca="1">IF(LEN(J51)&lt;&gt;0,J51,VLOOKUP(D51+$B51,$BJ:$BK,MATCH($BK$1,$BJ$1:$BK$1,0),1))</f>
        <v>삭제</v>
      </c>
      <c r="N51" t="str">
        <f ca="1">IF(LEN(K51)&lt;&gt;0,
  IF(LEN($J51)=0,"두 칸 모두 입력",
  IF($J51="지정 장비",K51,INDEX($CA:$CA,MATCH(K51,$CB:$CB,0)))),
IF($M51="삭제","삭제",
IF($M51="지정 장비",VLOOKUP($E51,OFFSET($BS:$BV,0,IF($B51=6,1,IF($B51=7,2,0))),MATCH($BV$1,OFFSET($BS$1:$BV$1,0,IF($B51=6,1,IF($B51=7,2,0))),0),1),
IF(OR($M51="캐릭터 상자 일반등급",$M51="캐릭터 상자 영웅등급"),"삭제",
IF(OR($M51="지정 캐릭터",$M51="지정 캐릭터 PP",IF(ISERROR(FIND("지정 캐릭터 LBP",$M51)),0,1)),
  IF(AND(OR($B51=10,$B51=11),$M51=OFFSET($M51,-1,0)),OFFSET(N51,-1,0),VLOOKUP($E51,$BZ:$CA,MATCH($CA$1,$BZ$1:$CA$1,0),1)),
IF(OR($M51="안 지정 캐릭터 영웅등급",$M51="안 지정 캐릭터 PP 일반등급",$M51="안 지정 캐릭터 PP 영웅등급"),
  IF(AND(OR($B51=10,$B51=11),$M51=OFFSET($M51,-1,0)),OFFSET(N51,-1,0),INT($E51*100000)),
"그외없음"))))))</f>
        <v>삭제</v>
      </c>
      <c r="O51" t="str">
        <f ca="1">IF(LEN(L51)&lt;&gt;0,
  IF(OR(LEN($J51)=0,LEN($K51)=0),"세 칸 모두 입력",L51),
IF($M51="삭제","삭제",
IF(OR($M51="지정 장비",$M51="캐릭터 상자 일반등급",$M51="캐릭터 상자 영웅등급",$M51="지정 캐릭터",IF(ISERROR(FIND("지정 캐릭터 LBP",$M51)),0,1),$M51="안 지정 캐릭터 영웅등급"),1,
IF($M51="지정 캐릭터 PP",
  IF(AND(OR($B51=10,$B51=11),$M51=OFFSET($M51,-1,0)),OFFSET(O51,-1,0),
    VLOOKUP($M51,$AP:$BB,MATCH($AX$1,$AP$1:$BB$1,0),0)+INT($E51*(VLOOKUP($M51,$AP:$BB,MATCH($AY$1,$AP$1:$BB$1,0),0)-VLOOKUP($M51,$AP:$BB,MATCH($AX$1,$AP$1:$BB$1,0),0)+1))),
IF(OR($M51="안 지정 캐릭터 PP 일반등급",$M51="안 지정 캐릭터 PP 영웅등급"),
  IF(AND(OR($B51=10,$B51=11),$M51=OFFSET($M51,-1,0)),OFFSET(O51,-1,0),
    VLOOKUP($M51,$AP:$BB,MATCH($AX$1,$AP$1:$BB$1,0),0)+INT($E51*(VLOOKUP($M51,$AP:$BB,MATCH($AY$1,$AP$1:$BB$1,0),0)-VLOOKUP($M51,$AP:$BB,MATCH($AX$1,$AP$1:$BB$1,0),0)+1))),
"그외없음")))))</f>
        <v>삭제</v>
      </c>
      <c r="P51" t="str">
        <f ca="1">IF($M51="삭제","삭제",
IF($M51="지정 장비",
  IF(ISBLANK(VLOOKUP($N51,[1]EquipTable!$1:$1048576,MATCH("표준 GO pr Min",[1]EquipTable!$1:$1,0),0)),"DI",
    IF(ISBLANK(VLOOKUP($N51,[1]EquipTable!$1:$1048576,MATCH("표준 DI pr Min",[1]EquipTable!$1:$1,0),0)),"GO",
      IF(G51&lt;IF($B51&lt;=1,0.5,0.25),"DI","GO"))),
IF(OR($M51="캐릭터 상자 일반등급",$M51="캐릭터 상자 영웅등급"),"DI",
IF(OR($M51="지정 캐릭터",IF(ISERROR(FIND("지정 캐릭터 LBP",$M51)),0,1),$M51="안 지정 캐릭터 영웅등급"),"DI",
IF($M51="지정 캐릭터 PP","DI",
IF(OR($M51="안 지정 캐릭터 PP 일반등급",$M51="안 지정 캐릭터 PP 영웅등급"),"GO",
"그외없음"))))))</f>
        <v>삭제</v>
      </c>
      <c r="Q51" t="str">
        <f ca="1">IF($M51="삭제","삭제",
IF($P51="GO","삭제",
IF($M51="지정 장비",
  IF(ISBLANK(VLOOKUP($N51,[1]EquipTable!$1:$1048576,MATCH("표준 DI pp Min",[1]EquipTable!$1:$1,0),0)),"삭제",
    VLOOKUP($N51,[1]EquipTable!$1:$1048576,MATCH("표준 DI pp Min",[1]EquipTable!$1:$1,0),0)+INT($H51*(VLOOKUP($N51,[1]EquipTable!$1:$1048576,MATCH("표준 DI pp Max",[1]EquipTable!$1:$1,0),0)-VLOOKUP($N51,[1]EquipTable!$1:$1048576,MATCH("표준 DI pp Min",[1]EquipTable!$1:$1,0),0)+1))),
IF(OR($M51="캐릭터 상자 일반등급",$M51="캐릭터 상자 영웅등급"),"삭제",
IF(OR($M51="지정 캐릭터",IF(ISERROR(FIND("지정 캐릭터 LBP",$M51)),0,1)),
  IF(AND(OR($B51=10,$B51=11),$M51=OFFSET($M51,-1,0)),OFFSET(Q51,-1,0),
    IF(ISBLANK(VLOOKUP($N51,[2]ActorTable!$1:$1048576,MATCH("표준 DI pp Min",[2]ActorTable!$1:$1,0),0)),"삭제",
      INT(VLOOKUP($M51,$AP:$BC,MATCH($AZ$1,$AP$1:$BC$1,0),0)*(VLOOKUP($N51,[2]ActorTable!$1:$1048576,MATCH("표준 DI pp Min",[2]ActorTable!$1:$1,0),0)+$H51*(VLOOKUP($N51,[2]ActorTable!$1:$1048576,MATCH("표준 DI pp Max",[2]ActorTable!$1:$1,0),0)-VLOOKUP($N51,[2]ActorTable!$1:$1048576,MATCH("표준 DI pp Min",[2]ActorTable!$1:$1,0),0)+1))))),
IF($M51="안 지정 캐릭터 영웅등급",
  IF(AND(OR($B51=10,$B51=11),$M51=OFFSET($M51,-1,0)),OFFSET(Q51,-1,0),
    VLOOKUP($M51,$AP:$BC,MATCH($BB$1,$AP$1:$BC$1,0),0)+INT($H51*(VLOOKUP($M51,$AP:$BC,MATCH($BC$1,$AP$1:$BC$1,0),0)-VLOOKUP($M51,$AP:$BC,MATCH($BB$1,$AP$1:$BC$1,0),0)+1))),
IF($M51="지정 캐릭터 PP",
  IF(AND(OR($B51=10,$B51=11),$M51=OFFSET($M51,-1,0)),OFFSET(Q51,-1,0),
    INT($O51*VLOOKUP($M51,$AP:$BC,MATCH($AZ$1,$AP$1:$BC$1,0),0)*IF($O51&lt;=15,1,1+($O51-15)^0.5/8)*CHOOSE(MID($N51,7,1)+1,1,1.25,2))),
"그외없음")))))))</f>
        <v>삭제</v>
      </c>
      <c r="R51" t="str">
        <f ca="1">IF($M51="삭제","삭제",
IF($M51="지정 장비",
  IF($P51="DI",
    VLOOKUP($N51,[1]EquipTable!$1:$1048576,MATCH("표준 DI pr Min",[1]EquipTable!$1:$1,0),0)+INT($I51*(VLOOKUP($N51,[1]EquipTable!$1:$1048576,MATCH("표준 DI pr Max",[1]EquipTable!$1:$1,0),0)-VLOOKUP($N51,[1]EquipTable!$1:$1048576,MATCH("표준 DI pr Min",[1]EquipTable!$1:$1,0),0)+1)),
    ROUNDDOWN(VLOOKUP($N51,[1]EquipTable!$1:$1048576,MATCH("표준 GO pr Min",[1]EquipTable!$1:$1,0),0)+INT($I51*(VLOOKUP($N51,[1]EquipTable!$1:$1048576,MATCH("표준 GO pr Max",[1]EquipTable!$1:$1,0),0)-VLOOKUP($N51,[1]EquipTable!$1:$1048576,MATCH("표준 GO pr Min",[1]EquipTable!$1:$1,0),0)+100)),-2)),
IF(OR($M51="캐릭터 상자 일반등급",$M51="캐릭터 상자 영웅등급"),VLOOKUP($M51,$AP:$BC,MATCH($AZ$1,$AP$1:$BC$1,0),0),
IF(OR($M51="지정 캐릭터",IF(ISERROR(FIND("지정 캐릭터 LBP",$M51)),0,1)),
  IF(AND(OR($B51=10,$B51=11),$M51=OFFSET($M51,-1,0)),OFFSET(R51,-1,0),
    INT(VLOOKUP($M51,$AP:$BC,MATCH($AZ$1,$AP$1:$BC$1,0),0)*(VLOOKUP($N51,[2]ActorTable!$1:$1048576,MATCH("표준 DI pr Min",[2]ActorTable!$1:$1,0),0)+$I51*(VLOOKUP($N51,[2]ActorTable!$1:$1048576,MATCH("표준 DI pr Max",[2]ActorTable!$1:$1,0),0)-VLOOKUP($N51,[2]ActorTable!$1:$1048576,MATCH("표준 DI pr Min",[2]ActorTable!$1:$1,0),0)+1)))),
IF($M51="안 지정 캐릭터 영웅등급",
  IF(AND(OR($B51=10,$B51=11),$M51=OFFSET($M51,-1,0)),OFFSET(R51,-1,0),
    VLOOKUP($M51,$AP:$BC,MATCH($AZ$1,$AP$1:$BC$1,0),0)+INT($I51*(VLOOKUP($M51,$AP:$BC,MATCH($BA$1,$AP$1:$BC$1,0),0)-VLOOKUP($M51,$AP:$BC,MATCH($AZ$1,$AP$1:$BC$1,0),0)+1))),
IF($M51="지정 캐릭터 PP",
  IF(AND(OR($B51=10,$B51=11),$M51=OFFSET($M51,-1,0)),OFFSET(R51,-1,0),
    INT($O51*VLOOKUP($M51,$AP:$BC,MATCH($AZ$1,$AP$1:$BC$1,0),0)*IF($O51&lt;=15,1,1+($O51-15)^0.5/8)*CHOOSE(MID($N51,7,1)+1,1,1.25,2)*(VLOOKUP($M51,$AP:$BC,MATCH($BA$1,$AP$1:$BC$1,0),0)+$I51*(VLOOKUP($M51,$AP:$BC,MATCH($BB$1,$AP$1:$BC$1,0),0)-VLOOKUP($M51,$AP:$BC,MATCH($BA$1,$AP$1:$BC$1,0),0))))),
IF(OR($M51="안 지정 캐릭터 PP 일반등급",$M51="안 지정 캐릭터 PP 영웅등급"),
  IF(AND(OR($B51=10,$B51=11),$M51=OFFSET($M51,-1,0)),OFFSET(R51,-1,0),
    $O51*VLOOKUP($M51,$AP:$BC,MATCH($AZ$1,$AP$1:$BC$1,0),0)),
"그외없음")))))))</f>
        <v>삭제</v>
      </c>
      <c r="S51" t="str">
        <f ca="1">IF(OR(ISNUMBER(N51),N51="삭제",ISBLANK(N51)),"",
IF(LEFT(N51,5)="Equip",
  IF($BP$1&lt;VLOOKUP(N51,[1]EquipTable!$1:$1048576,MATCH("업데이트순번",[1]EquipTable!$1:$1,0),0),"업데이트순번이상",""),
IF(LEFT(N51,5)="Actor",
  IF($BY$1&lt;VLOOKUP(N51,[2]ActorTable!$1:$1048576,MATCH("업데이트순번",[2]ActorTable!$1:$1,0),0),"업데이트순번이상",""),
"그외없음")))</f>
        <v/>
      </c>
      <c r="T51" t="str">
        <f ca="1">IF(OR(ISNUMBER(N51),N51="삭제",ISBLANK(N51)),"",
IF(LEFT(N51,5)="Equip",IF(MID(N51,7,1)="4","전설",""),
IF(LEFT(N51,5)="Actor",IF(MID(N51,7,1)="2","전설",""),
"그외없음")))</f>
        <v/>
      </c>
      <c r="AA51" t="str">
        <f ca="1">IF(ISBLANK(AB51),"",
VLOOKUP(AB51,OFFSET(INDIRECT("$A:$B"),0,MATCH(AB$1&amp;"_Verify",INDIRECT("$1:$1"),0)-1),2,0)
)</f>
        <v/>
      </c>
      <c r="AH51" t="str">
        <f>IF(OR(ISNUMBER(AC51),AC51="삭제",ISBLANK(AC51)),"",
IF(LEFT(AC51,5)="Equip",
  IF($BP$1&lt;VLOOKUP(AC51,[1]EquipTable!$1:$1048576,MATCH("업데이트순번",[1]EquipTable!$1:$1,0),0),"업데이트순번이상",""),
IF(LEFT(AC51,5)="Actor",
  IF($BY$1&lt;VLOOKUP(AC51,[2]ActorTable!$1:$1048576,MATCH("업데이트순번",[2]ActorTable!$1:$1,0),0),"업데이트순번이상",""),
"그외없음")))</f>
        <v/>
      </c>
      <c r="AI51" s="11" t="str">
        <f>IF(OR(ISNUMBER(AC51),AC51="삭제",ISBLANK(AC51)),"",
IF(LEFT(AC51,5)="Equip",IF(MID(AC51,7,1)="4","전설",""),
IF(LEFT(AC51,5)="Actor",IF(MID(AC51,7,1)="2","전설",""),
"그외없음")))</f>
        <v/>
      </c>
      <c r="AJ51" t="str">
        <f>IF(ISBLANK($AB51),"",
IF(AND($B51&gt;=VLOOKUP($AB51,$AP:$AS,3,0),$B51&lt;=VLOOKUP($AB51,$AP:$AS,4,0)),"","슬롯타입이상"))</f>
        <v/>
      </c>
      <c r="AK51" t="str">
        <f>IF(OR(
  AND(NOT(ISERROR(FIND("상자",AB51))),ISBLANK(AC51)),
  AND(ISBLANK(AB51),ISBLANK(AC51)),
  AND(NOT(ISERROR(FIND("안 지정",AB51))),ISNUMBER(AC51))),"",
IF(AND(NOT(ISERROR(FIND("상자",AB51))),NOT(ISBLANK(AC51))),"밸류불필요",
IF(AND(NOT(ISERROR(FIND("안 지정",AB51))),NOT(ISNUMBER(AC51))),"숫자필요",
IF(NOT(ISERROR(FIND("장비",AB51))),
  IFERROR(VLOOKUP(AC51,[1]EquipTable!$A:$T,MATCH("이름참고",[1]EquipTable!$1:$1,0),0),"장비없음"),
IF(NOT(ISERROR(FIND("캐릭터",AB51))),
  IFERROR(VLOOKUP(AC51,[2]ActorTable!$A:$H,MATCH("이름참고",[2]ActorTable!$1:$1,0),0),"캐릭터없음"),
"")))))</f>
        <v/>
      </c>
      <c r="AL51">
        <v>1</v>
      </c>
      <c r="AM51" t="str">
        <f ca="1">IF(ROW()=2,AN51,OFFSET(AM51,-1,0)&amp;IF(LEN(AN51)=0,"",","&amp;AN51))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v>
      </c>
      <c r="AN51" t="str">
        <f ca="1">IF(AL51&lt;&gt;1,"",
"{"""&amp;A$1&amp;""":"&amp;A51
&amp;","""&amp;B$1&amp;""":"&amp;B51
&amp;IF(LEN(AA51)=0,"",","""&amp;AA$1&amp;""":"""&amp;AA51&amp;"""")
&amp;IF(LEN(AC51)=0,"",","""&amp;AC$1&amp;""":"""&amp;AC51&amp;"""")
&amp;IF(LEN(AD51)=0,"",","""&amp;AD$1&amp;""":"&amp;AD51)
&amp;IF(LEN(AE51)=0,"",","""&amp;AE$1&amp;""":"""&amp;AE51&amp;"""")
&amp;IF(LEN(AF51)=0,"",","""&amp;AF$1&amp;""":"&amp;AF51)
&amp;IF(LEN(AG51)=0,"",","""&amp;AG$1&amp;""":"&amp;AG51)&amp;"}")</f>
        <v>{"dy":5,"sl":9}</v>
      </c>
      <c r="BM51">
        <f ca="1">IF(VLOOKUP($BV51,[1]EquipTable!$1:$1048576,MATCH("업데이트순번",[1]EquipTable!$1:$1,0),0)&lt;=$BP$1,1,0)
*IF(MID(BV51,7,1)="4",0.1,1)</f>
        <v>0</v>
      </c>
      <c r="BN51">
        <f ca="1">IF(VLOOKUP($BV51,[1]EquipTable!$1:$1048576,MATCH("업데이트순번",[1]EquipTable!$1:$1,0),0)&lt;=$BP$1,1,0)
*IF(MID(BV51,7,1)="4",0.1,1)
*IF(AND(MID(BV51,7,1)&lt;&gt;"4",OR(MID(BV51,6,1)="6",MID(BV51,6,1)="7")),3,1)</f>
        <v>0</v>
      </c>
      <c r="BO51">
        <f ca="1">IF(VLOOKUP($BV51,[1]EquipTable!$1:$1048576,MATCH("업데이트순번",[1]EquipTable!$1:$1,0),0)&lt;=$BP$1,1,0)
*IF(MID(BV51,7,1)="4",0.1,1)
*IF(AND(MID(BV51,7,1)&lt;&gt;"4",MID(BV51,6,1)="8"),4,1)</f>
        <v>0</v>
      </c>
      <c r="BP51">
        <f t="shared" ca="1" si="5"/>
        <v>0</v>
      </c>
      <c r="BQ51">
        <f t="shared" ca="1" si="6"/>
        <v>0</v>
      </c>
      <c r="BR51">
        <f t="shared" ca="1" si="7"/>
        <v>0</v>
      </c>
      <c r="BS51">
        <f t="shared" ca="1" si="8"/>
        <v>0.44669365721997323</v>
      </c>
      <c r="BT51">
        <f t="shared" ca="1" si="11"/>
        <v>0.3119698397737985</v>
      </c>
      <c r="BU51">
        <f t="shared" ca="1" si="12"/>
        <v>0.33741080530071327</v>
      </c>
      <c r="BV51" t="str">
        <f ca="1">OFFSET([1]EquipTable!$A$1,ROW()-1,0)</f>
        <v>Equip3403</v>
      </c>
    </row>
    <row r="52" spans="1:74">
      <c r="A52">
        <v>6</v>
      </c>
      <c r="B52">
        <v>0</v>
      </c>
      <c r="C52">
        <f>IF(B52&lt;=9,0,
IF(B52=10,1,2))</f>
        <v>0</v>
      </c>
      <c r="D52">
        <f ca="1">RAND()</f>
        <v>0.5855444567874456</v>
      </c>
      <c r="E52">
        <f ca="1">RAND()</f>
        <v>0.1606267964184227</v>
      </c>
      <c r="F52">
        <f ca="1">RAND()</f>
        <v>0.33996659198514534</v>
      </c>
      <c r="G52">
        <f ca="1">RAND()</f>
        <v>0.33608432369179864</v>
      </c>
      <c r="H52">
        <f ca="1">RAND()</f>
        <v>0.10391259023130694</v>
      </c>
      <c r="I52">
        <f ca="1">RAND()</f>
        <v>0.30010172958662862</v>
      </c>
      <c r="M52" t="str">
        <f ca="1">IF(LEN(J52)&lt;&gt;0,J52,VLOOKUP(D52+$B52,$BJ:$BK,MATCH($BK$1,$BJ$1:$BK$1,0),1))</f>
        <v>지정 장비</v>
      </c>
      <c r="N52" t="str">
        <f ca="1">IF(LEN(K52)&lt;&gt;0,
  IF(LEN($J52)=0,"두 칸 모두 입력",
  IF($J52="지정 장비",K52,INDEX($CA:$CA,MATCH(K52,$CB:$CB,0)))),
IF($M52="삭제","삭제",
IF($M52="지정 장비",VLOOKUP($E52,OFFSET($BS:$BV,0,IF($B52=6,1,IF($B52=7,2,0))),MATCH($BV$1,OFFSET($BS$1:$BV$1,0,IF($B52=6,1,IF($B52=7,2,0))),0),1),
IF(OR($M52="캐릭터 상자 일반등급",$M52="캐릭터 상자 영웅등급"),"삭제",
IF(OR($M52="지정 캐릭터",$M52="지정 캐릭터 PP",IF(ISERROR(FIND("지정 캐릭터 LBP",$M52)),0,1)),
  IF(AND(OR($B52=10,$B52=11),$M52=OFFSET($M52,-1,0)),OFFSET(N52,-1,0),VLOOKUP($E52,$BZ:$CA,MATCH($CA$1,$BZ$1:$CA$1,0),1)),
IF(OR($M52="안 지정 캐릭터 영웅등급",$M52="안 지정 캐릭터 PP 일반등급",$M52="안 지정 캐릭터 PP 영웅등급"),
  IF(AND(OR($B52=10,$B52=11),$M52=OFFSET($M52,-1,0)),OFFSET(N52,-1,0),INT($E52*100000)),
"그외없음"))))))</f>
        <v>Equip1102</v>
      </c>
      <c r="O52">
        <f ca="1">IF(LEN(L52)&lt;&gt;0,
  IF(OR(LEN($J52)=0,LEN($K52)=0),"세 칸 모두 입력",L52),
IF($M52="삭제","삭제",
IF(OR($M52="지정 장비",$M52="캐릭터 상자 일반등급",$M52="캐릭터 상자 영웅등급",$M52="지정 캐릭터",IF(ISERROR(FIND("지정 캐릭터 LBP",$M52)),0,1),$M52="안 지정 캐릭터 영웅등급"),1,
IF($M52="지정 캐릭터 PP",
  IF(AND(OR($B52=10,$B52=11),$M52=OFFSET($M52,-1,0)),OFFSET(O52,-1,0),
    VLOOKUP($M52,$AP:$BB,MATCH($AX$1,$AP$1:$BB$1,0),0)+INT($E52*(VLOOKUP($M52,$AP:$BB,MATCH($AY$1,$AP$1:$BB$1,0),0)-VLOOKUP($M52,$AP:$BB,MATCH($AX$1,$AP$1:$BB$1,0),0)+1))),
IF(OR($M52="안 지정 캐릭터 PP 일반등급",$M52="안 지정 캐릭터 PP 영웅등급"),
  IF(AND(OR($B52=10,$B52=11),$M52=OFFSET($M52,-1,0)),OFFSET(O52,-1,0),
    VLOOKUP($M52,$AP:$BB,MATCH($AX$1,$AP$1:$BB$1,0),0)+INT($E52*(VLOOKUP($M52,$AP:$BB,MATCH($AY$1,$AP$1:$BB$1,0),0)-VLOOKUP($M52,$AP:$BB,MATCH($AX$1,$AP$1:$BB$1,0),0)+1))),
"그외없음")))))</f>
        <v>1</v>
      </c>
      <c r="P52" t="str">
        <f ca="1">IF($M52="삭제","삭제",
IF($M52="지정 장비",
  IF(ISBLANK(VLOOKUP($N52,[1]EquipTable!$1:$1048576,MATCH("표준 GO pr Min",[1]EquipTable!$1:$1,0),0)),"DI",
    IF(ISBLANK(VLOOKUP($N52,[1]EquipTable!$1:$1048576,MATCH("표준 DI pr Min",[1]EquipTable!$1:$1,0),0)),"GO",
      IF(G52&lt;IF($B52&lt;=1,0.5,0.25),"DI","GO"))),
IF(OR($M52="캐릭터 상자 일반등급",$M52="캐릭터 상자 영웅등급"),"DI",
IF(OR($M52="지정 캐릭터",IF(ISERROR(FIND("지정 캐릭터 LBP",$M52)),0,1),$M52="안 지정 캐릭터 영웅등급"),"DI",
IF($M52="지정 캐릭터 PP","DI",
IF(OR($M52="안 지정 캐릭터 PP 일반등급",$M52="안 지정 캐릭터 PP 영웅등급"),"GO",
"그외없음"))))))</f>
        <v>GO</v>
      </c>
      <c r="Q52" t="str">
        <f ca="1">IF($M52="삭제","삭제",
IF($P52="GO","삭제",
IF($M52="지정 장비",
  IF(ISBLANK(VLOOKUP($N52,[1]EquipTable!$1:$1048576,MATCH("표준 DI pp Min",[1]EquipTable!$1:$1,0),0)),"삭제",
    VLOOKUP($N52,[1]EquipTable!$1:$1048576,MATCH("표준 DI pp Min",[1]EquipTable!$1:$1,0),0)+INT($H52*(VLOOKUP($N52,[1]EquipTable!$1:$1048576,MATCH("표준 DI pp Max",[1]EquipTable!$1:$1,0),0)-VLOOKUP($N52,[1]EquipTable!$1:$1048576,MATCH("표준 DI pp Min",[1]EquipTable!$1:$1,0),0)+1))),
IF(OR($M52="캐릭터 상자 일반등급",$M52="캐릭터 상자 영웅등급"),"삭제",
IF(OR($M52="지정 캐릭터",IF(ISERROR(FIND("지정 캐릭터 LBP",$M52)),0,1)),
  IF(AND(OR($B52=10,$B52=11),$M52=OFFSET($M52,-1,0)),OFFSET(Q52,-1,0),
    IF(ISBLANK(VLOOKUP($N52,[2]ActorTable!$1:$1048576,MATCH("표준 DI pp Min",[2]ActorTable!$1:$1,0),0)),"삭제",
      INT(VLOOKUP($M52,$AP:$BC,MATCH($AZ$1,$AP$1:$BC$1,0),0)*(VLOOKUP($N52,[2]ActorTable!$1:$1048576,MATCH("표준 DI pp Min",[2]ActorTable!$1:$1,0),0)+$H52*(VLOOKUP($N52,[2]ActorTable!$1:$1048576,MATCH("표준 DI pp Max",[2]ActorTable!$1:$1,0),0)-VLOOKUP($N52,[2]ActorTable!$1:$1048576,MATCH("표준 DI pp Min",[2]ActorTable!$1:$1,0),0)+1))))),
IF($M52="안 지정 캐릭터 영웅등급",
  IF(AND(OR($B52=10,$B52=11),$M52=OFFSET($M52,-1,0)),OFFSET(Q52,-1,0),
    VLOOKUP($M52,$AP:$BC,MATCH($BB$1,$AP$1:$BC$1,0),0)+INT($H52*(VLOOKUP($M52,$AP:$BC,MATCH($BC$1,$AP$1:$BC$1,0),0)-VLOOKUP($M52,$AP:$BC,MATCH($BB$1,$AP$1:$BC$1,0),0)+1))),
IF($M52="지정 캐릭터 PP",
  IF(AND(OR($B52=10,$B52=11),$M52=OFFSET($M52,-1,0)),OFFSET(Q52,-1,0),
    INT($O52*VLOOKUP($M52,$AP:$BC,MATCH($AZ$1,$AP$1:$BC$1,0),0)*IF($O52&lt;=15,1,1+($O52-15)^0.5/8)*CHOOSE(MID($N52,7,1)+1,1,1.25,2))),
"그외없음")))))))</f>
        <v>삭제</v>
      </c>
      <c r="R52">
        <f ca="1">IF($M52="삭제","삭제",
IF($M52="지정 장비",
  IF($P52="DI",
    VLOOKUP($N52,[1]EquipTable!$1:$1048576,MATCH("표준 DI pr Min",[1]EquipTable!$1:$1,0),0)+INT($I52*(VLOOKUP($N52,[1]EquipTable!$1:$1048576,MATCH("표준 DI pr Max",[1]EquipTable!$1:$1,0),0)-VLOOKUP($N52,[1]EquipTable!$1:$1048576,MATCH("표준 DI pr Min",[1]EquipTable!$1:$1,0),0)+1)),
    ROUNDDOWN(VLOOKUP($N52,[1]EquipTable!$1:$1048576,MATCH("표준 GO pr Min",[1]EquipTable!$1:$1,0),0)+INT($I52*(VLOOKUP($N52,[1]EquipTable!$1:$1048576,MATCH("표준 GO pr Max",[1]EquipTable!$1:$1,0),0)-VLOOKUP($N52,[1]EquipTable!$1:$1048576,MATCH("표준 GO pr Min",[1]EquipTable!$1:$1,0),0)+100)),-2)),
IF(OR($M52="캐릭터 상자 일반등급",$M52="캐릭터 상자 영웅등급"),VLOOKUP($M52,$AP:$BC,MATCH($AZ$1,$AP$1:$BC$1,0),0),
IF(OR($M52="지정 캐릭터",IF(ISERROR(FIND("지정 캐릭터 LBP",$M52)),0,1)),
  IF(AND(OR($B52=10,$B52=11),$M52=OFFSET($M52,-1,0)),OFFSET(R52,-1,0),
    INT(VLOOKUP($M52,$AP:$BC,MATCH($AZ$1,$AP$1:$BC$1,0),0)*(VLOOKUP($N52,[2]ActorTable!$1:$1048576,MATCH("표준 DI pr Min",[2]ActorTable!$1:$1,0),0)+$I52*(VLOOKUP($N52,[2]ActorTable!$1:$1048576,MATCH("표준 DI pr Max",[2]ActorTable!$1:$1,0),0)-VLOOKUP($N52,[2]ActorTable!$1:$1048576,MATCH("표준 DI pr Min",[2]ActorTable!$1:$1,0),0)+1)))),
IF($M52="안 지정 캐릭터 영웅등급",
  IF(AND(OR($B52=10,$B52=11),$M52=OFFSET($M52,-1,0)),OFFSET(R52,-1,0),
    VLOOKUP($M52,$AP:$BC,MATCH($AZ$1,$AP$1:$BC$1,0),0)+INT($I52*(VLOOKUP($M52,$AP:$BC,MATCH($BA$1,$AP$1:$BC$1,0),0)-VLOOKUP($M52,$AP:$BC,MATCH($AZ$1,$AP$1:$BC$1,0),0)+1))),
IF($M52="지정 캐릭터 PP",
  IF(AND(OR($B52=10,$B52=11),$M52=OFFSET($M52,-1,0)),OFFSET(R52,-1,0),
    INT($O52*VLOOKUP($M52,$AP:$BC,MATCH($AZ$1,$AP$1:$BC$1,0),0)*IF($O52&lt;=15,1,1+($O52-15)^0.5/8)*CHOOSE(MID($N52,7,1)+1,1,1.25,2)*(VLOOKUP($M52,$AP:$BC,MATCH($BA$1,$AP$1:$BC$1,0),0)+$I52*(VLOOKUP($M52,$AP:$BC,MATCH($BB$1,$AP$1:$BC$1,0),0)-VLOOKUP($M52,$AP:$BC,MATCH($BA$1,$AP$1:$BC$1,0),0))))),
IF(OR($M52="안 지정 캐릭터 PP 일반등급",$M52="안 지정 캐릭터 PP 영웅등급"),
  IF(AND(OR($B52=10,$B52=11),$M52=OFFSET($M52,-1,0)),OFFSET(R52,-1,0),
    $O52*VLOOKUP($M52,$AP:$BC,MATCH($AZ$1,$AP$1:$BC$1,0),0)),
"그외없음")))))))</f>
        <v>1100</v>
      </c>
      <c r="S52" t="str">
        <f ca="1">IF(OR(ISNUMBER(N52),N52="삭제",ISBLANK(N52)),"",
IF(LEFT(N52,5)="Equip",
  IF($BP$1&lt;VLOOKUP(N52,[1]EquipTable!$1:$1048576,MATCH("업데이트순번",[1]EquipTable!$1:$1,0),0),"업데이트순번이상",""),
IF(LEFT(N52,5)="Actor",
  IF($BY$1&lt;VLOOKUP(N52,[2]ActorTable!$1:$1048576,MATCH("업데이트순번",[2]ActorTable!$1:$1,0),0),"업데이트순번이상",""),
"그외없음")))</f>
        <v/>
      </c>
      <c r="T52" t="str">
        <f ca="1">IF(OR(ISNUMBER(N52),N52="삭제",ISBLANK(N52)),"",
IF(LEFT(N52,5)="Equip",IF(MID(N52,7,1)="4","전설",""),
IF(LEFT(N52,5)="Actor",IF(MID(N52,7,1)="2","전설",""),
"그외없음")))</f>
        <v/>
      </c>
      <c r="U52" t="s">
        <v>83</v>
      </c>
      <c r="W52">
        <v>1</v>
      </c>
      <c r="X52" t="s">
        <v>129</v>
      </c>
      <c r="Z52">
        <v>29</v>
      </c>
      <c r="AA52" t="str">
        <f ca="1">IF(ISBLANK(AB52),"",
VLOOKUP(AB52,OFFSET(INDIRECT("$A:$B"),0,MATCH(AB$1&amp;"_Verify",INDIRECT("$1:$1"),0)-1),2,0)
)</f>
        <v>upn</v>
      </c>
      <c r="AB52" t="s">
        <v>92</v>
      </c>
      <c r="AC52">
        <v>24549</v>
      </c>
      <c r="AD52">
        <v>6</v>
      </c>
      <c r="AE52" t="s">
        <v>125</v>
      </c>
      <c r="AG52">
        <v>1800</v>
      </c>
      <c r="AH52" t="str">
        <f>IF(OR(ISNUMBER(AC52),AC52="삭제",ISBLANK(AC52)),"",
IF(LEFT(AC52,5)="Equip",
  IF($BP$1&lt;VLOOKUP(AC52,[1]EquipTable!$1:$1048576,MATCH("업데이트순번",[1]EquipTable!$1:$1,0),0),"업데이트순번이상",""),
IF(LEFT(AC52,5)="Actor",
  IF($BY$1&lt;VLOOKUP(AC52,[2]ActorTable!$1:$1048576,MATCH("업데이트순번",[2]ActorTable!$1:$1,0),0),"업데이트순번이상",""),
"그외없음")))</f>
        <v/>
      </c>
      <c r="AI52" s="11" t="str">
        <f>IF(OR(ISNUMBER(AC52),AC52="삭제",ISBLANK(AC52)),"",
IF(LEFT(AC52,5)="Equip",IF(MID(AC52,7,1)="4","전설",""),
IF(LEFT(AC52,5)="Actor",IF(MID(AC52,7,1)="2","전설",""),
"그외없음")))</f>
        <v/>
      </c>
      <c r="AJ52" t="str">
        <f>IF(ISBLANK($AB52),"",
IF(AND($B52&gt;=VLOOKUP($AB52,$AP:$AS,3,0),$B52&lt;=VLOOKUP($AB52,$AP:$AS,4,0)),"","슬롯타입이상"))</f>
        <v/>
      </c>
      <c r="AK52" t="str">
        <f>IF(OR(
  AND(NOT(ISERROR(FIND("상자",AB52))),ISBLANK(AC52)),
  AND(ISBLANK(AB52),ISBLANK(AC52)),
  AND(NOT(ISERROR(FIND("안 지정",AB52))),ISNUMBER(AC52))),"",
IF(AND(NOT(ISERROR(FIND("상자",AB52))),NOT(ISBLANK(AC52))),"밸류불필요",
IF(AND(NOT(ISERROR(FIND("안 지정",AB52))),NOT(ISNUMBER(AC52))),"숫자필요",
IF(NOT(ISERROR(FIND("장비",AB52))),
  IFERROR(VLOOKUP(AC52,[1]EquipTable!$A:$T,MATCH("이름참고",[1]EquipTable!$1:$1,0),0),"장비없음"),
IF(NOT(ISERROR(FIND("캐릭터",AB52))),
  IFERROR(VLOOKUP(AC52,[2]ActorTable!$A:$H,MATCH("이름참고",[2]ActorTable!$1:$1,0),0),"캐릭터없음"),
"")))))</f>
        <v/>
      </c>
      <c r="AL52">
        <v>1</v>
      </c>
      <c r="AM52" t="str">
        <f ca="1">IF(ROW()=2,AN52,OFFSET(AM52,-1,0)&amp;IF(LEN(AN52)=0,"",","&amp;AN52))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v>
      </c>
      <c r="AN52" t="str">
        <f ca="1">IF(AL52&lt;&gt;1,"",
"{"""&amp;A$1&amp;""":"&amp;A52
&amp;","""&amp;B$1&amp;""":"&amp;B52
&amp;IF(LEN(AA52)=0,"",","""&amp;AA$1&amp;""":"""&amp;AA52&amp;"""")
&amp;IF(LEN(AC52)=0,"",","""&amp;AC$1&amp;""":"""&amp;AC52&amp;"""")
&amp;IF(LEN(AD52)=0,"",","""&amp;AD$1&amp;""":"&amp;AD52)
&amp;IF(LEN(AE52)=0,"",","""&amp;AE$1&amp;""":"""&amp;AE52&amp;"""")
&amp;IF(LEN(AF52)=0,"",","""&amp;AF$1&amp;""":"&amp;AF52)
&amp;IF(LEN(AG52)=0,"",","""&amp;AG$1&amp;""":"&amp;AG52)&amp;"}")</f>
        <v>{"dy":6,"sl":0,"tp":"upn","vl":"24549","cn":6,"pt":"GO","pr":1800}</v>
      </c>
      <c r="BM52">
        <f ca="1">IF(VLOOKUP($BV52,[1]EquipTable!$1:$1048576,MATCH("업데이트순번",[1]EquipTable!$1:$1,0),0)&lt;=$BP$1,1,0)
*IF(MID(BV52,7,1)="4",0.1,1)</f>
        <v>0</v>
      </c>
      <c r="BN52">
        <f ca="1">IF(VLOOKUP($BV52,[1]EquipTable!$1:$1048576,MATCH("업데이트순번",[1]EquipTable!$1:$1,0),0)&lt;=$BP$1,1,0)
*IF(MID(BV52,7,1)="4",0.1,1)
*IF(AND(MID(BV52,7,1)&lt;&gt;"4",OR(MID(BV52,6,1)="6",MID(BV52,6,1)="7")),3,1)</f>
        <v>0</v>
      </c>
      <c r="BO52">
        <f ca="1">IF(VLOOKUP($BV52,[1]EquipTable!$1:$1048576,MATCH("업데이트순번",[1]EquipTable!$1:$1,0),0)&lt;=$BP$1,1,0)
*IF(MID(BV52,7,1)="4",0.1,1)
*IF(AND(MID(BV52,7,1)&lt;&gt;"4",MID(BV52,6,1)="8"),4,1)</f>
        <v>0</v>
      </c>
      <c r="BP52">
        <f t="shared" ca="1" si="5"/>
        <v>0</v>
      </c>
      <c r="BQ52">
        <f t="shared" ca="1" si="6"/>
        <v>0</v>
      </c>
      <c r="BR52">
        <f t="shared" ca="1" si="7"/>
        <v>0</v>
      </c>
      <c r="BS52">
        <f t="shared" ca="1" si="8"/>
        <v>0.44669365721997323</v>
      </c>
      <c r="BT52">
        <f t="shared" ca="1" si="11"/>
        <v>0.3119698397737985</v>
      </c>
      <c r="BU52">
        <f t="shared" ca="1" si="12"/>
        <v>0.33741080530071327</v>
      </c>
      <c r="BV52" t="str">
        <f ca="1">OFFSET([1]EquipTable!$A$1,ROW()-1,0)</f>
        <v>Equip3404</v>
      </c>
    </row>
    <row r="53" spans="1:74">
      <c r="A53">
        <v>6</v>
      </c>
      <c r="B53">
        <v>1</v>
      </c>
      <c r="C53">
        <f>IF(B53&lt;=9,0,
IF(B53=10,1,2))</f>
        <v>0</v>
      </c>
      <c r="D53">
        <f ca="1">RAND()</f>
        <v>0.62430993945137103</v>
      </c>
      <c r="E53">
        <f ca="1">RAND()</f>
        <v>0.4260596139100451</v>
      </c>
      <c r="F53">
        <f ca="1">RAND()</f>
        <v>0.55908114448324653</v>
      </c>
      <c r="G53">
        <f ca="1">RAND()</f>
        <v>2.7779381676148573E-2</v>
      </c>
      <c r="H53">
        <f ca="1">RAND()</f>
        <v>0.40648802049120536</v>
      </c>
      <c r="I53">
        <f ca="1">RAND()</f>
        <v>0.25430408911952984</v>
      </c>
      <c r="M53" t="str">
        <f ca="1">IF(LEN(J53)&lt;&gt;0,J53,VLOOKUP(D53+$B53,$BJ:$BK,MATCH($BK$1,$BJ$1:$BK$1,0),1))</f>
        <v>지정 장비</v>
      </c>
      <c r="N53" t="str">
        <f ca="1">IF(LEN(K53)&lt;&gt;0,
  IF(LEN($J53)=0,"두 칸 모두 입력",
  IF($J53="지정 장비",K53,INDEX($CA:$CA,MATCH(K53,$CB:$CB,0)))),
IF($M53="삭제","삭제",
IF($M53="지정 장비",VLOOKUP($E53,OFFSET($BS:$BV,0,IF($B53=6,1,IF($B53=7,2,0))),MATCH($BV$1,OFFSET($BS$1:$BV$1,0,IF($B53=6,1,IF($B53=7,2,0))),0),1),
IF(OR($M53="캐릭터 상자 일반등급",$M53="캐릭터 상자 영웅등급"),"삭제",
IF(OR($M53="지정 캐릭터",$M53="지정 캐릭터 PP",IF(ISERROR(FIND("지정 캐릭터 LBP",$M53)),0,1)),
  IF(AND(OR($B53=10,$B53=11),$M53=OFFSET($M53,-1,0)),OFFSET(N53,-1,0),VLOOKUP($E53,$BZ:$CA,MATCH($CA$1,$BZ$1:$CA$1,0),1)),
IF(OR($M53="안 지정 캐릭터 영웅등급",$M53="안 지정 캐릭터 PP 일반등급",$M53="안 지정 캐릭터 PP 영웅등급"),
  IF(AND(OR($B53=10,$B53=11),$M53=OFFSET($M53,-1,0)),OFFSET(N53,-1,0),INT($E53*100000)),
"그외없음"))))))</f>
        <v>Equip3301</v>
      </c>
      <c r="O53">
        <f ca="1">IF(LEN(L53)&lt;&gt;0,
  IF(OR(LEN($J53)=0,LEN($K53)=0),"세 칸 모두 입력",L53),
IF($M53="삭제","삭제",
IF(OR($M53="지정 장비",$M53="캐릭터 상자 일반등급",$M53="캐릭터 상자 영웅등급",$M53="지정 캐릭터",IF(ISERROR(FIND("지정 캐릭터 LBP",$M53)),0,1),$M53="안 지정 캐릭터 영웅등급"),1,
IF($M53="지정 캐릭터 PP",
  IF(AND(OR($B53=10,$B53=11),$M53=OFFSET($M53,-1,0)),OFFSET(O53,-1,0),
    VLOOKUP($M53,$AP:$BB,MATCH($AX$1,$AP$1:$BB$1,0),0)+INT($E53*(VLOOKUP($M53,$AP:$BB,MATCH($AY$1,$AP$1:$BB$1,0),0)-VLOOKUP($M53,$AP:$BB,MATCH($AX$1,$AP$1:$BB$1,0),0)+1))),
IF(OR($M53="안 지정 캐릭터 PP 일반등급",$M53="안 지정 캐릭터 PP 영웅등급"),
  IF(AND(OR($B53=10,$B53=11),$M53=OFFSET($M53,-1,0)),OFFSET(O53,-1,0),
    VLOOKUP($M53,$AP:$BB,MATCH($AX$1,$AP$1:$BB$1,0),0)+INT($E53*(VLOOKUP($M53,$AP:$BB,MATCH($AY$1,$AP$1:$BB$1,0),0)-VLOOKUP($M53,$AP:$BB,MATCH($AX$1,$AP$1:$BB$1,0),0)+1))),
"그외없음")))))</f>
        <v>1</v>
      </c>
      <c r="P53" t="str">
        <f ca="1">IF($M53="삭제","삭제",
IF($M53="지정 장비",
  IF(ISBLANK(VLOOKUP($N53,[1]EquipTable!$1:$1048576,MATCH("표준 GO pr Min",[1]EquipTable!$1:$1,0),0)),"DI",
    IF(ISBLANK(VLOOKUP($N53,[1]EquipTable!$1:$1048576,MATCH("표준 DI pr Min",[1]EquipTable!$1:$1,0),0)),"GO",
      IF(G53&lt;IF($B53&lt;=1,0.5,0.25),"DI","GO"))),
IF(OR($M53="캐릭터 상자 일반등급",$M53="캐릭터 상자 영웅등급"),"DI",
IF(OR($M53="지정 캐릭터",IF(ISERROR(FIND("지정 캐릭터 LBP",$M53)),0,1),$M53="안 지정 캐릭터 영웅등급"),"DI",
IF($M53="지정 캐릭터 PP","DI",
IF(OR($M53="안 지정 캐릭터 PP 일반등급",$M53="안 지정 캐릭터 PP 영웅등급"),"GO",
"그외없음"))))))</f>
        <v>DI</v>
      </c>
      <c r="Q53" t="str">
        <f ca="1">IF($M53="삭제","삭제",
IF($P53="GO","삭제",
IF($M53="지정 장비",
  IF(ISBLANK(VLOOKUP($N53,[1]EquipTable!$1:$1048576,MATCH("표준 DI pp Min",[1]EquipTable!$1:$1,0),0)),"삭제",
    VLOOKUP($N53,[1]EquipTable!$1:$1048576,MATCH("표준 DI pp Min",[1]EquipTable!$1:$1,0),0)+INT($H53*(VLOOKUP($N53,[1]EquipTable!$1:$1048576,MATCH("표준 DI pp Max",[1]EquipTable!$1:$1,0),0)-VLOOKUP($N53,[1]EquipTable!$1:$1048576,MATCH("표준 DI pp Min",[1]EquipTable!$1:$1,0),0)+1))),
IF(OR($M53="캐릭터 상자 일반등급",$M53="캐릭터 상자 영웅등급"),"삭제",
IF(OR($M53="지정 캐릭터",IF(ISERROR(FIND("지정 캐릭터 LBP",$M53)),0,1)),
  IF(AND(OR($B53=10,$B53=11),$M53=OFFSET($M53,-1,0)),OFFSET(Q53,-1,0),
    IF(ISBLANK(VLOOKUP($N53,[2]ActorTable!$1:$1048576,MATCH("표준 DI pp Min",[2]ActorTable!$1:$1,0),0)),"삭제",
      INT(VLOOKUP($M53,$AP:$BC,MATCH($AZ$1,$AP$1:$BC$1,0),0)*(VLOOKUP($N53,[2]ActorTable!$1:$1048576,MATCH("표준 DI pp Min",[2]ActorTable!$1:$1,0),0)+$H53*(VLOOKUP($N53,[2]ActorTable!$1:$1048576,MATCH("표준 DI pp Max",[2]ActorTable!$1:$1,0),0)-VLOOKUP($N53,[2]ActorTable!$1:$1048576,MATCH("표준 DI pp Min",[2]ActorTable!$1:$1,0),0)+1))))),
IF($M53="안 지정 캐릭터 영웅등급",
  IF(AND(OR($B53=10,$B53=11),$M53=OFFSET($M53,-1,0)),OFFSET(Q53,-1,0),
    VLOOKUP($M53,$AP:$BC,MATCH($BB$1,$AP$1:$BC$1,0),0)+INT($H53*(VLOOKUP($M53,$AP:$BC,MATCH($BC$1,$AP$1:$BC$1,0),0)-VLOOKUP($M53,$AP:$BC,MATCH($BB$1,$AP$1:$BC$1,0),0)+1))),
IF($M53="지정 캐릭터 PP",
  IF(AND(OR($B53=10,$B53=11),$M53=OFFSET($M53,-1,0)),OFFSET(Q53,-1,0),
    INT($O53*VLOOKUP($M53,$AP:$BC,MATCH($AZ$1,$AP$1:$BC$1,0),0)*IF($O53&lt;=15,1,1+($O53-15)^0.5/8)*CHOOSE(MID($N53,7,1)+1,1,1.25,2))),
"그외없음")))))))</f>
        <v>삭제</v>
      </c>
      <c r="R53">
        <f ca="1">IF($M53="삭제","삭제",
IF($M53="지정 장비",
  IF($P53="DI",
    VLOOKUP($N53,[1]EquipTable!$1:$1048576,MATCH("표준 DI pr Min",[1]EquipTable!$1:$1,0),0)+INT($I53*(VLOOKUP($N53,[1]EquipTable!$1:$1048576,MATCH("표준 DI pr Max",[1]EquipTable!$1:$1,0),0)-VLOOKUP($N53,[1]EquipTable!$1:$1048576,MATCH("표준 DI pr Min",[1]EquipTable!$1:$1,0),0)+1)),
    ROUNDDOWN(VLOOKUP($N53,[1]EquipTable!$1:$1048576,MATCH("표준 GO pr Min",[1]EquipTable!$1:$1,0),0)+INT($I53*(VLOOKUP($N53,[1]EquipTable!$1:$1048576,MATCH("표준 GO pr Max",[1]EquipTable!$1:$1,0),0)-VLOOKUP($N53,[1]EquipTable!$1:$1048576,MATCH("표준 GO pr Min",[1]EquipTable!$1:$1,0),0)+100)),-2)),
IF(OR($M53="캐릭터 상자 일반등급",$M53="캐릭터 상자 영웅등급"),VLOOKUP($M53,$AP:$BC,MATCH($AZ$1,$AP$1:$BC$1,0),0),
IF(OR($M53="지정 캐릭터",IF(ISERROR(FIND("지정 캐릭터 LBP",$M53)),0,1)),
  IF(AND(OR($B53=10,$B53=11),$M53=OFFSET($M53,-1,0)),OFFSET(R53,-1,0),
    INT(VLOOKUP($M53,$AP:$BC,MATCH($AZ$1,$AP$1:$BC$1,0),0)*(VLOOKUP($N53,[2]ActorTable!$1:$1048576,MATCH("표준 DI pr Min",[2]ActorTable!$1:$1,0),0)+$I53*(VLOOKUP($N53,[2]ActorTable!$1:$1048576,MATCH("표준 DI pr Max",[2]ActorTable!$1:$1,0),0)-VLOOKUP($N53,[2]ActorTable!$1:$1048576,MATCH("표준 DI pr Min",[2]ActorTable!$1:$1,0),0)+1)))),
IF($M53="안 지정 캐릭터 영웅등급",
  IF(AND(OR($B53=10,$B53=11),$M53=OFFSET($M53,-1,0)),OFFSET(R53,-1,0),
    VLOOKUP($M53,$AP:$BC,MATCH($AZ$1,$AP$1:$BC$1,0),0)+INT($I53*(VLOOKUP($M53,$AP:$BC,MATCH($BA$1,$AP$1:$BC$1,0),0)-VLOOKUP($M53,$AP:$BC,MATCH($AZ$1,$AP$1:$BC$1,0),0)+1))),
IF($M53="지정 캐릭터 PP",
  IF(AND(OR($B53=10,$B53=11),$M53=OFFSET($M53,-1,0)),OFFSET(R53,-1,0),
    INT($O53*VLOOKUP($M53,$AP:$BC,MATCH($AZ$1,$AP$1:$BC$1,0),0)*IF($O53&lt;=15,1,1+($O53-15)^0.5/8)*CHOOSE(MID($N53,7,1)+1,1,1.25,2)*(VLOOKUP($M53,$AP:$BC,MATCH($BA$1,$AP$1:$BC$1,0),0)+$I53*(VLOOKUP($M53,$AP:$BC,MATCH($BB$1,$AP$1:$BC$1,0),0)-VLOOKUP($M53,$AP:$BC,MATCH($BA$1,$AP$1:$BC$1,0),0))))),
IF(OR($M53="안 지정 캐릭터 PP 일반등급",$M53="안 지정 캐릭터 PP 영웅등급"),
  IF(AND(OR($B53=10,$B53=11),$M53=OFFSET($M53,-1,0)),OFFSET(R53,-1,0),
    $O53*VLOOKUP($M53,$AP:$BC,MATCH($AZ$1,$AP$1:$BC$1,0),0)),
"그외없음")))))))</f>
        <v>10</v>
      </c>
      <c r="S53" t="str">
        <f ca="1">IF(OR(ISNUMBER(N53),N53="삭제",ISBLANK(N53)),"",
IF(LEFT(N53,5)="Equip",
  IF($BP$1&lt;VLOOKUP(N53,[1]EquipTable!$1:$1048576,MATCH("업데이트순번",[1]EquipTable!$1:$1,0),0),"업데이트순번이상",""),
IF(LEFT(N53,5)="Actor",
  IF($BY$1&lt;VLOOKUP(N53,[2]ActorTable!$1:$1048576,MATCH("업데이트순번",[2]ActorTable!$1:$1,0),0),"업데이트순번이상",""),
"그외없음")))</f>
        <v/>
      </c>
      <c r="T53" t="str">
        <f ca="1">IF(OR(ISNUMBER(N53),N53="삭제",ISBLANK(N53)),"",
IF(LEFT(N53,5)="Equip",IF(MID(N53,7,1)="4","전설",""),
IF(LEFT(N53,5)="Actor",IF(MID(N53,7,1)="2","전설",""),
"그외없음")))</f>
        <v/>
      </c>
      <c r="U53" t="s">
        <v>82</v>
      </c>
      <c r="V53" t="s">
        <v>194</v>
      </c>
      <c r="W53">
        <v>1</v>
      </c>
      <c r="X53" t="s">
        <v>125</v>
      </c>
      <c r="Z53">
        <v>7000</v>
      </c>
      <c r="AA53" t="str">
        <f ca="1">IF(ISBLANK(AB53),"",
VLOOKUP(AB53,OFFSET(INDIRECT("$A:$B"),0,MATCH(AB$1&amp;"_Verify",INDIRECT("$1:$1"),0)-1),2,0)
)</f>
        <v>fe</v>
      </c>
      <c r="AB53" t="s">
        <v>82</v>
      </c>
      <c r="AC53" t="s">
        <v>111</v>
      </c>
      <c r="AD53">
        <v>1</v>
      </c>
      <c r="AE53" t="s">
        <v>125</v>
      </c>
      <c r="AG53">
        <v>800</v>
      </c>
      <c r="AH53" t="str">
        <f ca="1">IF(OR(ISNUMBER(AC53),AC53="삭제",ISBLANK(AC53)),"",
IF(LEFT(AC53,5)="Equip",
  IF($BP$1&lt;VLOOKUP(AC53,[1]EquipTable!$1:$1048576,MATCH("업데이트순번",[1]EquipTable!$1:$1,0),0),"업데이트순번이상",""),
IF(LEFT(AC53,5)="Actor",
  IF($BY$1&lt;VLOOKUP(AC53,[2]ActorTable!$1:$1048576,MATCH("업데이트순번",[2]ActorTable!$1:$1,0),0),"업데이트순번이상",""),
"그외없음")))</f>
        <v/>
      </c>
      <c r="AI53" s="11" t="str">
        <f>IF(OR(ISNUMBER(AC53),AC53="삭제",ISBLANK(AC53)),"",
IF(LEFT(AC53,5)="Equip",IF(MID(AC53,7,1)="4","전설",""),
IF(LEFT(AC53,5)="Actor",IF(MID(AC53,7,1)="2","전설",""),
"그외없음")))</f>
        <v/>
      </c>
      <c r="AJ53" t="str">
        <f>IF(ISBLANK($AB53),"",
IF(AND($B53&gt;=VLOOKUP($AB53,$AP:$AS,3,0),$B53&lt;=VLOOKUP($AB53,$AP:$AS,4,0)),"","슬롯타입이상"))</f>
        <v/>
      </c>
      <c r="AK53" t="str">
        <f ca="1">IF(OR(
  AND(NOT(ISERROR(FIND("상자",AB53))),ISBLANK(AC53)),
  AND(ISBLANK(AB53),ISBLANK(AC53)),
  AND(NOT(ISERROR(FIND("안 지정",AB53))),ISNUMBER(AC53))),"",
IF(AND(NOT(ISERROR(FIND("상자",AB53))),NOT(ISBLANK(AC53))),"밸류불필요",
IF(AND(NOT(ISERROR(FIND("안 지정",AB53))),NOT(ISNUMBER(AC53))),"숫자필요",
IF(NOT(ISERROR(FIND("장비",AB53))),
  IFERROR(VLOOKUP(AC53,[1]EquipTable!$A:$T,MATCH("이름참고",[1]EquipTable!$1:$1,0),0),"장비없음"),
IF(NOT(ISERROR(FIND("캐릭터",AB53))),
  IFERROR(VLOOKUP(AC53,[2]ActorTable!$A:$H,MATCH("이름참고",[2]ActorTable!$1:$1,0),0),"캐릭터없음"),
"")))))</f>
        <v>석공의 망치</v>
      </c>
      <c r="AL53">
        <v>1</v>
      </c>
      <c r="AM53" t="str">
        <f ca="1">IF(ROW()=2,AN53,OFFSET(AM53,-1,0)&amp;IF(LEN(AN53)=0,"",","&amp;AN53))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v>
      </c>
      <c r="AN53" t="str">
        <f ca="1">IF(AL53&lt;&gt;1,"",
"{"""&amp;A$1&amp;""":"&amp;A53
&amp;","""&amp;B$1&amp;""":"&amp;B53
&amp;IF(LEN(AA53)=0,"",","""&amp;AA$1&amp;""":"""&amp;AA53&amp;"""")
&amp;IF(LEN(AC53)=0,"",","""&amp;AC$1&amp;""":"""&amp;AC53&amp;"""")
&amp;IF(LEN(AD53)=0,"",","""&amp;AD$1&amp;""":"&amp;AD53)
&amp;IF(LEN(AE53)=0,"",","""&amp;AE$1&amp;""":"""&amp;AE53&amp;"""")
&amp;IF(LEN(AF53)=0,"",","""&amp;AF$1&amp;""":"&amp;AF53)
&amp;IF(LEN(AG53)=0,"",","""&amp;AG$1&amp;""":"&amp;AG53)&amp;"}")</f>
        <v>{"dy":6,"sl":1,"tp":"fe","vl":"Equip4001","cn":1,"pt":"GO","pr":800}</v>
      </c>
      <c r="BM53">
        <f ca="1">IF(VLOOKUP($BV53,[1]EquipTable!$1:$1048576,MATCH("업데이트순번",[1]EquipTable!$1:$1,0),0)&lt;=$BP$1,1,0)
*IF(MID(BV53,7,1)="4",0.1,1)</f>
        <v>0</v>
      </c>
      <c r="BN53">
        <f ca="1">IF(VLOOKUP($BV53,[1]EquipTable!$1:$1048576,MATCH("업데이트순번",[1]EquipTable!$1:$1,0),0)&lt;=$BP$1,1,0)
*IF(MID(BV53,7,1)="4",0.1,1)
*IF(AND(MID(BV53,7,1)&lt;&gt;"4",OR(MID(BV53,6,1)="6",MID(BV53,6,1)="7")),3,1)</f>
        <v>0</v>
      </c>
      <c r="BO53">
        <f ca="1">IF(VLOOKUP($BV53,[1]EquipTable!$1:$1048576,MATCH("업데이트순번",[1]EquipTable!$1:$1,0),0)&lt;=$BP$1,1,0)
*IF(MID(BV53,7,1)="4",0.1,1)
*IF(AND(MID(BV53,7,1)&lt;&gt;"4",MID(BV53,6,1)="8"),4,1)</f>
        <v>0</v>
      </c>
      <c r="BP53">
        <f t="shared" ca="1" si="5"/>
        <v>0</v>
      </c>
      <c r="BQ53">
        <f t="shared" ca="1" si="6"/>
        <v>0</v>
      </c>
      <c r="BR53">
        <f t="shared" ca="1" si="7"/>
        <v>0</v>
      </c>
      <c r="BS53">
        <f t="shared" ca="1" si="8"/>
        <v>0.44669365721997323</v>
      </c>
      <c r="BT53">
        <f t="shared" ca="1" si="11"/>
        <v>0.3119698397737985</v>
      </c>
      <c r="BU53">
        <f t="shared" ca="1" si="12"/>
        <v>0.33741080530071327</v>
      </c>
      <c r="BV53" t="str">
        <f ca="1">OFFSET([1]EquipTable!$A$1,ROW()-1,0)</f>
        <v>Equip3405</v>
      </c>
    </row>
    <row r="54" spans="1:74">
      <c r="A54">
        <v>6</v>
      </c>
      <c r="B54">
        <v>2</v>
      </c>
      <c r="C54">
        <f>IF(B54&lt;=9,0,
IF(B54=10,1,2))</f>
        <v>0</v>
      </c>
      <c r="D54">
        <f ca="1">RAND()</f>
        <v>0.81930457259280498</v>
      </c>
      <c r="E54">
        <f ca="1">RAND()</f>
        <v>0.29497819239488221</v>
      </c>
      <c r="F54">
        <f ca="1">RAND()</f>
        <v>0.89487316715751941</v>
      </c>
      <c r="G54">
        <f ca="1">RAND()</f>
        <v>8.9104721047896462E-2</v>
      </c>
      <c r="H54">
        <f ca="1">RAND()</f>
        <v>0.54871517123012803</v>
      </c>
      <c r="I54">
        <f ca="1">RAND()</f>
        <v>0.18298911719290223</v>
      </c>
      <c r="M54" t="str">
        <f ca="1">IF(LEN(J54)&lt;&gt;0,J54,VLOOKUP(D54+$B54,$BJ:$BK,MATCH($BK$1,$BJ$1:$BK$1,0),1))</f>
        <v>안 지정 캐릭터 PP 영웅등급</v>
      </c>
      <c r="N54">
        <f ca="1">IF(LEN(K54)&lt;&gt;0,
  IF(LEN($J54)=0,"두 칸 모두 입력",
  IF($J54="지정 장비",K54,INDEX($CA:$CA,MATCH(K54,$CB:$CB,0)))),
IF($M54="삭제","삭제",
IF($M54="지정 장비",VLOOKUP($E54,OFFSET($BS:$BV,0,IF($B54=6,1,IF($B54=7,2,0))),MATCH($BV$1,OFFSET($BS$1:$BV$1,0,IF($B54=6,1,IF($B54=7,2,0))),0),1),
IF(OR($M54="캐릭터 상자 일반등급",$M54="캐릭터 상자 영웅등급"),"삭제",
IF(OR($M54="지정 캐릭터",$M54="지정 캐릭터 PP",IF(ISERROR(FIND("지정 캐릭터 LBP",$M54)),0,1)),
  IF(AND(OR($B54=10,$B54=11),$M54=OFFSET($M54,-1,0)),OFFSET(N54,-1,0),VLOOKUP($E54,$BZ:$CA,MATCH($CA$1,$BZ$1:$CA$1,0),1)),
IF(OR($M54="안 지정 캐릭터 영웅등급",$M54="안 지정 캐릭터 PP 일반등급",$M54="안 지정 캐릭터 PP 영웅등급"),
  IF(AND(OR($B54=10,$B54=11),$M54=OFFSET($M54,-1,0)),OFFSET(N54,-1,0),INT($E54*100000)),
"그외없음"))))))</f>
        <v>29497</v>
      </c>
      <c r="O54">
        <f ca="1">IF(LEN(L54)&lt;&gt;0,
  IF(OR(LEN($J54)=0,LEN($K54)=0),"세 칸 모두 입력",L54),
IF($M54="삭제","삭제",
IF(OR($M54="지정 장비",$M54="캐릭터 상자 일반등급",$M54="캐릭터 상자 영웅등급",$M54="지정 캐릭터",IF(ISERROR(FIND("지정 캐릭터 LBP",$M54)),0,1),$M54="안 지정 캐릭터 영웅등급"),1,
IF($M54="지정 캐릭터 PP",
  IF(AND(OR($B54=10,$B54=11),$M54=OFFSET($M54,-1,0)),OFFSET(O54,-1,0),
    VLOOKUP($M54,$AP:$BB,MATCH($AX$1,$AP$1:$BB$1,0),0)+INT($E54*(VLOOKUP($M54,$AP:$BB,MATCH($AY$1,$AP$1:$BB$1,0),0)-VLOOKUP($M54,$AP:$BB,MATCH($AX$1,$AP$1:$BB$1,0),0)+1))),
IF(OR($M54="안 지정 캐릭터 PP 일반등급",$M54="안 지정 캐릭터 PP 영웅등급"),
  IF(AND(OR($B54=10,$B54=11),$M54=OFFSET($M54,-1,0)),OFFSET(O54,-1,0),
    VLOOKUP($M54,$AP:$BB,MATCH($AX$1,$AP$1:$BB$1,0),0)+INT($E54*(VLOOKUP($M54,$AP:$BB,MATCH($AY$1,$AP$1:$BB$1,0),0)-VLOOKUP($M54,$AP:$BB,MATCH($AX$1,$AP$1:$BB$1,0),0)+1))),
"그외없음")))))</f>
        <v>6</v>
      </c>
      <c r="P54" t="str">
        <f ca="1">IF($M54="삭제","삭제",
IF($M54="지정 장비",
  IF(ISBLANK(VLOOKUP($N54,[1]EquipTable!$1:$1048576,MATCH("표준 GO pr Min",[1]EquipTable!$1:$1,0),0)),"DI",
    IF(ISBLANK(VLOOKUP($N54,[1]EquipTable!$1:$1048576,MATCH("표준 DI pr Min",[1]EquipTable!$1:$1,0),0)),"GO",
      IF(G54&lt;IF($B54&lt;=1,0.5,0.25),"DI","GO"))),
IF(OR($M54="캐릭터 상자 일반등급",$M54="캐릭터 상자 영웅등급"),"DI",
IF(OR($M54="지정 캐릭터",IF(ISERROR(FIND("지정 캐릭터 LBP",$M54)),0,1),$M54="안 지정 캐릭터 영웅등급"),"DI",
IF($M54="지정 캐릭터 PP","DI",
IF(OR($M54="안 지정 캐릭터 PP 일반등급",$M54="안 지정 캐릭터 PP 영웅등급"),"GO",
"그외없음"))))))</f>
        <v>GO</v>
      </c>
      <c r="Q54" t="str">
        <f ca="1">IF($M54="삭제","삭제",
IF($P54="GO","삭제",
IF($M54="지정 장비",
  IF(ISBLANK(VLOOKUP($N54,[1]EquipTable!$1:$1048576,MATCH("표준 DI pp Min",[1]EquipTable!$1:$1,0),0)),"삭제",
    VLOOKUP($N54,[1]EquipTable!$1:$1048576,MATCH("표준 DI pp Min",[1]EquipTable!$1:$1,0),0)+INT($H54*(VLOOKUP($N54,[1]EquipTable!$1:$1048576,MATCH("표준 DI pp Max",[1]EquipTable!$1:$1,0),0)-VLOOKUP($N54,[1]EquipTable!$1:$1048576,MATCH("표준 DI pp Min",[1]EquipTable!$1:$1,0),0)+1))),
IF(OR($M54="캐릭터 상자 일반등급",$M54="캐릭터 상자 영웅등급"),"삭제",
IF(OR($M54="지정 캐릭터",IF(ISERROR(FIND("지정 캐릭터 LBP",$M54)),0,1)),
  IF(AND(OR($B54=10,$B54=11),$M54=OFFSET($M54,-1,0)),OFFSET(Q54,-1,0),
    IF(ISBLANK(VLOOKUP($N54,[2]ActorTable!$1:$1048576,MATCH("표준 DI pp Min",[2]ActorTable!$1:$1,0),0)),"삭제",
      INT(VLOOKUP($M54,$AP:$BC,MATCH($AZ$1,$AP$1:$BC$1,0),0)*(VLOOKUP($N54,[2]ActorTable!$1:$1048576,MATCH("표준 DI pp Min",[2]ActorTable!$1:$1,0),0)+$H54*(VLOOKUP($N54,[2]ActorTable!$1:$1048576,MATCH("표준 DI pp Max",[2]ActorTable!$1:$1,0),0)-VLOOKUP($N54,[2]ActorTable!$1:$1048576,MATCH("표준 DI pp Min",[2]ActorTable!$1:$1,0),0)+1))))),
IF($M54="안 지정 캐릭터 영웅등급",
  IF(AND(OR($B54=10,$B54=11),$M54=OFFSET($M54,-1,0)),OFFSET(Q54,-1,0),
    VLOOKUP($M54,$AP:$BC,MATCH($BB$1,$AP$1:$BC$1,0),0)+INT($H54*(VLOOKUP($M54,$AP:$BC,MATCH($BC$1,$AP$1:$BC$1,0),0)-VLOOKUP($M54,$AP:$BC,MATCH($BB$1,$AP$1:$BC$1,0),0)+1))),
IF($M54="지정 캐릭터 PP",
  IF(AND(OR($B54=10,$B54=11),$M54=OFFSET($M54,-1,0)),OFFSET(Q54,-1,0),
    INT($O54*VLOOKUP($M54,$AP:$BC,MATCH($AZ$1,$AP$1:$BC$1,0),0)*IF($O54&lt;=15,1,1+($O54-15)^0.5/8)*CHOOSE(MID($N54,7,1)+1,1,1.25,2))),
"그외없음")))))))</f>
        <v>삭제</v>
      </c>
      <c r="R54">
        <f ca="1">IF($M54="삭제","삭제",
IF($M54="지정 장비",
  IF($P54="DI",
    VLOOKUP($N54,[1]EquipTable!$1:$1048576,MATCH("표준 DI pr Min",[1]EquipTable!$1:$1,0),0)+INT($I54*(VLOOKUP($N54,[1]EquipTable!$1:$1048576,MATCH("표준 DI pr Max",[1]EquipTable!$1:$1,0),0)-VLOOKUP($N54,[1]EquipTable!$1:$1048576,MATCH("표준 DI pr Min",[1]EquipTable!$1:$1,0),0)+1)),
    ROUNDDOWN(VLOOKUP($N54,[1]EquipTable!$1:$1048576,MATCH("표준 GO pr Min",[1]EquipTable!$1:$1,0),0)+INT($I54*(VLOOKUP($N54,[1]EquipTable!$1:$1048576,MATCH("표준 GO pr Max",[1]EquipTable!$1:$1,0),0)-VLOOKUP($N54,[1]EquipTable!$1:$1048576,MATCH("표준 GO pr Min",[1]EquipTable!$1:$1,0),0)+100)),-2)),
IF(OR($M54="캐릭터 상자 일반등급",$M54="캐릭터 상자 영웅등급"),VLOOKUP($M54,$AP:$BC,MATCH($AZ$1,$AP$1:$BC$1,0),0),
IF(OR($M54="지정 캐릭터",IF(ISERROR(FIND("지정 캐릭터 LBP",$M54)),0,1)),
  IF(AND(OR($B54=10,$B54=11),$M54=OFFSET($M54,-1,0)),OFFSET(R54,-1,0),
    INT(VLOOKUP($M54,$AP:$BC,MATCH($AZ$1,$AP$1:$BC$1,0),0)*(VLOOKUP($N54,[2]ActorTable!$1:$1048576,MATCH("표준 DI pr Min",[2]ActorTable!$1:$1,0),0)+$I54*(VLOOKUP($N54,[2]ActorTable!$1:$1048576,MATCH("표준 DI pr Max",[2]ActorTable!$1:$1,0),0)-VLOOKUP($N54,[2]ActorTable!$1:$1048576,MATCH("표준 DI pr Min",[2]ActorTable!$1:$1,0),0)+1)))),
IF($M54="안 지정 캐릭터 영웅등급",
  IF(AND(OR($B54=10,$B54=11),$M54=OFFSET($M54,-1,0)),OFFSET(R54,-1,0),
    VLOOKUP($M54,$AP:$BC,MATCH($AZ$1,$AP$1:$BC$1,0),0)+INT($I54*(VLOOKUP($M54,$AP:$BC,MATCH($BA$1,$AP$1:$BC$1,0),0)-VLOOKUP($M54,$AP:$BC,MATCH($AZ$1,$AP$1:$BC$1,0),0)+1))),
IF($M54="지정 캐릭터 PP",
  IF(AND(OR($B54=10,$B54=11),$M54=OFFSET($M54,-1,0)),OFFSET(R54,-1,0),
    INT($O54*VLOOKUP($M54,$AP:$BC,MATCH($AZ$1,$AP$1:$BC$1,0),0)*IF($O54&lt;=15,1,1+($O54-15)^0.5/8)*CHOOSE(MID($N54,7,1)+1,1,1.25,2)*(VLOOKUP($M54,$AP:$BC,MATCH($BA$1,$AP$1:$BC$1,0),0)+$I54*(VLOOKUP($M54,$AP:$BC,MATCH($BB$1,$AP$1:$BC$1,0),0)-VLOOKUP($M54,$AP:$BC,MATCH($BA$1,$AP$1:$BC$1,0),0))))),
IF(OR($M54="안 지정 캐릭터 PP 일반등급",$M54="안 지정 캐릭터 PP 영웅등급"),
  IF(AND(OR($B54=10,$B54=11),$M54=OFFSET($M54,-1,0)),OFFSET(R54,-1,0),
    $O54*VLOOKUP($M54,$AP:$BC,MATCH($AZ$1,$AP$1:$BC$1,0),0)),
"그외없음")))))))</f>
        <v>1800</v>
      </c>
      <c r="S54" t="str">
        <f ca="1">IF(OR(ISNUMBER(N54),N54="삭제",ISBLANK(N54)),"",
IF(LEFT(N54,5)="Equip",
  IF($BP$1&lt;VLOOKUP(N54,[1]EquipTable!$1:$1048576,MATCH("업데이트순번",[1]EquipTable!$1:$1,0),0),"업데이트순번이상",""),
IF(LEFT(N54,5)="Actor",
  IF($BY$1&lt;VLOOKUP(N54,[2]ActorTable!$1:$1048576,MATCH("업데이트순번",[2]ActorTable!$1:$1,0),0),"업데이트순번이상",""),
"그외없음")))</f>
        <v/>
      </c>
      <c r="T54" t="str">
        <f ca="1">IF(OR(ISNUMBER(N54),N54="삭제",ISBLANK(N54)),"",
IF(LEFT(N54,5)="Equip",IF(MID(N54,7,1)="4","전설",""),
IF(LEFT(N54,5)="Actor",IF(MID(N54,7,1)="2","전설",""),
"그외없음")))</f>
        <v/>
      </c>
      <c r="U54" t="s">
        <v>91</v>
      </c>
      <c r="V54">
        <v>14549</v>
      </c>
      <c r="W54">
        <v>9</v>
      </c>
      <c r="X54" t="s">
        <v>125</v>
      </c>
      <c r="Z54">
        <v>900</v>
      </c>
      <c r="AA54" t="str">
        <f ca="1">IF(ISBLANK(AB54),"",
VLOOKUP(AB54,OFFSET(INDIRECT("$A:$B"),0,MATCH(AB$1&amp;"_Verify",INDIRECT("$1:$1"),0)-1),2,0)
)</f>
        <v>fe</v>
      </c>
      <c r="AB54" t="s">
        <v>82</v>
      </c>
      <c r="AC54" t="s">
        <v>447</v>
      </c>
      <c r="AD54">
        <v>1</v>
      </c>
      <c r="AE54" t="s">
        <v>391</v>
      </c>
      <c r="AG54">
        <v>2500</v>
      </c>
      <c r="AH54" t="str">
        <f ca="1">IF(OR(ISNUMBER(AC54),AC54="삭제",ISBLANK(AC54)),"",
IF(LEFT(AC54,5)="Equip",
  IF($BP$1&lt;VLOOKUP(AC54,[1]EquipTable!$1:$1048576,MATCH("업데이트순번",[1]EquipTable!$1:$1,0),0),"업데이트순번이상",""),
IF(LEFT(AC54,5)="Actor",
  IF($BY$1&lt;VLOOKUP(AC54,[2]ActorTable!$1:$1048576,MATCH("업데이트순번",[2]ActorTable!$1:$1,0),0),"업데이트순번이상",""),
"그외없음")))</f>
        <v/>
      </c>
      <c r="AI54" s="11" t="str">
        <f>IF(OR(ISNUMBER(AC54),AC54="삭제",ISBLANK(AC54)),"",
IF(LEFT(AC54,5)="Equip",IF(MID(AC54,7,1)="4","전설",""),
IF(LEFT(AC54,5)="Actor",IF(MID(AC54,7,1)="2","전설",""),
"그외없음")))</f>
        <v/>
      </c>
      <c r="AJ54" t="str">
        <f>IF(ISBLANK($AB54),"",
IF(AND($B54&gt;=VLOOKUP($AB54,$AP:$AS,3,0),$B54&lt;=VLOOKUP($AB54,$AP:$AS,4,0)),"","슬롯타입이상"))</f>
        <v/>
      </c>
      <c r="AK54" t="str">
        <f ca="1">IF(OR(
  AND(NOT(ISERROR(FIND("상자",AB54))),ISBLANK(AC54)),
  AND(ISBLANK(AB54),ISBLANK(AC54)),
  AND(NOT(ISERROR(FIND("안 지정",AB54))),ISNUMBER(AC54))),"",
IF(AND(NOT(ISERROR(FIND("상자",AB54))),NOT(ISBLANK(AC54))),"밸류불필요",
IF(AND(NOT(ISERROR(FIND("안 지정",AB54))),NOT(ISNUMBER(AC54))),"숫자필요",
IF(NOT(ISERROR(FIND("장비",AB54))),
  IFERROR(VLOOKUP(AC54,[1]EquipTable!$A:$T,MATCH("이름참고",[1]EquipTable!$1:$1,0),0),"장비없음"),
IF(NOT(ISERROR(FIND("캐릭터",AB54))),
  IFERROR(VLOOKUP(AC54,[2]ActorTable!$A:$H,MATCH("이름참고",[2]ActorTable!$1:$1,0),0),"캐릭터없음"),
"")))))</f>
        <v>사파이어 대거</v>
      </c>
      <c r="AL54">
        <v>1</v>
      </c>
      <c r="AM54" t="str">
        <f ca="1">IF(ROW()=2,AN54,OFFSET(AM54,-1,0)&amp;IF(LEN(AN54)=0,"",","&amp;AN54))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v>
      </c>
      <c r="AN54" t="str">
        <f ca="1">IF(AL54&lt;&gt;1,"",
"{"""&amp;A$1&amp;""":"&amp;A54
&amp;","""&amp;B$1&amp;""":"&amp;B54
&amp;IF(LEN(AA54)=0,"",","""&amp;AA$1&amp;""":"""&amp;AA54&amp;"""")
&amp;IF(LEN(AC54)=0,"",","""&amp;AC$1&amp;""":"""&amp;AC54&amp;"""")
&amp;IF(LEN(AD54)=0,"",","""&amp;AD$1&amp;""":"&amp;AD54)
&amp;IF(LEN(AE54)=0,"",","""&amp;AE$1&amp;""":"""&amp;AE54&amp;"""")
&amp;IF(LEN(AF54)=0,"",","""&amp;AF$1&amp;""":"&amp;AF54)
&amp;IF(LEN(AG54)=0,"",","""&amp;AG$1&amp;""":"&amp;AG54)&amp;"}")</f>
        <v>{"dy":6,"sl":2,"tp":"fe","vl":"Equip1201","cn":1,"pt":"GO","pr":2500}</v>
      </c>
      <c r="BM54">
        <f ca="1">IF(VLOOKUP($BV54,[1]EquipTable!$1:$1048576,MATCH("업데이트순번",[1]EquipTable!$1:$1,0),0)&lt;=$BP$1,1,0)
*IF(MID(BV54,7,1)="4",0.1,1)</f>
        <v>1</v>
      </c>
      <c r="BN54">
        <f ca="1">IF(VLOOKUP($BV54,[1]EquipTable!$1:$1048576,MATCH("업데이트순번",[1]EquipTable!$1:$1,0),0)&lt;=$BP$1,1,0)
*IF(MID(BV54,7,1)="4",0.1,1)
*IF(AND(MID(BV54,7,1)&lt;&gt;"4",OR(MID(BV54,6,1)="6",MID(BV54,6,1)="7")),3,1)</f>
        <v>1</v>
      </c>
      <c r="BO54">
        <f ca="1">IF(VLOOKUP($BV54,[1]EquipTable!$1:$1048576,MATCH("업데이트순번",[1]EquipTable!$1:$1,0),0)&lt;=$BP$1,1,0)
*IF(MID(BV54,7,1)="4",0.1,1)
*IF(AND(MID(BV54,7,1)&lt;&gt;"4",MID(BV54,6,1)="8"),4,1)</f>
        <v>1</v>
      </c>
      <c r="BP54">
        <f t="shared" ca="1" si="5"/>
        <v>1.3495276653171391E-2</v>
      </c>
      <c r="BQ54">
        <f t="shared" ca="1" si="6"/>
        <v>9.4250706880301613E-3</v>
      </c>
      <c r="BR54">
        <f t="shared" ca="1" si="7"/>
        <v>1.0193679918450561E-2</v>
      </c>
      <c r="BS54">
        <f t="shared" ca="1" si="8"/>
        <v>0.44669365721997323</v>
      </c>
      <c r="BT54">
        <f t="shared" ca="1" si="11"/>
        <v>0.3119698397737985</v>
      </c>
      <c r="BU54">
        <f t="shared" ca="1" si="12"/>
        <v>0.33741080530071327</v>
      </c>
      <c r="BV54" t="str">
        <f ca="1">OFFSET([1]EquipTable!$A$1,ROW()-1,0)</f>
        <v>Equip4001</v>
      </c>
    </row>
    <row r="55" spans="1:74">
      <c r="A55">
        <v>6</v>
      </c>
      <c r="B55">
        <v>3</v>
      </c>
      <c r="C55">
        <f>IF(B55&lt;=9,0,
IF(B55=10,1,2))</f>
        <v>0</v>
      </c>
      <c r="D55">
        <f ca="1">RAND()</f>
        <v>0.6016778466549334</v>
      </c>
      <c r="E55">
        <f ca="1">RAND()</f>
        <v>0.31835893001086968</v>
      </c>
      <c r="F55">
        <f ca="1">RAND()</f>
        <v>0.3180331661485134</v>
      </c>
      <c r="G55">
        <f ca="1">RAND()</f>
        <v>0.81614378793241293</v>
      </c>
      <c r="H55">
        <f ca="1">RAND()</f>
        <v>0.56997034261363089</v>
      </c>
      <c r="I55">
        <f ca="1">RAND()</f>
        <v>0.50242141639889104</v>
      </c>
      <c r="M55" t="str">
        <f ca="1">IF(LEN(J55)&lt;&gt;0,J55,VLOOKUP(D55+$B55,$BJ:$BK,MATCH($BK$1,$BJ$1:$BK$1,0),1))</f>
        <v>안 지정 캐릭터 PP 일반등급</v>
      </c>
      <c r="N55">
        <f ca="1">IF(LEN(K55)&lt;&gt;0,
  IF(LEN($J55)=0,"두 칸 모두 입력",
  IF($J55="지정 장비",K55,INDEX($CA:$CA,MATCH(K55,$CB:$CB,0)))),
IF($M55="삭제","삭제",
IF($M55="지정 장비",VLOOKUP($E55,OFFSET($BS:$BV,0,IF($B55=6,1,IF($B55=7,2,0))),MATCH($BV$1,OFFSET($BS$1:$BV$1,0,IF($B55=6,1,IF($B55=7,2,0))),0),1),
IF(OR($M55="캐릭터 상자 일반등급",$M55="캐릭터 상자 영웅등급"),"삭제",
IF(OR($M55="지정 캐릭터",$M55="지정 캐릭터 PP",IF(ISERROR(FIND("지정 캐릭터 LBP",$M55)),0,1)),
  IF(AND(OR($B55=10,$B55=11),$M55=OFFSET($M55,-1,0)),OFFSET(N55,-1,0),VLOOKUP($E55,$BZ:$CA,MATCH($CA$1,$BZ$1:$CA$1,0),1)),
IF(OR($M55="안 지정 캐릭터 영웅등급",$M55="안 지정 캐릭터 PP 일반등급",$M55="안 지정 캐릭터 PP 영웅등급"),
  IF(AND(OR($B55=10,$B55=11),$M55=OFFSET($M55,-1,0)),OFFSET(N55,-1,0),INT($E55*100000)),
"그외없음"))))))</f>
        <v>31835</v>
      </c>
      <c r="O55">
        <f ca="1">IF(LEN(L55)&lt;&gt;0,
  IF(OR(LEN($J55)=0,LEN($K55)=0),"세 칸 모두 입력",L55),
IF($M55="삭제","삭제",
IF(OR($M55="지정 장비",$M55="캐릭터 상자 일반등급",$M55="캐릭터 상자 영웅등급",$M55="지정 캐릭터",IF(ISERROR(FIND("지정 캐릭터 LBP",$M55)),0,1),$M55="안 지정 캐릭터 영웅등급"),1,
IF($M55="지정 캐릭터 PP",
  IF(AND(OR($B55=10,$B55=11),$M55=OFFSET($M55,-1,0)),OFFSET(O55,-1,0),
    VLOOKUP($M55,$AP:$BB,MATCH($AX$1,$AP$1:$BB$1,0),0)+INT($E55*(VLOOKUP($M55,$AP:$BB,MATCH($AY$1,$AP$1:$BB$1,0),0)-VLOOKUP($M55,$AP:$BB,MATCH($AX$1,$AP$1:$BB$1,0),0)+1))),
IF(OR($M55="안 지정 캐릭터 PP 일반등급",$M55="안 지정 캐릭터 PP 영웅등급"),
  IF(AND(OR($B55=10,$B55=11),$M55=OFFSET($M55,-1,0)),OFFSET(O55,-1,0),
    VLOOKUP($M55,$AP:$BB,MATCH($AX$1,$AP$1:$BB$1,0),0)+INT($E55*(VLOOKUP($M55,$AP:$BB,MATCH($AY$1,$AP$1:$BB$1,0),0)-VLOOKUP($M55,$AP:$BB,MATCH($AX$1,$AP$1:$BB$1,0),0)+1))),
"그외없음")))))</f>
        <v>6</v>
      </c>
      <c r="P55" t="str">
        <f ca="1">IF($M55="삭제","삭제",
IF($M55="지정 장비",
  IF(ISBLANK(VLOOKUP($N55,[1]EquipTable!$1:$1048576,MATCH("표준 GO pr Min",[1]EquipTable!$1:$1,0),0)),"DI",
    IF(ISBLANK(VLOOKUP($N55,[1]EquipTable!$1:$1048576,MATCH("표준 DI pr Min",[1]EquipTable!$1:$1,0),0)),"GO",
      IF(G55&lt;IF($B55&lt;=1,0.5,0.25),"DI","GO"))),
IF(OR($M55="캐릭터 상자 일반등급",$M55="캐릭터 상자 영웅등급"),"DI",
IF(OR($M55="지정 캐릭터",IF(ISERROR(FIND("지정 캐릭터 LBP",$M55)),0,1),$M55="안 지정 캐릭터 영웅등급"),"DI",
IF($M55="지정 캐릭터 PP","DI",
IF(OR($M55="안 지정 캐릭터 PP 일반등급",$M55="안 지정 캐릭터 PP 영웅등급"),"GO",
"그외없음"))))))</f>
        <v>GO</v>
      </c>
      <c r="Q55" t="str">
        <f ca="1">IF($M55="삭제","삭제",
IF($P55="GO","삭제",
IF($M55="지정 장비",
  IF(ISBLANK(VLOOKUP($N55,[1]EquipTable!$1:$1048576,MATCH("표준 DI pp Min",[1]EquipTable!$1:$1,0),0)),"삭제",
    VLOOKUP($N55,[1]EquipTable!$1:$1048576,MATCH("표준 DI pp Min",[1]EquipTable!$1:$1,0),0)+INT($H55*(VLOOKUP($N55,[1]EquipTable!$1:$1048576,MATCH("표준 DI pp Max",[1]EquipTable!$1:$1,0),0)-VLOOKUP($N55,[1]EquipTable!$1:$1048576,MATCH("표준 DI pp Min",[1]EquipTable!$1:$1,0),0)+1))),
IF(OR($M55="캐릭터 상자 일반등급",$M55="캐릭터 상자 영웅등급"),"삭제",
IF(OR($M55="지정 캐릭터",IF(ISERROR(FIND("지정 캐릭터 LBP",$M55)),0,1)),
  IF(AND(OR($B55=10,$B55=11),$M55=OFFSET($M55,-1,0)),OFFSET(Q55,-1,0),
    IF(ISBLANK(VLOOKUP($N55,[2]ActorTable!$1:$1048576,MATCH("표준 DI pp Min",[2]ActorTable!$1:$1,0),0)),"삭제",
      INT(VLOOKUP($M55,$AP:$BC,MATCH($AZ$1,$AP$1:$BC$1,0),0)*(VLOOKUP($N55,[2]ActorTable!$1:$1048576,MATCH("표준 DI pp Min",[2]ActorTable!$1:$1,0),0)+$H55*(VLOOKUP($N55,[2]ActorTable!$1:$1048576,MATCH("표준 DI pp Max",[2]ActorTable!$1:$1,0),0)-VLOOKUP($N55,[2]ActorTable!$1:$1048576,MATCH("표준 DI pp Min",[2]ActorTable!$1:$1,0),0)+1))))),
IF($M55="안 지정 캐릭터 영웅등급",
  IF(AND(OR($B55=10,$B55=11),$M55=OFFSET($M55,-1,0)),OFFSET(Q55,-1,0),
    VLOOKUP($M55,$AP:$BC,MATCH($BB$1,$AP$1:$BC$1,0),0)+INT($H55*(VLOOKUP($M55,$AP:$BC,MATCH($BC$1,$AP$1:$BC$1,0),0)-VLOOKUP($M55,$AP:$BC,MATCH($BB$1,$AP$1:$BC$1,0),0)+1))),
IF($M55="지정 캐릭터 PP",
  IF(AND(OR($B55=10,$B55=11),$M55=OFFSET($M55,-1,0)),OFFSET(Q55,-1,0),
    INT($O55*VLOOKUP($M55,$AP:$BC,MATCH($AZ$1,$AP$1:$BC$1,0),0)*IF($O55&lt;=15,1,1+($O55-15)^0.5/8)*CHOOSE(MID($N55,7,1)+1,1,1.25,2))),
"그외없음")))))))</f>
        <v>삭제</v>
      </c>
      <c r="R55">
        <f ca="1">IF($M55="삭제","삭제",
IF($M55="지정 장비",
  IF($P55="DI",
    VLOOKUP($N55,[1]EquipTable!$1:$1048576,MATCH("표준 DI pr Min",[1]EquipTable!$1:$1,0),0)+INT($I55*(VLOOKUP($N55,[1]EquipTable!$1:$1048576,MATCH("표준 DI pr Max",[1]EquipTable!$1:$1,0),0)-VLOOKUP($N55,[1]EquipTable!$1:$1048576,MATCH("표준 DI pr Min",[1]EquipTable!$1:$1,0),0)+1)),
    ROUNDDOWN(VLOOKUP($N55,[1]EquipTable!$1:$1048576,MATCH("표준 GO pr Min",[1]EquipTable!$1:$1,0),0)+INT($I55*(VLOOKUP($N55,[1]EquipTable!$1:$1048576,MATCH("표준 GO pr Max",[1]EquipTable!$1:$1,0),0)-VLOOKUP($N55,[1]EquipTable!$1:$1048576,MATCH("표준 GO pr Min",[1]EquipTable!$1:$1,0),0)+100)),-2)),
IF(OR($M55="캐릭터 상자 일반등급",$M55="캐릭터 상자 영웅등급"),VLOOKUP($M55,$AP:$BC,MATCH($AZ$1,$AP$1:$BC$1,0),0),
IF(OR($M55="지정 캐릭터",IF(ISERROR(FIND("지정 캐릭터 LBP",$M55)),0,1)),
  IF(AND(OR($B55=10,$B55=11),$M55=OFFSET($M55,-1,0)),OFFSET(R55,-1,0),
    INT(VLOOKUP($M55,$AP:$BC,MATCH($AZ$1,$AP$1:$BC$1,0),0)*(VLOOKUP($N55,[2]ActorTable!$1:$1048576,MATCH("표준 DI pr Min",[2]ActorTable!$1:$1,0),0)+$I55*(VLOOKUP($N55,[2]ActorTable!$1:$1048576,MATCH("표준 DI pr Max",[2]ActorTable!$1:$1,0),0)-VLOOKUP($N55,[2]ActorTable!$1:$1048576,MATCH("표준 DI pr Min",[2]ActorTable!$1:$1,0),0)+1)))),
IF($M55="안 지정 캐릭터 영웅등급",
  IF(AND(OR($B55=10,$B55=11),$M55=OFFSET($M55,-1,0)),OFFSET(R55,-1,0),
    VLOOKUP($M55,$AP:$BC,MATCH($AZ$1,$AP$1:$BC$1,0),0)+INT($I55*(VLOOKUP($M55,$AP:$BC,MATCH($BA$1,$AP$1:$BC$1,0),0)-VLOOKUP($M55,$AP:$BC,MATCH($AZ$1,$AP$1:$BC$1,0),0)+1))),
IF($M55="지정 캐릭터 PP",
  IF(AND(OR($B55=10,$B55=11),$M55=OFFSET($M55,-1,0)),OFFSET(R55,-1,0),
    INT($O55*VLOOKUP($M55,$AP:$BC,MATCH($AZ$1,$AP$1:$BC$1,0),0)*IF($O55&lt;=15,1,1+($O55-15)^0.5/8)*CHOOSE(MID($N55,7,1)+1,1,1.25,2)*(VLOOKUP($M55,$AP:$BC,MATCH($BA$1,$AP$1:$BC$1,0),0)+$I55*(VLOOKUP($M55,$AP:$BC,MATCH($BB$1,$AP$1:$BC$1,0),0)-VLOOKUP($M55,$AP:$BC,MATCH($BA$1,$AP$1:$BC$1,0),0))))),
IF(OR($M55="안 지정 캐릭터 PP 일반등급",$M55="안 지정 캐릭터 PP 영웅등급"),
  IF(AND(OR($B55=10,$B55=11),$M55=OFFSET($M55,-1,0)),OFFSET(R55,-1,0),
    $O55*VLOOKUP($M55,$AP:$BC,MATCH($AZ$1,$AP$1:$BC$1,0),0)),
"그외없음")))))))</f>
        <v>1800</v>
      </c>
      <c r="S55" t="str">
        <f ca="1">IF(OR(ISNUMBER(N55),N55="삭제",ISBLANK(N55)),"",
IF(LEFT(N55,5)="Equip",
  IF($BP$1&lt;VLOOKUP(N55,[1]EquipTable!$1:$1048576,MATCH("업데이트순번",[1]EquipTable!$1:$1,0),0),"업데이트순번이상",""),
IF(LEFT(N55,5)="Actor",
  IF($BY$1&lt;VLOOKUP(N55,[2]ActorTable!$1:$1048576,MATCH("업데이트순번",[2]ActorTable!$1:$1,0),0),"업데이트순번이상",""),
"그외없음")))</f>
        <v/>
      </c>
      <c r="T55" t="str">
        <f ca="1">IF(OR(ISNUMBER(N55),N55="삭제",ISBLANK(N55)),"",
IF(LEFT(N55,5)="Equip",IF(MID(N55,7,1)="4","전설",""),
IF(LEFT(N55,5)="Actor",IF(MID(N55,7,1)="2","전설",""),
"그외없음")))</f>
        <v/>
      </c>
      <c r="U55" t="s">
        <v>91</v>
      </c>
      <c r="V55">
        <v>6437</v>
      </c>
      <c r="W55">
        <v>9</v>
      </c>
      <c r="X55" t="s">
        <v>125</v>
      </c>
      <c r="Z55">
        <v>900</v>
      </c>
      <c r="AA55" t="str">
        <f ca="1">IF(ISBLANK(AB55),"",
VLOOKUP(AB55,OFFSET(INDIRECT("$A:$B"),0,MATCH(AB$1&amp;"_Verify",INDIRECT("$1:$1"),0)-1),2,0)
)</f>
        <v>upn</v>
      </c>
      <c r="AB55" t="s">
        <v>92</v>
      </c>
      <c r="AC55">
        <v>16437</v>
      </c>
      <c r="AD55">
        <v>14</v>
      </c>
      <c r="AE55" t="s">
        <v>417</v>
      </c>
      <c r="AG55">
        <v>2</v>
      </c>
      <c r="AH55" t="str">
        <f>IF(OR(ISNUMBER(AC55),AC55="삭제",ISBLANK(AC55)),"",
IF(LEFT(AC55,5)="Equip",
  IF($BP$1&lt;VLOOKUP(AC55,[1]EquipTable!$1:$1048576,MATCH("업데이트순번",[1]EquipTable!$1:$1,0),0),"업데이트순번이상",""),
IF(LEFT(AC55,5)="Actor",
  IF($BY$1&lt;VLOOKUP(AC55,[2]ActorTable!$1:$1048576,MATCH("업데이트순번",[2]ActorTable!$1:$1,0),0),"업데이트순번이상",""),
"그외없음")))</f>
        <v/>
      </c>
      <c r="AI55" s="11" t="str">
        <f>IF(OR(ISNUMBER(AC55),AC55="삭제",ISBLANK(AC55)),"",
IF(LEFT(AC55,5)="Equip",IF(MID(AC55,7,1)="4","전설",""),
IF(LEFT(AC55,5)="Actor",IF(MID(AC55,7,1)="2","전설",""),
"그외없음")))</f>
        <v/>
      </c>
      <c r="AJ55" t="str">
        <f>IF(ISBLANK($AB55),"",
IF(AND($B55&gt;=VLOOKUP($AB55,$AP:$AS,3,0),$B55&lt;=VLOOKUP($AB55,$AP:$AS,4,0)),"","슬롯타입이상"))</f>
        <v/>
      </c>
      <c r="AK55" t="str">
        <f>IF(OR(
  AND(NOT(ISERROR(FIND("상자",AB55))),ISBLANK(AC55)),
  AND(ISBLANK(AB55),ISBLANK(AC55)),
  AND(NOT(ISERROR(FIND("안 지정",AB55))),ISNUMBER(AC55))),"",
IF(AND(NOT(ISERROR(FIND("상자",AB55))),NOT(ISBLANK(AC55))),"밸류불필요",
IF(AND(NOT(ISERROR(FIND("안 지정",AB55))),NOT(ISNUMBER(AC55))),"숫자필요",
IF(NOT(ISERROR(FIND("장비",AB55))),
  IFERROR(VLOOKUP(AC55,[1]EquipTable!$A:$T,MATCH("이름참고",[1]EquipTable!$1:$1,0),0),"장비없음"),
IF(NOT(ISERROR(FIND("캐릭터",AB55))),
  IFERROR(VLOOKUP(AC55,[2]ActorTable!$A:$H,MATCH("이름참고",[2]ActorTable!$1:$1,0),0),"캐릭터없음"),
"")))))</f>
        <v/>
      </c>
      <c r="AL55">
        <v>1</v>
      </c>
      <c r="AM55" t="str">
        <f ca="1">IF(ROW()=2,AN55,OFFSET(AM55,-1,0)&amp;IF(LEN(AN55)=0,"",","&amp;AN55))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v>
      </c>
      <c r="AN55" t="str">
        <f ca="1">IF(AL55&lt;&gt;1,"",
"{"""&amp;A$1&amp;""":"&amp;A55
&amp;","""&amp;B$1&amp;""":"&amp;B55
&amp;IF(LEN(AA55)=0,"",","""&amp;AA$1&amp;""":"""&amp;AA55&amp;"""")
&amp;IF(LEN(AC55)=0,"",","""&amp;AC$1&amp;""":"""&amp;AC55&amp;"""")
&amp;IF(LEN(AD55)=0,"",","""&amp;AD$1&amp;""":"&amp;AD55)
&amp;IF(LEN(AE55)=0,"",","""&amp;AE$1&amp;""":"""&amp;AE55&amp;"""")
&amp;IF(LEN(AF55)=0,"",","""&amp;AF$1&amp;""":"&amp;AF55)
&amp;IF(LEN(AG55)=0,"",","""&amp;AG$1&amp;""":"&amp;AG55)&amp;"}")</f>
        <v>{"dy":6,"sl":3,"tp":"upn","vl":"16437","cn":14,"pt":"DI","pr":2}</v>
      </c>
      <c r="BM55">
        <f ca="1">IF(VLOOKUP($BV55,[1]EquipTable!$1:$1048576,MATCH("업데이트순번",[1]EquipTable!$1:$1,0),0)&lt;=$BP$1,1,0)
*IF(MID(BV55,7,1)="4",0.1,1)</f>
        <v>1</v>
      </c>
      <c r="BN55">
        <f ca="1">IF(VLOOKUP($BV55,[1]EquipTable!$1:$1048576,MATCH("업데이트순번",[1]EquipTable!$1:$1,0),0)&lt;=$BP$1,1,0)
*IF(MID(BV55,7,1)="4",0.1,1)
*IF(AND(MID(BV55,7,1)&lt;&gt;"4",OR(MID(BV55,6,1)="6",MID(BV55,6,1)="7")),3,1)</f>
        <v>1</v>
      </c>
      <c r="BO55">
        <f ca="1">IF(VLOOKUP($BV55,[1]EquipTable!$1:$1048576,MATCH("업데이트순번",[1]EquipTable!$1:$1,0),0)&lt;=$BP$1,1,0)
*IF(MID(BV55,7,1)="4",0.1,1)
*IF(AND(MID(BV55,7,1)&lt;&gt;"4",MID(BV55,6,1)="8"),4,1)</f>
        <v>1</v>
      </c>
      <c r="BP55">
        <f t="shared" ca="1" si="5"/>
        <v>1.3495276653171391E-2</v>
      </c>
      <c r="BQ55">
        <f t="shared" ca="1" si="6"/>
        <v>9.4250706880301613E-3</v>
      </c>
      <c r="BR55">
        <f t="shared" ca="1" si="7"/>
        <v>1.0193679918450561E-2</v>
      </c>
      <c r="BS55">
        <f t="shared" ca="1" si="8"/>
        <v>0.46018893387314463</v>
      </c>
      <c r="BT55">
        <f t="shared" ca="1" si="11"/>
        <v>0.32139491046182866</v>
      </c>
      <c r="BU55">
        <f t="shared" ca="1" si="12"/>
        <v>0.34760448521916382</v>
      </c>
      <c r="BV55" t="str">
        <f ca="1">OFFSET([1]EquipTable!$A$1,ROW()-1,0)</f>
        <v>Equip4002</v>
      </c>
    </row>
    <row r="56" spans="1:74">
      <c r="A56">
        <v>6</v>
      </c>
      <c r="B56">
        <v>4</v>
      </c>
      <c r="C56">
        <f>IF(B56&lt;=9,0,
IF(B56=10,1,2))</f>
        <v>0</v>
      </c>
      <c r="D56">
        <f ca="1">RAND()</f>
        <v>0.80573674220816693</v>
      </c>
      <c r="E56">
        <f ca="1">RAND()</f>
        <v>0.17609723912896658</v>
      </c>
      <c r="F56">
        <f ca="1">RAND()</f>
        <v>0.85922633032569151</v>
      </c>
      <c r="G56">
        <f ca="1">RAND()</f>
        <v>0.2369602482958314</v>
      </c>
      <c r="H56">
        <f ca="1">RAND()</f>
        <v>0.81077073055707805</v>
      </c>
      <c r="I56">
        <f ca="1">RAND()</f>
        <v>0.63046398969736339</v>
      </c>
      <c r="M56" t="str">
        <f ca="1">IF(LEN(J56)&lt;&gt;0,J56,VLOOKUP(D56+$B56,$BJ:$BK,MATCH($BK$1,$BJ$1:$BK$1,0),1))</f>
        <v>안 지정 캐릭터 PP 일반등급</v>
      </c>
      <c r="N56">
        <f ca="1">IF(LEN(K56)&lt;&gt;0,
  IF(LEN($J56)=0,"두 칸 모두 입력",
  IF($J56="지정 장비",K56,INDEX($CA:$CA,MATCH(K56,$CB:$CB,0)))),
IF($M56="삭제","삭제",
IF($M56="지정 장비",VLOOKUP($E56,OFFSET($BS:$BV,0,IF($B56=6,1,IF($B56=7,2,0))),MATCH($BV$1,OFFSET($BS$1:$BV$1,0,IF($B56=6,1,IF($B56=7,2,0))),0),1),
IF(OR($M56="캐릭터 상자 일반등급",$M56="캐릭터 상자 영웅등급"),"삭제",
IF(OR($M56="지정 캐릭터",$M56="지정 캐릭터 PP",IF(ISERROR(FIND("지정 캐릭터 LBP",$M56)),0,1)),
  IF(AND(OR($B56=10,$B56=11),$M56=OFFSET($M56,-1,0)),OFFSET(N56,-1,0),VLOOKUP($E56,$BZ:$CA,MATCH($CA$1,$BZ$1:$CA$1,0),1)),
IF(OR($M56="안 지정 캐릭터 영웅등급",$M56="안 지정 캐릭터 PP 일반등급",$M56="안 지정 캐릭터 PP 영웅등급"),
  IF(AND(OR($B56=10,$B56=11),$M56=OFFSET($M56,-1,0)),OFFSET(N56,-1,0),INT($E56*100000)),
"그외없음"))))))</f>
        <v>17609</v>
      </c>
      <c r="O56">
        <f ca="1">IF(LEN(L56)&lt;&gt;0,
  IF(OR(LEN($J56)=0,LEN($K56)=0),"세 칸 모두 입력",L56),
IF($M56="삭제","삭제",
IF(OR($M56="지정 장비",$M56="캐릭터 상자 일반등급",$M56="캐릭터 상자 영웅등급",$M56="지정 캐릭터",IF(ISERROR(FIND("지정 캐릭터 LBP",$M56)),0,1),$M56="안 지정 캐릭터 영웅등급"),1,
IF($M56="지정 캐릭터 PP",
  IF(AND(OR($B56=10,$B56=11),$M56=OFFSET($M56,-1,0)),OFFSET(O56,-1,0),
    VLOOKUP($M56,$AP:$BB,MATCH($AX$1,$AP$1:$BB$1,0),0)+INT($E56*(VLOOKUP($M56,$AP:$BB,MATCH($AY$1,$AP$1:$BB$1,0),0)-VLOOKUP($M56,$AP:$BB,MATCH($AX$1,$AP$1:$BB$1,0),0)+1))),
IF(OR($M56="안 지정 캐릭터 PP 일반등급",$M56="안 지정 캐릭터 PP 영웅등급"),
  IF(AND(OR($B56=10,$B56=11),$M56=OFFSET($M56,-1,0)),OFFSET(O56,-1,0),
    VLOOKUP($M56,$AP:$BB,MATCH($AX$1,$AP$1:$BB$1,0),0)+INT($E56*(VLOOKUP($M56,$AP:$BB,MATCH($AY$1,$AP$1:$BB$1,0),0)-VLOOKUP($M56,$AP:$BB,MATCH($AX$1,$AP$1:$BB$1,0),0)+1))),
"그외없음")))))</f>
        <v>5</v>
      </c>
      <c r="P56" t="str">
        <f ca="1">IF($M56="삭제","삭제",
IF($M56="지정 장비",
  IF(ISBLANK(VLOOKUP($N56,[1]EquipTable!$1:$1048576,MATCH("표준 GO pr Min",[1]EquipTable!$1:$1,0),0)),"DI",
    IF(ISBLANK(VLOOKUP($N56,[1]EquipTable!$1:$1048576,MATCH("표준 DI pr Min",[1]EquipTable!$1:$1,0),0)),"GO",
      IF(G56&lt;IF($B56&lt;=1,0.5,0.25),"DI","GO"))),
IF(OR($M56="캐릭터 상자 일반등급",$M56="캐릭터 상자 영웅등급"),"DI",
IF(OR($M56="지정 캐릭터",IF(ISERROR(FIND("지정 캐릭터 LBP",$M56)),0,1),$M56="안 지정 캐릭터 영웅등급"),"DI",
IF($M56="지정 캐릭터 PP","DI",
IF(OR($M56="안 지정 캐릭터 PP 일반등급",$M56="안 지정 캐릭터 PP 영웅등급"),"GO",
"그외없음"))))))</f>
        <v>GO</v>
      </c>
      <c r="Q56" t="str">
        <f ca="1">IF($M56="삭제","삭제",
IF($P56="GO","삭제",
IF($M56="지정 장비",
  IF(ISBLANK(VLOOKUP($N56,[1]EquipTable!$1:$1048576,MATCH("표준 DI pp Min",[1]EquipTable!$1:$1,0),0)),"삭제",
    VLOOKUP($N56,[1]EquipTable!$1:$1048576,MATCH("표준 DI pp Min",[1]EquipTable!$1:$1,0),0)+INT($H56*(VLOOKUP($N56,[1]EquipTable!$1:$1048576,MATCH("표준 DI pp Max",[1]EquipTable!$1:$1,0),0)-VLOOKUP($N56,[1]EquipTable!$1:$1048576,MATCH("표준 DI pp Min",[1]EquipTable!$1:$1,0),0)+1))),
IF(OR($M56="캐릭터 상자 일반등급",$M56="캐릭터 상자 영웅등급"),"삭제",
IF(OR($M56="지정 캐릭터",IF(ISERROR(FIND("지정 캐릭터 LBP",$M56)),0,1)),
  IF(AND(OR($B56=10,$B56=11),$M56=OFFSET($M56,-1,0)),OFFSET(Q56,-1,0),
    IF(ISBLANK(VLOOKUP($N56,[2]ActorTable!$1:$1048576,MATCH("표준 DI pp Min",[2]ActorTable!$1:$1,0),0)),"삭제",
      INT(VLOOKUP($M56,$AP:$BC,MATCH($AZ$1,$AP$1:$BC$1,0),0)*(VLOOKUP($N56,[2]ActorTable!$1:$1048576,MATCH("표준 DI pp Min",[2]ActorTable!$1:$1,0),0)+$H56*(VLOOKUP($N56,[2]ActorTable!$1:$1048576,MATCH("표준 DI pp Max",[2]ActorTable!$1:$1,0),0)-VLOOKUP($N56,[2]ActorTable!$1:$1048576,MATCH("표준 DI pp Min",[2]ActorTable!$1:$1,0),0)+1))))),
IF($M56="안 지정 캐릭터 영웅등급",
  IF(AND(OR($B56=10,$B56=11),$M56=OFFSET($M56,-1,0)),OFFSET(Q56,-1,0),
    VLOOKUP($M56,$AP:$BC,MATCH($BB$1,$AP$1:$BC$1,0),0)+INT($H56*(VLOOKUP($M56,$AP:$BC,MATCH($BC$1,$AP$1:$BC$1,0),0)-VLOOKUP($M56,$AP:$BC,MATCH($BB$1,$AP$1:$BC$1,0),0)+1))),
IF($M56="지정 캐릭터 PP",
  IF(AND(OR($B56=10,$B56=11),$M56=OFFSET($M56,-1,0)),OFFSET(Q56,-1,0),
    INT($O56*VLOOKUP($M56,$AP:$BC,MATCH($AZ$1,$AP$1:$BC$1,0),0)*IF($O56&lt;=15,1,1+($O56-15)^0.5/8)*CHOOSE(MID($N56,7,1)+1,1,1.25,2))),
"그외없음")))))))</f>
        <v>삭제</v>
      </c>
      <c r="R56">
        <f ca="1">IF($M56="삭제","삭제",
IF($M56="지정 장비",
  IF($P56="DI",
    VLOOKUP($N56,[1]EquipTable!$1:$1048576,MATCH("표준 DI pr Min",[1]EquipTable!$1:$1,0),0)+INT($I56*(VLOOKUP($N56,[1]EquipTable!$1:$1048576,MATCH("표준 DI pr Max",[1]EquipTable!$1:$1,0),0)-VLOOKUP($N56,[1]EquipTable!$1:$1048576,MATCH("표준 DI pr Min",[1]EquipTable!$1:$1,0),0)+1)),
    ROUNDDOWN(VLOOKUP($N56,[1]EquipTable!$1:$1048576,MATCH("표준 GO pr Min",[1]EquipTable!$1:$1,0),0)+INT($I56*(VLOOKUP($N56,[1]EquipTable!$1:$1048576,MATCH("표준 GO pr Max",[1]EquipTable!$1:$1,0),0)-VLOOKUP($N56,[1]EquipTable!$1:$1048576,MATCH("표준 GO pr Min",[1]EquipTable!$1:$1,0),0)+100)),-2)),
IF(OR($M56="캐릭터 상자 일반등급",$M56="캐릭터 상자 영웅등급"),VLOOKUP($M56,$AP:$BC,MATCH($AZ$1,$AP$1:$BC$1,0),0),
IF(OR($M56="지정 캐릭터",IF(ISERROR(FIND("지정 캐릭터 LBP",$M56)),0,1)),
  IF(AND(OR($B56=10,$B56=11),$M56=OFFSET($M56,-1,0)),OFFSET(R56,-1,0),
    INT(VLOOKUP($M56,$AP:$BC,MATCH($AZ$1,$AP$1:$BC$1,0),0)*(VLOOKUP($N56,[2]ActorTable!$1:$1048576,MATCH("표준 DI pr Min",[2]ActorTable!$1:$1,0),0)+$I56*(VLOOKUP($N56,[2]ActorTable!$1:$1048576,MATCH("표준 DI pr Max",[2]ActorTable!$1:$1,0),0)-VLOOKUP($N56,[2]ActorTable!$1:$1048576,MATCH("표준 DI pr Min",[2]ActorTable!$1:$1,0),0)+1)))),
IF($M56="안 지정 캐릭터 영웅등급",
  IF(AND(OR($B56=10,$B56=11),$M56=OFFSET($M56,-1,0)),OFFSET(R56,-1,0),
    VLOOKUP($M56,$AP:$BC,MATCH($AZ$1,$AP$1:$BC$1,0),0)+INT($I56*(VLOOKUP($M56,$AP:$BC,MATCH($BA$1,$AP$1:$BC$1,0),0)-VLOOKUP($M56,$AP:$BC,MATCH($AZ$1,$AP$1:$BC$1,0),0)+1))),
IF($M56="지정 캐릭터 PP",
  IF(AND(OR($B56=10,$B56=11),$M56=OFFSET($M56,-1,0)),OFFSET(R56,-1,0),
    INT($O56*VLOOKUP($M56,$AP:$BC,MATCH($AZ$1,$AP$1:$BC$1,0),0)*IF($O56&lt;=15,1,1+($O56-15)^0.5/8)*CHOOSE(MID($N56,7,1)+1,1,1.25,2)*(VLOOKUP($M56,$AP:$BC,MATCH($BA$1,$AP$1:$BC$1,0),0)+$I56*(VLOOKUP($M56,$AP:$BC,MATCH($BB$1,$AP$1:$BC$1,0),0)-VLOOKUP($M56,$AP:$BC,MATCH($BA$1,$AP$1:$BC$1,0),0))))),
IF(OR($M56="안 지정 캐릭터 PP 일반등급",$M56="안 지정 캐릭터 PP 영웅등급"),
  IF(AND(OR($B56=10,$B56=11),$M56=OFFSET($M56,-1,0)),OFFSET(R56,-1,0),
    $O56*VLOOKUP($M56,$AP:$BC,MATCH($AZ$1,$AP$1:$BC$1,0),0)),
"그외없음")))))))</f>
        <v>1500</v>
      </c>
      <c r="S56" t="str">
        <f ca="1">IF(OR(ISNUMBER(N56),N56="삭제",ISBLANK(N56)),"",
IF(LEFT(N56,5)="Equip",
  IF($BP$1&lt;VLOOKUP(N56,[1]EquipTable!$1:$1048576,MATCH("업데이트순번",[1]EquipTable!$1:$1,0),0),"업데이트순번이상",""),
IF(LEFT(N56,5)="Actor",
  IF($BY$1&lt;VLOOKUP(N56,[2]ActorTable!$1:$1048576,MATCH("업데이트순번",[2]ActorTable!$1:$1,0),0),"업데이트순번이상",""),
"그외없음")))</f>
        <v/>
      </c>
      <c r="T56" t="str">
        <f ca="1">IF(OR(ISNUMBER(N56),N56="삭제",ISBLANK(N56)),"",
IF(LEFT(N56,5)="Equip",IF(MID(N56,7,1)="4","전설",""),
IF(LEFT(N56,5)="Actor",IF(MID(N56,7,1)="2","전설",""),
"그외없음")))</f>
        <v/>
      </c>
      <c r="U56" t="s">
        <v>92</v>
      </c>
      <c r="V56">
        <v>88038</v>
      </c>
      <c r="W56">
        <v>14</v>
      </c>
      <c r="X56" t="s">
        <v>125</v>
      </c>
      <c r="Z56">
        <v>1400</v>
      </c>
      <c r="AA56" t="str">
        <f ca="1">IF(ISBLANK(AB56),"",
VLOOKUP(AB56,OFFSET(INDIRECT("$A:$B"),0,MATCH(AB$1&amp;"_Verify",INDIRECT("$1:$1"),0)-1),2,0)
)</f>
        <v>fe</v>
      </c>
      <c r="AB56" t="s">
        <v>82</v>
      </c>
      <c r="AC56" t="s">
        <v>486</v>
      </c>
      <c r="AD56">
        <v>1</v>
      </c>
      <c r="AE56" t="s">
        <v>125</v>
      </c>
      <c r="AG56">
        <v>800</v>
      </c>
      <c r="AH56" t="str">
        <f ca="1">IF(OR(ISNUMBER(AC56),AC56="삭제",ISBLANK(AC56)),"",
IF(LEFT(AC56,5)="Equip",
  IF($BP$1&lt;VLOOKUP(AC56,[1]EquipTable!$1:$1048576,MATCH("업데이트순번",[1]EquipTable!$1:$1,0),0),"업데이트순번이상",""),
IF(LEFT(AC56,5)="Actor",
  IF($BY$1&lt;VLOOKUP(AC56,[2]ActorTable!$1:$1048576,MATCH("업데이트순번",[2]ActorTable!$1:$1,0),0),"업데이트순번이상",""),
"그외없음")))</f>
        <v/>
      </c>
      <c r="AI56" s="11" t="str">
        <f>IF(OR(ISNUMBER(AC56),AC56="삭제",ISBLANK(AC56)),"",
IF(LEFT(AC56,5)="Equip",IF(MID(AC56,7,1)="4","전설",""),
IF(LEFT(AC56,5)="Actor",IF(MID(AC56,7,1)="2","전설",""),
"그외없음")))</f>
        <v/>
      </c>
      <c r="AJ56" t="str">
        <f>IF(ISBLANK($AB56),"",
IF(AND($B56&gt;=VLOOKUP($AB56,$AP:$AS,3,0),$B56&lt;=VLOOKUP($AB56,$AP:$AS,4,0)),"","슬롯타입이상"))</f>
        <v/>
      </c>
      <c r="AK56" t="str">
        <f ca="1">IF(OR(
  AND(NOT(ISERROR(FIND("상자",AB56))),ISBLANK(AC56)),
  AND(ISBLANK(AB56),ISBLANK(AC56)),
  AND(NOT(ISERROR(FIND("안 지정",AB56))),ISNUMBER(AC56))),"",
IF(AND(NOT(ISERROR(FIND("상자",AB56))),NOT(ISBLANK(AC56))),"밸류불필요",
IF(AND(NOT(ISERROR(FIND("안 지정",AB56))),NOT(ISNUMBER(AC56))),"숫자필요",
IF(NOT(ISERROR(FIND("장비",AB56))),
  IFERROR(VLOOKUP(AC56,[1]EquipTable!$A:$T,MATCH("이름참고",[1]EquipTable!$1:$1,0),0),"장비없음"),
IF(NOT(ISERROR(FIND("캐릭터",AB56))),
  IFERROR(VLOOKUP(AC56,[2]ActorTable!$A:$H,MATCH("이름참고",[2]ActorTable!$1:$1,0),0),"캐릭터없음"),
"")))))</f>
        <v>유목민의 가보</v>
      </c>
      <c r="AL56">
        <v>1</v>
      </c>
      <c r="AM56" t="str">
        <f ca="1">IF(ROW()=2,AN56,OFFSET(AM56,-1,0)&amp;IF(LEN(AN56)=0,"",","&amp;AN56))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v>
      </c>
      <c r="AN56" t="str">
        <f ca="1">IF(AL56&lt;&gt;1,"",
"{"""&amp;A$1&amp;""":"&amp;A56
&amp;","""&amp;B$1&amp;""":"&amp;B56
&amp;IF(LEN(AA56)=0,"",","""&amp;AA$1&amp;""":"""&amp;AA56&amp;"""")
&amp;IF(LEN(AC56)=0,"",","""&amp;AC$1&amp;""":"""&amp;AC56&amp;"""")
&amp;IF(LEN(AD56)=0,"",","""&amp;AD$1&amp;""":"&amp;AD56)
&amp;IF(LEN(AE56)=0,"",","""&amp;AE$1&amp;""":"""&amp;AE56&amp;"""")
&amp;IF(LEN(AF56)=0,"",","""&amp;AF$1&amp;""":"&amp;AF56)
&amp;IF(LEN(AG56)=0,"",","""&amp;AG$1&amp;""":"&amp;AG56)&amp;"}")</f>
        <v>{"dy":6,"sl":4,"tp":"fe","vl":"Equip2001","cn":1,"pt":"GO","pr":800}</v>
      </c>
      <c r="BM56">
        <f ca="1">IF(VLOOKUP($BV56,[1]EquipTable!$1:$1048576,MATCH("업데이트순번",[1]EquipTable!$1:$1,0),0)&lt;=$BP$1,1,0)
*IF(MID(BV56,7,1)="4",0.1,1)</f>
        <v>1</v>
      </c>
      <c r="BN56">
        <f ca="1">IF(VLOOKUP($BV56,[1]EquipTable!$1:$1048576,MATCH("업데이트순번",[1]EquipTable!$1:$1,0),0)&lt;=$BP$1,1,0)
*IF(MID(BV56,7,1)="4",0.1,1)
*IF(AND(MID(BV56,7,1)&lt;&gt;"4",OR(MID(BV56,6,1)="6",MID(BV56,6,1)="7")),3,1)</f>
        <v>1</v>
      </c>
      <c r="BO56">
        <f ca="1">IF(VLOOKUP($BV56,[1]EquipTable!$1:$1048576,MATCH("업데이트순번",[1]EquipTable!$1:$1,0),0)&lt;=$BP$1,1,0)
*IF(MID(BV56,7,1)="4",0.1,1)
*IF(AND(MID(BV56,7,1)&lt;&gt;"4",MID(BV56,6,1)="8"),4,1)</f>
        <v>1</v>
      </c>
      <c r="BP56">
        <f t="shared" ca="1" si="5"/>
        <v>1.3495276653171391E-2</v>
      </c>
      <c r="BQ56">
        <f t="shared" ca="1" si="6"/>
        <v>9.4250706880301613E-3</v>
      </c>
      <c r="BR56">
        <f t="shared" ca="1" si="7"/>
        <v>1.0193679918450561E-2</v>
      </c>
      <c r="BS56">
        <f t="shared" ca="1" si="8"/>
        <v>0.47368421052631604</v>
      </c>
      <c r="BT56">
        <f t="shared" ca="1" si="11"/>
        <v>0.33081998114985883</v>
      </c>
      <c r="BU56">
        <f t="shared" ca="1" si="12"/>
        <v>0.35779816513761437</v>
      </c>
      <c r="BV56" t="str">
        <f ca="1">OFFSET([1]EquipTable!$A$1,ROW()-1,0)</f>
        <v>Equip4101</v>
      </c>
    </row>
    <row r="57" spans="1:74">
      <c r="A57">
        <v>6</v>
      </c>
      <c r="B57">
        <v>5</v>
      </c>
      <c r="C57">
        <f>IF(B57&lt;=9,0,
IF(B57=10,1,2))</f>
        <v>0</v>
      </c>
      <c r="D57">
        <f ca="1">RAND()</f>
        <v>0.20909718839548852</v>
      </c>
      <c r="E57">
        <f ca="1">RAND()</f>
        <v>0.75606486090554637</v>
      </c>
      <c r="F57">
        <f ca="1">RAND()</f>
        <v>0.88965220869860884</v>
      </c>
      <c r="G57">
        <f ca="1">RAND()</f>
        <v>0.89841928537631088</v>
      </c>
      <c r="H57">
        <f ca="1">RAND()</f>
        <v>0.54949766675309475</v>
      </c>
      <c r="I57">
        <f ca="1">RAND()</f>
        <v>0.36863777446956036</v>
      </c>
      <c r="M57" t="str">
        <f ca="1">IF(LEN(J57)&lt;&gt;0,J57,VLOOKUP(D57+$B57,$BJ:$BK,MATCH($BK$1,$BJ$1:$BK$1,0),1))</f>
        <v>지정 장비</v>
      </c>
      <c r="N57" t="str">
        <f ca="1">IF(LEN(K57)&lt;&gt;0,
  IF(LEN($J57)=0,"두 칸 모두 입력",
  IF($J57="지정 장비",K57,INDEX($CA:$CA,MATCH(K57,$CB:$CB,0)))),
IF($M57="삭제","삭제",
IF($M57="지정 장비",VLOOKUP($E57,OFFSET($BS:$BV,0,IF($B57=6,1,IF($B57=7,2,0))),MATCH($BV$1,OFFSET($BS$1:$BV$1,0,IF($B57=6,1,IF($B57=7,2,0))),0),1),
IF(OR($M57="캐릭터 상자 일반등급",$M57="캐릭터 상자 영웅등급"),"삭제",
IF(OR($M57="지정 캐릭터",$M57="지정 캐릭터 PP",IF(ISERROR(FIND("지정 캐릭터 LBP",$M57)),0,1)),
  IF(AND(OR($B57=10,$B57=11),$M57=OFFSET($M57,-1,0)),OFFSET(N57,-1,0),VLOOKUP($E57,$BZ:$CA,MATCH($CA$1,$BZ$1:$CA$1,0),1)),
IF(OR($M57="안 지정 캐릭터 영웅등급",$M57="안 지정 캐릭터 PP 일반등급",$M57="안 지정 캐릭터 PP 영웅등급"),
  IF(AND(OR($B57=10,$B57=11),$M57=OFFSET($M57,-1,0)),OFFSET(N57,-1,0),INT($E57*100000)),
"그외없음"))))))</f>
        <v>Equip6301</v>
      </c>
      <c r="O57">
        <f ca="1">IF(LEN(L57)&lt;&gt;0,
  IF(OR(LEN($J57)=0,LEN($K57)=0),"세 칸 모두 입력",L57),
IF($M57="삭제","삭제",
IF(OR($M57="지정 장비",$M57="캐릭터 상자 일반등급",$M57="캐릭터 상자 영웅등급",$M57="지정 캐릭터",IF(ISERROR(FIND("지정 캐릭터 LBP",$M57)),0,1),$M57="안 지정 캐릭터 영웅등급"),1,
IF($M57="지정 캐릭터 PP",
  IF(AND(OR($B57=10,$B57=11),$M57=OFFSET($M57,-1,0)),OFFSET(O57,-1,0),
    VLOOKUP($M57,$AP:$BB,MATCH($AX$1,$AP$1:$BB$1,0),0)+INT($E57*(VLOOKUP($M57,$AP:$BB,MATCH($AY$1,$AP$1:$BB$1,0),0)-VLOOKUP($M57,$AP:$BB,MATCH($AX$1,$AP$1:$BB$1,0),0)+1))),
IF(OR($M57="안 지정 캐릭터 PP 일반등급",$M57="안 지정 캐릭터 PP 영웅등급"),
  IF(AND(OR($B57=10,$B57=11),$M57=OFFSET($M57,-1,0)),OFFSET(O57,-1,0),
    VLOOKUP($M57,$AP:$BB,MATCH($AX$1,$AP$1:$BB$1,0),0)+INT($E57*(VLOOKUP($M57,$AP:$BB,MATCH($AY$1,$AP$1:$BB$1,0),0)-VLOOKUP($M57,$AP:$BB,MATCH($AX$1,$AP$1:$BB$1,0),0)+1))),
"그외없음")))))</f>
        <v>1</v>
      </c>
      <c r="P57" t="str">
        <f ca="1">IF($M57="삭제","삭제",
IF($M57="지정 장비",
  IF(ISBLANK(VLOOKUP($N57,[1]EquipTable!$1:$1048576,MATCH("표준 GO pr Min",[1]EquipTable!$1:$1,0),0)),"DI",
    IF(ISBLANK(VLOOKUP($N57,[1]EquipTable!$1:$1048576,MATCH("표준 DI pr Min",[1]EquipTable!$1:$1,0),0)),"GO",
      IF(G57&lt;IF($B57&lt;=1,0.5,0.25),"DI","GO"))),
IF(OR($M57="캐릭터 상자 일반등급",$M57="캐릭터 상자 영웅등급"),"DI",
IF(OR($M57="지정 캐릭터",IF(ISERROR(FIND("지정 캐릭터 LBP",$M57)),0,1),$M57="안 지정 캐릭터 영웅등급"),"DI",
IF($M57="지정 캐릭터 PP","DI",
IF(OR($M57="안 지정 캐릭터 PP 일반등급",$M57="안 지정 캐릭터 PP 영웅등급"),"GO",
"그외없음"))))))</f>
        <v>GO</v>
      </c>
      <c r="Q57" t="str">
        <f ca="1">IF($M57="삭제","삭제",
IF($P57="GO","삭제",
IF($M57="지정 장비",
  IF(ISBLANK(VLOOKUP($N57,[1]EquipTable!$1:$1048576,MATCH("표준 DI pp Min",[1]EquipTable!$1:$1,0),0)),"삭제",
    VLOOKUP($N57,[1]EquipTable!$1:$1048576,MATCH("표준 DI pp Min",[1]EquipTable!$1:$1,0),0)+INT($H57*(VLOOKUP($N57,[1]EquipTable!$1:$1048576,MATCH("표준 DI pp Max",[1]EquipTable!$1:$1,0),0)-VLOOKUP($N57,[1]EquipTable!$1:$1048576,MATCH("표준 DI pp Min",[1]EquipTable!$1:$1,0),0)+1))),
IF(OR($M57="캐릭터 상자 일반등급",$M57="캐릭터 상자 영웅등급"),"삭제",
IF(OR($M57="지정 캐릭터",IF(ISERROR(FIND("지정 캐릭터 LBP",$M57)),0,1)),
  IF(AND(OR($B57=10,$B57=11),$M57=OFFSET($M57,-1,0)),OFFSET(Q57,-1,0),
    IF(ISBLANK(VLOOKUP($N57,[2]ActorTable!$1:$1048576,MATCH("표준 DI pp Min",[2]ActorTable!$1:$1,0),0)),"삭제",
      INT(VLOOKUP($M57,$AP:$BC,MATCH($AZ$1,$AP$1:$BC$1,0),0)*(VLOOKUP($N57,[2]ActorTable!$1:$1048576,MATCH("표준 DI pp Min",[2]ActorTable!$1:$1,0),0)+$H57*(VLOOKUP($N57,[2]ActorTable!$1:$1048576,MATCH("표준 DI pp Max",[2]ActorTable!$1:$1,0),0)-VLOOKUP($N57,[2]ActorTable!$1:$1048576,MATCH("표준 DI pp Min",[2]ActorTable!$1:$1,0),0)+1))))),
IF($M57="안 지정 캐릭터 영웅등급",
  IF(AND(OR($B57=10,$B57=11),$M57=OFFSET($M57,-1,0)),OFFSET(Q57,-1,0),
    VLOOKUP($M57,$AP:$BC,MATCH($BB$1,$AP$1:$BC$1,0),0)+INT($H57*(VLOOKUP($M57,$AP:$BC,MATCH($BC$1,$AP$1:$BC$1,0),0)-VLOOKUP($M57,$AP:$BC,MATCH($BB$1,$AP$1:$BC$1,0),0)+1))),
IF($M57="지정 캐릭터 PP",
  IF(AND(OR($B57=10,$B57=11),$M57=OFFSET($M57,-1,0)),OFFSET(Q57,-1,0),
    INT($O57*VLOOKUP($M57,$AP:$BC,MATCH($AZ$1,$AP$1:$BC$1,0),0)*IF($O57&lt;=15,1,1+($O57-15)^0.5/8)*CHOOSE(MID($N57,7,1)+1,1,1.25,2))),
"그외없음")))))))</f>
        <v>삭제</v>
      </c>
      <c r="R57">
        <f ca="1">IF($M57="삭제","삭제",
IF($M57="지정 장비",
  IF($P57="DI",
    VLOOKUP($N57,[1]EquipTable!$1:$1048576,MATCH("표준 DI pr Min",[1]EquipTable!$1:$1,0),0)+INT($I57*(VLOOKUP($N57,[1]EquipTable!$1:$1048576,MATCH("표준 DI pr Max",[1]EquipTable!$1:$1,0),0)-VLOOKUP($N57,[1]EquipTable!$1:$1048576,MATCH("표준 DI pr Min",[1]EquipTable!$1:$1,0),0)+1)),
    ROUNDDOWN(VLOOKUP($N57,[1]EquipTable!$1:$1048576,MATCH("표준 GO pr Min",[1]EquipTable!$1:$1,0),0)+INT($I57*(VLOOKUP($N57,[1]EquipTable!$1:$1048576,MATCH("표준 GO pr Max",[1]EquipTable!$1:$1,0),0)-VLOOKUP($N57,[1]EquipTable!$1:$1048576,MATCH("표준 GO pr Min",[1]EquipTable!$1:$1,0),0)+100)),-2)),
IF(OR($M57="캐릭터 상자 일반등급",$M57="캐릭터 상자 영웅등급"),VLOOKUP($M57,$AP:$BC,MATCH($AZ$1,$AP$1:$BC$1,0),0),
IF(OR($M57="지정 캐릭터",IF(ISERROR(FIND("지정 캐릭터 LBP",$M57)),0,1)),
  IF(AND(OR($B57=10,$B57=11),$M57=OFFSET($M57,-1,0)),OFFSET(R57,-1,0),
    INT(VLOOKUP($M57,$AP:$BC,MATCH($AZ$1,$AP$1:$BC$1,0),0)*(VLOOKUP($N57,[2]ActorTable!$1:$1048576,MATCH("표준 DI pr Min",[2]ActorTable!$1:$1,0),0)+$I57*(VLOOKUP($N57,[2]ActorTable!$1:$1048576,MATCH("표준 DI pr Max",[2]ActorTable!$1:$1,0),0)-VLOOKUP($N57,[2]ActorTable!$1:$1048576,MATCH("표준 DI pr Min",[2]ActorTable!$1:$1,0),0)+1)))),
IF($M57="안 지정 캐릭터 영웅등급",
  IF(AND(OR($B57=10,$B57=11),$M57=OFFSET($M57,-1,0)),OFFSET(R57,-1,0),
    VLOOKUP($M57,$AP:$BC,MATCH($AZ$1,$AP$1:$BC$1,0),0)+INT($I57*(VLOOKUP($M57,$AP:$BC,MATCH($BA$1,$AP$1:$BC$1,0),0)-VLOOKUP($M57,$AP:$BC,MATCH($AZ$1,$AP$1:$BC$1,0),0)+1))),
IF($M57="지정 캐릭터 PP",
  IF(AND(OR($B57=10,$B57=11),$M57=OFFSET($M57,-1,0)),OFFSET(R57,-1,0),
    INT($O57*VLOOKUP($M57,$AP:$BC,MATCH($AZ$1,$AP$1:$BC$1,0),0)*IF($O57&lt;=15,1,1+($O57-15)^0.5/8)*CHOOSE(MID($N57,7,1)+1,1,1.25,2)*(VLOOKUP($M57,$AP:$BC,MATCH($BA$1,$AP$1:$BC$1,0),0)+$I57*(VLOOKUP($M57,$AP:$BC,MATCH($BB$1,$AP$1:$BC$1,0),0)-VLOOKUP($M57,$AP:$BC,MATCH($BA$1,$AP$1:$BC$1,0),0))))),
IF(OR($M57="안 지정 캐릭터 PP 일반등급",$M57="안 지정 캐릭터 PP 영웅등급"),
  IF(AND(OR($B57=10,$B57=11),$M57=OFFSET($M57,-1,0)),OFFSET(R57,-1,0),
    $O57*VLOOKUP($M57,$AP:$BC,MATCH($AZ$1,$AP$1:$BC$1,0),0)),
"그외없음")))))))</f>
        <v>22400</v>
      </c>
      <c r="S57" t="str">
        <f ca="1">IF(OR(ISNUMBER(N57),N57="삭제",ISBLANK(N57)),"",
IF(LEFT(N57,5)="Equip",
  IF($BP$1&lt;VLOOKUP(N57,[1]EquipTable!$1:$1048576,MATCH("업데이트순번",[1]EquipTable!$1:$1,0),0),"업데이트순번이상",""),
IF(LEFT(N57,5)="Actor",
  IF($BY$1&lt;VLOOKUP(N57,[2]ActorTable!$1:$1048576,MATCH("업데이트순번",[2]ActorTable!$1:$1,0),0),"업데이트순번이상",""),
"그외없음")))</f>
        <v/>
      </c>
      <c r="T57" t="str">
        <f ca="1">IF(OR(ISNUMBER(N57),N57="삭제",ISBLANK(N57)),"",
IF(LEFT(N57,5)="Equip",IF(MID(N57,7,1)="4","전설",""),
IF(LEFT(N57,5)="Actor",IF(MID(N57,7,1)="2","전설",""),
"그외없음")))</f>
        <v/>
      </c>
      <c r="U57" t="s">
        <v>91</v>
      </c>
      <c r="V57">
        <v>53507</v>
      </c>
      <c r="W57">
        <v>12</v>
      </c>
      <c r="X57" t="s">
        <v>125</v>
      </c>
      <c r="Z57">
        <v>1200</v>
      </c>
      <c r="AA57" t="str">
        <f ca="1">IF(ISBLANK(AB57),"",
VLOOKUP(AB57,OFFSET(INDIRECT("$A:$B"),0,MATCH(AB$1&amp;"_Verify",INDIRECT("$1:$1"),0)-1),2,0)
)</f>
        <v>fe</v>
      </c>
      <c r="AB57" t="s">
        <v>82</v>
      </c>
      <c r="AC57" t="s">
        <v>478</v>
      </c>
      <c r="AD57">
        <v>1</v>
      </c>
      <c r="AE57" t="s">
        <v>125</v>
      </c>
      <c r="AG57">
        <v>7200</v>
      </c>
      <c r="AH57" t="str">
        <f ca="1">IF(OR(ISNUMBER(AC57),AC57="삭제",ISBLANK(AC57)),"",
IF(LEFT(AC57,5)="Equip",
  IF($BP$1&lt;VLOOKUP(AC57,[1]EquipTable!$1:$1048576,MATCH("업데이트순번",[1]EquipTable!$1:$1,0),0),"업데이트순번이상",""),
IF(LEFT(AC57,5)="Actor",
  IF($BY$1&lt;VLOOKUP(AC57,[2]ActorTable!$1:$1048576,MATCH("업데이트순번",[2]ActorTable!$1:$1,0),0),"업데이트순번이상",""),
"그외없음")))</f>
        <v/>
      </c>
      <c r="AI57" s="11" t="str">
        <f>IF(OR(ISNUMBER(AC57),AC57="삭제",ISBLANK(AC57)),"",
IF(LEFT(AC57,5)="Equip",IF(MID(AC57,7,1)="4","전설",""),
IF(LEFT(AC57,5)="Actor",IF(MID(AC57,7,1)="2","전설",""),
"그외없음")))</f>
        <v/>
      </c>
      <c r="AJ57" t="str">
        <f>IF(ISBLANK($AB57),"",
IF(AND($B57&gt;=VLOOKUP($AB57,$AP:$AS,3,0),$B57&lt;=VLOOKUP($AB57,$AP:$AS,4,0)),"","슬롯타입이상"))</f>
        <v/>
      </c>
      <c r="AK57" t="str">
        <f ca="1">IF(OR(
  AND(NOT(ISERROR(FIND("상자",AB57))),ISBLANK(AC57)),
  AND(ISBLANK(AB57),ISBLANK(AC57)),
  AND(NOT(ISERROR(FIND("안 지정",AB57))),ISNUMBER(AC57))),"",
IF(AND(NOT(ISERROR(FIND("상자",AB57))),NOT(ISBLANK(AC57))),"밸류불필요",
IF(AND(NOT(ISERROR(FIND("안 지정",AB57))),NOT(ISNUMBER(AC57))),"숫자필요",
IF(NOT(ISERROR(FIND("장비",AB57))),
  IFERROR(VLOOKUP(AC57,[1]EquipTable!$A:$T,MATCH("이름참고",[1]EquipTable!$1:$1,0),0),"장비없음"),
IF(NOT(ISERROR(FIND("캐릭터",AB57))),
  IFERROR(VLOOKUP(AC57,[2]ActorTable!$A:$H,MATCH("이름참고",[2]ActorTable!$1:$1,0),0),"캐릭터없음"),
"")))))</f>
        <v>태양과 달과 별</v>
      </c>
      <c r="AL57">
        <v>1</v>
      </c>
      <c r="AM57" t="str">
        <f ca="1">IF(ROW()=2,AN57,OFFSET(AM57,-1,0)&amp;IF(LEN(AN57)=0,"",","&amp;AN57))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v>
      </c>
      <c r="AN57" t="str">
        <f ca="1">IF(AL57&lt;&gt;1,"",
"{"""&amp;A$1&amp;""":"&amp;A57
&amp;","""&amp;B$1&amp;""":"&amp;B57
&amp;IF(LEN(AA57)=0,"",","""&amp;AA$1&amp;""":"""&amp;AA57&amp;"""")
&amp;IF(LEN(AC57)=0,"",","""&amp;AC$1&amp;""":"""&amp;AC57&amp;"""")
&amp;IF(LEN(AD57)=0,"",","""&amp;AD$1&amp;""":"&amp;AD57)
&amp;IF(LEN(AE57)=0,"",","""&amp;AE$1&amp;""":"""&amp;AE57&amp;"""")
&amp;IF(LEN(AF57)=0,"",","""&amp;AF$1&amp;""":"&amp;AF57)
&amp;IF(LEN(AG57)=0,"",","""&amp;AG$1&amp;""":"&amp;AG57)&amp;"}")</f>
        <v>{"dy":6,"sl":5,"tp":"fe","vl":"Equip3302","cn":1,"pt":"GO","pr":7200}</v>
      </c>
      <c r="BM57">
        <f ca="1">IF(VLOOKUP($BV57,[1]EquipTable!$1:$1048576,MATCH("업데이트순번",[1]EquipTable!$1:$1,0),0)&lt;=$BP$1,1,0)
*IF(MID(BV57,7,1)="4",0.1,1)</f>
        <v>1</v>
      </c>
      <c r="BN57">
        <f ca="1">IF(VLOOKUP($BV57,[1]EquipTable!$1:$1048576,MATCH("업데이트순번",[1]EquipTable!$1:$1,0),0)&lt;=$BP$1,1,0)
*IF(MID(BV57,7,1)="4",0.1,1)
*IF(AND(MID(BV57,7,1)&lt;&gt;"4",OR(MID(BV57,6,1)="6",MID(BV57,6,1)="7")),3,1)</f>
        <v>1</v>
      </c>
      <c r="BO57">
        <f ca="1">IF(VLOOKUP($BV57,[1]EquipTable!$1:$1048576,MATCH("업데이트순번",[1]EquipTable!$1:$1,0),0)&lt;=$BP$1,1,0)
*IF(MID(BV57,7,1)="4",0.1,1)
*IF(AND(MID(BV57,7,1)&lt;&gt;"4",MID(BV57,6,1)="8"),4,1)</f>
        <v>1</v>
      </c>
      <c r="BP57">
        <f t="shared" ca="1" si="5"/>
        <v>1.3495276653171391E-2</v>
      </c>
      <c r="BQ57">
        <f t="shared" ca="1" si="6"/>
        <v>9.4250706880301613E-3</v>
      </c>
      <c r="BR57">
        <f t="shared" ca="1" si="7"/>
        <v>1.0193679918450561E-2</v>
      </c>
      <c r="BS57">
        <f t="shared" ca="1" si="8"/>
        <v>0.48717948717948745</v>
      </c>
      <c r="BT57">
        <f t="shared" ca="1" si="11"/>
        <v>0.340245051837889</v>
      </c>
      <c r="BU57">
        <f t="shared" ca="1" si="12"/>
        <v>0.36799184505606491</v>
      </c>
      <c r="BV57" t="str">
        <f ca="1">OFFSET([1]EquipTable!$A$1,ROW()-1,0)</f>
        <v>Equip4102</v>
      </c>
    </row>
    <row r="58" spans="1:74">
      <c r="A58">
        <v>6</v>
      </c>
      <c r="B58">
        <v>6</v>
      </c>
      <c r="C58">
        <f>IF(B58&lt;=9,0,
IF(B58=10,1,2))</f>
        <v>0</v>
      </c>
      <c r="D58">
        <f ca="1">RAND()</f>
        <v>0.67480584806241328</v>
      </c>
      <c r="E58">
        <f ca="1">RAND()</f>
        <v>0.94068768334835173</v>
      </c>
      <c r="F58">
        <f ca="1">RAND()</f>
        <v>0.16074834605836019</v>
      </c>
      <c r="G58">
        <f ca="1">RAND()</f>
        <v>0.37786509760549691</v>
      </c>
      <c r="H58">
        <f ca="1">RAND()</f>
        <v>0.44222191304211766</v>
      </c>
      <c r="I58">
        <f ca="1">RAND()</f>
        <v>0.49251016185717833</v>
      </c>
      <c r="M58" t="str">
        <f ca="1">IF(LEN(J58)&lt;&gt;0,J58,VLOOKUP(D58+$B58,$BJ:$BK,MATCH($BK$1,$BJ$1:$BK$1,0),1))</f>
        <v>지정 장비</v>
      </c>
      <c r="N58" t="str">
        <f ca="1">IF(LEN(K58)&lt;&gt;0,
  IF(LEN($J58)=0,"두 칸 모두 입력",
  IF($J58="지정 장비",K58,INDEX($CA:$CA,MATCH(K58,$CB:$CB,0)))),
IF($M58="삭제","삭제",
IF($M58="지정 장비",VLOOKUP($E58,OFFSET($BS:$BV,0,IF($B58=6,1,IF($B58=7,2,0))),MATCH($BV$1,OFFSET($BS$1:$BV$1,0,IF($B58=6,1,IF($B58=7,2,0))),0),1),
IF(OR($M58="캐릭터 상자 일반등급",$M58="캐릭터 상자 영웅등급"),"삭제",
IF(OR($M58="지정 캐릭터",$M58="지정 캐릭터 PP",IF(ISERROR(FIND("지정 캐릭터 LBP",$M58)),0,1)),
  IF(AND(OR($B58=10,$B58=11),$M58=OFFSET($M58,-1,0)),OFFSET(N58,-1,0),VLOOKUP($E58,$BZ:$CA,MATCH($CA$1,$BZ$1:$CA$1,0),1)),
IF(OR($M58="안 지정 캐릭터 영웅등급",$M58="안 지정 캐릭터 PP 일반등급",$M58="안 지정 캐릭터 PP 영웅등급"),
  IF(AND(OR($B58=10,$B58=11),$M58=OFFSET($M58,-1,0)),OFFSET(N58,-1,0),INT($E58*100000)),
"그외없음"))))))</f>
        <v>Equip8002</v>
      </c>
      <c r="O58">
        <f ca="1">IF(LEN(L58)&lt;&gt;0,
  IF(OR(LEN($J58)=0,LEN($K58)=0),"세 칸 모두 입력",L58),
IF($M58="삭제","삭제",
IF(OR($M58="지정 장비",$M58="캐릭터 상자 일반등급",$M58="캐릭터 상자 영웅등급",$M58="지정 캐릭터",IF(ISERROR(FIND("지정 캐릭터 LBP",$M58)),0,1),$M58="안 지정 캐릭터 영웅등급"),1,
IF($M58="지정 캐릭터 PP",
  IF(AND(OR($B58=10,$B58=11),$M58=OFFSET($M58,-1,0)),OFFSET(O58,-1,0),
    VLOOKUP($M58,$AP:$BB,MATCH($AX$1,$AP$1:$BB$1,0),0)+INT($E58*(VLOOKUP($M58,$AP:$BB,MATCH($AY$1,$AP$1:$BB$1,0),0)-VLOOKUP($M58,$AP:$BB,MATCH($AX$1,$AP$1:$BB$1,0),0)+1))),
IF(OR($M58="안 지정 캐릭터 PP 일반등급",$M58="안 지정 캐릭터 PP 영웅등급"),
  IF(AND(OR($B58=10,$B58=11),$M58=OFFSET($M58,-1,0)),OFFSET(O58,-1,0),
    VLOOKUP($M58,$AP:$BB,MATCH($AX$1,$AP$1:$BB$1,0),0)+INT($E58*(VLOOKUP($M58,$AP:$BB,MATCH($AY$1,$AP$1:$BB$1,0),0)-VLOOKUP($M58,$AP:$BB,MATCH($AX$1,$AP$1:$BB$1,0),0)+1))),
"그외없음")))))</f>
        <v>1</v>
      </c>
      <c r="P58" t="str">
        <f ca="1">IF($M58="삭제","삭제",
IF($M58="지정 장비",
  IF(ISBLANK(VLOOKUP($N58,[1]EquipTable!$1:$1048576,MATCH("표준 GO pr Min",[1]EquipTable!$1:$1,0),0)),"DI",
    IF(ISBLANK(VLOOKUP($N58,[1]EquipTable!$1:$1048576,MATCH("표준 DI pr Min",[1]EquipTable!$1:$1,0),0)),"GO",
      IF(G58&lt;IF($B58&lt;=1,0.5,0.25),"DI","GO"))),
IF(OR($M58="캐릭터 상자 일반등급",$M58="캐릭터 상자 영웅등급"),"DI",
IF(OR($M58="지정 캐릭터",IF(ISERROR(FIND("지정 캐릭터 LBP",$M58)),0,1),$M58="안 지정 캐릭터 영웅등급"),"DI",
IF($M58="지정 캐릭터 PP","DI",
IF(OR($M58="안 지정 캐릭터 PP 일반등급",$M58="안 지정 캐릭터 PP 영웅등급"),"GO",
"그외없음"))))))</f>
        <v>GO</v>
      </c>
      <c r="Q58" t="str">
        <f ca="1">IF($M58="삭제","삭제",
IF($P58="GO","삭제",
IF($M58="지정 장비",
  IF(ISBLANK(VLOOKUP($N58,[1]EquipTable!$1:$1048576,MATCH("표준 DI pp Min",[1]EquipTable!$1:$1,0),0)),"삭제",
    VLOOKUP($N58,[1]EquipTable!$1:$1048576,MATCH("표준 DI pp Min",[1]EquipTable!$1:$1,0),0)+INT($H58*(VLOOKUP($N58,[1]EquipTable!$1:$1048576,MATCH("표준 DI pp Max",[1]EquipTable!$1:$1,0),0)-VLOOKUP($N58,[1]EquipTable!$1:$1048576,MATCH("표준 DI pp Min",[1]EquipTable!$1:$1,0),0)+1))),
IF(OR($M58="캐릭터 상자 일반등급",$M58="캐릭터 상자 영웅등급"),"삭제",
IF(OR($M58="지정 캐릭터",IF(ISERROR(FIND("지정 캐릭터 LBP",$M58)),0,1)),
  IF(AND(OR($B58=10,$B58=11),$M58=OFFSET($M58,-1,0)),OFFSET(Q58,-1,0),
    IF(ISBLANK(VLOOKUP($N58,[2]ActorTable!$1:$1048576,MATCH("표준 DI pp Min",[2]ActorTable!$1:$1,0),0)),"삭제",
      INT(VLOOKUP($M58,$AP:$BC,MATCH($AZ$1,$AP$1:$BC$1,0),0)*(VLOOKUP($N58,[2]ActorTable!$1:$1048576,MATCH("표준 DI pp Min",[2]ActorTable!$1:$1,0),0)+$H58*(VLOOKUP($N58,[2]ActorTable!$1:$1048576,MATCH("표준 DI pp Max",[2]ActorTable!$1:$1,0),0)-VLOOKUP($N58,[2]ActorTable!$1:$1048576,MATCH("표준 DI pp Min",[2]ActorTable!$1:$1,0),0)+1))))),
IF($M58="안 지정 캐릭터 영웅등급",
  IF(AND(OR($B58=10,$B58=11),$M58=OFFSET($M58,-1,0)),OFFSET(Q58,-1,0),
    VLOOKUP($M58,$AP:$BC,MATCH($BB$1,$AP$1:$BC$1,0),0)+INT($H58*(VLOOKUP($M58,$AP:$BC,MATCH($BC$1,$AP$1:$BC$1,0),0)-VLOOKUP($M58,$AP:$BC,MATCH($BB$1,$AP$1:$BC$1,0),0)+1))),
IF($M58="지정 캐릭터 PP",
  IF(AND(OR($B58=10,$B58=11),$M58=OFFSET($M58,-1,0)),OFFSET(Q58,-1,0),
    INT($O58*VLOOKUP($M58,$AP:$BC,MATCH($AZ$1,$AP$1:$BC$1,0),0)*IF($O58&lt;=15,1,1+($O58-15)^0.5/8)*CHOOSE(MID($N58,7,1)+1,1,1.25,2))),
"그외없음")))))))</f>
        <v>삭제</v>
      </c>
      <c r="R58">
        <f ca="1">IF($M58="삭제","삭제",
IF($M58="지정 장비",
  IF($P58="DI",
    VLOOKUP($N58,[1]EquipTable!$1:$1048576,MATCH("표준 DI pr Min",[1]EquipTable!$1:$1,0),0)+INT($I58*(VLOOKUP($N58,[1]EquipTable!$1:$1048576,MATCH("표준 DI pr Max",[1]EquipTable!$1:$1,0),0)-VLOOKUP($N58,[1]EquipTable!$1:$1048576,MATCH("표준 DI pr Min",[1]EquipTable!$1:$1,0),0)+1)),
    ROUNDDOWN(VLOOKUP($N58,[1]EquipTable!$1:$1048576,MATCH("표준 GO pr Min",[1]EquipTable!$1:$1,0),0)+INT($I58*(VLOOKUP($N58,[1]EquipTable!$1:$1048576,MATCH("표준 GO pr Max",[1]EquipTable!$1:$1,0),0)-VLOOKUP($N58,[1]EquipTable!$1:$1048576,MATCH("표준 GO pr Min",[1]EquipTable!$1:$1,0),0)+100)),-2)),
IF(OR($M58="캐릭터 상자 일반등급",$M58="캐릭터 상자 영웅등급"),VLOOKUP($M58,$AP:$BC,MATCH($AZ$1,$AP$1:$BC$1,0),0),
IF(OR($M58="지정 캐릭터",IF(ISERROR(FIND("지정 캐릭터 LBP",$M58)),0,1)),
  IF(AND(OR($B58=10,$B58=11),$M58=OFFSET($M58,-1,0)),OFFSET(R58,-1,0),
    INT(VLOOKUP($M58,$AP:$BC,MATCH($AZ$1,$AP$1:$BC$1,0),0)*(VLOOKUP($N58,[2]ActorTable!$1:$1048576,MATCH("표준 DI pr Min",[2]ActorTable!$1:$1,0),0)+$I58*(VLOOKUP($N58,[2]ActorTable!$1:$1048576,MATCH("표준 DI pr Max",[2]ActorTable!$1:$1,0),0)-VLOOKUP($N58,[2]ActorTable!$1:$1048576,MATCH("표준 DI pr Min",[2]ActorTable!$1:$1,0),0)+1)))),
IF($M58="안 지정 캐릭터 영웅등급",
  IF(AND(OR($B58=10,$B58=11),$M58=OFFSET($M58,-1,0)),OFFSET(R58,-1,0),
    VLOOKUP($M58,$AP:$BC,MATCH($AZ$1,$AP$1:$BC$1,0),0)+INT($I58*(VLOOKUP($M58,$AP:$BC,MATCH($BA$1,$AP$1:$BC$1,0),0)-VLOOKUP($M58,$AP:$BC,MATCH($AZ$1,$AP$1:$BC$1,0),0)+1))),
IF($M58="지정 캐릭터 PP",
  IF(AND(OR($B58=10,$B58=11),$M58=OFFSET($M58,-1,0)),OFFSET(R58,-1,0),
    INT($O58*VLOOKUP($M58,$AP:$BC,MATCH($AZ$1,$AP$1:$BC$1,0),0)*IF($O58&lt;=15,1,1+($O58-15)^0.5/8)*CHOOSE(MID($N58,7,1)+1,1,1.25,2)*(VLOOKUP($M58,$AP:$BC,MATCH($BA$1,$AP$1:$BC$1,0),0)+$I58*(VLOOKUP($M58,$AP:$BC,MATCH($BB$1,$AP$1:$BC$1,0),0)-VLOOKUP($M58,$AP:$BC,MATCH($BA$1,$AP$1:$BC$1,0),0))))),
IF(OR($M58="안 지정 캐릭터 PP 일반등급",$M58="안 지정 캐릭터 PP 영웅등급"),
  IF(AND(OR($B58=10,$B58=11),$M58=OFFSET($M58,-1,0)),OFFSET(R58,-1,0),
    $O58*VLOOKUP($M58,$AP:$BC,MATCH($AZ$1,$AP$1:$BC$1,0),0)),
"그외없음")))))))</f>
        <v>5000</v>
      </c>
      <c r="S58" t="str">
        <f ca="1">IF(OR(ISNUMBER(N58),N58="삭제",ISBLANK(N58)),"",
IF(LEFT(N58,5)="Equip",
  IF($BP$1&lt;VLOOKUP(N58,[1]EquipTable!$1:$1048576,MATCH("업데이트순번",[1]EquipTable!$1:$1,0),0),"업데이트순번이상",""),
IF(LEFT(N58,5)="Actor",
  IF($BY$1&lt;VLOOKUP(N58,[2]ActorTable!$1:$1048576,MATCH("업데이트순번",[2]ActorTable!$1:$1,0),0),"업데이트순번이상",""),
"그외없음")))</f>
        <v/>
      </c>
      <c r="T58" t="str">
        <f ca="1">IF(OR(ISNUMBER(N58),N58="삭제",ISBLANK(N58)),"",
IF(LEFT(N58,5)="Equip",IF(MID(N58,7,1)="4","전설",""),
IF(LEFT(N58,5)="Actor",IF(MID(N58,7,1)="2","전설",""),
"그외없음")))</f>
        <v/>
      </c>
      <c r="U58" t="s">
        <v>82</v>
      </c>
      <c r="V58" t="s">
        <v>252</v>
      </c>
      <c r="W58">
        <v>1</v>
      </c>
      <c r="X58" t="s">
        <v>125</v>
      </c>
      <c r="Z58">
        <v>7200</v>
      </c>
      <c r="AA58" t="str">
        <f ca="1">IF(ISBLANK(AB58),"",
VLOOKUP(AB58,OFFSET(INDIRECT("$A:$B"),0,MATCH(AB$1&amp;"_Verify",INDIRECT("$1:$1"),0)-1),2,0)
)</f>
        <v>uph</v>
      </c>
      <c r="AB58" t="s">
        <v>91</v>
      </c>
      <c r="AC58">
        <v>78038</v>
      </c>
      <c r="AD58">
        <v>7</v>
      </c>
      <c r="AE58" t="s">
        <v>125</v>
      </c>
      <c r="AG58">
        <v>2100</v>
      </c>
      <c r="AH58" t="str">
        <f>IF(OR(ISNUMBER(AC58),AC58="삭제",ISBLANK(AC58)),"",
IF(LEFT(AC58,5)="Equip",
  IF($BP$1&lt;VLOOKUP(AC58,[1]EquipTable!$1:$1048576,MATCH("업데이트순번",[1]EquipTable!$1:$1,0),0),"업데이트순번이상",""),
IF(LEFT(AC58,5)="Actor",
  IF($BY$1&lt;VLOOKUP(AC58,[2]ActorTable!$1:$1048576,MATCH("업데이트순번",[2]ActorTable!$1:$1,0),0),"업데이트순번이상",""),
"그외없음")))</f>
        <v/>
      </c>
      <c r="AI58" s="11" t="str">
        <f>IF(OR(ISNUMBER(AC58),AC58="삭제",ISBLANK(AC58)),"",
IF(LEFT(AC58,5)="Equip",IF(MID(AC58,7,1)="4","전설",""),
IF(LEFT(AC58,5)="Actor",IF(MID(AC58,7,1)="2","전설",""),
"그외없음")))</f>
        <v/>
      </c>
      <c r="AJ58" t="str">
        <f>IF(ISBLANK($AB58),"",
IF(AND($B58&gt;=VLOOKUP($AB58,$AP:$AS,3,0),$B58&lt;=VLOOKUP($AB58,$AP:$AS,4,0)),"","슬롯타입이상"))</f>
        <v/>
      </c>
      <c r="AK58" t="str">
        <f>IF(OR(
  AND(NOT(ISERROR(FIND("상자",AB58))),ISBLANK(AC58)),
  AND(ISBLANK(AB58),ISBLANK(AC58)),
  AND(NOT(ISERROR(FIND("안 지정",AB58))),ISNUMBER(AC58))),"",
IF(AND(NOT(ISERROR(FIND("상자",AB58))),NOT(ISBLANK(AC58))),"밸류불필요",
IF(AND(NOT(ISERROR(FIND("안 지정",AB58))),NOT(ISNUMBER(AC58))),"숫자필요",
IF(NOT(ISERROR(FIND("장비",AB58))),
  IFERROR(VLOOKUP(AC58,[1]EquipTable!$A:$T,MATCH("이름참고",[1]EquipTable!$1:$1,0),0),"장비없음"),
IF(NOT(ISERROR(FIND("캐릭터",AB58))),
  IFERROR(VLOOKUP(AC58,[2]ActorTable!$A:$H,MATCH("이름참고",[2]ActorTable!$1:$1,0),0),"캐릭터없음"),
"")))))</f>
        <v/>
      </c>
      <c r="AL58">
        <v>1</v>
      </c>
      <c r="AM58" t="str">
        <f ca="1">IF(ROW()=2,AN58,OFFSET(AM58,-1,0)&amp;IF(LEN(AN58)=0,"",","&amp;AN58))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v>
      </c>
      <c r="AN58" t="str">
        <f ca="1">IF(AL58&lt;&gt;1,"",
"{"""&amp;A$1&amp;""":"&amp;A58
&amp;","""&amp;B$1&amp;""":"&amp;B58
&amp;IF(LEN(AA58)=0,"",","""&amp;AA$1&amp;""":"""&amp;AA58&amp;"""")
&amp;IF(LEN(AC58)=0,"",","""&amp;AC$1&amp;""":"""&amp;AC58&amp;"""")
&amp;IF(LEN(AD58)=0,"",","""&amp;AD$1&amp;""":"&amp;AD58)
&amp;IF(LEN(AE58)=0,"",","""&amp;AE$1&amp;""":"""&amp;AE58&amp;"""")
&amp;IF(LEN(AF58)=0,"",","""&amp;AF$1&amp;""":"&amp;AF58)
&amp;IF(LEN(AG58)=0,"",","""&amp;AG$1&amp;""":"&amp;AG58)&amp;"}")</f>
        <v>{"dy":6,"sl":6,"tp":"uph","vl":"78038","cn":7,"pt":"GO","pr":2100}</v>
      </c>
      <c r="BM58">
        <f ca="1">IF(VLOOKUP($BV58,[1]EquipTable!$1:$1048576,MATCH("업데이트순번",[1]EquipTable!$1:$1,0),0)&lt;=$BP$1,1,0)
*IF(MID(BV58,7,1)="4",0.1,1)</f>
        <v>1</v>
      </c>
      <c r="BN58">
        <f ca="1">IF(VLOOKUP($BV58,[1]EquipTable!$1:$1048576,MATCH("업데이트순번",[1]EquipTable!$1:$1,0),0)&lt;=$BP$1,1,0)
*IF(MID(BV58,7,1)="4",0.1,1)
*IF(AND(MID(BV58,7,1)&lt;&gt;"4",OR(MID(BV58,6,1)="6",MID(BV58,6,1)="7")),3,1)</f>
        <v>1</v>
      </c>
      <c r="BO58">
        <f ca="1">IF(VLOOKUP($BV58,[1]EquipTable!$1:$1048576,MATCH("업데이트순번",[1]EquipTable!$1:$1,0),0)&lt;=$BP$1,1,0)
*IF(MID(BV58,7,1)="4",0.1,1)
*IF(AND(MID(BV58,7,1)&lt;&gt;"4",MID(BV58,6,1)="8"),4,1)</f>
        <v>1</v>
      </c>
      <c r="BP58">
        <f t="shared" ca="1" si="5"/>
        <v>1.3495276653171391E-2</v>
      </c>
      <c r="BQ58">
        <f t="shared" ca="1" si="6"/>
        <v>9.4250706880301613E-3</v>
      </c>
      <c r="BR58">
        <f t="shared" ca="1" si="7"/>
        <v>1.0193679918450561E-2</v>
      </c>
      <c r="BS58">
        <f t="shared" ca="1" si="8"/>
        <v>0.50067476383265885</v>
      </c>
      <c r="BT58">
        <f t="shared" ca="1" si="11"/>
        <v>0.34967012252591917</v>
      </c>
      <c r="BU58">
        <f t="shared" ca="1" si="12"/>
        <v>0.37818552497451546</v>
      </c>
      <c r="BV58" t="str">
        <f ca="1">OFFSET([1]EquipTable!$A$1,ROW()-1,0)</f>
        <v>Equip4201</v>
      </c>
    </row>
    <row r="59" spans="1:74">
      <c r="A59">
        <v>6</v>
      </c>
      <c r="B59">
        <v>7</v>
      </c>
      <c r="C59">
        <f>IF(B59&lt;=9,0,
IF(B59=10,1,2))</f>
        <v>0</v>
      </c>
      <c r="D59">
        <f ca="1">RAND()</f>
        <v>0.39629125830264589</v>
      </c>
      <c r="E59">
        <f ca="1">RAND()</f>
        <v>0.24636733595892835</v>
      </c>
      <c r="F59">
        <f ca="1">RAND()</f>
        <v>0.61776535265281451</v>
      </c>
      <c r="G59">
        <f ca="1">RAND()</f>
        <v>0.70948948527884137</v>
      </c>
      <c r="H59">
        <f ca="1">RAND()</f>
        <v>3.6077383571458621E-2</v>
      </c>
      <c r="I59">
        <f ca="1">RAND()</f>
        <v>0.95379516927622299</v>
      </c>
      <c r="M59" t="str">
        <f ca="1">IF(LEN(J59)&lt;&gt;0,J59,VLOOKUP(D59+$B59,$BJ:$BK,MATCH($BK$1,$BJ$1:$BK$1,0),1))</f>
        <v>지정 장비</v>
      </c>
      <c r="N59" t="str">
        <f ca="1">IF(LEN(K59)&lt;&gt;0,
  IF(LEN($J59)=0,"두 칸 모두 입력",
  IF($J59="지정 장비",K59,INDEX($CA:$CA,MATCH(K59,$CB:$CB,0)))),
IF($M59="삭제","삭제",
IF($M59="지정 장비",VLOOKUP($E59,OFFSET($BS:$BV,0,IF($B59=6,1,IF($B59=7,2,0))),MATCH($BV$1,OFFSET($BS$1:$BV$1,0,IF($B59=6,1,IF($B59=7,2,0))),0),1),
IF(OR($M59="캐릭터 상자 일반등급",$M59="캐릭터 상자 영웅등급"),"삭제",
IF(OR($M59="지정 캐릭터",$M59="지정 캐릭터 PP",IF(ISERROR(FIND("지정 캐릭터 LBP",$M59)),0,1)),
  IF(AND(OR($B59=10,$B59=11),$M59=OFFSET($M59,-1,0)),OFFSET(N59,-1,0),VLOOKUP($E59,$BZ:$CA,MATCH($CA$1,$BZ$1:$CA$1,0),1)),
IF(OR($M59="안 지정 캐릭터 영웅등급",$M59="안 지정 캐릭터 PP 일반등급",$M59="안 지정 캐릭터 PP 영웅등급"),
  IF(AND(OR($B59=10,$B59=11),$M59=OFFSET($M59,-1,0)),OFFSET(N59,-1,0),INT($E59*100000)),
"그외없음"))))))</f>
        <v>Equip2302</v>
      </c>
      <c r="O59">
        <f ca="1">IF(LEN(L59)&lt;&gt;0,
  IF(OR(LEN($J59)=0,LEN($K59)=0),"세 칸 모두 입력",L59),
IF($M59="삭제","삭제",
IF(OR($M59="지정 장비",$M59="캐릭터 상자 일반등급",$M59="캐릭터 상자 영웅등급",$M59="지정 캐릭터",IF(ISERROR(FIND("지정 캐릭터 LBP",$M59)),0,1),$M59="안 지정 캐릭터 영웅등급"),1,
IF($M59="지정 캐릭터 PP",
  IF(AND(OR($B59=10,$B59=11),$M59=OFFSET($M59,-1,0)),OFFSET(O59,-1,0),
    VLOOKUP($M59,$AP:$BB,MATCH($AX$1,$AP$1:$BB$1,0),0)+INT($E59*(VLOOKUP($M59,$AP:$BB,MATCH($AY$1,$AP$1:$BB$1,0),0)-VLOOKUP($M59,$AP:$BB,MATCH($AX$1,$AP$1:$BB$1,0),0)+1))),
IF(OR($M59="안 지정 캐릭터 PP 일반등급",$M59="안 지정 캐릭터 PP 영웅등급"),
  IF(AND(OR($B59=10,$B59=11),$M59=OFFSET($M59,-1,0)),OFFSET(O59,-1,0),
    VLOOKUP($M59,$AP:$BB,MATCH($AX$1,$AP$1:$BB$1,0),0)+INT($E59*(VLOOKUP($M59,$AP:$BB,MATCH($AY$1,$AP$1:$BB$1,0),0)-VLOOKUP($M59,$AP:$BB,MATCH($AX$1,$AP$1:$BB$1,0),0)+1))),
"그외없음")))))</f>
        <v>1</v>
      </c>
      <c r="P59" t="str">
        <f ca="1">IF($M59="삭제","삭제",
IF($M59="지정 장비",
  IF(ISBLANK(VLOOKUP($N59,[1]EquipTable!$1:$1048576,MATCH("표준 GO pr Min",[1]EquipTable!$1:$1,0),0)),"DI",
    IF(ISBLANK(VLOOKUP($N59,[1]EquipTable!$1:$1048576,MATCH("표준 DI pr Min",[1]EquipTable!$1:$1,0),0)),"GO",
      IF(G59&lt;IF($B59&lt;=1,0.5,0.25),"DI","GO"))),
IF(OR($M59="캐릭터 상자 일반등급",$M59="캐릭터 상자 영웅등급"),"DI",
IF(OR($M59="지정 캐릭터",IF(ISERROR(FIND("지정 캐릭터 LBP",$M59)),0,1),$M59="안 지정 캐릭터 영웅등급"),"DI",
IF($M59="지정 캐릭터 PP","DI",
IF(OR($M59="안 지정 캐릭터 PP 일반등급",$M59="안 지정 캐릭터 PP 영웅등급"),"GO",
"그외없음"))))))</f>
        <v>GO</v>
      </c>
      <c r="Q59" t="str">
        <f ca="1">IF($M59="삭제","삭제",
IF($P59="GO","삭제",
IF($M59="지정 장비",
  IF(ISBLANK(VLOOKUP($N59,[1]EquipTable!$1:$1048576,MATCH("표준 DI pp Min",[1]EquipTable!$1:$1,0),0)),"삭제",
    VLOOKUP($N59,[1]EquipTable!$1:$1048576,MATCH("표준 DI pp Min",[1]EquipTable!$1:$1,0),0)+INT($H59*(VLOOKUP($N59,[1]EquipTable!$1:$1048576,MATCH("표준 DI pp Max",[1]EquipTable!$1:$1,0),0)-VLOOKUP($N59,[1]EquipTable!$1:$1048576,MATCH("표준 DI pp Min",[1]EquipTable!$1:$1,0),0)+1))),
IF(OR($M59="캐릭터 상자 일반등급",$M59="캐릭터 상자 영웅등급"),"삭제",
IF(OR($M59="지정 캐릭터",IF(ISERROR(FIND("지정 캐릭터 LBP",$M59)),0,1)),
  IF(AND(OR($B59=10,$B59=11),$M59=OFFSET($M59,-1,0)),OFFSET(Q59,-1,0),
    IF(ISBLANK(VLOOKUP($N59,[2]ActorTable!$1:$1048576,MATCH("표준 DI pp Min",[2]ActorTable!$1:$1,0),0)),"삭제",
      INT(VLOOKUP($M59,$AP:$BC,MATCH($AZ$1,$AP$1:$BC$1,0),0)*(VLOOKUP($N59,[2]ActorTable!$1:$1048576,MATCH("표준 DI pp Min",[2]ActorTable!$1:$1,0),0)+$H59*(VLOOKUP($N59,[2]ActorTable!$1:$1048576,MATCH("표준 DI pp Max",[2]ActorTable!$1:$1,0),0)-VLOOKUP($N59,[2]ActorTable!$1:$1048576,MATCH("표준 DI pp Min",[2]ActorTable!$1:$1,0),0)+1))))),
IF($M59="안 지정 캐릭터 영웅등급",
  IF(AND(OR($B59=10,$B59=11),$M59=OFFSET($M59,-1,0)),OFFSET(Q59,-1,0),
    VLOOKUP($M59,$AP:$BC,MATCH($BB$1,$AP$1:$BC$1,0),0)+INT($H59*(VLOOKUP($M59,$AP:$BC,MATCH($BC$1,$AP$1:$BC$1,0),0)-VLOOKUP($M59,$AP:$BC,MATCH($BB$1,$AP$1:$BC$1,0),0)+1))),
IF($M59="지정 캐릭터 PP",
  IF(AND(OR($B59=10,$B59=11),$M59=OFFSET($M59,-1,0)),OFFSET(Q59,-1,0),
    INT($O59*VLOOKUP($M59,$AP:$BC,MATCH($AZ$1,$AP$1:$BC$1,0),0)*IF($O59&lt;=15,1,1+($O59-15)^0.5/8)*CHOOSE(MID($N59,7,1)+1,1,1.25,2))),
"그외없음")))))))</f>
        <v>삭제</v>
      </c>
      <c r="R59">
        <f ca="1">IF($M59="삭제","삭제",
IF($M59="지정 장비",
  IF($P59="DI",
    VLOOKUP($N59,[1]EquipTable!$1:$1048576,MATCH("표준 DI pr Min",[1]EquipTable!$1:$1,0),0)+INT($I59*(VLOOKUP($N59,[1]EquipTable!$1:$1048576,MATCH("표준 DI pr Max",[1]EquipTable!$1:$1,0),0)-VLOOKUP($N59,[1]EquipTable!$1:$1048576,MATCH("표준 DI pr Min",[1]EquipTable!$1:$1,0),0)+1)),
    ROUNDDOWN(VLOOKUP($N59,[1]EquipTable!$1:$1048576,MATCH("표준 GO pr Min",[1]EquipTable!$1:$1,0),0)+INT($I59*(VLOOKUP($N59,[1]EquipTable!$1:$1048576,MATCH("표준 GO pr Max",[1]EquipTable!$1:$1,0),0)-VLOOKUP($N59,[1]EquipTable!$1:$1048576,MATCH("표준 GO pr Min",[1]EquipTable!$1:$1,0),0)+100)),-2)),
IF(OR($M59="캐릭터 상자 일반등급",$M59="캐릭터 상자 영웅등급"),VLOOKUP($M59,$AP:$BC,MATCH($AZ$1,$AP$1:$BC$1,0),0),
IF(OR($M59="지정 캐릭터",IF(ISERROR(FIND("지정 캐릭터 LBP",$M59)),0,1)),
  IF(AND(OR($B59=10,$B59=11),$M59=OFFSET($M59,-1,0)),OFFSET(R59,-1,0),
    INT(VLOOKUP($M59,$AP:$BC,MATCH($AZ$1,$AP$1:$BC$1,0),0)*(VLOOKUP($N59,[2]ActorTable!$1:$1048576,MATCH("표준 DI pr Min",[2]ActorTable!$1:$1,0),0)+$I59*(VLOOKUP($N59,[2]ActorTable!$1:$1048576,MATCH("표준 DI pr Max",[2]ActorTable!$1:$1,0),0)-VLOOKUP($N59,[2]ActorTable!$1:$1048576,MATCH("표준 DI pr Min",[2]ActorTable!$1:$1,0),0)+1)))),
IF($M59="안 지정 캐릭터 영웅등급",
  IF(AND(OR($B59=10,$B59=11),$M59=OFFSET($M59,-1,0)),OFFSET(R59,-1,0),
    VLOOKUP($M59,$AP:$BC,MATCH($AZ$1,$AP$1:$BC$1,0),0)+INT($I59*(VLOOKUP($M59,$AP:$BC,MATCH($BA$1,$AP$1:$BC$1,0),0)-VLOOKUP($M59,$AP:$BC,MATCH($AZ$1,$AP$1:$BC$1,0),0)+1))),
IF($M59="지정 캐릭터 PP",
  IF(AND(OR($B59=10,$B59=11),$M59=OFFSET($M59,-1,0)),OFFSET(R59,-1,0),
    INT($O59*VLOOKUP($M59,$AP:$BC,MATCH($AZ$1,$AP$1:$BC$1,0),0)*IF($O59&lt;=15,1,1+($O59-15)^0.5/8)*CHOOSE(MID($N59,7,1)+1,1,1.25,2)*(VLOOKUP($M59,$AP:$BC,MATCH($BA$1,$AP$1:$BC$1,0),0)+$I59*(VLOOKUP($M59,$AP:$BC,MATCH($BB$1,$AP$1:$BC$1,0),0)-VLOOKUP($M59,$AP:$BC,MATCH($BA$1,$AP$1:$BC$1,0),0))))),
IF(OR($M59="안 지정 캐릭터 PP 일반등급",$M59="안 지정 캐릭터 PP 영웅등급"),
  IF(AND(OR($B59=10,$B59=11),$M59=OFFSET($M59,-1,0)),OFFSET(R59,-1,0),
    $O59*VLOOKUP($M59,$AP:$BC,MATCH($AZ$1,$AP$1:$BC$1,0),0)),
"그외없음")))))))</f>
        <v>8000</v>
      </c>
      <c r="S59" t="str">
        <f ca="1">IF(OR(ISNUMBER(N59),N59="삭제",ISBLANK(N59)),"",
IF(LEFT(N59,5)="Equip",
  IF($BP$1&lt;VLOOKUP(N59,[1]EquipTable!$1:$1048576,MATCH("업데이트순번",[1]EquipTable!$1:$1,0),0),"업데이트순번이상",""),
IF(LEFT(N59,5)="Actor",
  IF($BY$1&lt;VLOOKUP(N59,[2]ActorTable!$1:$1048576,MATCH("업데이트순번",[2]ActorTable!$1:$1,0),0),"업데이트순번이상",""),
"그외없음")))</f>
        <v/>
      </c>
      <c r="T59" t="str">
        <f ca="1">IF(OR(ISNUMBER(N59),N59="삭제",ISBLANK(N59)),"",
IF(LEFT(N59,5)="Equip",IF(MID(N59,7,1)="4","전설",""),
IF(LEFT(N59,5)="Actor",IF(MID(N59,7,1)="2","전설",""),
"그외없음")))</f>
        <v/>
      </c>
      <c r="U59" t="s">
        <v>82</v>
      </c>
      <c r="V59" t="s">
        <v>187</v>
      </c>
      <c r="W59">
        <v>1</v>
      </c>
      <c r="X59" t="s">
        <v>125</v>
      </c>
      <c r="Z59">
        <v>7700</v>
      </c>
      <c r="AA59" t="str">
        <f ca="1">IF(ISBLANK(AB59),"",
VLOOKUP(AB59,OFFSET(INDIRECT("$A:$B"),0,MATCH(AB$1&amp;"_Verify",INDIRECT("$1:$1"),0)-1),2,0)
)</f>
        <v>fe</v>
      </c>
      <c r="AB59" t="s">
        <v>82</v>
      </c>
      <c r="AC59" t="s">
        <v>412</v>
      </c>
      <c r="AD59">
        <v>1</v>
      </c>
      <c r="AE59" t="s">
        <v>125</v>
      </c>
      <c r="AG59">
        <v>7700</v>
      </c>
      <c r="AH59" t="str">
        <f ca="1">IF(OR(ISNUMBER(AC59),AC59="삭제",ISBLANK(AC59)),"",
IF(LEFT(AC59,5)="Equip",
  IF($BP$1&lt;VLOOKUP(AC59,[1]EquipTable!$1:$1048576,MATCH("업데이트순번",[1]EquipTable!$1:$1,0),0),"업데이트순번이상",""),
IF(LEFT(AC59,5)="Actor",
  IF($BY$1&lt;VLOOKUP(AC59,[2]ActorTable!$1:$1048576,MATCH("업데이트순번",[2]ActorTable!$1:$1,0),0),"업데이트순번이상",""),
"그외없음")))</f>
        <v/>
      </c>
      <c r="AI59" s="11" t="str">
        <f>IF(OR(ISNUMBER(AC59),AC59="삭제",ISBLANK(AC59)),"",
IF(LEFT(AC59,5)="Equip",IF(MID(AC59,7,1)="4","전설",""),
IF(LEFT(AC59,5)="Actor",IF(MID(AC59,7,1)="2","전설",""),
"그외없음")))</f>
        <v/>
      </c>
      <c r="AJ59" t="str">
        <f>IF(ISBLANK($AB59),"",
IF(AND($B59&gt;=VLOOKUP($AB59,$AP:$AS,3,0),$B59&lt;=VLOOKUP($AB59,$AP:$AS,4,0)),"","슬롯타입이상"))</f>
        <v/>
      </c>
      <c r="AK59" t="str">
        <f ca="1">IF(OR(
  AND(NOT(ISERROR(FIND("상자",AB59))),ISBLANK(AC59)),
  AND(ISBLANK(AB59),ISBLANK(AC59)),
  AND(NOT(ISERROR(FIND("안 지정",AB59))),ISNUMBER(AC59))),"",
IF(AND(NOT(ISERROR(FIND("상자",AB59))),NOT(ISBLANK(AC59))),"밸류불필요",
IF(AND(NOT(ISERROR(FIND("안 지정",AB59))),NOT(ISNUMBER(AC59))),"숫자필요",
IF(NOT(ISERROR(FIND("장비",AB59))),
  IFERROR(VLOOKUP(AC59,[1]EquipTable!$A:$T,MATCH("이름참고",[1]EquipTable!$1:$1,0),0),"장비없음"),
IF(NOT(ISERROR(FIND("캐릭터",AB59))),
  IFERROR(VLOOKUP(AC59,[2]ActorTable!$A:$H,MATCH("이름참고",[2]ActorTable!$1:$1,0),0),"캐릭터없음"),
"")))))</f>
        <v>왕조의 블레이드</v>
      </c>
      <c r="AL59">
        <v>1</v>
      </c>
      <c r="AM59" t="str">
        <f ca="1">IF(ROW()=2,AN59,OFFSET(AM59,-1,0)&amp;IF(LEN(AN59)=0,"",","&amp;AN59))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v>
      </c>
      <c r="AN59" t="str">
        <f ca="1">IF(AL59&lt;&gt;1,"",
"{"""&amp;A$1&amp;""":"&amp;A59
&amp;","""&amp;B$1&amp;""":"&amp;B59
&amp;IF(LEN(AA59)=0,"",","""&amp;AA$1&amp;""":"""&amp;AA59&amp;"""")
&amp;IF(LEN(AC59)=0,"",","""&amp;AC$1&amp;""":"""&amp;AC59&amp;"""")
&amp;IF(LEN(AD59)=0,"",","""&amp;AD$1&amp;""":"&amp;AD59)
&amp;IF(LEN(AE59)=0,"",","""&amp;AE$1&amp;""":"""&amp;AE59&amp;"""")
&amp;IF(LEN(AF59)=0,"",","""&amp;AF$1&amp;""":"&amp;AF59)
&amp;IF(LEN(AG59)=0,"",","""&amp;AG$1&amp;""":"&amp;AG59)&amp;"}")</f>
        <v>{"dy":6,"sl":7,"tp":"fe","vl":"Equip8102","cn":1,"pt":"GO","pr":7700}</v>
      </c>
      <c r="BM59">
        <f ca="1">IF(VLOOKUP($BV59,[1]EquipTable!$1:$1048576,MATCH("업데이트순번",[1]EquipTable!$1:$1,0),0)&lt;=$BP$1,1,0)
*IF(MID(BV59,7,1)="4",0.1,1)</f>
        <v>1</v>
      </c>
      <c r="BN59">
        <f ca="1">IF(VLOOKUP($BV59,[1]EquipTable!$1:$1048576,MATCH("업데이트순번",[1]EquipTable!$1:$1,0),0)&lt;=$BP$1,1,0)
*IF(MID(BV59,7,1)="4",0.1,1)
*IF(AND(MID(BV59,7,1)&lt;&gt;"4",OR(MID(BV59,6,1)="6",MID(BV59,6,1)="7")),3,1)</f>
        <v>1</v>
      </c>
      <c r="BO59">
        <f ca="1">IF(VLOOKUP($BV59,[1]EquipTable!$1:$1048576,MATCH("업데이트순번",[1]EquipTable!$1:$1,0),0)&lt;=$BP$1,1,0)
*IF(MID(BV59,7,1)="4",0.1,1)
*IF(AND(MID(BV59,7,1)&lt;&gt;"4",MID(BV59,6,1)="8"),4,1)</f>
        <v>1</v>
      </c>
      <c r="BP59">
        <f t="shared" ca="1" si="5"/>
        <v>1.3495276653171391E-2</v>
      </c>
      <c r="BQ59">
        <f t="shared" ca="1" si="6"/>
        <v>9.4250706880301613E-3</v>
      </c>
      <c r="BR59">
        <f t="shared" ca="1" si="7"/>
        <v>1.0193679918450561E-2</v>
      </c>
      <c r="BS59">
        <f t="shared" ca="1" si="8"/>
        <v>0.51417004048583026</v>
      </c>
      <c r="BT59">
        <f t="shared" ca="1" si="11"/>
        <v>0.35909519321394934</v>
      </c>
      <c r="BU59">
        <f t="shared" ca="1" si="12"/>
        <v>0.38837920489296601</v>
      </c>
      <c r="BV59" t="str">
        <f ca="1">OFFSET([1]EquipTable!$A$1,ROW()-1,0)</f>
        <v>Equip4202</v>
      </c>
    </row>
    <row r="60" spans="1:74">
      <c r="A60">
        <v>6</v>
      </c>
      <c r="B60">
        <v>8</v>
      </c>
      <c r="C60">
        <f>IF(B60&lt;=9,0,
IF(B60=10,1,2))</f>
        <v>0</v>
      </c>
      <c r="D60">
        <f ca="1">RAND()</f>
        <v>0.86539700004727615</v>
      </c>
      <c r="E60">
        <f ca="1">RAND()</f>
        <v>0.18205030457473048</v>
      </c>
      <c r="F60">
        <f ca="1">RAND()</f>
        <v>7.104378408691514E-2</v>
      </c>
      <c r="G60">
        <f ca="1">RAND()</f>
        <v>0.70998197417730213</v>
      </c>
      <c r="H60">
        <f ca="1">RAND()</f>
        <v>0.14407834822007548</v>
      </c>
      <c r="I60">
        <f ca="1">RAND()</f>
        <v>0.15289949723770613</v>
      </c>
      <c r="M60" t="str">
        <f ca="1">IF(LEN(J60)&lt;&gt;0,J60,VLOOKUP(D60+$B60,$BJ:$BK,MATCH($BK$1,$BJ$1:$BK$1,0),1))</f>
        <v>삭제</v>
      </c>
      <c r="N60" t="str">
        <f ca="1">IF(LEN(K60)&lt;&gt;0,
  IF(LEN($J60)=0,"두 칸 모두 입력",
  IF($J60="지정 장비",K60,INDEX($CA:$CA,MATCH(K60,$CB:$CB,0)))),
IF($M60="삭제","삭제",
IF($M60="지정 장비",VLOOKUP($E60,OFFSET($BS:$BV,0,IF($B60=6,1,IF($B60=7,2,0))),MATCH($BV$1,OFFSET($BS$1:$BV$1,0,IF($B60=6,1,IF($B60=7,2,0))),0),1),
IF(OR($M60="캐릭터 상자 일반등급",$M60="캐릭터 상자 영웅등급"),"삭제",
IF(OR($M60="지정 캐릭터",$M60="지정 캐릭터 PP",IF(ISERROR(FIND("지정 캐릭터 LBP",$M60)),0,1)),
  IF(AND(OR($B60=10,$B60=11),$M60=OFFSET($M60,-1,0)),OFFSET(N60,-1,0),VLOOKUP($E60,$BZ:$CA,MATCH($CA$1,$BZ$1:$CA$1,0),1)),
IF(OR($M60="안 지정 캐릭터 영웅등급",$M60="안 지정 캐릭터 PP 일반등급",$M60="안 지정 캐릭터 PP 영웅등급"),
  IF(AND(OR($B60=10,$B60=11),$M60=OFFSET($M60,-1,0)),OFFSET(N60,-1,0),INT($E60*100000)),
"그외없음"))))))</f>
        <v>삭제</v>
      </c>
      <c r="O60" t="str">
        <f ca="1">IF(LEN(L60)&lt;&gt;0,
  IF(OR(LEN($J60)=0,LEN($K60)=0),"세 칸 모두 입력",L60),
IF($M60="삭제","삭제",
IF(OR($M60="지정 장비",$M60="캐릭터 상자 일반등급",$M60="캐릭터 상자 영웅등급",$M60="지정 캐릭터",IF(ISERROR(FIND("지정 캐릭터 LBP",$M60)),0,1),$M60="안 지정 캐릭터 영웅등급"),1,
IF($M60="지정 캐릭터 PP",
  IF(AND(OR($B60=10,$B60=11),$M60=OFFSET($M60,-1,0)),OFFSET(O60,-1,0),
    VLOOKUP($M60,$AP:$BB,MATCH($AX$1,$AP$1:$BB$1,0),0)+INT($E60*(VLOOKUP($M60,$AP:$BB,MATCH($AY$1,$AP$1:$BB$1,0),0)-VLOOKUP($M60,$AP:$BB,MATCH($AX$1,$AP$1:$BB$1,0),0)+1))),
IF(OR($M60="안 지정 캐릭터 PP 일반등급",$M60="안 지정 캐릭터 PP 영웅등급"),
  IF(AND(OR($B60=10,$B60=11),$M60=OFFSET($M60,-1,0)),OFFSET(O60,-1,0),
    VLOOKUP($M60,$AP:$BB,MATCH($AX$1,$AP$1:$BB$1,0),0)+INT($E60*(VLOOKUP($M60,$AP:$BB,MATCH($AY$1,$AP$1:$BB$1,0),0)-VLOOKUP($M60,$AP:$BB,MATCH($AX$1,$AP$1:$BB$1,0),0)+1))),
"그외없음")))))</f>
        <v>삭제</v>
      </c>
      <c r="P60" t="str">
        <f ca="1">IF($M60="삭제","삭제",
IF($M60="지정 장비",
  IF(ISBLANK(VLOOKUP($N60,[1]EquipTable!$1:$1048576,MATCH("표준 GO pr Min",[1]EquipTable!$1:$1,0),0)),"DI",
    IF(ISBLANK(VLOOKUP($N60,[1]EquipTable!$1:$1048576,MATCH("표준 DI pr Min",[1]EquipTable!$1:$1,0),0)),"GO",
      IF(G60&lt;IF($B60&lt;=1,0.5,0.25),"DI","GO"))),
IF(OR($M60="캐릭터 상자 일반등급",$M60="캐릭터 상자 영웅등급"),"DI",
IF(OR($M60="지정 캐릭터",IF(ISERROR(FIND("지정 캐릭터 LBP",$M60)),0,1),$M60="안 지정 캐릭터 영웅등급"),"DI",
IF($M60="지정 캐릭터 PP","DI",
IF(OR($M60="안 지정 캐릭터 PP 일반등급",$M60="안 지정 캐릭터 PP 영웅등급"),"GO",
"그외없음"))))))</f>
        <v>삭제</v>
      </c>
      <c r="Q60" t="str">
        <f ca="1">IF($M60="삭제","삭제",
IF($P60="GO","삭제",
IF($M60="지정 장비",
  IF(ISBLANK(VLOOKUP($N60,[1]EquipTable!$1:$1048576,MATCH("표준 DI pp Min",[1]EquipTable!$1:$1,0),0)),"삭제",
    VLOOKUP($N60,[1]EquipTable!$1:$1048576,MATCH("표준 DI pp Min",[1]EquipTable!$1:$1,0),0)+INT($H60*(VLOOKUP($N60,[1]EquipTable!$1:$1048576,MATCH("표준 DI pp Max",[1]EquipTable!$1:$1,0),0)-VLOOKUP($N60,[1]EquipTable!$1:$1048576,MATCH("표준 DI pp Min",[1]EquipTable!$1:$1,0),0)+1))),
IF(OR($M60="캐릭터 상자 일반등급",$M60="캐릭터 상자 영웅등급"),"삭제",
IF(OR($M60="지정 캐릭터",IF(ISERROR(FIND("지정 캐릭터 LBP",$M60)),0,1)),
  IF(AND(OR($B60=10,$B60=11),$M60=OFFSET($M60,-1,0)),OFFSET(Q60,-1,0),
    IF(ISBLANK(VLOOKUP($N60,[2]ActorTable!$1:$1048576,MATCH("표준 DI pp Min",[2]ActorTable!$1:$1,0),0)),"삭제",
      INT(VLOOKUP($M60,$AP:$BC,MATCH($AZ$1,$AP$1:$BC$1,0),0)*(VLOOKUP($N60,[2]ActorTable!$1:$1048576,MATCH("표준 DI pp Min",[2]ActorTable!$1:$1,0),0)+$H60*(VLOOKUP($N60,[2]ActorTable!$1:$1048576,MATCH("표준 DI pp Max",[2]ActorTable!$1:$1,0),0)-VLOOKUP($N60,[2]ActorTable!$1:$1048576,MATCH("표준 DI pp Min",[2]ActorTable!$1:$1,0),0)+1))))),
IF($M60="안 지정 캐릭터 영웅등급",
  IF(AND(OR($B60=10,$B60=11),$M60=OFFSET($M60,-1,0)),OFFSET(Q60,-1,0),
    VLOOKUP($M60,$AP:$BC,MATCH($BB$1,$AP$1:$BC$1,0),0)+INT($H60*(VLOOKUP($M60,$AP:$BC,MATCH($BC$1,$AP$1:$BC$1,0),0)-VLOOKUP($M60,$AP:$BC,MATCH($BB$1,$AP$1:$BC$1,0),0)+1))),
IF($M60="지정 캐릭터 PP",
  IF(AND(OR($B60=10,$B60=11),$M60=OFFSET($M60,-1,0)),OFFSET(Q60,-1,0),
    INT($O60*VLOOKUP($M60,$AP:$BC,MATCH($AZ$1,$AP$1:$BC$1,0),0)*IF($O60&lt;=15,1,1+($O60-15)^0.5/8)*CHOOSE(MID($N60,7,1)+1,1,1.25,2))),
"그외없음")))))))</f>
        <v>삭제</v>
      </c>
      <c r="R60" t="str">
        <f ca="1">IF($M60="삭제","삭제",
IF($M60="지정 장비",
  IF($P60="DI",
    VLOOKUP($N60,[1]EquipTable!$1:$1048576,MATCH("표준 DI pr Min",[1]EquipTable!$1:$1,0),0)+INT($I60*(VLOOKUP($N60,[1]EquipTable!$1:$1048576,MATCH("표준 DI pr Max",[1]EquipTable!$1:$1,0),0)-VLOOKUP($N60,[1]EquipTable!$1:$1048576,MATCH("표준 DI pr Min",[1]EquipTable!$1:$1,0),0)+1)),
    ROUNDDOWN(VLOOKUP($N60,[1]EquipTable!$1:$1048576,MATCH("표준 GO pr Min",[1]EquipTable!$1:$1,0),0)+INT($I60*(VLOOKUP($N60,[1]EquipTable!$1:$1048576,MATCH("표준 GO pr Max",[1]EquipTable!$1:$1,0),0)-VLOOKUP($N60,[1]EquipTable!$1:$1048576,MATCH("표준 GO pr Min",[1]EquipTable!$1:$1,0),0)+100)),-2)),
IF(OR($M60="캐릭터 상자 일반등급",$M60="캐릭터 상자 영웅등급"),VLOOKUP($M60,$AP:$BC,MATCH($AZ$1,$AP$1:$BC$1,0),0),
IF(OR($M60="지정 캐릭터",IF(ISERROR(FIND("지정 캐릭터 LBP",$M60)),0,1)),
  IF(AND(OR($B60=10,$B60=11),$M60=OFFSET($M60,-1,0)),OFFSET(R60,-1,0),
    INT(VLOOKUP($M60,$AP:$BC,MATCH($AZ$1,$AP$1:$BC$1,0),0)*(VLOOKUP($N60,[2]ActorTable!$1:$1048576,MATCH("표준 DI pr Min",[2]ActorTable!$1:$1,0),0)+$I60*(VLOOKUP($N60,[2]ActorTable!$1:$1048576,MATCH("표준 DI pr Max",[2]ActorTable!$1:$1,0),0)-VLOOKUP($N60,[2]ActorTable!$1:$1048576,MATCH("표준 DI pr Min",[2]ActorTable!$1:$1,0),0)+1)))),
IF($M60="안 지정 캐릭터 영웅등급",
  IF(AND(OR($B60=10,$B60=11),$M60=OFFSET($M60,-1,0)),OFFSET(R60,-1,0),
    VLOOKUP($M60,$AP:$BC,MATCH($AZ$1,$AP$1:$BC$1,0),0)+INT($I60*(VLOOKUP($M60,$AP:$BC,MATCH($BA$1,$AP$1:$BC$1,0),0)-VLOOKUP($M60,$AP:$BC,MATCH($AZ$1,$AP$1:$BC$1,0),0)+1))),
IF($M60="지정 캐릭터 PP",
  IF(AND(OR($B60=10,$B60=11),$M60=OFFSET($M60,-1,0)),OFFSET(R60,-1,0),
    INT($O60*VLOOKUP($M60,$AP:$BC,MATCH($AZ$1,$AP$1:$BC$1,0),0)*IF($O60&lt;=15,1,1+($O60-15)^0.5/8)*CHOOSE(MID($N60,7,1)+1,1,1.25,2)*(VLOOKUP($M60,$AP:$BC,MATCH($BA$1,$AP$1:$BC$1,0),0)+$I60*(VLOOKUP($M60,$AP:$BC,MATCH($BB$1,$AP$1:$BC$1,0),0)-VLOOKUP($M60,$AP:$BC,MATCH($BA$1,$AP$1:$BC$1,0),0))))),
IF(OR($M60="안 지정 캐릭터 PP 일반등급",$M60="안 지정 캐릭터 PP 영웅등급"),
  IF(AND(OR($B60=10,$B60=11),$M60=OFFSET($M60,-1,0)),OFFSET(R60,-1,0),
    $O60*VLOOKUP($M60,$AP:$BC,MATCH($AZ$1,$AP$1:$BC$1,0),0)),
"그외없음")))))))</f>
        <v>삭제</v>
      </c>
      <c r="S60" t="str">
        <f ca="1">IF(OR(ISNUMBER(N60),N60="삭제",ISBLANK(N60)),"",
IF(LEFT(N60,5)="Equip",
  IF($BP$1&lt;VLOOKUP(N60,[1]EquipTable!$1:$1048576,MATCH("업데이트순번",[1]EquipTable!$1:$1,0),0),"업데이트순번이상",""),
IF(LEFT(N60,5)="Actor",
  IF($BY$1&lt;VLOOKUP(N60,[2]ActorTable!$1:$1048576,MATCH("업데이트순번",[2]ActorTable!$1:$1,0),0),"업데이트순번이상",""),
"그외없음")))</f>
        <v/>
      </c>
      <c r="T60" t="str">
        <f ca="1">IF(OR(ISNUMBER(N60),N60="삭제",ISBLANK(N60)),"",
IF(LEFT(N60,5)="Equip",IF(MID(N60,7,1)="4","전설",""),
IF(LEFT(N60,5)="Actor",IF(MID(N60,7,1)="2","전설",""),
"그외없음")))</f>
        <v/>
      </c>
      <c r="AA60" t="str">
        <f ca="1">IF(ISBLANK(AB60),"",
VLOOKUP(AB60,OFFSET(INDIRECT("$A:$B"),0,MATCH(AB$1&amp;"_Verify",INDIRECT("$1:$1"),0)-1),2,0)
)</f>
        <v>fc</v>
      </c>
      <c r="AB60" t="s">
        <v>85</v>
      </c>
      <c r="AC60" t="s">
        <v>475</v>
      </c>
      <c r="AD60">
        <v>1</v>
      </c>
      <c r="AE60" t="s">
        <v>129</v>
      </c>
      <c r="AF60">
        <v>229</v>
      </c>
      <c r="AG60">
        <v>139</v>
      </c>
      <c r="AH60" t="str">
        <f>IF(OR(ISNUMBER(AC60),AC60="삭제",ISBLANK(AC60)),"",
IF(LEFT(AC60,5)="Equip",
  IF($BP$1&lt;VLOOKUP(AC60,[1]EquipTable!$1:$1048576,MATCH("업데이트순번",[1]EquipTable!$1:$1,0),0),"업데이트순번이상",""),
IF(LEFT(AC60,5)="Actor",
  IF($BY$1&lt;VLOOKUP(AC60,[2]ActorTable!$1:$1048576,MATCH("업데이트순번",[2]ActorTable!$1:$1,0),0),"업데이트순번이상",""),
"그외없음")))</f>
        <v/>
      </c>
      <c r="AI60" s="11" t="str">
        <f>IF(OR(ISNUMBER(AC60),AC60="삭제",ISBLANK(AC60)),"",
IF(LEFT(AC60,5)="Equip",IF(MID(AC60,7,1)="4","전설",""),
IF(LEFT(AC60,5)="Actor",IF(MID(AC60,7,1)="2","전설",""),
"그외없음")))</f>
        <v/>
      </c>
      <c r="AJ60" t="str">
        <f>IF(ISBLANK($AB60),"",
IF(AND($B60&gt;=VLOOKUP($AB60,$AP:$AS,3,0),$B60&lt;=VLOOKUP($AB60,$AP:$AS,4,0)),"","슬롯타입이상"))</f>
        <v/>
      </c>
      <c r="AK60" t="str">
        <f>IF(OR(
  AND(NOT(ISERROR(FIND("상자",AB60))),ISBLANK(AC60)),
  AND(ISBLANK(AB60),ISBLANK(AC60)),
  AND(NOT(ISERROR(FIND("안 지정",AB60))),ISNUMBER(AC60))),"",
IF(AND(NOT(ISERROR(FIND("상자",AB60))),NOT(ISBLANK(AC60))),"밸류불필요",
IF(AND(NOT(ISERROR(FIND("안 지정",AB60))),NOT(ISNUMBER(AC60))),"숫자필요",
IF(NOT(ISERROR(FIND("장비",AB60))),
  IFERROR(VLOOKUP(AC60,[1]EquipTable!$A:$T,MATCH("이름참고",[1]EquipTable!$1:$1,0),0),"장비없음"),
IF(NOT(ISERROR(FIND("캐릭터",AB60))),
  IFERROR(VLOOKUP(AC60,[2]ActorTable!$A:$H,MATCH("이름참고",[2]ActorTable!$1:$1,0),0),"캐릭터없음"),
"")))))</f>
        <v>미네락</v>
      </c>
      <c r="AL60">
        <v>1</v>
      </c>
      <c r="AM60" t="str">
        <f ca="1">IF(ROW()=2,AN60,OFFSET(AM60,-1,0)&amp;IF(LEN(AN60)=0,"",","&amp;AN60))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v>
      </c>
      <c r="AN60" t="str">
        <f ca="1">IF(AL60&lt;&gt;1,"",
"{"""&amp;A$1&amp;""":"&amp;A60
&amp;","""&amp;B$1&amp;""":"&amp;B60
&amp;IF(LEN(AA60)=0,"",","""&amp;AA$1&amp;""":"""&amp;AA60&amp;"""")
&amp;IF(LEN(AC60)=0,"",","""&amp;AC$1&amp;""":"""&amp;AC60&amp;"""")
&amp;IF(LEN(AD60)=0,"",","""&amp;AD$1&amp;""":"&amp;AD60)
&amp;IF(LEN(AE60)=0,"",","""&amp;AE$1&amp;""":"""&amp;AE60&amp;"""")
&amp;IF(LEN(AF60)=0,"",","""&amp;AF$1&amp;""":"&amp;AF60)
&amp;IF(LEN(AG60)=0,"",","""&amp;AG$1&amp;""":"&amp;AG60)&amp;"}")</f>
        <v>{"dy":6,"sl":8,"tp":"fc","vl":"Actor2120","cn":1,"pt":"DI","pp":229,"pr":139}</v>
      </c>
      <c r="BM60">
        <f ca="1">IF(VLOOKUP($BV60,[1]EquipTable!$1:$1048576,MATCH("업데이트순번",[1]EquipTable!$1:$1,0),0)&lt;=$BP$1,1,0)
*IF(MID(BV60,7,1)="4",0.1,1)</f>
        <v>1</v>
      </c>
      <c r="BN60">
        <f ca="1">IF(VLOOKUP($BV60,[1]EquipTable!$1:$1048576,MATCH("업데이트순번",[1]EquipTable!$1:$1,0),0)&lt;=$BP$1,1,0)
*IF(MID(BV60,7,1)="4",0.1,1)
*IF(AND(MID(BV60,7,1)&lt;&gt;"4",OR(MID(BV60,6,1)="6",MID(BV60,6,1)="7")),3,1)</f>
        <v>1</v>
      </c>
      <c r="BO60">
        <f ca="1">IF(VLOOKUP($BV60,[1]EquipTable!$1:$1048576,MATCH("업데이트순번",[1]EquipTable!$1:$1,0),0)&lt;=$BP$1,1,0)
*IF(MID(BV60,7,1)="4",0.1,1)
*IF(AND(MID(BV60,7,1)&lt;&gt;"4",MID(BV60,6,1)="8"),4,1)</f>
        <v>1</v>
      </c>
      <c r="BP60">
        <f t="shared" ca="1" si="5"/>
        <v>1.3495276653171391E-2</v>
      </c>
      <c r="BQ60">
        <f t="shared" ca="1" si="6"/>
        <v>9.4250706880301613E-3</v>
      </c>
      <c r="BR60">
        <f t="shared" ca="1" si="7"/>
        <v>1.0193679918450561E-2</v>
      </c>
      <c r="BS60">
        <f t="shared" ca="1" si="8"/>
        <v>0.52766531713900167</v>
      </c>
      <c r="BT60">
        <f t="shared" ca="1" si="11"/>
        <v>0.36852026390197951</v>
      </c>
      <c r="BU60">
        <f t="shared" ca="1" si="12"/>
        <v>0.39857288481141656</v>
      </c>
      <c r="BV60" t="str">
        <f ca="1">OFFSET([1]EquipTable!$A$1,ROW()-1,0)</f>
        <v>Equip4301</v>
      </c>
    </row>
    <row r="61" spans="1:74">
      <c r="A61">
        <v>6</v>
      </c>
      <c r="B61">
        <v>9</v>
      </c>
      <c r="C61">
        <f>IF(B61&lt;=9,0,
IF(B61=10,1,2))</f>
        <v>0</v>
      </c>
      <c r="D61">
        <f ca="1">RAND()</f>
        <v>0.6931625843988094</v>
      </c>
      <c r="E61">
        <f ca="1">RAND()</f>
        <v>0.43680689092217828</v>
      </c>
      <c r="F61">
        <f ca="1">RAND()</f>
        <v>0.51688750719320908</v>
      </c>
      <c r="G61">
        <f ca="1">RAND()</f>
        <v>0.81486608902583701</v>
      </c>
      <c r="H61">
        <f ca="1">RAND()</f>
        <v>0.3469705049868137</v>
      </c>
      <c r="I61">
        <f ca="1">RAND()</f>
        <v>0.43122814832275702</v>
      </c>
      <c r="M61" t="str">
        <f ca="1">IF(LEN(J61)&lt;&gt;0,J61,VLOOKUP(D61+$B61,$BJ:$BK,MATCH($BK$1,$BJ$1:$BK$1,0),1))</f>
        <v>삭제</v>
      </c>
      <c r="N61" t="str">
        <f ca="1">IF(LEN(K61)&lt;&gt;0,
  IF(LEN($J61)=0,"두 칸 모두 입력",
  IF($J61="지정 장비",K61,INDEX($CA:$CA,MATCH(K61,$CB:$CB,0)))),
IF($M61="삭제","삭제",
IF($M61="지정 장비",VLOOKUP($E61,OFFSET($BS:$BV,0,IF($B61=6,1,IF($B61=7,2,0))),MATCH($BV$1,OFFSET($BS$1:$BV$1,0,IF($B61=6,1,IF($B61=7,2,0))),0),1),
IF(OR($M61="캐릭터 상자 일반등급",$M61="캐릭터 상자 영웅등급"),"삭제",
IF(OR($M61="지정 캐릭터",$M61="지정 캐릭터 PP",IF(ISERROR(FIND("지정 캐릭터 LBP",$M61)),0,1)),
  IF(AND(OR($B61=10,$B61=11),$M61=OFFSET($M61,-1,0)),OFFSET(N61,-1,0),VLOOKUP($E61,$BZ:$CA,MATCH($CA$1,$BZ$1:$CA$1,0),1)),
IF(OR($M61="안 지정 캐릭터 영웅등급",$M61="안 지정 캐릭터 PP 일반등급",$M61="안 지정 캐릭터 PP 영웅등급"),
  IF(AND(OR($B61=10,$B61=11),$M61=OFFSET($M61,-1,0)),OFFSET(N61,-1,0),INT($E61*100000)),
"그외없음"))))))</f>
        <v>삭제</v>
      </c>
      <c r="O61" t="str">
        <f ca="1">IF(LEN(L61)&lt;&gt;0,
  IF(OR(LEN($J61)=0,LEN($K61)=0),"세 칸 모두 입력",L61),
IF($M61="삭제","삭제",
IF(OR($M61="지정 장비",$M61="캐릭터 상자 일반등급",$M61="캐릭터 상자 영웅등급",$M61="지정 캐릭터",IF(ISERROR(FIND("지정 캐릭터 LBP",$M61)),0,1),$M61="안 지정 캐릭터 영웅등급"),1,
IF($M61="지정 캐릭터 PP",
  IF(AND(OR($B61=10,$B61=11),$M61=OFFSET($M61,-1,0)),OFFSET(O61,-1,0),
    VLOOKUP($M61,$AP:$BB,MATCH($AX$1,$AP$1:$BB$1,0),0)+INT($E61*(VLOOKUP($M61,$AP:$BB,MATCH($AY$1,$AP$1:$BB$1,0),0)-VLOOKUP($M61,$AP:$BB,MATCH($AX$1,$AP$1:$BB$1,0),0)+1))),
IF(OR($M61="안 지정 캐릭터 PP 일반등급",$M61="안 지정 캐릭터 PP 영웅등급"),
  IF(AND(OR($B61=10,$B61=11),$M61=OFFSET($M61,-1,0)),OFFSET(O61,-1,0),
    VLOOKUP($M61,$AP:$BB,MATCH($AX$1,$AP$1:$BB$1,0),0)+INT($E61*(VLOOKUP($M61,$AP:$BB,MATCH($AY$1,$AP$1:$BB$1,0),0)-VLOOKUP($M61,$AP:$BB,MATCH($AX$1,$AP$1:$BB$1,0),0)+1))),
"그외없음")))))</f>
        <v>삭제</v>
      </c>
      <c r="P61" t="str">
        <f ca="1">IF($M61="삭제","삭제",
IF($M61="지정 장비",
  IF(ISBLANK(VLOOKUP($N61,[1]EquipTable!$1:$1048576,MATCH("표준 GO pr Min",[1]EquipTable!$1:$1,0),0)),"DI",
    IF(ISBLANK(VLOOKUP($N61,[1]EquipTable!$1:$1048576,MATCH("표준 DI pr Min",[1]EquipTable!$1:$1,0),0)),"GO",
      IF(G61&lt;IF($B61&lt;=1,0.5,0.25),"DI","GO"))),
IF(OR($M61="캐릭터 상자 일반등급",$M61="캐릭터 상자 영웅등급"),"DI",
IF(OR($M61="지정 캐릭터",IF(ISERROR(FIND("지정 캐릭터 LBP",$M61)),0,1),$M61="안 지정 캐릭터 영웅등급"),"DI",
IF($M61="지정 캐릭터 PP","DI",
IF(OR($M61="안 지정 캐릭터 PP 일반등급",$M61="안 지정 캐릭터 PP 영웅등급"),"GO",
"그외없음"))))))</f>
        <v>삭제</v>
      </c>
      <c r="Q61" t="str">
        <f ca="1">IF($M61="삭제","삭제",
IF($P61="GO","삭제",
IF($M61="지정 장비",
  IF(ISBLANK(VLOOKUP($N61,[1]EquipTable!$1:$1048576,MATCH("표준 DI pp Min",[1]EquipTable!$1:$1,0),0)),"삭제",
    VLOOKUP($N61,[1]EquipTable!$1:$1048576,MATCH("표준 DI pp Min",[1]EquipTable!$1:$1,0),0)+INT($H61*(VLOOKUP($N61,[1]EquipTable!$1:$1048576,MATCH("표준 DI pp Max",[1]EquipTable!$1:$1,0),0)-VLOOKUP($N61,[1]EquipTable!$1:$1048576,MATCH("표준 DI pp Min",[1]EquipTable!$1:$1,0),0)+1))),
IF(OR($M61="캐릭터 상자 일반등급",$M61="캐릭터 상자 영웅등급"),"삭제",
IF(OR($M61="지정 캐릭터",IF(ISERROR(FIND("지정 캐릭터 LBP",$M61)),0,1)),
  IF(AND(OR($B61=10,$B61=11),$M61=OFFSET($M61,-1,0)),OFFSET(Q61,-1,0),
    IF(ISBLANK(VLOOKUP($N61,[2]ActorTable!$1:$1048576,MATCH("표준 DI pp Min",[2]ActorTable!$1:$1,0),0)),"삭제",
      INT(VLOOKUP($M61,$AP:$BC,MATCH($AZ$1,$AP$1:$BC$1,0),0)*(VLOOKUP($N61,[2]ActorTable!$1:$1048576,MATCH("표준 DI pp Min",[2]ActorTable!$1:$1,0),0)+$H61*(VLOOKUP($N61,[2]ActorTable!$1:$1048576,MATCH("표준 DI pp Max",[2]ActorTable!$1:$1,0),0)-VLOOKUP($N61,[2]ActorTable!$1:$1048576,MATCH("표준 DI pp Min",[2]ActorTable!$1:$1,0),0)+1))))),
IF($M61="안 지정 캐릭터 영웅등급",
  IF(AND(OR($B61=10,$B61=11),$M61=OFFSET($M61,-1,0)),OFFSET(Q61,-1,0),
    VLOOKUP($M61,$AP:$BC,MATCH($BB$1,$AP$1:$BC$1,0),0)+INT($H61*(VLOOKUP($M61,$AP:$BC,MATCH($BC$1,$AP$1:$BC$1,0),0)-VLOOKUP($M61,$AP:$BC,MATCH($BB$1,$AP$1:$BC$1,0),0)+1))),
IF($M61="지정 캐릭터 PP",
  IF(AND(OR($B61=10,$B61=11),$M61=OFFSET($M61,-1,0)),OFFSET(Q61,-1,0),
    INT($O61*VLOOKUP($M61,$AP:$BC,MATCH($AZ$1,$AP$1:$BC$1,0),0)*IF($O61&lt;=15,1,1+($O61-15)^0.5/8)*CHOOSE(MID($N61,7,1)+1,1,1.25,2))),
"그외없음")))))))</f>
        <v>삭제</v>
      </c>
      <c r="R61" t="str">
        <f ca="1">IF($M61="삭제","삭제",
IF($M61="지정 장비",
  IF($P61="DI",
    VLOOKUP($N61,[1]EquipTable!$1:$1048576,MATCH("표준 DI pr Min",[1]EquipTable!$1:$1,0),0)+INT($I61*(VLOOKUP($N61,[1]EquipTable!$1:$1048576,MATCH("표준 DI pr Max",[1]EquipTable!$1:$1,0),0)-VLOOKUP($N61,[1]EquipTable!$1:$1048576,MATCH("표준 DI pr Min",[1]EquipTable!$1:$1,0),0)+1)),
    ROUNDDOWN(VLOOKUP($N61,[1]EquipTable!$1:$1048576,MATCH("표준 GO pr Min",[1]EquipTable!$1:$1,0),0)+INT($I61*(VLOOKUP($N61,[1]EquipTable!$1:$1048576,MATCH("표준 GO pr Max",[1]EquipTable!$1:$1,0),0)-VLOOKUP($N61,[1]EquipTable!$1:$1048576,MATCH("표준 GO pr Min",[1]EquipTable!$1:$1,0),0)+100)),-2)),
IF(OR($M61="캐릭터 상자 일반등급",$M61="캐릭터 상자 영웅등급"),VLOOKUP($M61,$AP:$BC,MATCH($AZ$1,$AP$1:$BC$1,0),0),
IF(OR($M61="지정 캐릭터",IF(ISERROR(FIND("지정 캐릭터 LBP",$M61)),0,1)),
  IF(AND(OR($B61=10,$B61=11),$M61=OFFSET($M61,-1,0)),OFFSET(R61,-1,0),
    INT(VLOOKUP($M61,$AP:$BC,MATCH($AZ$1,$AP$1:$BC$1,0),0)*(VLOOKUP($N61,[2]ActorTable!$1:$1048576,MATCH("표준 DI pr Min",[2]ActorTable!$1:$1,0),0)+$I61*(VLOOKUP($N61,[2]ActorTable!$1:$1048576,MATCH("표준 DI pr Max",[2]ActorTable!$1:$1,0),0)-VLOOKUP($N61,[2]ActorTable!$1:$1048576,MATCH("표준 DI pr Min",[2]ActorTable!$1:$1,0),0)+1)))),
IF($M61="안 지정 캐릭터 영웅등급",
  IF(AND(OR($B61=10,$B61=11),$M61=OFFSET($M61,-1,0)),OFFSET(R61,-1,0),
    VLOOKUP($M61,$AP:$BC,MATCH($AZ$1,$AP$1:$BC$1,0),0)+INT($I61*(VLOOKUP($M61,$AP:$BC,MATCH($BA$1,$AP$1:$BC$1,0),0)-VLOOKUP($M61,$AP:$BC,MATCH($AZ$1,$AP$1:$BC$1,0),0)+1))),
IF($M61="지정 캐릭터 PP",
  IF(AND(OR($B61=10,$B61=11),$M61=OFFSET($M61,-1,0)),OFFSET(R61,-1,0),
    INT($O61*VLOOKUP($M61,$AP:$BC,MATCH($AZ$1,$AP$1:$BC$1,0),0)*IF($O61&lt;=15,1,1+($O61-15)^0.5/8)*CHOOSE(MID($N61,7,1)+1,1,1.25,2)*(VLOOKUP($M61,$AP:$BC,MATCH($BA$1,$AP$1:$BC$1,0),0)+$I61*(VLOOKUP($M61,$AP:$BC,MATCH($BB$1,$AP$1:$BC$1,0),0)-VLOOKUP($M61,$AP:$BC,MATCH($BA$1,$AP$1:$BC$1,0),0))))),
IF(OR($M61="안 지정 캐릭터 PP 일반등급",$M61="안 지정 캐릭터 PP 영웅등급"),
  IF(AND(OR($B61=10,$B61=11),$M61=OFFSET($M61,-1,0)),OFFSET(R61,-1,0),
    $O61*VLOOKUP($M61,$AP:$BC,MATCH($AZ$1,$AP$1:$BC$1,0),0)),
"그외없음")))))))</f>
        <v>삭제</v>
      </c>
      <c r="S61" t="str">
        <f ca="1">IF(OR(ISNUMBER(N61),N61="삭제",ISBLANK(N61)),"",
IF(LEFT(N61,5)="Equip",
  IF($BP$1&lt;VLOOKUP(N61,[1]EquipTable!$1:$1048576,MATCH("업데이트순번",[1]EquipTable!$1:$1,0),0),"업데이트순번이상",""),
IF(LEFT(N61,5)="Actor",
  IF($BY$1&lt;VLOOKUP(N61,[2]ActorTable!$1:$1048576,MATCH("업데이트순번",[2]ActorTable!$1:$1,0),0),"업데이트순번이상",""),
"그외없음")))</f>
        <v/>
      </c>
      <c r="T61" t="str">
        <f ca="1">IF(OR(ISNUMBER(N61),N61="삭제",ISBLANK(N61)),"",
IF(LEFT(N61,5)="Equip",IF(MID(N61,7,1)="4","전설",""),
IF(LEFT(N61,5)="Actor",IF(MID(N61,7,1)="2","전설",""),
"그외없음")))</f>
        <v/>
      </c>
      <c r="AA61" t="str">
        <f ca="1">IF(ISBLANK(AB61),"",
VLOOKUP(AB61,OFFSET(INDIRECT("$A:$B"),0,MATCH(AB$1&amp;"_Verify",INDIRECT("$1:$1"),0)-1),2,0)
)</f>
        <v>fl1</v>
      </c>
      <c r="AB61" t="s">
        <v>87</v>
      </c>
      <c r="AC61" t="s">
        <v>475</v>
      </c>
      <c r="AD61">
        <v>1</v>
      </c>
      <c r="AE61" t="s">
        <v>129</v>
      </c>
      <c r="AF61">
        <v>209</v>
      </c>
      <c r="AG61">
        <v>109</v>
      </c>
      <c r="AH61" t="str">
        <f>IF(OR(ISNUMBER(AC61),AC61="삭제",ISBLANK(AC61)),"",
IF(LEFT(AC61,5)="Equip",
  IF($BP$1&lt;VLOOKUP(AC61,[1]EquipTable!$1:$1048576,MATCH("업데이트순번",[1]EquipTable!$1:$1,0),0),"업데이트순번이상",""),
IF(LEFT(AC61,5)="Actor",
  IF($BY$1&lt;VLOOKUP(AC61,[2]ActorTable!$1:$1048576,MATCH("업데이트순번",[2]ActorTable!$1:$1,0),0),"업데이트순번이상",""),
"그외없음")))</f>
        <v/>
      </c>
      <c r="AI61" s="11" t="str">
        <f>IF(OR(ISNUMBER(AC61),AC61="삭제",ISBLANK(AC61)),"",
IF(LEFT(AC61,5)="Equip",IF(MID(AC61,7,1)="4","전설",""),
IF(LEFT(AC61,5)="Actor",IF(MID(AC61,7,1)="2","전설",""),
"그외없음")))</f>
        <v/>
      </c>
      <c r="AJ61" t="str">
        <f>IF(ISBLANK($AB61),"",
IF(AND($B61&gt;=VLOOKUP($AB61,$AP:$AS,3,0),$B61&lt;=VLOOKUP($AB61,$AP:$AS,4,0)),"","슬롯타입이상"))</f>
        <v/>
      </c>
      <c r="AK61" t="str">
        <f>IF(OR(
  AND(NOT(ISERROR(FIND("상자",AB61))),ISBLANK(AC61)),
  AND(ISBLANK(AB61),ISBLANK(AC61)),
  AND(NOT(ISERROR(FIND("안 지정",AB61))),ISNUMBER(AC61))),"",
IF(AND(NOT(ISERROR(FIND("상자",AB61))),NOT(ISBLANK(AC61))),"밸류불필요",
IF(AND(NOT(ISERROR(FIND("안 지정",AB61))),NOT(ISNUMBER(AC61))),"숫자필요",
IF(NOT(ISERROR(FIND("장비",AB61))),
  IFERROR(VLOOKUP(AC61,[1]EquipTable!$A:$T,MATCH("이름참고",[1]EquipTable!$1:$1,0),0),"장비없음"),
IF(NOT(ISERROR(FIND("캐릭터",AB61))),
  IFERROR(VLOOKUP(AC61,[2]ActorTable!$A:$H,MATCH("이름참고",[2]ActorTable!$1:$1,0),0),"캐릭터없음"),
"")))))</f>
        <v>미네락</v>
      </c>
      <c r="AL61">
        <v>1</v>
      </c>
      <c r="AM61" t="str">
        <f ca="1">IF(ROW()=2,AN61,OFFSET(AM61,-1,0)&amp;IF(LEN(AN61)=0,"",","&amp;AN61))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v>
      </c>
      <c r="AN61" t="str">
        <f ca="1">IF(AL61&lt;&gt;1,"",
"{"""&amp;A$1&amp;""":"&amp;A61
&amp;","""&amp;B$1&amp;""":"&amp;B61
&amp;IF(LEN(AA61)=0,"",","""&amp;AA$1&amp;""":"""&amp;AA61&amp;"""")
&amp;IF(LEN(AC61)=0,"",","""&amp;AC$1&amp;""":"""&amp;AC61&amp;"""")
&amp;IF(LEN(AD61)=0,"",","""&amp;AD$1&amp;""":"&amp;AD61)
&amp;IF(LEN(AE61)=0,"",","""&amp;AE$1&amp;""":"""&amp;AE61&amp;"""")
&amp;IF(LEN(AF61)=0,"",","""&amp;AF$1&amp;""":"&amp;AF61)
&amp;IF(LEN(AG61)=0,"",","""&amp;AG$1&amp;""":"&amp;AG61)&amp;"}")</f>
        <v>{"dy":6,"sl":9,"tp":"fl1","vl":"Actor2120","cn":1,"pt":"DI","pp":209,"pr":109}</v>
      </c>
      <c r="BM61">
        <f ca="1">IF(VLOOKUP($BV61,[1]EquipTable!$1:$1048576,MATCH("업데이트순번",[1]EquipTable!$1:$1,0),0)&lt;=$BP$1,1,0)
*IF(MID(BV61,7,1)="4",0.1,1)</f>
        <v>1</v>
      </c>
      <c r="BN61">
        <f ca="1">IF(VLOOKUP($BV61,[1]EquipTable!$1:$1048576,MATCH("업데이트순번",[1]EquipTable!$1:$1,0),0)&lt;=$BP$1,1,0)
*IF(MID(BV61,7,1)="4",0.1,1)
*IF(AND(MID(BV61,7,1)&lt;&gt;"4",OR(MID(BV61,6,1)="6",MID(BV61,6,1)="7")),3,1)</f>
        <v>1</v>
      </c>
      <c r="BO61">
        <f ca="1">IF(VLOOKUP($BV61,[1]EquipTable!$1:$1048576,MATCH("업데이트순번",[1]EquipTable!$1:$1,0),0)&lt;=$BP$1,1,0)
*IF(MID(BV61,7,1)="4",0.1,1)
*IF(AND(MID(BV61,7,1)&lt;&gt;"4",MID(BV61,6,1)="8"),4,1)</f>
        <v>1</v>
      </c>
      <c r="BP61">
        <f t="shared" ca="1" si="5"/>
        <v>1.3495276653171391E-2</v>
      </c>
      <c r="BQ61">
        <f t="shared" ca="1" si="6"/>
        <v>9.4250706880301613E-3</v>
      </c>
      <c r="BR61">
        <f t="shared" ca="1" si="7"/>
        <v>1.0193679918450561E-2</v>
      </c>
      <c r="BS61">
        <f t="shared" ca="1" si="8"/>
        <v>0.54116059379217307</v>
      </c>
      <c r="BT61">
        <f t="shared" ca="1" si="11"/>
        <v>0.37794533459000967</v>
      </c>
      <c r="BU61">
        <f t="shared" ca="1" si="12"/>
        <v>0.40876656472986711</v>
      </c>
      <c r="BV61" t="str">
        <f ca="1">OFFSET([1]EquipTable!$A$1,ROW()-1,0)</f>
        <v>Equip4302</v>
      </c>
    </row>
    <row r="62" spans="1:74">
      <c r="A62">
        <v>7</v>
      </c>
      <c r="B62">
        <v>0</v>
      </c>
      <c r="C62">
        <f>IF(B62&lt;=9,0,
IF(B62=10,1,2))</f>
        <v>0</v>
      </c>
      <c r="D62">
        <f ca="1">RAND()</f>
        <v>0.65076968932447898</v>
      </c>
      <c r="E62">
        <f ca="1">RAND()</f>
        <v>5.8017109616937068E-2</v>
      </c>
      <c r="F62">
        <f ca="1">RAND()</f>
        <v>9.1518231435576025E-2</v>
      </c>
      <c r="G62">
        <f ca="1">RAND()</f>
        <v>0.38579167920863422</v>
      </c>
      <c r="H62">
        <f ca="1">RAND()</f>
        <v>0.59571891950025879</v>
      </c>
      <c r="I62">
        <f ca="1">RAND()</f>
        <v>0.79518058527337565</v>
      </c>
      <c r="M62" t="str">
        <f ca="1">IF(LEN(J62)&lt;&gt;0,J62,VLOOKUP(D62+$B62,$BJ:$BK,MATCH($BK$1,$BJ$1:$BK$1,0),1))</f>
        <v>지정 장비</v>
      </c>
      <c r="N62" t="str">
        <f ca="1">IF(LEN(K62)&lt;&gt;0,
  IF(LEN($J62)=0,"두 칸 모두 입력",
  IF($J62="지정 장비",K62,INDEX($CA:$CA,MATCH(K62,$CB:$CB,0)))),
IF($M62="삭제","삭제",
IF($M62="지정 장비",VLOOKUP($E62,OFFSET($BS:$BV,0,IF($B62=6,1,IF($B62=7,2,0))),MATCH($BV$1,OFFSET($BS$1:$BV$1,0,IF($B62=6,1,IF($B62=7,2,0))),0),1),
IF(OR($M62="캐릭터 상자 일반등급",$M62="캐릭터 상자 영웅등급"),"삭제",
IF(OR($M62="지정 캐릭터",$M62="지정 캐릭터 PP",IF(ISERROR(FIND("지정 캐릭터 LBP",$M62)),0,1)),
  IF(AND(OR($B62=10,$B62=11),$M62=OFFSET($M62,-1,0)),OFFSET(N62,-1,0),VLOOKUP($E62,$BZ:$CA,MATCH($CA$1,$BZ$1:$CA$1,0),1)),
IF(OR($M62="안 지정 캐릭터 영웅등급",$M62="안 지정 캐릭터 PP 일반등급",$M62="안 지정 캐릭터 PP 영웅등급"),
  IF(AND(OR($B62=10,$B62=11),$M62=OFFSET($M62,-1,0)),OFFSET(N62,-1,0),INT($E62*100000)),
"그외없음"))))))</f>
        <v>Equip0201</v>
      </c>
      <c r="O62">
        <f ca="1">IF(LEN(L62)&lt;&gt;0,
  IF(OR(LEN($J62)=0,LEN($K62)=0),"세 칸 모두 입력",L62),
IF($M62="삭제","삭제",
IF(OR($M62="지정 장비",$M62="캐릭터 상자 일반등급",$M62="캐릭터 상자 영웅등급",$M62="지정 캐릭터",IF(ISERROR(FIND("지정 캐릭터 LBP",$M62)),0,1),$M62="안 지정 캐릭터 영웅등급"),1,
IF($M62="지정 캐릭터 PP",
  IF(AND(OR($B62=10,$B62=11),$M62=OFFSET($M62,-1,0)),OFFSET(O62,-1,0),
    VLOOKUP($M62,$AP:$BB,MATCH($AX$1,$AP$1:$BB$1,0),0)+INT($E62*(VLOOKUP($M62,$AP:$BB,MATCH($AY$1,$AP$1:$BB$1,0),0)-VLOOKUP($M62,$AP:$BB,MATCH($AX$1,$AP$1:$BB$1,0),0)+1))),
IF(OR($M62="안 지정 캐릭터 PP 일반등급",$M62="안 지정 캐릭터 PP 영웅등급"),
  IF(AND(OR($B62=10,$B62=11),$M62=OFFSET($M62,-1,0)),OFFSET(O62,-1,0),
    VLOOKUP($M62,$AP:$BB,MATCH($AX$1,$AP$1:$BB$1,0),0)+INT($E62*(VLOOKUP($M62,$AP:$BB,MATCH($AY$1,$AP$1:$BB$1,0),0)-VLOOKUP($M62,$AP:$BB,MATCH($AX$1,$AP$1:$BB$1,0),0)+1))),
"그외없음")))))</f>
        <v>1</v>
      </c>
      <c r="P62" t="str">
        <f ca="1">IF($M62="삭제","삭제",
IF($M62="지정 장비",
  IF(ISBLANK(VLOOKUP($N62,[1]EquipTable!$1:$1048576,MATCH("표준 GO pr Min",[1]EquipTable!$1:$1,0),0)),"DI",
    IF(ISBLANK(VLOOKUP($N62,[1]EquipTable!$1:$1048576,MATCH("표준 DI pr Min",[1]EquipTable!$1:$1,0),0)),"GO",
      IF(G62&lt;IF($B62&lt;=1,0.5,0.25),"DI","GO"))),
IF(OR($M62="캐릭터 상자 일반등급",$M62="캐릭터 상자 영웅등급"),"DI",
IF(OR($M62="지정 캐릭터",IF(ISERROR(FIND("지정 캐릭터 LBP",$M62)),0,1),$M62="안 지정 캐릭터 영웅등급"),"DI",
IF($M62="지정 캐릭터 PP","DI",
IF(OR($M62="안 지정 캐릭터 PP 일반등급",$M62="안 지정 캐릭터 PP 영웅등급"),"GO",
"그외없음"))))))</f>
        <v>DI</v>
      </c>
      <c r="Q62" t="str">
        <f ca="1">IF($M62="삭제","삭제",
IF($P62="GO","삭제",
IF($M62="지정 장비",
  IF(ISBLANK(VLOOKUP($N62,[1]EquipTable!$1:$1048576,MATCH("표준 DI pp Min",[1]EquipTable!$1:$1,0),0)),"삭제",
    VLOOKUP($N62,[1]EquipTable!$1:$1048576,MATCH("표준 DI pp Min",[1]EquipTable!$1:$1,0),0)+INT($H62*(VLOOKUP($N62,[1]EquipTable!$1:$1048576,MATCH("표준 DI pp Max",[1]EquipTable!$1:$1,0),0)-VLOOKUP($N62,[1]EquipTable!$1:$1048576,MATCH("표준 DI pp Min",[1]EquipTable!$1:$1,0),0)+1))),
IF(OR($M62="캐릭터 상자 일반등급",$M62="캐릭터 상자 영웅등급"),"삭제",
IF(OR($M62="지정 캐릭터",IF(ISERROR(FIND("지정 캐릭터 LBP",$M62)),0,1)),
  IF(AND(OR($B62=10,$B62=11),$M62=OFFSET($M62,-1,0)),OFFSET(Q62,-1,0),
    IF(ISBLANK(VLOOKUP($N62,[2]ActorTable!$1:$1048576,MATCH("표준 DI pp Min",[2]ActorTable!$1:$1,0),0)),"삭제",
      INT(VLOOKUP($M62,$AP:$BC,MATCH($AZ$1,$AP$1:$BC$1,0),0)*(VLOOKUP($N62,[2]ActorTable!$1:$1048576,MATCH("표준 DI pp Min",[2]ActorTable!$1:$1,0),0)+$H62*(VLOOKUP($N62,[2]ActorTable!$1:$1048576,MATCH("표준 DI pp Max",[2]ActorTable!$1:$1,0),0)-VLOOKUP($N62,[2]ActorTable!$1:$1048576,MATCH("표준 DI pp Min",[2]ActorTable!$1:$1,0),0)+1))))),
IF($M62="안 지정 캐릭터 영웅등급",
  IF(AND(OR($B62=10,$B62=11),$M62=OFFSET($M62,-1,0)),OFFSET(Q62,-1,0),
    VLOOKUP($M62,$AP:$BC,MATCH($BB$1,$AP$1:$BC$1,0),0)+INT($H62*(VLOOKUP($M62,$AP:$BC,MATCH($BC$1,$AP$1:$BC$1,0),0)-VLOOKUP($M62,$AP:$BC,MATCH($BB$1,$AP$1:$BC$1,0),0)+1))),
IF($M62="지정 캐릭터 PP",
  IF(AND(OR($B62=10,$B62=11),$M62=OFFSET($M62,-1,0)),OFFSET(Q62,-1,0),
    INT($O62*VLOOKUP($M62,$AP:$BC,MATCH($AZ$1,$AP$1:$BC$1,0),0)*IF($O62&lt;=15,1,1+($O62-15)^0.5/8)*CHOOSE(MID($N62,7,1)+1,1,1.25,2))),
"그외없음")))))))</f>
        <v>삭제</v>
      </c>
      <c r="R62">
        <f ca="1">IF($M62="삭제","삭제",
IF($M62="지정 장비",
  IF($P62="DI",
    VLOOKUP($N62,[1]EquipTable!$1:$1048576,MATCH("표준 DI pr Min",[1]EquipTable!$1:$1,0),0)+INT($I62*(VLOOKUP($N62,[1]EquipTable!$1:$1048576,MATCH("표준 DI pr Max",[1]EquipTable!$1:$1,0),0)-VLOOKUP($N62,[1]EquipTable!$1:$1048576,MATCH("표준 DI pr Min",[1]EquipTable!$1:$1,0),0)+1)),
    ROUNDDOWN(VLOOKUP($N62,[1]EquipTable!$1:$1048576,MATCH("표준 GO pr Min",[1]EquipTable!$1:$1,0),0)+INT($I62*(VLOOKUP($N62,[1]EquipTable!$1:$1048576,MATCH("표준 GO pr Max",[1]EquipTable!$1:$1,0),0)-VLOOKUP($N62,[1]EquipTable!$1:$1048576,MATCH("표준 GO pr Min",[1]EquipTable!$1:$1,0),0)+100)),-2)),
IF(OR($M62="캐릭터 상자 일반등급",$M62="캐릭터 상자 영웅등급"),VLOOKUP($M62,$AP:$BC,MATCH($AZ$1,$AP$1:$BC$1,0),0),
IF(OR($M62="지정 캐릭터",IF(ISERROR(FIND("지정 캐릭터 LBP",$M62)),0,1)),
  IF(AND(OR($B62=10,$B62=11),$M62=OFFSET($M62,-1,0)),OFFSET(R62,-1,0),
    INT(VLOOKUP($M62,$AP:$BC,MATCH($AZ$1,$AP$1:$BC$1,0),0)*(VLOOKUP($N62,[2]ActorTable!$1:$1048576,MATCH("표준 DI pr Min",[2]ActorTable!$1:$1,0),0)+$I62*(VLOOKUP($N62,[2]ActorTable!$1:$1048576,MATCH("표준 DI pr Max",[2]ActorTable!$1:$1,0),0)-VLOOKUP($N62,[2]ActorTable!$1:$1048576,MATCH("표준 DI pr Min",[2]ActorTable!$1:$1,0),0)+1)))),
IF($M62="안 지정 캐릭터 영웅등급",
  IF(AND(OR($B62=10,$B62=11),$M62=OFFSET($M62,-1,0)),OFFSET(R62,-1,0),
    VLOOKUP($M62,$AP:$BC,MATCH($AZ$1,$AP$1:$BC$1,0),0)+INT($I62*(VLOOKUP($M62,$AP:$BC,MATCH($BA$1,$AP$1:$BC$1,0),0)-VLOOKUP($M62,$AP:$BC,MATCH($AZ$1,$AP$1:$BC$1,0),0)+1))),
IF($M62="지정 캐릭터 PP",
  IF(AND(OR($B62=10,$B62=11),$M62=OFFSET($M62,-1,0)),OFFSET(R62,-1,0),
    INT($O62*VLOOKUP($M62,$AP:$BC,MATCH($AZ$1,$AP$1:$BC$1,0),0)*IF($O62&lt;=15,1,1+($O62-15)^0.5/8)*CHOOSE(MID($N62,7,1)+1,1,1.25,2)*(VLOOKUP($M62,$AP:$BC,MATCH($BA$1,$AP$1:$BC$1,0),0)+$I62*(VLOOKUP($M62,$AP:$BC,MATCH($BB$1,$AP$1:$BC$1,0),0)-VLOOKUP($M62,$AP:$BC,MATCH($BA$1,$AP$1:$BC$1,0),0))))),
IF(OR($M62="안 지정 캐릭터 PP 일반등급",$M62="안 지정 캐릭터 PP 영웅등급"),
  IF(AND(OR($B62=10,$B62=11),$M62=OFFSET($M62,-1,0)),OFFSET(R62,-1,0),
    $O62*VLOOKUP($M62,$AP:$BC,MATCH($AZ$1,$AP$1:$BC$1,0),0)),
"그외없음")))))))</f>
        <v>5</v>
      </c>
      <c r="S62" t="str">
        <f ca="1">IF(OR(ISNUMBER(N62),N62="삭제",ISBLANK(N62)),"",
IF(LEFT(N62,5)="Equip",
  IF($BP$1&lt;VLOOKUP(N62,[1]EquipTable!$1:$1048576,MATCH("업데이트순번",[1]EquipTable!$1:$1,0),0),"업데이트순번이상",""),
IF(LEFT(N62,5)="Actor",
  IF($BY$1&lt;VLOOKUP(N62,[2]ActorTable!$1:$1048576,MATCH("업데이트순번",[2]ActorTable!$1:$1,0),0),"업데이트순번이상",""),
"그외없음")))</f>
        <v/>
      </c>
      <c r="T62" t="str">
        <f ca="1">IF(OR(ISNUMBER(N62),N62="삭제",ISBLANK(N62)),"",
IF(LEFT(N62,5)="Equip",IF(MID(N62,7,1)="4","전설",""),
IF(LEFT(N62,5)="Actor",IF(MID(N62,7,1)="2","전설",""),
"그외없음")))</f>
        <v/>
      </c>
      <c r="U62" t="s">
        <v>82</v>
      </c>
      <c r="V62" t="s">
        <v>199</v>
      </c>
      <c r="W62">
        <v>1</v>
      </c>
      <c r="X62" t="s">
        <v>129</v>
      </c>
      <c r="Z62">
        <v>5</v>
      </c>
      <c r="AA62" t="str">
        <f ca="1">IF(ISBLANK(AB62),"",
VLOOKUP(AB62,OFFSET(INDIRECT("$A:$B"),0,MATCH(AB$1&amp;"_Verify",INDIRECT("$1:$1"),0)-1),2,0)
)</f>
        <v>fe</v>
      </c>
      <c r="AB62" t="s">
        <v>82</v>
      </c>
      <c r="AC62" t="s">
        <v>394</v>
      </c>
      <c r="AD62">
        <v>1</v>
      </c>
      <c r="AE62" t="s">
        <v>129</v>
      </c>
      <c r="AG62">
        <v>5</v>
      </c>
      <c r="AH62" t="str">
        <f ca="1">IF(OR(ISNUMBER(AC62),AC62="삭제",ISBLANK(AC62)),"",
IF(LEFT(AC62,5)="Equip",
  IF($BP$1&lt;VLOOKUP(AC62,[1]EquipTable!$1:$1048576,MATCH("업데이트순번",[1]EquipTable!$1:$1,0),0),"업데이트순번이상",""),
IF(LEFT(AC62,5)="Actor",
  IF($BY$1&lt;VLOOKUP(AC62,[2]ActorTable!$1:$1048576,MATCH("업데이트순번",[2]ActorTable!$1:$1,0),0),"업데이트순번이상",""),
"그외없음")))</f>
        <v/>
      </c>
      <c r="AI62" s="11" t="str">
        <f>IF(OR(ISNUMBER(AC62),AC62="삭제",ISBLANK(AC62)),"",
IF(LEFT(AC62,5)="Equip",IF(MID(AC62,7,1)="4","전설",""),
IF(LEFT(AC62,5)="Actor",IF(MID(AC62,7,1)="2","전설",""),
"그외없음")))</f>
        <v/>
      </c>
      <c r="AJ62" t="str">
        <f>IF(ISBLANK($AB62),"",
IF(AND($B62&gt;=VLOOKUP($AB62,$AP:$AS,3,0),$B62&lt;=VLOOKUP($AB62,$AP:$AS,4,0)),"","슬롯타입이상"))</f>
        <v/>
      </c>
      <c r="AK62" t="str">
        <f ca="1">IF(OR(
  AND(NOT(ISERROR(FIND("상자",AB62))),ISBLANK(AC62)),
  AND(ISBLANK(AB62),ISBLANK(AC62)),
  AND(NOT(ISERROR(FIND("안 지정",AB62))),ISNUMBER(AC62))),"",
IF(AND(NOT(ISERROR(FIND("상자",AB62))),NOT(ISBLANK(AC62))),"밸류불필요",
IF(AND(NOT(ISERROR(FIND("안 지정",AB62))),NOT(ISNUMBER(AC62))),"숫자필요",
IF(NOT(ISERROR(FIND("장비",AB62))),
  IFERROR(VLOOKUP(AC62,[1]EquipTable!$A:$T,MATCH("이름참고",[1]EquipTable!$1:$1,0),0),"장비없음"),
IF(NOT(ISERROR(FIND("캐릭터",AB62))),
  IFERROR(VLOOKUP(AC62,[2]ActorTable!$A:$H,MATCH("이름참고",[2]ActorTable!$1:$1,0),0),"캐릭터없음"),
"")))))</f>
        <v>빛의 트랩</v>
      </c>
      <c r="AL62">
        <v>1</v>
      </c>
      <c r="AM62" t="str">
        <f ca="1">IF(ROW()=2,AN62,OFFSET(AM62,-1,0)&amp;IF(LEN(AN62)=0,"",","&amp;AN62))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v>
      </c>
      <c r="AN62" t="str">
        <f ca="1">IF(AL62&lt;&gt;1,"",
"{"""&amp;A$1&amp;""":"&amp;A62
&amp;","""&amp;B$1&amp;""":"&amp;B62
&amp;IF(LEN(AA62)=0,"",","""&amp;AA$1&amp;""":"""&amp;AA62&amp;"""")
&amp;IF(LEN(AC62)=0,"",","""&amp;AC$1&amp;""":"""&amp;AC62&amp;"""")
&amp;IF(LEN(AD62)=0,"",","""&amp;AD$1&amp;""":"&amp;AD62)
&amp;IF(LEN(AE62)=0,"",","""&amp;AE$1&amp;""":"""&amp;AE62&amp;"""")
&amp;IF(LEN(AF62)=0,"",","""&amp;AF$1&amp;""":"&amp;AF62)
&amp;IF(LEN(AG62)=0,"",","""&amp;AG$1&amp;""":"&amp;AG62)&amp;"}")</f>
        <v>{"dy":7,"sl":0,"tp":"fe","vl":"Equip3201","cn":1,"pt":"DI","pr":5}</v>
      </c>
      <c r="BM62">
        <f ca="1">IF(VLOOKUP($BV62,[1]EquipTable!$1:$1048576,MATCH("업데이트순번",[1]EquipTable!$1:$1,0),0)&lt;=$BP$1,1,0)
*IF(MID(BV62,7,1)="4",0.1,1)</f>
        <v>0.1</v>
      </c>
      <c r="BN62">
        <f ca="1">IF(VLOOKUP($BV62,[1]EquipTable!$1:$1048576,MATCH("업데이트순번",[1]EquipTable!$1:$1,0),0)&lt;=$BP$1,1,0)
*IF(MID(BV62,7,1)="4",0.1,1)
*IF(AND(MID(BV62,7,1)&lt;&gt;"4",OR(MID(BV62,6,1)="6",MID(BV62,6,1)="7")),3,1)</f>
        <v>0.1</v>
      </c>
      <c r="BO62">
        <f ca="1">IF(VLOOKUP($BV62,[1]EquipTable!$1:$1048576,MATCH("업데이트순번",[1]EquipTable!$1:$1,0),0)&lt;=$BP$1,1,0)
*IF(MID(BV62,7,1)="4",0.1,1)
*IF(AND(MID(BV62,7,1)&lt;&gt;"4",MID(BV62,6,1)="8"),4,1)</f>
        <v>0.1</v>
      </c>
      <c r="BP62">
        <f t="shared" ca="1" si="5"/>
        <v>1.3495276653171392E-3</v>
      </c>
      <c r="BQ62">
        <f t="shared" ca="1" si="6"/>
        <v>9.4250706880301622E-4</v>
      </c>
      <c r="BR62">
        <f t="shared" ca="1" si="7"/>
        <v>1.0193679918450561E-3</v>
      </c>
      <c r="BS62">
        <f t="shared" ca="1" si="8"/>
        <v>0.55465587044534448</v>
      </c>
      <c r="BT62">
        <f t="shared" ca="1" si="11"/>
        <v>0.38737040527803984</v>
      </c>
      <c r="BU62">
        <f t="shared" ca="1" si="12"/>
        <v>0.41896024464831766</v>
      </c>
      <c r="BV62" t="str">
        <f ca="1">OFFSET([1]EquipTable!$A$1,ROW()-1,0)</f>
        <v>Equip4401</v>
      </c>
    </row>
    <row r="63" spans="1:74">
      <c r="A63">
        <v>7</v>
      </c>
      <c r="B63">
        <v>1</v>
      </c>
      <c r="C63">
        <f>IF(B63&lt;=9,0,
IF(B63=10,1,2))</f>
        <v>0</v>
      </c>
      <c r="D63">
        <f ca="1">RAND()</f>
        <v>0.78590272744995482</v>
      </c>
      <c r="E63">
        <f ca="1">RAND()</f>
        <v>0.39937926026344339</v>
      </c>
      <c r="F63">
        <f ca="1">RAND()</f>
        <v>0.30658464158096077</v>
      </c>
      <c r="G63">
        <f ca="1">RAND()</f>
        <v>0.61155222892300543</v>
      </c>
      <c r="H63">
        <f ca="1">RAND()</f>
        <v>0.74260784378708222</v>
      </c>
      <c r="I63">
        <f ca="1">RAND()</f>
        <v>0.93012940372801356</v>
      </c>
      <c r="M63" t="str">
        <f ca="1">IF(LEN(J63)&lt;&gt;0,J63,VLOOKUP(D63+$B63,$BJ:$BK,MATCH($BK$1,$BJ$1:$BK$1,0),1))</f>
        <v>지정 장비</v>
      </c>
      <c r="N63" t="str">
        <f ca="1">IF(LEN(K63)&lt;&gt;0,
  IF(LEN($J63)=0,"두 칸 모두 입력",
  IF($J63="지정 장비",K63,INDEX($CA:$CA,MATCH(K63,$CB:$CB,0)))),
IF($M63="삭제","삭제",
IF($M63="지정 장비",VLOOKUP($E63,OFFSET($BS:$BV,0,IF($B63=6,1,IF($B63=7,2,0))),MATCH($BV$1,OFFSET($BS$1:$BV$1,0,IF($B63=6,1,IF($B63=7,2,0))),0),1),
IF(OR($M63="캐릭터 상자 일반등급",$M63="캐릭터 상자 영웅등급"),"삭제",
IF(OR($M63="지정 캐릭터",$M63="지정 캐릭터 PP",IF(ISERROR(FIND("지정 캐릭터 LBP",$M63)),0,1)),
  IF(AND(OR($B63=10,$B63=11),$M63=OFFSET($M63,-1,0)),OFFSET(N63,-1,0),VLOOKUP($E63,$BZ:$CA,MATCH($CA$1,$BZ$1:$CA$1,0),1)),
IF(OR($M63="안 지정 캐릭터 영웅등급",$M63="안 지정 캐릭터 PP 일반등급",$M63="안 지정 캐릭터 PP 영웅등급"),
  IF(AND(OR($B63=10,$B63=11),$M63=OFFSET($M63,-1,0)),OFFSET(N63,-1,0),INT($E63*100000)),
"그외없음"))))))</f>
        <v>Equip3201</v>
      </c>
      <c r="O63">
        <f ca="1">IF(LEN(L63)&lt;&gt;0,
  IF(OR(LEN($J63)=0,LEN($K63)=0),"세 칸 모두 입력",L63),
IF($M63="삭제","삭제",
IF(OR($M63="지정 장비",$M63="캐릭터 상자 일반등급",$M63="캐릭터 상자 영웅등급",$M63="지정 캐릭터",IF(ISERROR(FIND("지정 캐릭터 LBP",$M63)),0,1),$M63="안 지정 캐릭터 영웅등급"),1,
IF($M63="지정 캐릭터 PP",
  IF(AND(OR($B63=10,$B63=11),$M63=OFFSET($M63,-1,0)),OFFSET(O63,-1,0),
    VLOOKUP($M63,$AP:$BB,MATCH($AX$1,$AP$1:$BB$1,0),0)+INT($E63*(VLOOKUP($M63,$AP:$BB,MATCH($AY$1,$AP$1:$BB$1,0),0)-VLOOKUP($M63,$AP:$BB,MATCH($AX$1,$AP$1:$BB$1,0),0)+1))),
IF(OR($M63="안 지정 캐릭터 PP 일반등급",$M63="안 지정 캐릭터 PP 영웅등급"),
  IF(AND(OR($B63=10,$B63=11),$M63=OFFSET($M63,-1,0)),OFFSET(O63,-1,0),
    VLOOKUP($M63,$AP:$BB,MATCH($AX$1,$AP$1:$BB$1,0),0)+INT($E63*(VLOOKUP($M63,$AP:$BB,MATCH($AY$1,$AP$1:$BB$1,0),0)-VLOOKUP($M63,$AP:$BB,MATCH($AX$1,$AP$1:$BB$1,0),0)+1))),
"그외없음")))))</f>
        <v>1</v>
      </c>
      <c r="P63" t="str">
        <f ca="1">IF($M63="삭제","삭제",
IF($M63="지정 장비",
  IF(ISBLANK(VLOOKUP($N63,[1]EquipTable!$1:$1048576,MATCH("표준 GO pr Min",[1]EquipTable!$1:$1,0),0)),"DI",
    IF(ISBLANK(VLOOKUP($N63,[1]EquipTable!$1:$1048576,MATCH("표준 DI pr Min",[1]EquipTable!$1:$1,0),0)),"GO",
      IF(G63&lt;IF($B63&lt;=1,0.5,0.25),"DI","GO"))),
IF(OR($M63="캐릭터 상자 일반등급",$M63="캐릭터 상자 영웅등급"),"DI",
IF(OR($M63="지정 캐릭터",IF(ISERROR(FIND("지정 캐릭터 LBP",$M63)),0,1),$M63="안 지정 캐릭터 영웅등급"),"DI",
IF($M63="지정 캐릭터 PP","DI",
IF(OR($M63="안 지정 캐릭터 PP 일반등급",$M63="안 지정 캐릭터 PP 영웅등급"),"GO",
"그외없음"))))))</f>
        <v>GO</v>
      </c>
      <c r="Q63" t="str">
        <f ca="1">IF($M63="삭제","삭제",
IF($P63="GO","삭제",
IF($M63="지정 장비",
  IF(ISBLANK(VLOOKUP($N63,[1]EquipTable!$1:$1048576,MATCH("표준 DI pp Min",[1]EquipTable!$1:$1,0),0)),"삭제",
    VLOOKUP($N63,[1]EquipTable!$1:$1048576,MATCH("표준 DI pp Min",[1]EquipTable!$1:$1,0),0)+INT($H63*(VLOOKUP($N63,[1]EquipTable!$1:$1048576,MATCH("표준 DI pp Max",[1]EquipTable!$1:$1,0),0)-VLOOKUP($N63,[1]EquipTable!$1:$1048576,MATCH("표준 DI pp Min",[1]EquipTable!$1:$1,0),0)+1))),
IF(OR($M63="캐릭터 상자 일반등급",$M63="캐릭터 상자 영웅등급"),"삭제",
IF(OR($M63="지정 캐릭터",IF(ISERROR(FIND("지정 캐릭터 LBP",$M63)),0,1)),
  IF(AND(OR($B63=10,$B63=11),$M63=OFFSET($M63,-1,0)),OFFSET(Q63,-1,0),
    IF(ISBLANK(VLOOKUP($N63,[2]ActorTable!$1:$1048576,MATCH("표준 DI pp Min",[2]ActorTable!$1:$1,0),0)),"삭제",
      INT(VLOOKUP($M63,$AP:$BC,MATCH($AZ$1,$AP$1:$BC$1,0),0)*(VLOOKUP($N63,[2]ActorTable!$1:$1048576,MATCH("표준 DI pp Min",[2]ActorTable!$1:$1,0),0)+$H63*(VLOOKUP($N63,[2]ActorTable!$1:$1048576,MATCH("표준 DI pp Max",[2]ActorTable!$1:$1,0),0)-VLOOKUP($N63,[2]ActorTable!$1:$1048576,MATCH("표준 DI pp Min",[2]ActorTable!$1:$1,0),0)+1))))),
IF($M63="안 지정 캐릭터 영웅등급",
  IF(AND(OR($B63=10,$B63=11),$M63=OFFSET($M63,-1,0)),OFFSET(Q63,-1,0),
    VLOOKUP($M63,$AP:$BC,MATCH($BB$1,$AP$1:$BC$1,0),0)+INT($H63*(VLOOKUP($M63,$AP:$BC,MATCH($BC$1,$AP$1:$BC$1,0),0)-VLOOKUP($M63,$AP:$BC,MATCH($BB$1,$AP$1:$BC$1,0),0)+1))),
IF($M63="지정 캐릭터 PP",
  IF(AND(OR($B63=10,$B63=11),$M63=OFFSET($M63,-1,0)),OFFSET(Q63,-1,0),
    INT($O63*VLOOKUP($M63,$AP:$BC,MATCH($AZ$1,$AP$1:$BC$1,0),0)*IF($O63&lt;=15,1,1+($O63-15)^0.5/8)*CHOOSE(MID($N63,7,1)+1,1,1.25,2))),
"그외없음")))))))</f>
        <v>삭제</v>
      </c>
      <c r="R63">
        <f ca="1">IF($M63="삭제","삭제",
IF($M63="지정 장비",
  IF($P63="DI",
    VLOOKUP($N63,[1]EquipTable!$1:$1048576,MATCH("표준 DI pr Min",[1]EquipTable!$1:$1,0),0)+INT($I63*(VLOOKUP($N63,[1]EquipTable!$1:$1048576,MATCH("표준 DI pr Max",[1]EquipTable!$1:$1,0),0)-VLOOKUP($N63,[1]EquipTable!$1:$1048576,MATCH("표준 DI pr Min",[1]EquipTable!$1:$1,0),0)+1)),
    ROUNDDOWN(VLOOKUP($N63,[1]EquipTable!$1:$1048576,MATCH("표준 GO pr Min",[1]EquipTable!$1:$1,0),0)+INT($I63*(VLOOKUP($N63,[1]EquipTable!$1:$1048576,MATCH("표준 GO pr Max",[1]EquipTable!$1:$1,0),0)-VLOOKUP($N63,[1]EquipTable!$1:$1048576,MATCH("표준 GO pr Min",[1]EquipTable!$1:$1,0),0)+100)),-2)),
IF(OR($M63="캐릭터 상자 일반등급",$M63="캐릭터 상자 영웅등급"),VLOOKUP($M63,$AP:$BC,MATCH($AZ$1,$AP$1:$BC$1,0),0),
IF(OR($M63="지정 캐릭터",IF(ISERROR(FIND("지정 캐릭터 LBP",$M63)),0,1)),
  IF(AND(OR($B63=10,$B63=11),$M63=OFFSET($M63,-1,0)),OFFSET(R63,-1,0),
    INT(VLOOKUP($M63,$AP:$BC,MATCH($AZ$1,$AP$1:$BC$1,0),0)*(VLOOKUP($N63,[2]ActorTable!$1:$1048576,MATCH("표준 DI pr Min",[2]ActorTable!$1:$1,0),0)+$I63*(VLOOKUP($N63,[2]ActorTable!$1:$1048576,MATCH("표준 DI pr Max",[2]ActorTable!$1:$1,0),0)-VLOOKUP($N63,[2]ActorTable!$1:$1048576,MATCH("표준 DI pr Min",[2]ActorTable!$1:$1,0),0)+1)))),
IF($M63="안 지정 캐릭터 영웅등급",
  IF(AND(OR($B63=10,$B63=11),$M63=OFFSET($M63,-1,0)),OFFSET(R63,-1,0),
    VLOOKUP($M63,$AP:$BC,MATCH($AZ$1,$AP$1:$BC$1,0),0)+INT($I63*(VLOOKUP($M63,$AP:$BC,MATCH($BA$1,$AP$1:$BC$1,0),0)-VLOOKUP($M63,$AP:$BC,MATCH($AZ$1,$AP$1:$BC$1,0),0)+1))),
IF($M63="지정 캐릭터 PP",
  IF(AND(OR($B63=10,$B63=11),$M63=OFFSET($M63,-1,0)),OFFSET(R63,-1,0),
    INT($O63*VLOOKUP($M63,$AP:$BC,MATCH($AZ$1,$AP$1:$BC$1,0),0)*IF($O63&lt;=15,1,1+($O63-15)^0.5/8)*CHOOSE(MID($N63,7,1)+1,1,1.25,2)*(VLOOKUP($M63,$AP:$BC,MATCH($BA$1,$AP$1:$BC$1,0),0)+$I63*(VLOOKUP($M63,$AP:$BC,MATCH($BB$1,$AP$1:$BC$1,0),0)-VLOOKUP($M63,$AP:$BC,MATCH($BA$1,$AP$1:$BC$1,0),0))))),
IF(OR($M63="안 지정 캐릭터 PP 일반등급",$M63="안 지정 캐릭터 PP 영웅등급"),
  IF(AND(OR($B63=10,$B63=11),$M63=OFFSET($M63,-1,0)),OFFSET(R63,-1,0),
    $O63*VLOOKUP($M63,$AP:$BC,MATCH($AZ$1,$AP$1:$BC$1,0),0)),
"그외없음")))))))</f>
        <v>3500</v>
      </c>
      <c r="S63" t="str">
        <f ca="1">IF(OR(ISNUMBER(N63),N63="삭제",ISBLANK(N63)),"",
IF(LEFT(N63,5)="Equip",
  IF($BP$1&lt;VLOOKUP(N63,[1]EquipTable!$1:$1048576,MATCH("업데이트순번",[1]EquipTable!$1:$1,0),0),"업데이트순번이상",""),
IF(LEFT(N63,5)="Actor",
  IF($BY$1&lt;VLOOKUP(N63,[2]ActorTable!$1:$1048576,MATCH("업데이트순번",[2]ActorTable!$1:$1,0),0),"업데이트순번이상",""),
"그외없음")))</f>
        <v/>
      </c>
      <c r="T63" t="str">
        <f ca="1">IF(OR(ISNUMBER(N63),N63="삭제",ISBLANK(N63)),"",
IF(LEFT(N63,5)="Equip",IF(MID(N63,7,1)="4","전설",""),
IF(LEFT(N63,5)="Actor",IF(MID(N63,7,1)="2","전설",""),
"그외없음")))</f>
        <v/>
      </c>
      <c r="U63" t="s">
        <v>82</v>
      </c>
      <c r="V63" t="s">
        <v>111</v>
      </c>
      <c r="W63">
        <v>1</v>
      </c>
      <c r="X63" t="s">
        <v>125</v>
      </c>
      <c r="Z63">
        <v>800</v>
      </c>
      <c r="AA63" t="str">
        <f ca="1">IF(ISBLANK(AB63),"",
VLOOKUP(AB63,OFFSET(INDIRECT("$A:$B"),0,MATCH(AB$1&amp;"_Verify",INDIRECT("$1:$1"),0)-1),2,0)
)</f>
        <v>upn</v>
      </c>
      <c r="AB63" t="s">
        <v>92</v>
      </c>
      <c r="AC63">
        <v>41576</v>
      </c>
      <c r="AD63">
        <v>6</v>
      </c>
      <c r="AE63" t="s">
        <v>125</v>
      </c>
      <c r="AG63">
        <v>1800</v>
      </c>
      <c r="AH63" t="str">
        <f>IF(OR(ISNUMBER(AC63),AC63="삭제",ISBLANK(AC63)),"",
IF(LEFT(AC63,5)="Equip",
  IF($BP$1&lt;VLOOKUP(AC63,[1]EquipTable!$1:$1048576,MATCH("업데이트순번",[1]EquipTable!$1:$1,0),0),"업데이트순번이상",""),
IF(LEFT(AC63,5)="Actor",
  IF($BY$1&lt;VLOOKUP(AC63,[2]ActorTable!$1:$1048576,MATCH("업데이트순번",[2]ActorTable!$1:$1,0),0),"업데이트순번이상",""),
"그외없음")))</f>
        <v/>
      </c>
      <c r="AI63" s="11" t="str">
        <f>IF(OR(ISNUMBER(AC63),AC63="삭제",ISBLANK(AC63)),"",
IF(LEFT(AC63,5)="Equip",IF(MID(AC63,7,1)="4","전설",""),
IF(LEFT(AC63,5)="Actor",IF(MID(AC63,7,1)="2","전설",""),
"그외없음")))</f>
        <v/>
      </c>
      <c r="AJ63" t="str">
        <f>IF(ISBLANK($AB63),"",
IF(AND($B63&gt;=VLOOKUP($AB63,$AP:$AS,3,0),$B63&lt;=VLOOKUP($AB63,$AP:$AS,4,0)),"","슬롯타입이상"))</f>
        <v/>
      </c>
      <c r="AK63" t="str">
        <f>IF(OR(
  AND(NOT(ISERROR(FIND("상자",AB63))),ISBLANK(AC63)),
  AND(ISBLANK(AB63),ISBLANK(AC63)),
  AND(NOT(ISERROR(FIND("안 지정",AB63))),ISNUMBER(AC63))),"",
IF(AND(NOT(ISERROR(FIND("상자",AB63))),NOT(ISBLANK(AC63))),"밸류불필요",
IF(AND(NOT(ISERROR(FIND("안 지정",AB63))),NOT(ISNUMBER(AC63))),"숫자필요",
IF(NOT(ISERROR(FIND("장비",AB63))),
  IFERROR(VLOOKUP(AC63,[1]EquipTable!$A:$T,MATCH("이름참고",[1]EquipTable!$1:$1,0),0),"장비없음"),
IF(NOT(ISERROR(FIND("캐릭터",AB63))),
  IFERROR(VLOOKUP(AC63,[2]ActorTable!$A:$H,MATCH("이름참고",[2]ActorTable!$1:$1,0),0),"캐릭터없음"),
"")))))</f>
        <v/>
      </c>
      <c r="AL63">
        <v>1</v>
      </c>
      <c r="AM63" t="str">
        <f ca="1">IF(ROW()=2,AN63,OFFSET(AM63,-1,0)&amp;IF(LEN(AN63)=0,"",","&amp;AN63))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v>
      </c>
      <c r="AN63" t="str">
        <f ca="1">IF(AL63&lt;&gt;1,"",
"{"""&amp;A$1&amp;""":"&amp;A63
&amp;","""&amp;B$1&amp;""":"&amp;B63
&amp;IF(LEN(AA63)=0,"",","""&amp;AA$1&amp;""":"""&amp;AA63&amp;"""")
&amp;IF(LEN(AC63)=0,"",","""&amp;AC$1&amp;""":"""&amp;AC63&amp;"""")
&amp;IF(LEN(AD63)=0,"",","""&amp;AD$1&amp;""":"&amp;AD63)
&amp;IF(LEN(AE63)=0,"",","""&amp;AE$1&amp;""":"""&amp;AE63&amp;"""")
&amp;IF(LEN(AF63)=0,"",","""&amp;AF$1&amp;""":"&amp;AF63)
&amp;IF(LEN(AG63)=0,"",","""&amp;AG$1&amp;""":"&amp;AG63)&amp;"}")</f>
        <v>{"dy":7,"sl":1,"tp":"upn","vl":"41576","cn":6,"pt":"GO","pr":1800}</v>
      </c>
      <c r="BM63">
        <f ca="1">IF(VLOOKUP($BV63,[1]EquipTable!$1:$1048576,MATCH("업데이트순번",[1]EquipTable!$1:$1,0),0)&lt;=$BP$1,1,0)
*IF(MID(BV63,7,1)="4",0.1,1)</f>
        <v>0.1</v>
      </c>
      <c r="BN63">
        <f ca="1">IF(VLOOKUP($BV63,[1]EquipTable!$1:$1048576,MATCH("업데이트순번",[1]EquipTable!$1:$1,0),0)&lt;=$BP$1,1,0)
*IF(MID(BV63,7,1)="4",0.1,1)
*IF(AND(MID(BV63,7,1)&lt;&gt;"4",OR(MID(BV63,6,1)="6",MID(BV63,6,1)="7")),3,1)</f>
        <v>0.1</v>
      </c>
      <c r="BO63">
        <f ca="1">IF(VLOOKUP($BV63,[1]EquipTable!$1:$1048576,MATCH("업데이트순번",[1]EquipTable!$1:$1,0),0)&lt;=$BP$1,1,0)
*IF(MID(BV63,7,1)="4",0.1,1)
*IF(AND(MID(BV63,7,1)&lt;&gt;"4",MID(BV63,6,1)="8"),4,1)</f>
        <v>0.1</v>
      </c>
      <c r="BP63">
        <f t="shared" ca="1" si="5"/>
        <v>1.3495276653171392E-3</v>
      </c>
      <c r="BQ63">
        <f t="shared" ca="1" si="6"/>
        <v>9.4250706880301622E-4</v>
      </c>
      <c r="BR63">
        <f t="shared" ca="1" si="7"/>
        <v>1.0193679918450561E-3</v>
      </c>
      <c r="BS63">
        <f t="shared" ca="1" si="8"/>
        <v>0.55600539811066163</v>
      </c>
      <c r="BT63">
        <f t="shared" ca="1" si="11"/>
        <v>0.38831291234684284</v>
      </c>
      <c r="BU63">
        <f t="shared" ca="1" si="12"/>
        <v>0.4199796126401627</v>
      </c>
      <c r="BV63" t="str">
        <f ca="1">OFFSET([1]EquipTable!$A$1,ROW()-1,0)</f>
        <v>Equip4402</v>
      </c>
    </row>
    <row r="64" spans="1:74">
      <c r="A64">
        <v>7</v>
      </c>
      <c r="B64">
        <v>2</v>
      </c>
      <c r="C64">
        <f>IF(B64&lt;=9,0,
IF(B64=10,1,2))</f>
        <v>0</v>
      </c>
      <c r="D64">
        <f ca="1">RAND()</f>
        <v>0.60345887727444292</v>
      </c>
      <c r="E64">
        <f ca="1">RAND()</f>
        <v>0.13489353582129715</v>
      </c>
      <c r="F64">
        <f ca="1">RAND()</f>
        <v>0.77914897614558876</v>
      </c>
      <c r="G64">
        <f ca="1">RAND()</f>
        <v>0.89184838401742972</v>
      </c>
      <c r="H64">
        <f ca="1">RAND()</f>
        <v>0.75562735109977264</v>
      </c>
      <c r="I64">
        <f ca="1">RAND()</f>
        <v>0.74562474379164112</v>
      </c>
      <c r="M64" t="str">
        <f ca="1">IF(LEN(J64)&lt;&gt;0,J64,VLOOKUP(D64+$B64,$BJ:$BK,MATCH($BK$1,$BJ$1:$BK$1,0),1))</f>
        <v>안 지정 캐릭터 PP 영웅등급</v>
      </c>
      <c r="N64">
        <f ca="1">IF(LEN(K64)&lt;&gt;0,
  IF(LEN($J64)=0,"두 칸 모두 입력",
  IF($J64="지정 장비",K64,INDEX($CA:$CA,MATCH(K64,$CB:$CB,0)))),
IF($M64="삭제","삭제",
IF($M64="지정 장비",VLOOKUP($E64,OFFSET($BS:$BV,0,IF($B64=6,1,IF($B64=7,2,0))),MATCH($BV$1,OFFSET($BS$1:$BV$1,0,IF($B64=6,1,IF($B64=7,2,0))),0),1),
IF(OR($M64="캐릭터 상자 일반등급",$M64="캐릭터 상자 영웅등급"),"삭제",
IF(OR($M64="지정 캐릭터",$M64="지정 캐릭터 PP",IF(ISERROR(FIND("지정 캐릭터 LBP",$M64)),0,1)),
  IF(AND(OR($B64=10,$B64=11),$M64=OFFSET($M64,-1,0)),OFFSET(N64,-1,0),VLOOKUP($E64,$BZ:$CA,MATCH($CA$1,$BZ$1:$CA$1,0),1)),
IF(OR($M64="안 지정 캐릭터 영웅등급",$M64="안 지정 캐릭터 PP 일반등급",$M64="안 지정 캐릭터 PP 영웅등급"),
  IF(AND(OR($B64=10,$B64=11),$M64=OFFSET($M64,-1,0)),OFFSET(N64,-1,0),INT($E64*100000)),
"그외없음"))))))</f>
        <v>13489</v>
      </c>
      <c r="O64">
        <f ca="1">IF(LEN(L64)&lt;&gt;0,
  IF(OR(LEN($J64)=0,LEN($K64)=0),"세 칸 모두 입력",L64),
IF($M64="삭제","삭제",
IF(OR($M64="지정 장비",$M64="캐릭터 상자 일반등급",$M64="캐릭터 상자 영웅등급",$M64="지정 캐릭터",IF(ISERROR(FIND("지정 캐릭터 LBP",$M64)),0,1),$M64="안 지정 캐릭터 영웅등급"),1,
IF($M64="지정 캐릭터 PP",
  IF(AND(OR($B64=10,$B64=11),$M64=OFFSET($M64,-1,0)),OFFSET(O64,-1,0),
    VLOOKUP($M64,$AP:$BB,MATCH($AX$1,$AP$1:$BB$1,0),0)+INT($E64*(VLOOKUP($M64,$AP:$BB,MATCH($AY$1,$AP$1:$BB$1,0),0)-VLOOKUP($M64,$AP:$BB,MATCH($AX$1,$AP$1:$BB$1,0),0)+1))),
IF(OR($M64="안 지정 캐릭터 PP 일반등급",$M64="안 지정 캐릭터 PP 영웅등급"),
  IF(AND(OR($B64=10,$B64=11),$M64=OFFSET($M64,-1,0)),OFFSET(O64,-1,0),
    VLOOKUP($M64,$AP:$BB,MATCH($AX$1,$AP$1:$BB$1,0),0)+INT($E64*(VLOOKUP($M64,$AP:$BB,MATCH($AY$1,$AP$1:$BB$1,0),0)-VLOOKUP($M64,$AP:$BB,MATCH($AX$1,$AP$1:$BB$1,0),0)+1))),
"그외없음")))))</f>
        <v>4</v>
      </c>
      <c r="P64" t="str">
        <f ca="1">IF($M64="삭제","삭제",
IF($M64="지정 장비",
  IF(ISBLANK(VLOOKUP($N64,[1]EquipTable!$1:$1048576,MATCH("표준 GO pr Min",[1]EquipTable!$1:$1,0),0)),"DI",
    IF(ISBLANK(VLOOKUP($N64,[1]EquipTable!$1:$1048576,MATCH("표준 DI pr Min",[1]EquipTable!$1:$1,0),0)),"GO",
      IF(G64&lt;IF($B64&lt;=1,0.5,0.25),"DI","GO"))),
IF(OR($M64="캐릭터 상자 일반등급",$M64="캐릭터 상자 영웅등급"),"DI",
IF(OR($M64="지정 캐릭터",IF(ISERROR(FIND("지정 캐릭터 LBP",$M64)),0,1),$M64="안 지정 캐릭터 영웅등급"),"DI",
IF($M64="지정 캐릭터 PP","DI",
IF(OR($M64="안 지정 캐릭터 PP 일반등급",$M64="안 지정 캐릭터 PP 영웅등급"),"GO",
"그외없음"))))))</f>
        <v>GO</v>
      </c>
      <c r="Q64" t="str">
        <f ca="1">IF($M64="삭제","삭제",
IF($P64="GO","삭제",
IF($M64="지정 장비",
  IF(ISBLANK(VLOOKUP($N64,[1]EquipTable!$1:$1048576,MATCH("표준 DI pp Min",[1]EquipTable!$1:$1,0),0)),"삭제",
    VLOOKUP($N64,[1]EquipTable!$1:$1048576,MATCH("표준 DI pp Min",[1]EquipTable!$1:$1,0),0)+INT($H64*(VLOOKUP($N64,[1]EquipTable!$1:$1048576,MATCH("표준 DI pp Max",[1]EquipTable!$1:$1,0),0)-VLOOKUP($N64,[1]EquipTable!$1:$1048576,MATCH("표준 DI pp Min",[1]EquipTable!$1:$1,0),0)+1))),
IF(OR($M64="캐릭터 상자 일반등급",$M64="캐릭터 상자 영웅등급"),"삭제",
IF(OR($M64="지정 캐릭터",IF(ISERROR(FIND("지정 캐릭터 LBP",$M64)),0,1)),
  IF(AND(OR($B64=10,$B64=11),$M64=OFFSET($M64,-1,0)),OFFSET(Q64,-1,0),
    IF(ISBLANK(VLOOKUP($N64,[2]ActorTable!$1:$1048576,MATCH("표준 DI pp Min",[2]ActorTable!$1:$1,0),0)),"삭제",
      INT(VLOOKUP($M64,$AP:$BC,MATCH($AZ$1,$AP$1:$BC$1,0),0)*(VLOOKUP($N64,[2]ActorTable!$1:$1048576,MATCH("표준 DI pp Min",[2]ActorTable!$1:$1,0),0)+$H64*(VLOOKUP($N64,[2]ActorTable!$1:$1048576,MATCH("표준 DI pp Max",[2]ActorTable!$1:$1,0),0)-VLOOKUP($N64,[2]ActorTable!$1:$1048576,MATCH("표준 DI pp Min",[2]ActorTable!$1:$1,0),0)+1))))),
IF($M64="안 지정 캐릭터 영웅등급",
  IF(AND(OR($B64=10,$B64=11),$M64=OFFSET($M64,-1,0)),OFFSET(Q64,-1,0),
    VLOOKUP($M64,$AP:$BC,MATCH($BB$1,$AP$1:$BC$1,0),0)+INT($H64*(VLOOKUP($M64,$AP:$BC,MATCH($BC$1,$AP$1:$BC$1,0),0)-VLOOKUP($M64,$AP:$BC,MATCH($BB$1,$AP$1:$BC$1,0),0)+1))),
IF($M64="지정 캐릭터 PP",
  IF(AND(OR($B64=10,$B64=11),$M64=OFFSET($M64,-1,0)),OFFSET(Q64,-1,0),
    INT($O64*VLOOKUP($M64,$AP:$BC,MATCH($AZ$1,$AP$1:$BC$1,0),0)*IF($O64&lt;=15,1,1+($O64-15)^0.5/8)*CHOOSE(MID($N64,7,1)+1,1,1.25,2))),
"그외없음")))))))</f>
        <v>삭제</v>
      </c>
      <c r="R64">
        <f ca="1">IF($M64="삭제","삭제",
IF($M64="지정 장비",
  IF($P64="DI",
    VLOOKUP($N64,[1]EquipTable!$1:$1048576,MATCH("표준 DI pr Min",[1]EquipTable!$1:$1,0),0)+INT($I64*(VLOOKUP($N64,[1]EquipTable!$1:$1048576,MATCH("표준 DI pr Max",[1]EquipTable!$1:$1,0),0)-VLOOKUP($N64,[1]EquipTable!$1:$1048576,MATCH("표준 DI pr Min",[1]EquipTable!$1:$1,0),0)+1)),
    ROUNDDOWN(VLOOKUP($N64,[1]EquipTable!$1:$1048576,MATCH("표준 GO pr Min",[1]EquipTable!$1:$1,0),0)+INT($I64*(VLOOKUP($N64,[1]EquipTable!$1:$1048576,MATCH("표준 GO pr Max",[1]EquipTable!$1:$1,0),0)-VLOOKUP($N64,[1]EquipTable!$1:$1048576,MATCH("표준 GO pr Min",[1]EquipTable!$1:$1,0),0)+100)),-2)),
IF(OR($M64="캐릭터 상자 일반등급",$M64="캐릭터 상자 영웅등급"),VLOOKUP($M64,$AP:$BC,MATCH($AZ$1,$AP$1:$BC$1,0),0),
IF(OR($M64="지정 캐릭터",IF(ISERROR(FIND("지정 캐릭터 LBP",$M64)),0,1)),
  IF(AND(OR($B64=10,$B64=11),$M64=OFFSET($M64,-1,0)),OFFSET(R64,-1,0),
    INT(VLOOKUP($M64,$AP:$BC,MATCH($AZ$1,$AP$1:$BC$1,0),0)*(VLOOKUP($N64,[2]ActorTable!$1:$1048576,MATCH("표준 DI pr Min",[2]ActorTable!$1:$1,0),0)+$I64*(VLOOKUP($N64,[2]ActorTable!$1:$1048576,MATCH("표준 DI pr Max",[2]ActorTable!$1:$1,0),0)-VLOOKUP($N64,[2]ActorTable!$1:$1048576,MATCH("표준 DI pr Min",[2]ActorTable!$1:$1,0),0)+1)))),
IF($M64="안 지정 캐릭터 영웅등급",
  IF(AND(OR($B64=10,$B64=11),$M64=OFFSET($M64,-1,0)),OFFSET(R64,-1,0),
    VLOOKUP($M64,$AP:$BC,MATCH($AZ$1,$AP$1:$BC$1,0),0)+INT($I64*(VLOOKUP($M64,$AP:$BC,MATCH($BA$1,$AP$1:$BC$1,0),0)-VLOOKUP($M64,$AP:$BC,MATCH($AZ$1,$AP$1:$BC$1,0),0)+1))),
IF($M64="지정 캐릭터 PP",
  IF(AND(OR($B64=10,$B64=11),$M64=OFFSET($M64,-1,0)),OFFSET(R64,-1,0),
    INT($O64*VLOOKUP($M64,$AP:$BC,MATCH($AZ$1,$AP$1:$BC$1,0),0)*IF($O64&lt;=15,1,1+($O64-15)^0.5/8)*CHOOSE(MID($N64,7,1)+1,1,1.25,2)*(VLOOKUP($M64,$AP:$BC,MATCH($BA$1,$AP$1:$BC$1,0),0)+$I64*(VLOOKUP($M64,$AP:$BC,MATCH($BB$1,$AP$1:$BC$1,0),0)-VLOOKUP($M64,$AP:$BC,MATCH($BA$1,$AP$1:$BC$1,0),0))))),
IF(OR($M64="안 지정 캐릭터 PP 일반등급",$M64="안 지정 캐릭터 PP 영웅등급"),
  IF(AND(OR($B64=10,$B64=11),$M64=OFFSET($M64,-1,0)),OFFSET(R64,-1,0),
    $O64*VLOOKUP($M64,$AP:$BC,MATCH($AZ$1,$AP$1:$BC$1,0),0)),
"그외없음")))))))</f>
        <v>1200</v>
      </c>
      <c r="S64" t="str">
        <f ca="1">IF(OR(ISNUMBER(N64),N64="삭제",ISBLANK(N64)),"",
IF(LEFT(N64,5)="Equip",
  IF($BP$1&lt;VLOOKUP(N64,[1]EquipTable!$1:$1048576,MATCH("업데이트순번",[1]EquipTable!$1:$1,0),0),"업데이트순번이상",""),
IF(LEFT(N64,5)="Actor",
  IF($BY$1&lt;VLOOKUP(N64,[2]ActorTable!$1:$1048576,MATCH("업데이트순번",[2]ActorTable!$1:$1,0),0),"업데이트순번이상",""),
"그외없음")))</f>
        <v/>
      </c>
      <c r="T64" t="str">
        <f ca="1">IF(OR(ISNUMBER(N64),N64="삭제",ISBLANK(N64)),"",
IF(LEFT(N64,5)="Equip",IF(MID(N64,7,1)="4","전설",""),
IF(LEFT(N64,5)="Actor",IF(MID(N64,7,1)="2","전설",""),
"그외없음")))</f>
        <v/>
      </c>
      <c r="U64" t="s">
        <v>91</v>
      </c>
      <c r="V64">
        <v>20128</v>
      </c>
      <c r="W64">
        <v>10</v>
      </c>
      <c r="X64" t="s">
        <v>125</v>
      </c>
      <c r="Z64">
        <v>1000</v>
      </c>
      <c r="AA64" t="str">
        <f ca="1">IF(ISBLANK(AB64),"",
VLOOKUP(AB64,OFFSET(INDIRECT("$A:$B"),0,MATCH(AB$1&amp;"_Verify",INDIRECT("$1:$1"),0)-1),2,0)
)</f>
        <v>upn</v>
      </c>
      <c r="AB64" t="s">
        <v>92</v>
      </c>
      <c r="AC64">
        <v>84367</v>
      </c>
      <c r="AD64">
        <v>13</v>
      </c>
      <c r="AE64" t="s">
        <v>68</v>
      </c>
      <c r="AG64">
        <v>3900</v>
      </c>
      <c r="AH64" t="str">
        <f>IF(OR(ISNUMBER(AC64),AC64="삭제",ISBLANK(AC64)),"",
IF(LEFT(AC64,5)="Equip",
  IF($BP$1&lt;VLOOKUP(AC64,[1]EquipTable!$1:$1048576,MATCH("업데이트순번",[1]EquipTable!$1:$1,0),0),"업데이트순번이상",""),
IF(LEFT(AC64,5)="Actor",
  IF($BY$1&lt;VLOOKUP(AC64,[2]ActorTable!$1:$1048576,MATCH("업데이트순번",[2]ActorTable!$1:$1,0),0),"업데이트순번이상",""),
"그외없음")))</f>
        <v/>
      </c>
      <c r="AI64" s="11" t="str">
        <f>IF(OR(ISNUMBER(AC64),AC64="삭제",ISBLANK(AC64)),"",
IF(LEFT(AC64,5)="Equip",IF(MID(AC64,7,1)="4","전설",""),
IF(LEFT(AC64,5)="Actor",IF(MID(AC64,7,1)="2","전설",""),
"그외없음")))</f>
        <v/>
      </c>
      <c r="AJ64" t="str">
        <f>IF(ISBLANK($AB64),"",
IF(AND($B64&gt;=VLOOKUP($AB64,$AP:$AS,3,0),$B64&lt;=VLOOKUP($AB64,$AP:$AS,4,0)),"","슬롯타입이상"))</f>
        <v/>
      </c>
      <c r="AK64" t="str">
        <f>IF(OR(
  AND(NOT(ISERROR(FIND("상자",AB64))),ISBLANK(AC64)),
  AND(ISBLANK(AB64),ISBLANK(AC64)),
  AND(NOT(ISERROR(FIND("안 지정",AB64))),ISNUMBER(AC64))),"",
IF(AND(NOT(ISERROR(FIND("상자",AB64))),NOT(ISBLANK(AC64))),"밸류불필요",
IF(AND(NOT(ISERROR(FIND("안 지정",AB64))),NOT(ISNUMBER(AC64))),"숫자필요",
IF(NOT(ISERROR(FIND("장비",AB64))),
  IFERROR(VLOOKUP(AC64,[1]EquipTable!$A:$T,MATCH("이름참고",[1]EquipTable!$1:$1,0),0),"장비없음"),
IF(NOT(ISERROR(FIND("캐릭터",AB64))),
  IFERROR(VLOOKUP(AC64,[2]ActorTable!$A:$H,MATCH("이름참고",[2]ActorTable!$1:$1,0),0),"캐릭터없음"),
"")))))</f>
        <v/>
      </c>
      <c r="AL64">
        <v>1</v>
      </c>
      <c r="AM64" t="str">
        <f ca="1">IF(ROW()=2,AN64,OFFSET(AM64,-1,0)&amp;IF(LEN(AN64)=0,"",","&amp;AN64))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v>
      </c>
      <c r="AN64" t="str">
        <f ca="1">IF(AL64&lt;&gt;1,"",
"{"""&amp;A$1&amp;""":"&amp;A64
&amp;","""&amp;B$1&amp;""":"&amp;B64
&amp;IF(LEN(AA64)=0,"",","""&amp;AA$1&amp;""":"""&amp;AA64&amp;"""")
&amp;IF(LEN(AC64)=0,"",","""&amp;AC$1&amp;""":"""&amp;AC64&amp;"""")
&amp;IF(LEN(AD64)=0,"",","""&amp;AD$1&amp;""":"&amp;AD64)
&amp;IF(LEN(AE64)=0,"",","""&amp;AE$1&amp;""":"""&amp;AE64&amp;"""")
&amp;IF(LEN(AF64)=0,"",","""&amp;AF$1&amp;""":"&amp;AF64)
&amp;IF(LEN(AG64)=0,"",","""&amp;AG$1&amp;""":"&amp;AG64)&amp;"}")</f>
        <v>{"dy":7,"sl":2,"tp":"upn","vl":"84367","cn":13,"pt":"GO","pr":3900}</v>
      </c>
      <c r="BM64">
        <f ca="1">IF(VLOOKUP($BV64,[1]EquipTable!$1:$1048576,MATCH("업데이트순번",[1]EquipTable!$1:$1,0),0)&lt;=$BP$1,1,0)
*IF(MID(BV64,7,1)="4",0.1,1)</f>
        <v>0</v>
      </c>
      <c r="BN64">
        <f ca="1">IF(VLOOKUP($BV64,[1]EquipTable!$1:$1048576,MATCH("업데이트순번",[1]EquipTable!$1:$1,0),0)&lt;=$BP$1,1,0)
*IF(MID(BV64,7,1)="4",0.1,1)
*IF(AND(MID(BV64,7,1)&lt;&gt;"4",OR(MID(BV64,6,1)="6",MID(BV64,6,1)="7")),3,1)</f>
        <v>0</v>
      </c>
      <c r="BO64">
        <f ca="1">IF(VLOOKUP($BV64,[1]EquipTable!$1:$1048576,MATCH("업데이트순번",[1]EquipTable!$1:$1,0),0)&lt;=$BP$1,1,0)
*IF(MID(BV64,7,1)="4",0.1,1)
*IF(AND(MID(BV64,7,1)&lt;&gt;"4",MID(BV64,6,1)="8"),4,1)</f>
        <v>0</v>
      </c>
      <c r="BP64">
        <f t="shared" ca="1" si="5"/>
        <v>0</v>
      </c>
      <c r="BQ64">
        <f t="shared" ca="1" si="6"/>
        <v>0</v>
      </c>
      <c r="BR64">
        <f t="shared" ca="1" si="7"/>
        <v>0</v>
      </c>
      <c r="BS64">
        <f t="shared" ca="1" si="8"/>
        <v>0.55735492577597878</v>
      </c>
      <c r="BT64">
        <f t="shared" ca="1" si="11"/>
        <v>0.38925541941564584</v>
      </c>
      <c r="BU64">
        <f t="shared" ca="1" si="12"/>
        <v>0.42099898063200775</v>
      </c>
      <c r="BV64" t="str">
        <f ca="1">OFFSET([1]EquipTable!$A$1,ROW()-1,0)</f>
        <v>Equip4403</v>
      </c>
    </row>
    <row r="65" spans="1:74">
      <c r="A65">
        <v>7</v>
      </c>
      <c r="B65">
        <v>3</v>
      </c>
      <c r="C65">
        <f>IF(B65&lt;=9,0,
IF(B65=10,1,2))</f>
        <v>0</v>
      </c>
      <c r="D65">
        <f ca="1">RAND()</f>
        <v>0.20914813261282661</v>
      </c>
      <c r="E65">
        <f ca="1">RAND()</f>
        <v>0.46269911836173316</v>
      </c>
      <c r="F65">
        <f ca="1">RAND()</f>
        <v>0.70547856570640266</v>
      </c>
      <c r="G65">
        <f ca="1">RAND()</f>
        <v>0.85292235574043129</v>
      </c>
      <c r="H65">
        <f ca="1">RAND()</f>
        <v>0.68183991002088584</v>
      </c>
      <c r="I65">
        <f ca="1">RAND()</f>
        <v>2.8388792141601948E-2</v>
      </c>
      <c r="M65" t="str">
        <f ca="1">IF(LEN(J65)&lt;&gt;0,J65,VLOOKUP(D65+$B65,$BJ:$BK,MATCH($BK$1,$BJ$1:$BK$1,0),1))</f>
        <v>안 지정 캐릭터 PP 영웅등급</v>
      </c>
      <c r="N65">
        <f ca="1">IF(LEN(K65)&lt;&gt;0,
  IF(LEN($J65)=0,"두 칸 모두 입력",
  IF($J65="지정 장비",K65,INDEX($CA:$CA,MATCH(K65,$CB:$CB,0)))),
IF($M65="삭제","삭제",
IF($M65="지정 장비",VLOOKUP($E65,OFFSET($BS:$BV,0,IF($B65=6,1,IF($B65=7,2,0))),MATCH($BV$1,OFFSET($BS$1:$BV$1,0,IF($B65=6,1,IF($B65=7,2,0))),0),1),
IF(OR($M65="캐릭터 상자 일반등급",$M65="캐릭터 상자 영웅등급"),"삭제",
IF(OR($M65="지정 캐릭터",$M65="지정 캐릭터 PP",IF(ISERROR(FIND("지정 캐릭터 LBP",$M65)),0,1)),
  IF(AND(OR($B65=10,$B65=11),$M65=OFFSET($M65,-1,0)),OFFSET(N65,-1,0),VLOOKUP($E65,$BZ:$CA,MATCH($CA$1,$BZ$1:$CA$1,0),1)),
IF(OR($M65="안 지정 캐릭터 영웅등급",$M65="안 지정 캐릭터 PP 일반등급",$M65="안 지정 캐릭터 PP 영웅등급"),
  IF(AND(OR($B65=10,$B65=11),$M65=OFFSET($M65,-1,0)),OFFSET(N65,-1,0),INT($E65*100000)),
"그외없음"))))))</f>
        <v>46269</v>
      </c>
      <c r="O65">
        <f ca="1">IF(LEN(L65)&lt;&gt;0,
  IF(OR(LEN($J65)=0,LEN($K65)=0),"세 칸 모두 입력",L65),
IF($M65="삭제","삭제",
IF(OR($M65="지정 장비",$M65="캐릭터 상자 일반등급",$M65="캐릭터 상자 영웅등급",$M65="지정 캐릭터",IF(ISERROR(FIND("지정 캐릭터 LBP",$M65)),0,1),$M65="안 지정 캐릭터 영웅등급"),1,
IF($M65="지정 캐릭터 PP",
  IF(AND(OR($B65=10,$B65=11),$M65=OFFSET($M65,-1,0)),OFFSET(O65,-1,0),
    VLOOKUP($M65,$AP:$BB,MATCH($AX$1,$AP$1:$BB$1,0),0)+INT($E65*(VLOOKUP($M65,$AP:$BB,MATCH($AY$1,$AP$1:$BB$1,0),0)-VLOOKUP($M65,$AP:$BB,MATCH($AX$1,$AP$1:$BB$1,0),0)+1))),
IF(OR($M65="안 지정 캐릭터 PP 일반등급",$M65="안 지정 캐릭터 PP 영웅등급"),
  IF(AND(OR($B65=10,$B65=11),$M65=OFFSET($M65,-1,0)),OFFSET(O65,-1,0),
    VLOOKUP($M65,$AP:$BB,MATCH($AX$1,$AP$1:$BB$1,0),0)+INT($E65*(VLOOKUP($M65,$AP:$BB,MATCH($AY$1,$AP$1:$BB$1,0),0)-VLOOKUP($M65,$AP:$BB,MATCH($AX$1,$AP$1:$BB$1,0),0)+1))),
"그외없음")))))</f>
        <v>8</v>
      </c>
      <c r="P65" t="str">
        <f ca="1">IF($M65="삭제","삭제",
IF($M65="지정 장비",
  IF(ISBLANK(VLOOKUP($N65,[1]EquipTable!$1:$1048576,MATCH("표준 GO pr Min",[1]EquipTable!$1:$1,0),0)),"DI",
    IF(ISBLANK(VLOOKUP($N65,[1]EquipTable!$1:$1048576,MATCH("표준 DI pr Min",[1]EquipTable!$1:$1,0),0)),"GO",
      IF(G65&lt;IF($B65&lt;=1,0.5,0.25),"DI","GO"))),
IF(OR($M65="캐릭터 상자 일반등급",$M65="캐릭터 상자 영웅등급"),"DI",
IF(OR($M65="지정 캐릭터",IF(ISERROR(FIND("지정 캐릭터 LBP",$M65)),0,1),$M65="안 지정 캐릭터 영웅등급"),"DI",
IF($M65="지정 캐릭터 PP","DI",
IF(OR($M65="안 지정 캐릭터 PP 일반등급",$M65="안 지정 캐릭터 PP 영웅등급"),"GO",
"그외없음"))))))</f>
        <v>GO</v>
      </c>
      <c r="Q65" t="str">
        <f ca="1">IF($M65="삭제","삭제",
IF($P65="GO","삭제",
IF($M65="지정 장비",
  IF(ISBLANK(VLOOKUP($N65,[1]EquipTable!$1:$1048576,MATCH("표준 DI pp Min",[1]EquipTable!$1:$1,0),0)),"삭제",
    VLOOKUP($N65,[1]EquipTable!$1:$1048576,MATCH("표준 DI pp Min",[1]EquipTable!$1:$1,0),0)+INT($H65*(VLOOKUP($N65,[1]EquipTable!$1:$1048576,MATCH("표준 DI pp Max",[1]EquipTable!$1:$1,0),0)-VLOOKUP($N65,[1]EquipTable!$1:$1048576,MATCH("표준 DI pp Min",[1]EquipTable!$1:$1,0),0)+1))),
IF(OR($M65="캐릭터 상자 일반등급",$M65="캐릭터 상자 영웅등급"),"삭제",
IF(OR($M65="지정 캐릭터",IF(ISERROR(FIND("지정 캐릭터 LBP",$M65)),0,1)),
  IF(AND(OR($B65=10,$B65=11),$M65=OFFSET($M65,-1,0)),OFFSET(Q65,-1,0),
    IF(ISBLANK(VLOOKUP($N65,[2]ActorTable!$1:$1048576,MATCH("표준 DI pp Min",[2]ActorTable!$1:$1,0),0)),"삭제",
      INT(VLOOKUP($M65,$AP:$BC,MATCH($AZ$1,$AP$1:$BC$1,0),0)*(VLOOKUP($N65,[2]ActorTable!$1:$1048576,MATCH("표준 DI pp Min",[2]ActorTable!$1:$1,0),0)+$H65*(VLOOKUP($N65,[2]ActorTable!$1:$1048576,MATCH("표준 DI pp Max",[2]ActorTable!$1:$1,0),0)-VLOOKUP($N65,[2]ActorTable!$1:$1048576,MATCH("표준 DI pp Min",[2]ActorTable!$1:$1,0),0)+1))))),
IF($M65="안 지정 캐릭터 영웅등급",
  IF(AND(OR($B65=10,$B65=11),$M65=OFFSET($M65,-1,0)),OFFSET(Q65,-1,0),
    VLOOKUP($M65,$AP:$BC,MATCH($BB$1,$AP$1:$BC$1,0),0)+INT($H65*(VLOOKUP($M65,$AP:$BC,MATCH($BC$1,$AP$1:$BC$1,0),0)-VLOOKUP($M65,$AP:$BC,MATCH($BB$1,$AP$1:$BC$1,0),0)+1))),
IF($M65="지정 캐릭터 PP",
  IF(AND(OR($B65=10,$B65=11),$M65=OFFSET($M65,-1,0)),OFFSET(Q65,-1,0),
    INT($O65*VLOOKUP($M65,$AP:$BC,MATCH($AZ$1,$AP$1:$BC$1,0),0)*IF($O65&lt;=15,1,1+($O65-15)^0.5/8)*CHOOSE(MID($N65,7,1)+1,1,1.25,2))),
"그외없음")))))))</f>
        <v>삭제</v>
      </c>
      <c r="R65">
        <f ca="1">IF($M65="삭제","삭제",
IF($M65="지정 장비",
  IF($P65="DI",
    VLOOKUP($N65,[1]EquipTable!$1:$1048576,MATCH("표준 DI pr Min",[1]EquipTable!$1:$1,0),0)+INT($I65*(VLOOKUP($N65,[1]EquipTable!$1:$1048576,MATCH("표준 DI pr Max",[1]EquipTable!$1:$1,0),0)-VLOOKUP($N65,[1]EquipTable!$1:$1048576,MATCH("표준 DI pr Min",[1]EquipTable!$1:$1,0),0)+1)),
    ROUNDDOWN(VLOOKUP($N65,[1]EquipTable!$1:$1048576,MATCH("표준 GO pr Min",[1]EquipTable!$1:$1,0),0)+INT($I65*(VLOOKUP($N65,[1]EquipTable!$1:$1048576,MATCH("표준 GO pr Max",[1]EquipTable!$1:$1,0),0)-VLOOKUP($N65,[1]EquipTable!$1:$1048576,MATCH("표준 GO pr Min",[1]EquipTable!$1:$1,0),0)+100)),-2)),
IF(OR($M65="캐릭터 상자 일반등급",$M65="캐릭터 상자 영웅등급"),VLOOKUP($M65,$AP:$BC,MATCH($AZ$1,$AP$1:$BC$1,0),0),
IF(OR($M65="지정 캐릭터",IF(ISERROR(FIND("지정 캐릭터 LBP",$M65)),0,1)),
  IF(AND(OR($B65=10,$B65=11),$M65=OFFSET($M65,-1,0)),OFFSET(R65,-1,0),
    INT(VLOOKUP($M65,$AP:$BC,MATCH($AZ$1,$AP$1:$BC$1,0),0)*(VLOOKUP($N65,[2]ActorTable!$1:$1048576,MATCH("표준 DI pr Min",[2]ActorTable!$1:$1,0),0)+$I65*(VLOOKUP($N65,[2]ActorTable!$1:$1048576,MATCH("표준 DI pr Max",[2]ActorTable!$1:$1,0),0)-VLOOKUP($N65,[2]ActorTable!$1:$1048576,MATCH("표준 DI pr Min",[2]ActorTable!$1:$1,0),0)+1)))),
IF($M65="안 지정 캐릭터 영웅등급",
  IF(AND(OR($B65=10,$B65=11),$M65=OFFSET($M65,-1,0)),OFFSET(R65,-1,0),
    VLOOKUP($M65,$AP:$BC,MATCH($AZ$1,$AP$1:$BC$1,0),0)+INT($I65*(VLOOKUP($M65,$AP:$BC,MATCH($BA$1,$AP$1:$BC$1,0),0)-VLOOKUP($M65,$AP:$BC,MATCH($AZ$1,$AP$1:$BC$1,0),0)+1))),
IF($M65="지정 캐릭터 PP",
  IF(AND(OR($B65=10,$B65=11),$M65=OFFSET($M65,-1,0)),OFFSET(R65,-1,0),
    INT($O65*VLOOKUP($M65,$AP:$BC,MATCH($AZ$1,$AP$1:$BC$1,0),0)*IF($O65&lt;=15,1,1+($O65-15)^0.5/8)*CHOOSE(MID($N65,7,1)+1,1,1.25,2)*(VLOOKUP($M65,$AP:$BC,MATCH($BA$1,$AP$1:$BC$1,0),0)+$I65*(VLOOKUP($M65,$AP:$BC,MATCH($BB$1,$AP$1:$BC$1,0),0)-VLOOKUP($M65,$AP:$BC,MATCH($BA$1,$AP$1:$BC$1,0),0))))),
IF(OR($M65="안 지정 캐릭터 PP 일반등급",$M65="안 지정 캐릭터 PP 영웅등급"),
  IF(AND(OR($B65=10,$B65=11),$M65=OFFSET($M65,-1,0)),OFFSET(R65,-1,0),
    $O65*VLOOKUP($M65,$AP:$BC,MATCH($AZ$1,$AP$1:$BC$1,0),0)),
"그외없음")))))))</f>
        <v>2400</v>
      </c>
      <c r="S65" t="str">
        <f ca="1">IF(OR(ISNUMBER(N65),N65="삭제",ISBLANK(N65)),"",
IF(LEFT(N65,5)="Equip",
  IF($BP$1&lt;VLOOKUP(N65,[1]EquipTable!$1:$1048576,MATCH("업데이트순번",[1]EquipTable!$1:$1,0),0),"업데이트순번이상",""),
IF(LEFT(N65,5)="Actor",
  IF($BY$1&lt;VLOOKUP(N65,[2]ActorTable!$1:$1048576,MATCH("업데이트순번",[2]ActorTable!$1:$1,0),0),"업데이트순번이상",""),
"그외없음")))</f>
        <v/>
      </c>
      <c r="T65" t="str">
        <f ca="1">IF(OR(ISNUMBER(N65),N65="삭제",ISBLANK(N65)),"",
IF(LEFT(N65,5)="Equip",IF(MID(N65,7,1)="4","전설",""),
IF(LEFT(N65,5)="Actor",IF(MID(N65,7,1)="2","전설",""),
"그외없음")))</f>
        <v/>
      </c>
      <c r="U65" t="s">
        <v>92</v>
      </c>
      <c r="V65">
        <v>31576</v>
      </c>
      <c r="W65">
        <v>10</v>
      </c>
      <c r="X65" t="s">
        <v>125</v>
      </c>
      <c r="Z65">
        <v>1000</v>
      </c>
      <c r="AA65" t="str">
        <f ca="1">IF(ISBLANK(AB65),"",
VLOOKUP(AB65,OFFSET(INDIRECT("$A:$B"),0,MATCH(AB$1&amp;"_Verify",INDIRECT("$1:$1"),0)-1),2,0)
)</f>
        <v>fe</v>
      </c>
      <c r="AB65" t="s">
        <v>82</v>
      </c>
      <c r="AC65" t="s">
        <v>465</v>
      </c>
      <c r="AD65">
        <v>1</v>
      </c>
      <c r="AE65" t="s">
        <v>129</v>
      </c>
      <c r="AF65">
        <v>189</v>
      </c>
      <c r="AG65">
        <v>59</v>
      </c>
      <c r="AH65" t="str">
        <f ca="1">IF(OR(ISNUMBER(AC65),AC65="삭제",ISBLANK(AC65)),"",
IF(LEFT(AC65,5)="Equip",
  IF($BP$1&lt;VLOOKUP(AC65,[1]EquipTable!$1:$1048576,MATCH("업데이트순번",[1]EquipTable!$1:$1,0),0),"업데이트순번이상",""),
IF(LEFT(AC65,5)="Actor",
  IF($BY$1&lt;VLOOKUP(AC65,[2]ActorTable!$1:$1048576,MATCH("업데이트순번",[2]ActorTable!$1:$1,0),0),"업데이트순번이상",""),
"그외없음")))</f>
        <v/>
      </c>
      <c r="AI65" s="11" t="str">
        <f>IF(OR(ISNUMBER(AC65),AC65="삭제",ISBLANK(AC65)),"",
IF(LEFT(AC65,5)="Equip",IF(MID(AC65,7,1)="4","전설",""),
IF(LEFT(AC65,5)="Actor",IF(MID(AC65,7,1)="2","전설",""),
"그외없음")))</f>
        <v>전설</v>
      </c>
      <c r="AJ65" t="str">
        <f>IF(ISBLANK($AB65),"",
IF(AND($B65&gt;=VLOOKUP($AB65,$AP:$AS,3,0),$B65&lt;=VLOOKUP($AB65,$AP:$AS,4,0)),"","슬롯타입이상"))</f>
        <v/>
      </c>
      <c r="AK65" t="str">
        <f ca="1">IF(OR(
  AND(NOT(ISERROR(FIND("상자",AB65))),ISBLANK(AC65)),
  AND(ISBLANK(AB65),ISBLANK(AC65)),
  AND(NOT(ISERROR(FIND("안 지정",AB65))),ISNUMBER(AC65))),"",
IF(AND(NOT(ISERROR(FIND("상자",AB65))),NOT(ISBLANK(AC65))),"밸류불필요",
IF(AND(NOT(ISERROR(FIND("안 지정",AB65))),NOT(ISNUMBER(AC65))),"숫자필요",
IF(NOT(ISERROR(FIND("장비",AB65))),
  IFERROR(VLOOKUP(AC65,[1]EquipTable!$A:$T,MATCH("이름참고",[1]EquipTable!$1:$1,0),0),"장비없음"),
IF(NOT(ISERROR(FIND("캐릭터",AB65))),
  IFERROR(VLOOKUP(AC65,[2]ActorTable!$A:$H,MATCH("이름참고",[2]ActorTable!$1:$1,0),0),"캐릭터없음"),
"")))))</f>
        <v>나선형 단검</v>
      </c>
      <c r="AL65">
        <v>1</v>
      </c>
      <c r="AM65" t="str">
        <f ca="1">IF(ROW()=2,AN65,OFFSET(AM65,-1,0)&amp;IF(LEN(AN65)=0,"",","&amp;AN65))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v>
      </c>
      <c r="AN65" t="str">
        <f ca="1">IF(AL65&lt;&gt;1,"",
"{"""&amp;A$1&amp;""":"&amp;A65
&amp;","""&amp;B$1&amp;""":"&amp;B65
&amp;IF(LEN(AA65)=0,"",","""&amp;AA$1&amp;""":"""&amp;AA65&amp;"""")
&amp;IF(LEN(AC65)=0,"",","""&amp;AC$1&amp;""":"""&amp;AC65&amp;"""")
&amp;IF(LEN(AD65)=0,"",","""&amp;AD$1&amp;""":"&amp;AD65)
&amp;IF(LEN(AE65)=0,"",","""&amp;AE$1&amp;""":"""&amp;AE65&amp;"""")
&amp;IF(LEN(AF65)=0,"",","""&amp;AF$1&amp;""":"&amp;AF65)
&amp;IF(LEN(AG65)=0,"",","""&amp;AG$1&amp;""":"&amp;AG65)&amp;"}")</f>
        <v>{"dy":7,"sl":3,"tp":"fe","vl":"Equip1402","cn":1,"pt":"DI","pp":189,"pr":59}</v>
      </c>
      <c r="BM65">
        <f ca="1">IF(VLOOKUP($BV65,[1]EquipTable!$1:$1048576,MATCH("업데이트순번",[1]EquipTable!$1:$1,0),0)&lt;=$BP$1,1,0)
*IF(MID(BV65,7,1)="4",0.1,1)</f>
        <v>0</v>
      </c>
      <c r="BN65">
        <f ca="1">IF(VLOOKUP($BV65,[1]EquipTable!$1:$1048576,MATCH("업데이트순번",[1]EquipTable!$1:$1,0),0)&lt;=$BP$1,1,0)
*IF(MID(BV65,7,1)="4",0.1,1)
*IF(AND(MID(BV65,7,1)&lt;&gt;"4",OR(MID(BV65,6,1)="6",MID(BV65,6,1)="7")),3,1)</f>
        <v>0</v>
      </c>
      <c r="BO65">
        <f ca="1">IF(VLOOKUP($BV65,[1]EquipTable!$1:$1048576,MATCH("업데이트순번",[1]EquipTable!$1:$1,0),0)&lt;=$BP$1,1,0)
*IF(MID(BV65,7,1)="4",0.1,1)
*IF(AND(MID(BV65,7,1)&lt;&gt;"4",MID(BV65,6,1)="8"),4,1)</f>
        <v>0</v>
      </c>
      <c r="BP65">
        <f t="shared" ca="1" si="5"/>
        <v>0</v>
      </c>
      <c r="BQ65">
        <f t="shared" ca="1" si="6"/>
        <v>0</v>
      </c>
      <c r="BR65">
        <f t="shared" ca="1" si="7"/>
        <v>0</v>
      </c>
      <c r="BS65">
        <f t="shared" ca="1" si="8"/>
        <v>0.55735492577597878</v>
      </c>
      <c r="BT65">
        <f t="shared" ca="1" si="11"/>
        <v>0.38925541941564584</v>
      </c>
      <c r="BU65">
        <f t="shared" ca="1" si="12"/>
        <v>0.42099898063200775</v>
      </c>
      <c r="BV65" t="str">
        <f ca="1">OFFSET([1]EquipTable!$A$1,ROW()-1,0)</f>
        <v>Equip4404</v>
      </c>
    </row>
    <row r="66" spans="1:74">
      <c r="A66">
        <v>7</v>
      </c>
      <c r="B66">
        <v>4</v>
      </c>
      <c r="C66">
        <f>IF(B66&lt;=9,0,
IF(B66=10,1,2))</f>
        <v>0</v>
      </c>
      <c r="D66">
        <f ca="1">RAND()</f>
        <v>0.37705861501047122</v>
      </c>
      <c r="E66">
        <f ca="1">RAND()</f>
        <v>2.2814377991466239E-2</v>
      </c>
      <c r="F66">
        <f ca="1">RAND()</f>
        <v>0.34625938173499526</v>
      </c>
      <c r="G66">
        <f ca="1">RAND()</f>
        <v>0.47289658124270062</v>
      </c>
      <c r="H66">
        <f ca="1">RAND()</f>
        <v>0.84265835087060015</v>
      </c>
      <c r="I66">
        <f ca="1">RAND()</f>
        <v>8.5019787110062972E-2</v>
      </c>
      <c r="M66" t="str">
        <f ca="1">IF(LEN(J66)&lt;&gt;0,J66,VLOOKUP(D66+$B66,$BJ:$BK,MATCH($BK$1,$BJ$1:$BK$1,0),1))</f>
        <v>안 지정 캐릭터 PP 일반등급</v>
      </c>
      <c r="N66">
        <f ca="1">IF(LEN(K66)&lt;&gt;0,
  IF(LEN($J66)=0,"두 칸 모두 입력",
  IF($J66="지정 장비",K66,INDEX($CA:$CA,MATCH(K66,$CB:$CB,0)))),
IF($M66="삭제","삭제",
IF($M66="지정 장비",VLOOKUP($E66,OFFSET($BS:$BV,0,IF($B66=6,1,IF($B66=7,2,0))),MATCH($BV$1,OFFSET($BS$1:$BV$1,0,IF($B66=6,1,IF($B66=7,2,0))),0),1),
IF(OR($M66="캐릭터 상자 일반등급",$M66="캐릭터 상자 영웅등급"),"삭제",
IF(OR($M66="지정 캐릭터",$M66="지정 캐릭터 PP",IF(ISERROR(FIND("지정 캐릭터 LBP",$M66)),0,1)),
  IF(AND(OR($B66=10,$B66=11),$M66=OFFSET($M66,-1,0)),OFFSET(N66,-1,0),VLOOKUP($E66,$BZ:$CA,MATCH($CA$1,$BZ$1:$CA$1,0),1)),
IF(OR($M66="안 지정 캐릭터 영웅등급",$M66="안 지정 캐릭터 PP 일반등급",$M66="안 지정 캐릭터 PP 영웅등급"),
  IF(AND(OR($B66=10,$B66=11),$M66=OFFSET($M66,-1,0)),OFFSET(N66,-1,0),INT($E66*100000)),
"그외없음"))))))</f>
        <v>2281</v>
      </c>
      <c r="O66">
        <f ca="1">IF(LEN(L66)&lt;&gt;0,
  IF(OR(LEN($J66)=0,LEN($K66)=0),"세 칸 모두 입력",L66),
IF($M66="삭제","삭제",
IF(OR($M66="지정 장비",$M66="캐릭터 상자 일반등급",$M66="캐릭터 상자 영웅등급",$M66="지정 캐릭터",IF(ISERROR(FIND("지정 캐릭터 LBP",$M66)),0,1),$M66="안 지정 캐릭터 영웅등급"),1,
IF($M66="지정 캐릭터 PP",
  IF(AND(OR($B66=10,$B66=11),$M66=OFFSET($M66,-1,0)),OFFSET(O66,-1,0),
    VLOOKUP($M66,$AP:$BB,MATCH($AX$1,$AP$1:$BB$1,0),0)+INT($E66*(VLOOKUP($M66,$AP:$BB,MATCH($AY$1,$AP$1:$BB$1,0),0)-VLOOKUP($M66,$AP:$BB,MATCH($AX$1,$AP$1:$BB$1,0),0)+1))),
IF(OR($M66="안 지정 캐릭터 PP 일반등급",$M66="안 지정 캐릭터 PP 영웅등급"),
  IF(AND(OR($B66=10,$B66=11),$M66=OFFSET($M66,-1,0)),OFFSET(O66,-1,0),
    VLOOKUP($M66,$AP:$BB,MATCH($AX$1,$AP$1:$BB$1,0),0)+INT($E66*(VLOOKUP($M66,$AP:$BB,MATCH($AY$1,$AP$1:$BB$1,0),0)-VLOOKUP($M66,$AP:$BB,MATCH($AX$1,$AP$1:$BB$1,0),0)+1))),
"그외없음")))))</f>
        <v>3</v>
      </c>
      <c r="P66" t="str">
        <f ca="1">IF($M66="삭제","삭제",
IF($M66="지정 장비",
  IF(ISBLANK(VLOOKUP($N66,[1]EquipTable!$1:$1048576,MATCH("표준 GO pr Min",[1]EquipTable!$1:$1,0),0)),"DI",
    IF(ISBLANK(VLOOKUP($N66,[1]EquipTable!$1:$1048576,MATCH("표준 DI pr Min",[1]EquipTable!$1:$1,0),0)),"GO",
      IF(G66&lt;IF($B66&lt;=1,0.5,0.25),"DI","GO"))),
IF(OR($M66="캐릭터 상자 일반등급",$M66="캐릭터 상자 영웅등급"),"DI",
IF(OR($M66="지정 캐릭터",IF(ISERROR(FIND("지정 캐릭터 LBP",$M66)),0,1),$M66="안 지정 캐릭터 영웅등급"),"DI",
IF($M66="지정 캐릭터 PP","DI",
IF(OR($M66="안 지정 캐릭터 PP 일반등급",$M66="안 지정 캐릭터 PP 영웅등급"),"GO",
"그외없음"))))))</f>
        <v>GO</v>
      </c>
      <c r="Q66" t="str">
        <f ca="1">IF($M66="삭제","삭제",
IF($P66="GO","삭제",
IF($M66="지정 장비",
  IF(ISBLANK(VLOOKUP($N66,[1]EquipTable!$1:$1048576,MATCH("표준 DI pp Min",[1]EquipTable!$1:$1,0),0)),"삭제",
    VLOOKUP($N66,[1]EquipTable!$1:$1048576,MATCH("표준 DI pp Min",[1]EquipTable!$1:$1,0),0)+INT($H66*(VLOOKUP($N66,[1]EquipTable!$1:$1048576,MATCH("표준 DI pp Max",[1]EquipTable!$1:$1,0),0)-VLOOKUP($N66,[1]EquipTable!$1:$1048576,MATCH("표준 DI pp Min",[1]EquipTable!$1:$1,0),0)+1))),
IF(OR($M66="캐릭터 상자 일반등급",$M66="캐릭터 상자 영웅등급"),"삭제",
IF(OR($M66="지정 캐릭터",IF(ISERROR(FIND("지정 캐릭터 LBP",$M66)),0,1)),
  IF(AND(OR($B66=10,$B66=11),$M66=OFFSET($M66,-1,0)),OFFSET(Q66,-1,0),
    IF(ISBLANK(VLOOKUP($N66,[2]ActorTable!$1:$1048576,MATCH("표준 DI pp Min",[2]ActorTable!$1:$1,0),0)),"삭제",
      INT(VLOOKUP($M66,$AP:$BC,MATCH($AZ$1,$AP$1:$BC$1,0),0)*(VLOOKUP($N66,[2]ActorTable!$1:$1048576,MATCH("표준 DI pp Min",[2]ActorTable!$1:$1,0),0)+$H66*(VLOOKUP($N66,[2]ActorTable!$1:$1048576,MATCH("표준 DI pp Max",[2]ActorTable!$1:$1,0),0)-VLOOKUP($N66,[2]ActorTable!$1:$1048576,MATCH("표준 DI pp Min",[2]ActorTable!$1:$1,0),0)+1))))),
IF($M66="안 지정 캐릭터 영웅등급",
  IF(AND(OR($B66=10,$B66=11),$M66=OFFSET($M66,-1,0)),OFFSET(Q66,-1,0),
    VLOOKUP($M66,$AP:$BC,MATCH($BB$1,$AP$1:$BC$1,0),0)+INT($H66*(VLOOKUP($M66,$AP:$BC,MATCH($BC$1,$AP$1:$BC$1,0),0)-VLOOKUP($M66,$AP:$BC,MATCH($BB$1,$AP$1:$BC$1,0),0)+1))),
IF($M66="지정 캐릭터 PP",
  IF(AND(OR($B66=10,$B66=11),$M66=OFFSET($M66,-1,0)),OFFSET(Q66,-1,0),
    INT($O66*VLOOKUP($M66,$AP:$BC,MATCH($AZ$1,$AP$1:$BC$1,0),0)*IF($O66&lt;=15,1,1+($O66-15)^0.5/8)*CHOOSE(MID($N66,7,1)+1,1,1.25,2))),
"그외없음")))))))</f>
        <v>삭제</v>
      </c>
      <c r="R66">
        <f ca="1">IF($M66="삭제","삭제",
IF($M66="지정 장비",
  IF($P66="DI",
    VLOOKUP($N66,[1]EquipTable!$1:$1048576,MATCH("표준 DI pr Min",[1]EquipTable!$1:$1,0),0)+INT($I66*(VLOOKUP($N66,[1]EquipTable!$1:$1048576,MATCH("표준 DI pr Max",[1]EquipTable!$1:$1,0),0)-VLOOKUP($N66,[1]EquipTable!$1:$1048576,MATCH("표준 DI pr Min",[1]EquipTable!$1:$1,0),0)+1)),
    ROUNDDOWN(VLOOKUP($N66,[1]EquipTable!$1:$1048576,MATCH("표준 GO pr Min",[1]EquipTable!$1:$1,0),0)+INT($I66*(VLOOKUP($N66,[1]EquipTable!$1:$1048576,MATCH("표준 GO pr Max",[1]EquipTable!$1:$1,0),0)-VLOOKUP($N66,[1]EquipTable!$1:$1048576,MATCH("표준 GO pr Min",[1]EquipTable!$1:$1,0),0)+100)),-2)),
IF(OR($M66="캐릭터 상자 일반등급",$M66="캐릭터 상자 영웅등급"),VLOOKUP($M66,$AP:$BC,MATCH($AZ$1,$AP$1:$BC$1,0),0),
IF(OR($M66="지정 캐릭터",IF(ISERROR(FIND("지정 캐릭터 LBP",$M66)),0,1)),
  IF(AND(OR($B66=10,$B66=11),$M66=OFFSET($M66,-1,0)),OFFSET(R66,-1,0),
    INT(VLOOKUP($M66,$AP:$BC,MATCH($AZ$1,$AP$1:$BC$1,0),0)*(VLOOKUP($N66,[2]ActorTable!$1:$1048576,MATCH("표준 DI pr Min",[2]ActorTable!$1:$1,0),0)+$I66*(VLOOKUP($N66,[2]ActorTable!$1:$1048576,MATCH("표준 DI pr Max",[2]ActorTable!$1:$1,0),0)-VLOOKUP($N66,[2]ActorTable!$1:$1048576,MATCH("표준 DI pr Min",[2]ActorTable!$1:$1,0),0)+1)))),
IF($M66="안 지정 캐릭터 영웅등급",
  IF(AND(OR($B66=10,$B66=11),$M66=OFFSET($M66,-1,0)),OFFSET(R66,-1,0),
    VLOOKUP($M66,$AP:$BC,MATCH($AZ$1,$AP$1:$BC$1,0),0)+INT($I66*(VLOOKUP($M66,$AP:$BC,MATCH($BA$1,$AP$1:$BC$1,0),0)-VLOOKUP($M66,$AP:$BC,MATCH($AZ$1,$AP$1:$BC$1,0),0)+1))),
IF($M66="지정 캐릭터 PP",
  IF(AND(OR($B66=10,$B66=11),$M66=OFFSET($M66,-1,0)),OFFSET(R66,-1,0),
    INT($O66*VLOOKUP($M66,$AP:$BC,MATCH($AZ$1,$AP$1:$BC$1,0),0)*IF($O66&lt;=15,1,1+($O66-15)^0.5/8)*CHOOSE(MID($N66,7,1)+1,1,1.25,2)*(VLOOKUP($M66,$AP:$BC,MATCH($BA$1,$AP$1:$BC$1,0),0)+$I66*(VLOOKUP($M66,$AP:$BC,MATCH($BB$1,$AP$1:$BC$1,0),0)-VLOOKUP($M66,$AP:$BC,MATCH($BA$1,$AP$1:$BC$1,0),0))))),
IF(OR($M66="안 지정 캐릭터 PP 일반등급",$M66="안 지정 캐릭터 PP 영웅등급"),
  IF(AND(OR($B66=10,$B66=11),$M66=OFFSET($M66,-1,0)),OFFSET(R66,-1,0),
    $O66*VLOOKUP($M66,$AP:$BC,MATCH($AZ$1,$AP$1:$BC$1,0),0)),
"그외없음")))))))</f>
        <v>900</v>
      </c>
      <c r="S66" t="str">
        <f ca="1">IF(OR(ISNUMBER(N66),N66="삭제",ISBLANK(N66)),"",
IF(LEFT(N66,5)="Equip",
  IF($BP$1&lt;VLOOKUP(N66,[1]EquipTable!$1:$1048576,MATCH("업데이트순번",[1]EquipTable!$1:$1,0),0),"업데이트순번이상",""),
IF(LEFT(N66,5)="Actor",
  IF($BY$1&lt;VLOOKUP(N66,[2]ActorTable!$1:$1048576,MATCH("업데이트순번",[2]ActorTable!$1:$1,0),0),"업데이트순번이상",""),
"그외없음")))</f>
        <v/>
      </c>
      <c r="T66" t="str">
        <f ca="1">IF(OR(ISNUMBER(N66),N66="삭제",ISBLANK(N66)),"",
IF(LEFT(N66,5)="Equip",IF(MID(N66,7,1)="4","전설",""),
IF(LEFT(N66,5)="Actor",IF(MID(N66,7,1)="2","전설",""),
"그외없음")))</f>
        <v/>
      </c>
      <c r="U66" t="s">
        <v>92</v>
      </c>
      <c r="V66">
        <v>94367</v>
      </c>
      <c r="W66">
        <v>14</v>
      </c>
      <c r="X66" t="s">
        <v>125</v>
      </c>
      <c r="Z66">
        <v>1400</v>
      </c>
      <c r="AA66" t="str">
        <f ca="1">IF(ISBLANK(AB66),"",
VLOOKUP(AB66,OFFSET(INDIRECT("$A:$B"),0,MATCH(AB$1&amp;"_Verify",INDIRECT("$1:$1"),0)-1),2,0)
)</f>
        <v>fe</v>
      </c>
      <c r="AB66" t="s">
        <v>82</v>
      </c>
      <c r="AC66" t="s">
        <v>431</v>
      </c>
      <c r="AD66">
        <v>1</v>
      </c>
      <c r="AE66" t="s">
        <v>125</v>
      </c>
      <c r="AG66">
        <v>900</v>
      </c>
      <c r="AH66" t="str">
        <f ca="1">IF(OR(ISNUMBER(AC66),AC66="삭제",ISBLANK(AC66)),"",
IF(LEFT(AC66,5)="Equip",
  IF($BP$1&lt;VLOOKUP(AC66,[1]EquipTable!$1:$1048576,MATCH("업데이트순번",[1]EquipTable!$1:$1,0),0),"업데이트순번이상",""),
IF(LEFT(AC66,5)="Actor",
  IF($BY$1&lt;VLOOKUP(AC66,[2]ActorTable!$1:$1048576,MATCH("업데이트순번",[2]ActorTable!$1:$1,0),0),"업데이트순번이상",""),
"그외없음")))</f>
        <v/>
      </c>
      <c r="AI66" s="11" t="str">
        <f>IF(OR(ISNUMBER(AC66),AC66="삭제",ISBLANK(AC66)),"",
IF(LEFT(AC66,5)="Equip",IF(MID(AC66,7,1)="4","전설",""),
IF(LEFT(AC66,5)="Actor",IF(MID(AC66,7,1)="2","전설",""),
"그외없음")))</f>
        <v/>
      </c>
      <c r="AJ66" t="str">
        <f>IF(ISBLANK($AB66),"",
IF(AND($B66&gt;=VLOOKUP($AB66,$AP:$AS,3,0),$B66&lt;=VLOOKUP($AB66,$AP:$AS,4,0)),"","슬롯타입이상"))</f>
        <v/>
      </c>
      <c r="AK66" t="str">
        <f ca="1">IF(OR(
  AND(NOT(ISERROR(FIND("상자",AB66))),ISBLANK(AC66)),
  AND(ISBLANK(AB66),ISBLANK(AC66)),
  AND(NOT(ISERROR(FIND("안 지정",AB66))),ISNUMBER(AC66))),"",
IF(AND(NOT(ISERROR(FIND("상자",AB66))),NOT(ISBLANK(AC66))),"밸류불필요",
IF(AND(NOT(ISERROR(FIND("안 지정",AB66))),NOT(ISNUMBER(AC66))),"숫자필요",
IF(NOT(ISERROR(FIND("장비",AB66))),
  IFERROR(VLOOKUP(AC66,[1]EquipTable!$A:$T,MATCH("이름참고",[1]EquipTable!$1:$1,0),0),"장비없음"),
IF(NOT(ISERROR(FIND("캐릭터",AB66))),
  IFERROR(VLOOKUP(AC66,[2]ActorTable!$A:$H,MATCH("이름참고",[2]ActorTable!$1:$1,0),0),"캐릭터없음"),
"")))))</f>
        <v>석공의 망치</v>
      </c>
      <c r="AL66">
        <v>1</v>
      </c>
      <c r="AM66" t="str">
        <f ca="1">IF(ROW()=2,AN66,OFFSET(AM66,-1,0)&amp;IF(LEN(AN66)=0,"",","&amp;AN66))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v>
      </c>
      <c r="AN66" t="str">
        <f ca="1">IF(AL66&lt;&gt;1,"",
"{"""&amp;A$1&amp;""":"&amp;A66
&amp;","""&amp;B$1&amp;""":"&amp;B66
&amp;IF(LEN(AA66)=0,"",","""&amp;AA$1&amp;""":"""&amp;AA66&amp;"""")
&amp;IF(LEN(AC66)=0,"",","""&amp;AC$1&amp;""":"""&amp;AC66&amp;"""")
&amp;IF(LEN(AD66)=0,"",","""&amp;AD$1&amp;""":"&amp;AD66)
&amp;IF(LEN(AE66)=0,"",","""&amp;AE$1&amp;""":"""&amp;AE66&amp;"""")
&amp;IF(LEN(AF66)=0,"",","""&amp;AF$1&amp;""":"&amp;AF66)
&amp;IF(LEN(AG66)=0,"",","""&amp;AG$1&amp;""":"&amp;AG66)&amp;"}")</f>
        <v>{"dy":7,"sl":4,"tp":"fe","vl":"Equip4001","cn":1,"pt":"GO","pr":900}</v>
      </c>
      <c r="BM66">
        <f ca="1">IF(VLOOKUP($BV66,[1]EquipTable!$1:$1048576,MATCH("업데이트순번",[1]EquipTable!$1:$1,0),0)&lt;=$BP$1,1,0)
*IF(MID(BV66,7,1)="4",0.1,1)</f>
        <v>0</v>
      </c>
      <c r="BN66">
        <f ca="1">IF(VLOOKUP($BV66,[1]EquipTable!$1:$1048576,MATCH("업데이트순번",[1]EquipTable!$1:$1,0),0)&lt;=$BP$1,1,0)
*IF(MID(BV66,7,1)="4",0.1,1)
*IF(AND(MID(BV66,7,1)&lt;&gt;"4",OR(MID(BV66,6,1)="6",MID(BV66,6,1)="7")),3,1)</f>
        <v>0</v>
      </c>
      <c r="BO66">
        <f ca="1">IF(VLOOKUP($BV66,[1]EquipTable!$1:$1048576,MATCH("업데이트순번",[1]EquipTable!$1:$1,0),0)&lt;=$BP$1,1,0)
*IF(MID(BV66,7,1)="4",0.1,1)
*IF(AND(MID(BV66,7,1)&lt;&gt;"4",MID(BV66,6,1)="8"),4,1)</f>
        <v>0</v>
      </c>
      <c r="BP66">
        <f t="shared" ca="1" si="5"/>
        <v>0</v>
      </c>
      <c r="BQ66">
        <f t="shared" ca="1" si="6"/>
        <v>0</v>
      </c>
      <c r="BR66">
        <f t="shared" ca="1" si="7"/>
        <v>0</v>
      </c>
      <c r="BS66">
        <f t="shared" ca="1" si="8"/>
        <v>0.55735492577597878</v>
      </c>
      <c r="BT66">
        <f t="shared" ca="1" si="11"/>
        <v>0.38925541941564584</v>
      </c>
      <c r="BU66">
        <f t="shared" ca="1" si="12"/>
        <v>0.42099898063200775</v>
      </c>
      <c r="BV66" t="str">
        <f ca="1">OFFSET([1]EquipTable!$A$1,ROW()-1,0)</f>
        <v>Equip4405</v>
      </c>
    </row>
    <row r="67" spans="1:74">
      <c r="A67">
        <v>7</v>
      </c>
      <c r="B67">
        <v>5</v>
      </c>
      <c r="C67">
        <f>IF(B67&lt;=9,0,
IF(B67=10,1,2))</f>
        <v>0</v>
      </c>
      <c r="D67">
        <f ca="1">RAND()</f>
        <v>0.47717563159373144</v>
      </c>
      <c r="E67">
        <f ca="1">RAND()</f>
        <v>0.61019518174860499</v>
      </c>
      <c r="F67">
        <f ca="1">RAND()</f>
        <v>0.71222071392164132</v>
      </c>
      <c r="G67">
        <f ca="1">RAND()</f>
        <v>0.54466205799965917</v>
      </c>
      <c r="H67">
        <f ca="1">RAND()</f>
        <v>2.6616619557517152E-2</v>
      </c>
      <c r="I67">
        <f ca="1">RAND()</f>
        <v>0.46540581008746107</v>
      </c>
      <c r="M67" t="str">
        <f ca="1">IF(LEN(J67)&lt;&gt;0,J67,VLOOKUP(D67+$B67,$BJ:$BK,MATCH($BK$1,$BJ$1:$BK$1,0),1))</f>
        <v>지정 장비</v>
      </c>
      <c r="N67" t="str">
        <f ca="1">IF(LEN(K67)&lt;&gt;0,
  IF(LEN($J67)=0,"두 칸 모두 입력",
  IF($J67="지정 장비",K67,INDEX($CA:$CA,MATCH(K67,$CB:$CB,0)))),
IF($M67="삭제","삭제",
IF($M67="지정 장비",VLOOKUP($E67,OFFSET($BS:$BV,0,IF($B67=6,1,IF($B67=7,2,0))),MATCH($BV$1,OFFSET($BS$1:$BV$1,0,IF($B67=6,1,IF($B67=7,2,0))),0),1),
IF(OR($M67="캐릭터 상자 일반등급",$M67="캐릭터 상자 영웅등급"),"삭제",
IF(OR($M67="지정 캐릭터",$M67="지정 캐릭터 PP",IF(ISERROR(FIND("지정 캐릭터 LBP",$M67)),0,1)),
  IF(AND(OR($B67=10,$B67=11),$M67=OFFSET($M67,-1,0)),OFFSET(N67,-1,0),VLOOKUP($E67,$BZ:$CA,MATCH($CA$1,$BZ$1:$CA$1,0),1)),
IF(OR($M67="안 지정 캐릭터 영웅등급",$M67="안 지정 캐릭터 PP 일반등급",$M67="안 지정 캐릭터 PP 영웅등급"),
  IF(AND(OR($B67=10,$B67=11),$M67=OFFSET($M67,-1,0)),OFFSET(N67,-1,0),INT($E67*100000)),
"그외없음"))))))</f>
        <v>Equip5102</v>
      </c>
      <c r="O67">
        <f ca="1">IF(LEN(L67)&lt;&gt;0,
  IF(OR(LEN($J67)=0,LEN($K67)=0),"세 칸 모두 입력",L67),
IF($M67="삭제","삭제",
IF(OR($M67="지정 장비",$M67="캐릭터 상자 일반등급",$M67="캐릭터 상자 영웅등급",$M67="지정 캐릭터",IF(ISERROR(FIND("지정 캐릭터 LBP",$M67)),0,1),$M67="안 지정 캐릭터 영웅등급"),1,
IF($M67="지정 캐릭터 PP",
  IF(AND(OR($B67=10,$B67=11),$M67=OFFSET($M67,-1,0)),OFFSET(O67,-1,0),
    VLOOKUP($M67,$AP:$BB,MATCH($AX$1,$AP$1:$BB$1,0),0)+INT($E67*(VLOOKUP($M67,$AP:$BB,MATCH($AY$1,$AP$1:$BB$1,0),0)-VLOOKUP($M67,$AP:$BB,MATCH($AX$1,$AP$1:$BB$1,0),0)+1))),
IF(OR($M67="안 지정 캐릭터 PP 일반등급",$M67="안 지정 캐릭터 PP 영웅등급"),
  IF(AND(OR($B67=10,$B67=11),$M67=OFFSET($M67,-1,0)),OFFSET(O67,-1,0),
    VLOOKUP($M67,$AP:$BB,MATCH($AX$1,$AP$1:$BB$1,0),0)+INT($E67*(VLOOKUP($M67,$AP:$BB,MATCH($AY$1,$AP$1:$BB$1,0),0)-VLOOKUP($M67,$AP:$BB,MATCH($AX$1,$AP$1:$BB$1,0),0)+1))),
"그외없음")))))</f>
        <v>1</v>
      </c>
      <c r="P67" t="str">
        <f ca="1">IF($M67="삭제","삭제",
IF($M67="지정 장비",
  IF(ISBLANK(VLOOKUP($N67,[1]EquipTable!$1:$1048576,MATCH("표준 GO pr Min",[1]EquipTable!$1:$1,0),0)),"DI",
    IF(ISBLANK(VLOOKUP($N67,[1]EquipTable!$1:$1048576,MATCH("표준 DI pr Min",[1]EquipTable!$1:$1,0),0)),"GO",
      IF(G67&lt;IF($B67&lt;=1,0.5,0.25),"DI","GO"))),
IF(OR($M67="캐릭터 상자 일반등급",$M67="캐릭터 상자 영웅등급"),"DI",
IF(OR($M67="지정 캐릭터",IF(ISERROR(FIND("지정 캐릭터 LBP",$M67)),0,1),$M67="안 지정 캐릭터 영웅등급"),"DI",
IF($M67="지정 캐릭터 PP","DI",
IF(OR($M67="안 지정 캐릭터 PP 일반등급",$M67="안 지정 캐릭터 PP 영웅등급"),"GO",
"그외없음"))))))</f>
        <v>GO</v>
      </c>
      <c r="Q67" t="str">
        <f ca="1">IF($M67="삭제","삭제",
IF($P67="GO","삭제",
IF($M67="지정 장비",
  IF(ISBLANK(VLOOKUP($N67,[1]EquipTable!$1:$1048576,MATCH("표준 DI pp Min",[1]EquipTable!$1:$1,0),0)),"삭제",
    VLOOKUP($N67,[1]EquipTable!$1:$1048576,MATCH("표준 DI pp Min",[1]EquipTable!$1:$1,0),0)+INT($H67*(VLOOKUP($N67,[1]EquipTable!$1:$1048576,MATCH("표준 DI pp Max",[1]EquipTable!$1:$1,0),0)-VLOOKUP($N67,[1]EquipTable!$1:$1048576,MATCH("표준 DI pp Min",[1]EquipTable!$1:$1,0),0)+1))),
IF(OR($M67="캐릭터 상자 일반등급",$M67="캐릭터 상자 영웅등급"),"삭제",
IF(OR($M67="지정 캐릭터",IF(ISERROR(FIND("지정 캐릭터 LBP",$M67)),0,1)),
  IF(AND(OR($B67=10,$B67=11),$M67=OFFSET($M67,-1,0)),OFFSET(Q67,-1,0),
    IF(ISBLANK(VLOOKUP($N67,[2]ActorTable!$1:$1048576,MATCH("표준 DI pp Min",[2]ActorTable!$1:$1,0),0)),"삭제",
      INT(VLOOKUP($M67,$AP:$BC,MATCH($AZ$1,$AP$1:$BC$1,0),0)*(VLOOKUP($N67,[2]ActorTable!$1:$1048576,MATCH("표준 DI pp Min",[2]ActorTable!$1:$1,0),0)+$H67*(VLOOKUP($N67,[2]ActorTable!$1:$1048576,MATCH("표준 DI pp Max",[2]ActorTable!$1:$1,0),0)-VLOOKUP($N67,[2]ActorTable!$1:$1048576,MATCH("표준 DI pp Min",[2]ActorTable!$1:$1,0),0)+1))))),
IF($M67="안 지정 캐릭터 영웅등급",
  IF(AND(OR($B67=10,$B67=11),$M67=OFFSET($M67,-1,0)),OFFSET(Q67,-1,0),
    VLOOKUP($M67,$AP:$BC,MATCH($BB$1,$AP$1:$BC$1,0),0)+INT($H67*(VLOOKUP($M67,$AP:$BC,MATCH($BC$1,$AP$1:$BC$1,0),0)-VLOOKUP($M67,$AP:$BC,MATCH($BB$1,$AP$1:$BC$1,0),0)+1))),
IF($M67="지정 캐릭터 PP",
  IF(AND(OR($B67=10,$B67=11),$M67=OFFSET($M67,-1,0)),OFFSET(Q67,-1,0),
    INT($O67*VLOOKUP($M67,$AP:$BC,MATCH($AZ$1,$AP$1:$BC$1,0),0)*IF($O67&lt;=15,1,1+($O67-15)^0.5/8)*CHOOSE(MID($N67,7,1)+1,1,1.25,2))),
"그외없음")))))))</f>
        <v>삭제</v>
      </c>
      <c r="R67">
        <f ca="1">IF($M67="삭제","삭제",
IF($M67="지정 장비",
  IF($P67="DI",
    VLOOKUP($N67,[1]EquipTable!$1:$1048576,MATCH("표준 DI pr Min",[1]EquipTable!$1:$1,0),0)+INT($I67*(VLOOKUP($N67,[1]EquipTable!$1:$1048576,MATCH("표준 DI pr Max",[1]EquipTable!$1:$1,0),0)-VLOOKUP($N67,[1]EquipTable!$1:$1048576,MATCH("표준 DI pr Min",[1]EquipTable!$1:$1,0),0)+1)),
    ROUNDDOWN(VLOOKUP($N67,[1]EquipTable!$1:$1048576,MATCH("표준 GO pr Min",[1]EquipTable!$1:$1,0),0)+INT($I67*(VLOOKUP($N67,[1]EquipTable!$1:$1048576,MATCH("표준 GO pr Max",[1]EquipTable!$1:$1,0),0)-VLOOKUP($N67,[1]EquipTable!$1:$1048576,MATCH("표준 GO pr Min",[1]EquipTable!$1:$1,0),0)+100)),-2)),
IF(OR($M67="캐릭터 상자 일반등급",$M67="캐릭터 상자 영웅등급"),VLOOKUP($M67,$AP:$BC,MATCH($AZ$1,$AP$1:$BC$1,0),0),
IF(OR($M67="지정 캐릭터",IF(ISERROR(FIND("지정 캐릭터 LBP",$M67)),0,1)),
  IF(AND(OR($B67=10,$B67=11),$M67=OFFSET($M67,-1,0)),OFFSET(R67,-1,0),
    INT(VLOOKUP($M67,$AP:$BC,MATCH($AZ$1,$AP$1:$BC$1,0),0)*(VLOOKUP($N67,[2]ActorTable!$1:$1048576,MATCH("표준 DI pr Min",[2]ActorTable!$1:$1,0),0)+$I67*(VLOOKUP($N67,[2]ActorTable!$1:$1048576,MATCH("표준 DI pr Max",[2]ActorTable!$1:$1,0),0)-VLOOKUP($N67,[2]ActorTable!$1:$1048576,MATCH("표준 DI pr Min",[2]ActorTable!$1:$1,0),0)+1)))),
IF($M67="안 지정 캐릭터 영웅등급",
  IF(AND(OR($B67=10,$B67=11),$M67=OFFSET($M67,-1,0)),OFFSET(R67,-1,0),
    VLOOKUP($M67,$AP:$BC,MATCH($AZ$1,$AP$1:$BC$1,0),0)+INT($I67*(VLOOKUP($M67,$AP:$BC,MATCH($BA$1,$AP$1:$BC$1,0),0)-VLOOKUP($M67,$AP:$BC,MATCH($AZ$1,$AP$1:$BC$1,0),0)+1))),
IF($M67="지정 캐릭터 PP",
  IF(AND(OR($B67=10,$B67=11),$M67=OFFSET($M67,-1,0)),OFFSET(R67,-1,0),
    INT($O67*VLOOKUP($M67,$AP:$BC,MATCH($AZ$1,$AP$1:$BC$1,0),0)*IF($O67&lt;=15,1,1+($O67-15)^0.5/8)*CHOOSE(MID($N67,7,1)+1,1,1.25,2)*(VLOOKUP($M67,$AP:$BC,MATCH($BA$1,$AP$1:$BC$1,0),0)+$I67*(VLOOKUP($M67,$AP:$BC,MATCH($BB$1,$AP$1:$BC$1,0),0)-VLOOKUP($M67,$AP:$BC,MATCH($BA$1,$AP$1:$BC$1,0),0))))),
IF(OR($M67="안 지정 캐릭터 PP 일반등급",$M67="안 지정 캐릭터 PP 영웅등급"),
  IF(AND(OR($B67=10,$B67=11),$M67=OFFSET($M67,-1,0)),OFFSET(R67,-1,0),
    $O67*VLOOKUP($M67,$AP:$BC,MATCH($AZ$1,$AP$1:$BC$1,0),0)),
"그외없음")))))))</f>
        <v>1200</v>
      </c>
      <c r="S67" t="str">
        <f ca="1">IF(OR(ISNUMBER(N67),N67="삭제",ISBLANK(N67)),"",
IF(LEFT(N67,5)="Equip",
  IF($BP$1&lt;VLOOKUP(N67,[1]EquipTable!$1:$1048576,MATCH("업데이트순번",[1]EquipTable!$1:$1,0),0),"업데이트순번이상",""),
IF(LEFT(N67,5)="Actor",
  IF($BY$1&lt;VLOOKUP(N67,[2]ActorTable!$1:$1048576,MATCH("업데이트순번",[2]ActorTable!$1:$1,0),0),"업데이트순번이상",""),
"그외없음")))</f>
        <v/>
      </c>
      <c r="T67" t="str">
        <f ca="1">IF(OR(ISNUMBER(N67),N67="삭제",ISBLANK(N67)),"",
IF(LEFT(N67,5)="Equip",IF(MID(N67,7,1)="4","전설",""),
IF(LEFT(N67,5)="Actor",IF(MID(N67,7,1)="2","전설",""),
"그외없음")))</f>
        <v/>
      </c>
      <c r="U67" t="s">
        <v>82</v>
      </c>
      <c r="V67" t="s">
        <v>251</v>
      </c>
      <c r="W67">
        <v>1</v>
      </c>
      <c r="X67" t="s">
        <v>125</v>
      </c>
      <c r="Z67">
        <v>600</v>
      </c>
      <c r="AA67" t="str">
        <f ca="1">IF(ISBLANK(AB67),"",
VLOOKUP(AB67,OFFSET(INDIRECT("$A:$B"),0,MATCH(AB$1&amp;"_Verify",INDIRECT("$1:$1"),0)-1),2,0)
)</f>
        <v>fe</v>
      </c>
      <c r="AB67" t="s">
        <v>82</v>
      </c>
      <c r="AC67" t="s">
        <v>444</v>
      </c>
      <c r="AD67">
        <v>1</v>
      </c>
      <c r="AE67" t="s">
        <v>125</v>
      </c>
      <c r="AG67">
        <v>700</v>
      </c>
      <c r="AH67" t="str">
        <f ca="1">IF(OR(ISNUMBER(AC67),AC67="삭제",ISBLANK(AC67)),"",
IF(LEFT(AC67,5)="Equip",
  IF($BP$1&lt;VLOOKUP(AC67,[1]EquipTable!$1:$1048576,MATCH("업데이트순번",[1]EquipTable!$1:$1,0),0),"업데이트순번이상",""),
IF(LEFT(AC67,5)="Actor",
  IF($BY$1&lt;VLOOKUP(AC67,[2]ActorTable!$1:$1048576,MATCH("업데이트순번",[2]ActorTable!$1:$1,0),0),"업데이트순번이상",""),
"그외없음")))</f>
        <v/>
      </c>
      <c r="AI67" s="11" t="str">
        <f>IF(OR(ISNUMBER(AC67),AC67="삭제",ISBLANK(AC67)),"",
IF(LEFT(AC67,5)="Equip",IF(MID(AC67,7,1)="4","전설",""),
IF(LEFT(AC67,5)="Actor",IF(MID(AC67,7,1)="2","전설",""),
"그외없음")))</f>
        <v/>
      </c>
      <c r="AJ67" t="str">
        <f>IF(ISBLANK($AB67),"",
IF(AND($B67&gt;=VLOOKUP($AB67,$AP:$AS,3,0),$B67&lt;=VLOOKUP($AB67,$AP:$AS,4,0)),"","슬롯타입이상"))</f>
        <v/>
      </c>
      <c r="AK67" t="str">
        <f ca="1">IF(OR(
  AND(NOT(ISERROR(FIND("상자",AB67))),ISBLANK(AC67)),
  AND(ISBLANK(AB67),ISBLANK(AC67)),
  AND(NOT(ISERROR(FIND("안 지정",AB67))),ISNUMBER(AC67))),"",
IF(AND(NOT(ISERROR(FIND("상자",AB67))),NOT(ISBLANK(AC67))),"밸류불필요",
IF(AND(NOT(ISERROR(FIND("안 지정",AB67))),NOT(ISNUMBER(AC67))),"숫자필요",
IF(NOT(ISERROR(FIND("장비",AB67))),
  IFERROR(VLOOKUP(AC67,[1]EquipTable!$A:$T,MATCH("이름참고",[1]EquipTable!$1:$1,0),0),"장비없음"),
IF(NOT(ISERROR(FIND("캐릭터",AB67))),
  IFERROR(VLOOKUP(AC67,[2]ActorTable!$A:$H,MATCH("이름참고",[2]ActorTable!$1:$1,0),0),"캐릭터없음"),
"")))))</f>
        <v>얼룩진 도끼</v>
      </c>
      <c r="AL67">
        <v>1</v>
      </c>
      <c r="AM67" t="str">
        <f ca="1">IF(ROW()=2,AN67,OFFSET(AM67,-1,0)&amp;IF(LEN(AN67)=0,"",","&amp;AN67))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v>
      </c>
      <c r="AN67" t="str">
        <f ca="1">IF(AL67&lt;&gt;1,"",
"{"""&amp;A$1&amp;""":"&amp;A67
&amp;","""&amp;B$1&amp;""":"&amp;B67
&amp;IF(LEN(AA67)=0,"",","""&amp;AA$1&amp;""":"""&amp;AA67&amp;"""")
&amp;IF(LEN(AC67)=0,"",","""&amp;AC$1&amp;""":"""&amp;AC67&amp;"""")
&amp;IF(LEN(AD67)=0,"",","""&amp;AD$1&amp;""":"&amp;AD67)
&amp;IF(LEN(AE67)=0,"",","""&amp;AE$1&amp;""":"""&amp;AE67&amp;"""")
&amp;IF(LEN(AF67)=0,"",","""&amp;AF$1&amp;""":"&amp;AF67)
&amp;IF(LEN(AG67)=0,"",","""&amp;AG$1&amp;""":"&amp;AG67)&amp;"}")</f>
        <v>{"dy":7,"sl":5,"tp":"fe","vl":"Equip0002","cn":1,"pt":"GO","pr":700}</v>
      </c>
      <c r="BM67">
        <f ca="1">IF(VLOOKUP($BV67,[1]EquipTable!$1:$1048576,MATCH("업데이트순번",[1]EquipTable!$1:$1,0),0)&lt;=$BP$1,1,0)
*IF(MID(BV67,7,1)="4",0.1,1)</f>
        <v>0</v>
      </c>
      <c r="BN67">
        <f ca="1">IF(VLOOKUP($BV67,[1]EquipTable!$1:$1048576,MATCH("업데이트순번",[1]EquipTable!$1:$1,0),0)&lt;=$BP$1,1,0)
*IF(MID(BV67,7,1)="4",0.1,1)
*IF(AND(MID(BV67,7,1)&lt;&gt;"4",OR(MID(BV67,6,1)="6",MID(BV67,6,1)="7")),3,1)</f>
        <v>0</v>
      </c>
      <c r="BO67">
        <f ca="1">IF(VLOOKUP($BV67,[1]EquipTable!$1:$1048576,MATCH("업데이트순번",[1]EquipTable!$1:$1,0),0)&lt;=$BP$1,1,0)
*IF(MID(BV67,7,1)="4",0.1,1)
*IF(AND(MID(BV67,7,1)&lt;&gt;"4",MID(BV67,6,1)="8"),4,1)</f>
        <v>0</v>
      </c>
      <c r="BP67">
        <f t="shared" ref="BP67:BP128" ca="1" si="16">BM67/SUM(BM:BM)</f>
        <v>0</v>
      </c>
      <c r="BQ67">
        <f t="shared" ref="BQ67:BQ128" ca="1" si="17">BN67/SUM(BN:BN)</f>
        <v>0</v>
      </c>
      <c r="BR67">
        <f t="shared" ref="BR67:BR128" ca="1" si="18">BO67/SUM(BO:BO)</f>
        <v>0</v>
      </c>
      <c r="BS67">
        <f t="shared" ref="BS67:BS128" ca="1" si="19">BS66+BP66</f>
        <v>0.55735492577597878</v>
      </c>
      <c r="BT67">
        <f t="shared" ca="1" si="11"/>
        <v>0.38925541941564584</v>
      </c>
      <c r="BU67">
        <f t="shared" ca="1" si="12"/>
        <v>0.42099898063200775</v>
      </c>
      <c r="BV67" t="str">
        <f ca="1">OFFSET([1]EquipTable!$A$1,ROW()-1,0)</f>
        <v>후보</v>
      </c>
    </row>
    <row r="68" spans="1:74">
      <c r="A68">
        <v>7</v>
      </c>
      <c r="B68">
        <v>6</v>
      </c>
      <c r="C68">
        <f>IF(B68&lt;=9,0,
IF(B68=10,1,2))</f>
        <v>0</v>
      </c>
      <c r="D68">
        <f ca="1">RAND()</f>
        <v>0.42748839424757001</v>
      </c>
      <c r="E68">
        <f ca="1">RAND()</f>
        <v>0.4025634821689682</v>
      </c>
      <c r="F68">
        <f ca="1">RAND()</f>
        <v>0.40227357446005974</v>
      </c>
      <c r="G68">
        <f ca="1">RAND()</f>
        <v>7.8364908875921957E-3</v>
      </c>
      <c r="H68">
        <f ca="1">RAND()</f>
        <v>0.56699213030181994</v>
      </c>
      <c r="I68">
        <f ca="1">RAND()</f>
        <v>0.94188805751941729</v>
      </c>
      <c r="M68" t="str">
        <f ca="1">IF(LEN(J68)&lt;&gt;0,J68,VLOOKUP(D68+$B68,$BJ:$BK,MATCH($BK$1,$BJ$1:$BK$1,0),1))</f>
        <v>지정 장비</v>
      </c>
      <c r="N68" t="str">
        <f ca="1">IF(LEN(K68)&lt;&gt;0,
  IF(LEN($J68)=0,"두 칸 모두 입력",
  IF($J68="지정 장비",K68,INDEX($CA:$CA,MATCH(K68,$CB:$CB,0)))),
IF($M68="삭제","삭제",
IF($M68="지정 장비",VLOOKUP($E68,OFFSET($BS:$BV,0,IF($B68=6,1,IF($B68=7,2,0))),MATCH($BV$1,OFFSET($BS$1:$BV$1,0,IF($B68=6,1,IF($B68=7,2,0))),0),1),
IF(OR($M68="캐릭터 상자 일반등급",$M68="캐릭터 상자 영웅등급"),"삭제",
IF(OR($M68="지정 캐릭터",$M68="지정 캐릭터 PP",IF(ISERROR(FIND("지정 캐릭터 LBP",$M68)),0,1)),
  IF(AND(OR($B68=10,$B68=11),$M68=OFFSET($M68,-1,0)),OFFSET(N68,-1,0),VLOOKUP($E68,$BZ:$CA,MATCH($CA$1,$BZ$1:$CA$1,0),1)),
IF(OR($M68="안 지정 캐릭터 영웅등급",$M68="안 지정 캐릭터 PP 일반등급",$M68="안 지정 캐릭터 PP 영웅등급"),
  IF(AND(OR($B68=10,$B68=11),$M68=OFFSET($M68,-1,0)),OFFSET(N68,-1,0),INT($E68*100000)),
"그외없음"))))))</f>
        <v>Equip5002</v>
      </c>
      <c r="O68">
        <f ca="1">IF(LEN(L68)&lt;&gt;0,
  IF(OR(LEN($J68)=0,LEN($K68)=0),"세 칸 모두 입력",L68),
IF($M68="삭제","삭제",
IF(OR($M68="지정 장비",$M68="캐릭터 상자 일반등급",$M68="캐릭터 상자 영웅등급",$M68="지정 캐릭터",IF(ISERROR(FIND("지정 캐릭터 LBP",$M68)),0,1),$M68="안 지정 캐릭터 영웅등급"),1,
IF($M68="지정 캐릭터 PP",
  IF(AND(OR($B68=10,$B68=11),$M68=OFFSET($M68,-1,0)),OFFSET(O68,-1,0),
    VLOOKUP($M68,$AP:$BB,MATCH($AX$1,$AP$1:$BB$1,0),0)+INT($E68*(VLOOKUP($M68,$AP:$BB,MATCH($AY$1,$AP$1:$BB$1,0),0)-VLOOKUP($M68,$AP:$BB,MATCH($AX$1,$AP$1:$BB$1,0),0)+1))),
IF(OR($M68="안 지정 캐릭터 PP 일반등급",$M68="안 지정 캐릭터 PP 영웅등급"),
  IF(AND(OR($B68=10,$B68=11),$M68=OFFSET($M68,-1,0)),OFFSET(O68,-1,0),
    VLOOKUP($M68,$AP:$BB,MATCH($AX$1,$AP$1:$BB$1,0),0)+INT($E68*(VLOOKUP($M68,$AP:$BB,MATCH($AY$1,$AP$1:$BB$1,0),0)-VLOOKUP($M68,$AP:$BB,MATCH($AX$1,$AP$1:$BB$1,0),0)+1))),
"그외없음")))))</f>
        <v>1</v>
      </c>
      <c r="P68" t="str">
        <f ca="1">IF($M68="삭제","삭제",
IF($M68="지정 장비",
  IF(ISBLANK(VLOOKUP($N68,[1]EquipTable!$1:$1048576,MATCH("표준 GO pr Min",[1]EquipTable!$1:$1,0),0)),"DI",
    IF(ISBLANK(VLOOKUP($N68,[1]EquipTable!$1:$1048576,MATCH("표준 DI pr Min",[1]EquipTable!$1:$1,0),0)),"GO",
      IF(G68&lt;IF($B68&lt;=1,0.5,0.25),"DI","GO"))),
IF(OR($M68="캐릭터 상자 일반등급",$M68="캐릭터 상자 영웅등급"),"DI",
IF(OR($M68="지정 캐릭터",IF(ISERROR(FIND("지정 캐릭터 LBP",$M68)),0,1),$M68="안 지정 캐릭터 영웅등급"),"DI",
IF($M68="지정 캐릭터 PP","DI",
IF(OR($M68="안 지정 캐릭터 PP 일반등급",$M68="안 지정 캐릭터 PP 영웅등급"),"GO",
"그외없음"))))))</f>
        <v>GO</v>
      </c>
      <c r="Q68" t="str">
        <f ca="1">IF($M68="삭제","삭제",
IF($P68="GO","삭제",
IF($M68="지정 장비",
  IF(ISBLANK(VLOOKUP($N68,[1]EquipTable!$1:$1048576,MATCH("표준 DI pp Min",[1]EquipTable!$1:$1,0),0)),"삭제",
    VLOOKUP($N68,[1]EquipTable!$1:$1048576,MATCH("표준 DI pp Min",[1]EquipTable!$1:$1,0),0)+INT($H68*(VLOOKUP($N68,[1]EquipTable!$1:$1048576,MATCH("표준 DI pp Max",[1]EquipTable!$1:$1,0),0)-VLOOKUP($N68,[1]EquipTable!$1:$1048576,MATCH("표준 DI pp Min",[1]EquipTable!$1:$1,0),0)+1))),
IF(OR($M68="캐릭터 상자 일반등급",$M68="캐릭터 상자 영웅등급"),"삭제",
IF(OR($M68="지정 캐릭터",IF(ISERROR(FIND("지정 캐릭터 LBP",$M68)),0,1)),
  IF(AND(OR($B68=10,$B68=11),$M68=OFFSET($M68,-1,0)),OFFSET(Q68,-1,0),
    IF(ISBLANK(VLOOKUP($N68,[2]ActorTable!$1:$1048576,MATCH("표준 DI pp Min",[2]ActorTable!$1:$1,0),0)),"삭제",
      INT(VLOOKUP($M68,$AP:$BC,MATCH($AZ$1,$AP$1:$BC$1,0),0)*(VLOOKUP($N68,[2]ActorTable!$1:$1048576,MATCH("표준 DI pp Min",[2]ActorTable!$1:$1,0),0)+$H68*(VLOOKUP($N68,[2]ActorTable!$1:$1048576,MATCH("표준 DI pp Max",[2]ActorTable!$1:$1,0),0)-VLOOKUP($N68,[2]ActorTable!$1:$1048576,MATCH("표준 DI pp Min",[2]ActorTable!$1:$1,0),0)+1))))),
IF($M68="안 지정 캐릭터 영웅등급",
  IF(AND(OR($B68=10,$B68=11),$M68=OFFSET($M68,-1,0)),OFFSET(Q68,-1,0),
    VLOOKUP($M68,$AP:$BC,MATCH($BB$1,$AP$1:$BC$1,0),0)+INT($H68*(VLOOKUP($M68,$AP:$BC,MATCH($BC$1,$AP$1:$BC$1,0),0)-VLOOKUP($M68,$AP:$BC,MATCH($BB$1,$AP$1:$BC$1,0),0)+1))),
IF($M68="지정 캐릭터 PP",
  IF(AND(OR($B68=10,$B68=11),$M68=OFFSET($M68,-1,0)),OFFSET(Q68,-1,0),
    INT($O68*VLOOKUP($M68,$AP:$BC,MATCH($AZ$1,$AP$1:$BC$1,0),0)*IF($O68&lt;=15,1,1+($O68-15)^0.5/8)*CHOOSE(MID($N68,7,1)+1,1,1.25,2))),
"그외없음")))))))</f>
        <v>삭제</v>
      </c>
      <c r="R68">
        <f ca="1">IF($M68="삭제","삭제",
IF($M68="지정 장비",
  IF($P68="DI",
    VLOOKUP($N68,[1]EquipTable!$1:$1048576,MATCH("표준 DI pr Min",[1]EquipTable!$1:$1,0),0)+INT($I68*(VLOOKUP($N68,[1]EquipTable!$1:$1048576,MATCH("표준 DI pr Max",[1]EquipTable!$1:$1,0),0)-VLOOKUP($N68,[1]EquipTable!$1:$1048576,MATCH("표준 DI pr Min",[1]EquipTable!$1:$1,0),0)+1)),
    ROUNDDOWN(VLOOKUP($N68,[1]EquipTable!$1:$1048576,MATCH("표준 GO pr Min",[1]EquipTable!$1:$1,0),0)+INT($I68*(VLOOKUP($N68,[1]EquipTable!$1:$1048576,MATCH("표준 GO pr Max",[1]EquipTable!$1:$1,0),0)-VLOOKUP($N68,[1]EquipTable!$1:$1048576,MATCH("표준 GO pr Min",[1]EquipTable!$1:$1,0),0)+100)),-2)),
IF(OR($M68="캐릭터 상자 일반등급",$M68="캐릭터 상자 영웅등급"),VLOOKUP($M68,$AP:$BC,MATCH($AZ$1,$AP$1:$BC$1,0),0),
IF(OR($M68="지정 캐릭터",IF(ISERROR(FIND("지정 캐릭터 LBP",$M68)),0,1)),
  IF(AND(OR($B68=10,$B68=11),$M68=OFFSET($M68,-1,0)),OFFSET(R68,-1,0),
    INT(VLOOKUP($M68,$AP:$BC,MATCH($AZ$1,$AP$1:$BC$1,0),0)*(VLOOKUP($N68,[2]ActorTable!$1:$1048576,MATCH("표준 DI pr Min",[2]ActorTable!$1:$1,0),0)+$I68*(VLOOKUP($N68,[2]ActorTable!$1:$1048576,MATCH("표준 DI pr Max",[2]ActorTable!$1:$1,0),0)-VLOOKUP($N68,[2]ActorTable!$1:$1048576,MATCH("표준 DI pr Min",[2]ActorTable!$1:$1,0),0)+1)))),
IF($M68="안 지정 캐릭터 영웅등급",
  IF(AND(OR($B68=10,$B68=11),$M68=OFFSET($M68,-1,0)),OFFSET(R68,-1,0),
    VLOOKUP($M68,$AP:$BC,MATCH($AZ$1,$AP$1:$BC$1,0),0)+INT($I68*(VLOOKUP($M68,$AP:$BC,MATCH($BA$1,$AP$1:$BC$1,0),0)-VLOOKUP($M68,$AP:$BC,MATCH($AZ$1,$AP$1:$BC$1,0),0)+1))),
IF($M68="지정 캐릭터 PP",
  IF(AND(OR($B68=10,$B68=11),$M68=OFFSET($M68,-1,0)),OFFSET(R68,-1,0),
    INT($O68*VLOOKUP($M68,$AP:$BC,MATCH($AZ$1,$AP$1:$BC$1,0),0)*IF($O68&lt;=15,1,1+($O68-15)^0.5/8)*CHOOSE(MID($N68,7,1)+1,1,1.25,2)*(VLOOKUP($M68,$AP:$BC,MATCH($BA$1,$AP$1:$BC$1,0),0)+$I68*(VLOOKUP($M68,$AP:$BC,MATCH($BB$1,$AP$1:$BC$1,0),0)-VLOOKUP($M68,$AP:$BC,MATCH($BA$1,$AP$1:$BC$1,0),0))))),
IF(OR($M68="안 지정 캐릭터 PP 일반등급",$M68="안 지정 캐릭터 PP 영웅등급"),
  IF(AND(OR($B68=10,$B68=11),$M68=OFFSET($M68,-1,0)),OFFSET(R68,-1,0),
    $O68*VLOOKUP($M68,$AP:$BC,MATCH($AZ$1,$AP$1:$BC$1,0),0)),
"그외없음")))))))</f>
        <v>900</v>
      </c>
      <c r="S68" t="str">
        <f ca="1">IF(OR(ISNUMBER(N68),N68="삭제",ISBLANK(N68)),"",
IF(LEFT(N68,5)="Equip",
  IF($BP$1&lt;VLOOKUP(N68,[1]EquipTable!$1:$1048576,MATCH("업데이트순번",[1]EquipTable!$1:$1,0),0),"업데이트순번이상",""),
IF(LEFT(N68,5)="Actor",
  IF($BY$1&lt;VLOOKUP(N68,[2]ActorTable!$1:$1048576,MATCH("업데이트순번",[2]ActorTable!$1:$1,0),0),"업데이트순번이상",""),
"그외없음")))</f>
        <v/>
      </c>
      <c r="T68" t="str">
        <f ca="1">IF(OR(ISNUMBER(N68),N68="삭제",ISBLANK(N68)),"",
IF(LEFT(N68,5)="Equip",IF(MID(N68,7,1)="4","전설",""),
IF(LEFT(N68,5)="Actor",IF(MID(N68,7,1)="2","전설",""),
"그외없음")))</f>
        <v/>
      </c>
      <c r="U68" t="s">
        <v>82</v>
      </c>
      <c r="V68" t="s">
        <v>252</v>
      </c>
      <c r="W68">
        <v>1</v>
      </c>
      <c r="X68" t="s">
        <v>125</v>
      </c>
      <c r="Z68">
        <v>7600</v>
      </c>
      <c r="AA68" t="str">
        <f ca="1">IF(ISBLANK(AB68),"",
VLOOKUP(AB68,OFFSET(INDIRECT("$A:$B"),0,MATCH(AB$1&amp;"_Verify",INDIRECT("$1:$1"),0)-1),2,0)
)</f>
        <v>fe</v>
      </c>
      <c r="AB68" t="s">
        <v>82</v>
      </c>
      <c r="AC68" t="s">
        <v>423</v>
      </c>
      <c r="AD68">
        <v>1</v>
      </c>
      <c r="AE68" t="s">
        <v>129</v>
      </c>
      <c r="AG68">
        <v>15</v>
      </c>
      <c r="AH68" t="str">
        <f ca="1">IF(OR(ISNUMBER(AC68),AC68="삭제",ISBLANK(AC68)),"",
IF(LEFT(AC68,5)="Equip",
  IF($BP$1&lt;VLOOKUP(AC68,[1]EquipTable!$1:$1048576,MATCH("업데이트순번",[1]EquipTable!$1:$1,0),0),"업데이트순번이상",""),
IF(LEFT(AC68,5)="Actor",
  IF($BY$1&lt;VLOOKUP(AC68,[2]ActorTable!$1:$1048576,MATCH("업데이트순번",[2]ActorTable!$1:$1,0),0),"업데이트순번이상",""),
"그외없음")))</f>
        <v/>
      </c>
      <c r="AI68" s="11" t="str">
        <f>IF(OR(ISNUMBER(AC68),AC68="삭제",ISBLANK(AC68)),"",
IF(LEFT(AC68,5)="Equip",IF(MID(AC68,7,1)="4","전설",""),
IF(LEFT(AC68,5)="Actor",IF(MID(AC68,7,1)="2","전설",""),
"그외없음")))</f>
        <v/>
      </c>
      <c r="AJ68" t="str">
        <f>IF(ISBLANK($AB68),"",
IF(AND($B68&gt;=VLOOKUP($AB68,$AP:$AS,3,0),$B68&lt;=VLOOKUP($AB68,$AP:$AS,4,0)),"","슬롯타입이상"))</f>
        <v/>
      </c>
      <c r="AK68" t="str">
        <f ca="1">IF(OR(
  AND(NOT(ISERROR(FIND("상자",AB68))),ISBLANK(AC68)),
  AND(ISBLANK(AB68),ISBLANK(AC68)),
  AND(NOT(ISERROR(FIND("안 지정",AB68))),ISNUMBER(AC68))),"",
IF(AND(NOT(ISERROR(FIND("상자",AB68))),NOT(ISBLANK(AC68))),"밸류불필요",
IF(AND(NOT(ISERROR(FIND("안 지정",AB68))),NOT(ISNUMBER(AC68))),"숫자필요",
IF(NOT(ISERROR(FIND("장비",AB68))),
  IFERROR(VLOOKUP(AC68,[1]EquipTable!$A:$T,MATCH("이름참고",[1]EquipTable!$1:$1,0),0),"장비없음"),
IF(NOT(ISERROR(FIND("캐릭터",AB68))),
  IFERROR(VLOOKUP(AC68,[2]ActorTable!$A:$H,MATCH("이름참고",[2]ActorTable!$1:$1,0),0),"캐릭터없음"),
"")))))</f>
        <v>더블 이퀄라이저</v>
      </c>
      <c r="AL68">
        <v>1</v>
      </c>
      <c r="AM68" t="str">
        <f ca="1">IF(ROW()=2,AN68,OFFSET(AM68,-1,0)&amp;IF(LEN(AN68)=0,"",","&amp;AN68))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v>
      </c>
      <c r="AN68" t="str">
        <f ca="1">IF(AL68&lt;&gt;1,"",
"{"""&amp;A$1&amp;""":"&amp;A68
&amp;","""&amp;B$1&amp;""":"&amp;B68
&amp;IF(LEN(AA68)=0,"",","""&amp;AA$1&amp;""":"""&amp;AA68&amp;"""")
&amp;IF(LEN(AC68)=0,"",","""&amp;AC$1&amp;""":"""&amp;AC68&amp;"""")
&amp;IF(LEN(AD68)=0,"",","""&amp;AD$1&amp;""":"&amp;AD68)
&amp;IF(LEN(AE68)=0,"",","""&amp;AE$1&amp;""":"""&amp;AE68&amp;"""")
&amp;IF(LEN(AF68)=0,"",","""&amp;AF$1&amp;""":"&amp;AF68)
&amp;IF(LEN(AG68)=0,"",","""&amp;AG$1&amp;""":"&amp;AG68)&amp;"}")</f>
        <v>{"dy":7,"sl":6,"tp":"fe","vl":"Equip6201","cn":1,"pt":"DI","pr":15}</v>
      </c>
      <c r="BM68">
        <f ca="1">IF(VLOOKUP($BV68,[1]EquipTable!$1:$1048576,MATCH("업데이트순번",[1]EquipTable!$1:$1,0),0)&lt;=$BP$1,1,0)
*IF(MID(BV68,7,1)="4",0.1,1)</f>
        <v>1</v>
      </c>
      <c r="BN68">
        <f ca="1">IF(VLOOKUP($BV68,[1]EquipTable!$1:$1048576,MATCH("업데이트순번",[1]EquipTable!$1:$1,0),0)&lt;=$BP$1,1,0)
*IF(MID(BV68,7,1)="4",0.1,1)
*IF(AND(MID(BV68,7,1)&lt;&gt;"4",OR(MID(BV68,6,1)="6",MID(BV68,6,1)="7")),3,1)</f>
        <v>1</v>
      </c>
      <c r="BO68">
        <f ca="1">IF(VLOOKUP($BV68,[1]EquipTable!$1:$1048576,MATCH("업데이트순번",[1]EquipTable!$1:$1,0),0)&lt;=$BP$1,1,0)
*IF(MID(BV68,7,1)="4",0.1,1)
*IF(AND(MID(BV68,7,1)&lt;&gt;"4",MID(BV68,6,1)="8"),4,1)</f>
        <v>1</v>
      </c>
      <c r="BP68">
        <f t="shared" ca="1" si="16"/>
        <v>1.3495276653171391E-2</v>
      </c>
      <c r="BQ68">
        <f t="shared" ca="1" si="17"/>
        <v>9.4250706880301613E-3</v>
      </c>
      <c r="BR68">
        <f t="shared" ca="1" si="18"/>
        <v>1.0193679918450561E-2</v>
      </c>
      <c r="BS68">
        <f t="shared" ca="1" si="19"/>
        <v>0.55735492577597878</v>
      </c>
      <c r="BT68">
        <f t="shared" ref="BT68:BT128" ca="1" si="20">BT67+BQ67</f>
        <v>0.38925541941564584</v>
      </c>
      <c r="BU68">
        <f t="shared" ref="BU68:BU128" ca="1" si="21">BU67+BR67</f>
        <v>0.42099898063200775</v>
      </c>
      <c r="BV68" t="str">
        <f ca="1">OFFSET([1]EquipTable!$A$1,ROW()-1,0)</f>
        <v>Equip5001</v>
      </c>
    </row>
    <row r="69" spans="1:74">
      <c r="A69">
        <v>7</v>
      </c>
      <c r="B69">
        <v>7</v>
      </c>
      <c r="C69">
        <f>IF(B69&lt;=9,0,
IF(B69=10,1,2))</f>
        <v>0</v>
      </c>
      <c r="D69">
        <f ca="1">RAND()</f>
        <v>0.33042975290458665</v>
      </c>
      <c r="E69">
        <f ca="1">RAND()</f>
        <v>0.6282730477869225</v>
      </c>
      <c r="F69">
        <f ca="1">RAND()</f>
        <v>4.8491192504531266E-2</v>
      </c>
      <c r="G69">
        <f ca="1">RAND()</f>
        <v>0.13812507812777652</v>
      </c>
      <c r="H69">
        <f ca="1">RAND()</f>
        <v>0.57615011341424949</v>
      </c>
      <c r="I69">
        <f ca="1">RAND()</f>
        <v>0.78610861413836908</v>
      </c>
      <c r="M69" t="str">
        <f ca="1">IF(LEN(J69)&lt;&gt;0,J69,VLOOKUP(D69+$B69,$BJ:$BK,MATCH($BK$1,$BJ$1:$BK$1,0),1))</f>
        <v>지정 장비</v>
      </c>
      <c r="N69" t="str">
        <f ca="1">IF(LEN(K69)&lt;&gt;0,
  IF(LEN($J69)=0,"두 칸 모두 입력",
  IF($J69="지정 장비",K69,INDEX($CA:$CA,MATCH(K69,$CB:$CB,0)))),
IF($M69="삭제","삭제",
IF($M69="지정 장비",VLOOKUP($E69,OFFSET($BS:$BV,0,IF($B69=6,1,IF($B69=7,2,0))),MATCH($BV$1,OFFSET($BS$1:$BV$1,0,IF($B69=6,1,IF($B69=7,2,0))),0),1),
IF(OR($M69="캐릭터 상자 일반등급",$M69="캐릭터 상자 영웅등급"),"삭제",
IF(OR($M69="지정 캐릭터",$M69="지정 캐릭터 PP",IF(ISERROR(FIND("지정 캐릭터 LBP",$M69)),0,1)),
  IF(AND(OR($B69=10,$B69=11),$M69=OFFSET($M69,-1,0)),OFFSET(N69,-1,0),VLOOKUP($E69,$BZ:$CA,MATCH($CA$1,$BZ$1:$CA$1,0),1)),
IF(OR($M69="안 지정 캐릭터 영웅등급",$M69="안 지정 캐릭터 PP 일반등급",$M69="안 지정 캐릭터 PP 영웅등급"),
  IF(AND(OR($B69=10,$B69=11),$M69=OFFSET($M69,-1,0)),OFFSET(N69,-1,0),INT($E69*100000)),
"그외없음"))))))</f>
        <v>Equip7102</v>
      </c>
      <c r="O69">
        <f ca="1">IF(LEN(L69)&lt;&gt;0,
  IF(OR(LEN($J69)=0,LEN($K69)=0),"세 칸 모두 입력",L69),
IF($M69="삭제","삭제",
IF(OR($M69="지정 장비",$M69="캐릭터 상자 일반등급",$M69="캐릭터 상자 영웅등급",$M69="지정 캐릭터",IF(ISERROR(FIND("지정 캐릭터 LBP",$M69)),0,1),$M69="안 지정 캐릭터 영웅등급"),1,
IF($M69="지정 캐릭터 PP",
  IF(AND(OR($B69=10,$B69=11),$M69=OFFSET($M69,-1,0)),OFFSET(O69,-1,0),
    VLOOKUP($M69,$AP:$BB,MATCH($AX$1,$AP$1:$BB$1,0),0)+INT($E69*(VLOOKUP($M69,$AP:$BB,MATCH($AY$1,$AP$1:$BB$1,0),0)-VLOOKUP($M69,$AP:$BB,MATCH($AX$1,$AP$1:$BB$1,0),0)+1))),
IF(OR($M69="안 지정 캐릭터 PP 일반등급",$M69="안 지정 캐릭터 PP 영웅등급"),
  IF(AND(OR($B69=10,$B69=11),$M69=OFFSET($M69,-1,0)),OFFSET(O69,-1,0),
    VLOOKUP($M69,$AP:$BB,MATCH($AX$1,$AP$1:$BB$1,0),0)+INT($E69*(VLOOKUP($M69,$AP:$BB,MATCH($AY$1,$AP$1:$BB$1,0),0)-VLOOKUP($M69,$AP:$BB,MATCH($AX$1,$AP$1:$BB$1,0),0)+1))),
"그외없음")))))</f>
        <v>1</v>
      </c>
      <c r="P69" t="str">
        <f ca="1">IF($M69="삭제","삭제",
IF($M69="지정 장비",
  IF(ISBLANK(VLOOKUP($N69,[1]EquipTable!$1:$1048576,MATCH("표준 GO pr Min",[1]EquipTable!$1:$1,0),0)),"DI",
    IF(ISBLANK(VLOOKUP($N69,[1]EquipTable!$1:$1048576,MATCH("표준 DI pr Min",[1]EquipTable!$1:$1,0),0)),"GO",
      IF(G69&lt;IF($B69&lt;=1,0.5,0.25),"DI","GO"))),
IF(OR($M69="캐릭터 상자 일반등급",$M69="캐릭터 상자 영웅등급"),"DI",
IF(OR($M69="지정 캐릭터",IF(ISERROR(FIND("지정 캐릭터 LBP",$M69)),0,1),$M69="안 지정 캐릭터 영웅등급"),"DI",
IF($M69="지정 캐릭터 PP","DI",
IF(OR($M69="안 지정 캐릭터 PP 일반등급",$M69="안 지정 캐릭터 PP 영웅등급"),"GO",
"그외없음"))))))</f>
        <v>GO</v>
      </c>
      <c r="Q69" t="str">
        <f ca="1">IF($M69="삭제","삭제",
IF($P69="GO","삭제",
IF($M69="지정 장비",
  IF(ISBLANK(VLOOKUP($N69,[1]EquipTable!$1:$1048576,MATCH("표준 DI pp Min",[1]EquipTable!$1:$1,0),0)),"삭제",
    VLOOKUP($N69,[1]EquipTable!$1:$1048576,MATCH("표준 DI pp Min",[1]EquipTable!$1:$1,0),0)+INT($H69*(VLOOKUP($N69,[1]EquipTable!$1:$1048576,MATCH("표준 DI pp Max",[1]EquipTable!$1:$1,0),0)-VLOOKUP($N69,[1]EquipTable!$1:$1048576,MATCH("표준 DI pp Min",[1]EquipTable!$1:$1,0),0)+1))),
IF(OR($M69="캐릭터 상자 일반등급",$M69="캐릭터 상자 영웅등급"),"삭제",
IF(OR($M69="지정 캐릭터",IF(ISERROR(FIND("지정 캐릭터 LBP",$M69)),0,1)),
  IF(AND(OR($B69=10,$B69=11),$M69=OFFSET($M69,-1,0)),OFFSET(Q69,-1,0),
    IF(ISBLANK(VLOOKUP($N69,[2]ActorTable!$1:$1048576,MATCH("표준 DI pp Min",[2]ActorTable!$1:$1,0),0)),"삭제",
      INT(VLOOKUP($M69,$AP:$BC,MATCH($AZ$1,$AP$1:$BC$1,0),0)*(VLOOKUP($N69,[2]ActorTable!$1:$1048576,MATCH("표준 DI pp Min",[2]ActorTable!$1:$1,0),0)+$H69*(VLOOKUP($N69,[2]ActorTable!$1:$1048576,MATCH("표준 DI pp Max",[2]ActorTable!$1:$1,0),0)-VLOOKUP($N69,[2]ActorTable!$1:$1048576,MATCH("표준 DI pp Min",[2]ActorTable!$1:$1,0),0)+1))))),
IF($M69="안 지정 캐릭터 영웅등급",
  IF(AND(OR($B69=10,$B69=11),$M69=OFFSET($M69,-1,0)),OFFSET(Q69,-1,0),
    VLOOKUP($M69,$AP:$BC,MATCH($BB$1,$AP$1:$BC$1,0),0)+INT($H69*(VLOOKUP($M69,$AP:$BC,MATCH($BC$1,$AP$1:$BC$1,0),0)-VLOOKUP($M69,$AP:$BC,MATCH($BB$1,$AP$1:$BC$1,0),0)+1))),
IF($M69="지정 캐릭터 PP",
  IF(AND(OR($B69=10,$B69=11),$M69=OFFSET($M69,-1,0)),OFFSET(Q69,-1,0),
    INT($O69*VLOOKUP($M69,$AP:$BC,MATCH($AZ$1,$AP$1:$BC$1,0),0)*IF($O69&lt;=15,1,1+($O69-15)^0.5/8)*CHOOSE(MID($N69,7,1)+1,1,1.25,2))),
"그외없음")))))))</f>
        <v>삭제</v>
      </c>
      <c r="R69">
        <f ca="1">IF($M69="삭제","삭제",
IF($M69="지정 장비",
  IF($P69="DI",
    VLOOKUP($N69,[1]EquipTable!$1:$1048576,MATCH("표준 DI pr Min",[1]EquipTable!$1:$1,0),0)+INT($I69*(VLOOKUP($N69,[1]EquipTable!$1:$1048576,MATCH("표준 DI pr Max",[1]EquipTable!$1:$1,0),0)-VLOOKUP($N69,[1]EquipTable!$1:$1048576,MATCH("표준 DI pr Min",[1]EquipTable!$1:$1,0),0)+1)),
    ROUNDDOWN(VLOOKUP($N69,[1]EquipTable!$1:$1048576,MATCH("표준 GO pr Min",[1]EquipTable!$1:$1,0),0)+INT($I69*(VLOOKUP($N69,[1]EquipTable!$1:$1048576,MATCH("표준 GO pr Max",[1]EquipTable!$1:$1,0),0)-VLOOKUP($N69,[1]EquipTable!$1:$1048576,MATCH("표준 GO pr Min",[1]EquipTable!$1:$1,0),0)+100)),-2)),
IF(OR($M69="캐릭터 상자 일반등급",$M69="캐릭터 상자 영웅등급"),VLOOKUP($M69,$AP:$BC,MATCH($AZ$1,$AP$1:$BC$1,0),0),
IF(OR($M69="지정 캐릭터",IF(ISERROR(FIND("지정 캐릭터 LBP",$M69)),0,1)),
  IF(AND(OR($B69=10,$B69=11),$M69=OFFSET($M69,-1,0)),OFFSET(R69,-1,0),
    INT(VLOOKUP($M69,$AP:$BC,MATCH($AZ$1,$AP$1:$BC$1,0),0)*(VLOOKUP($N69,[2]ActorTable!$1:$1048576,MATCH("표준 DI pr Min",[2]ActorTable!$1:$1,0),0)+$I69*(VLOOKUP($N69,[2]ActorTable!$1:$1048576,MATCH("표준 DI pr Max",[2]ActorTable!$1:$1,0),0)-VLOOKUP($N69,[2]ActorTable!$1:$1048576,MATCH("표준 DI pr Min",[2]ActorTable!$1:$1,0),0)+1)))),
IF($M69="안 지정 캐릭터 영웅등급",
  IF(AND(OR($B69=10,$B69=11),$M69=OFFSET($M69,-1,0)),OFFSET(R69,-1,0),
    VLOOKUP($M69,$AP:$BC,MATCH($AZ$1,$AP$1:$BC$1,0),0)+INT($I69*(VLOOKUP($M69,$AP:$BC,MATCH($BA$1,$AP$1:$BC$1,0),0)-VLOOKUP($M69,$AP:$BC,MATCH($AZ$1,$AP$1:$BC$1,0),0)+1))),
IF($M69="지정 캐릭터 PP",
  IF(AND(OR($B69=10,$B69=11),$M69=OFFSET($M69,-1,0)),OFFSET(R69,-1,0),
    INT($O69*VLOOKUP($M69,$AP:$BC,MATCH($AZ$1,$AP$1:$BC$1,0),0)*IF($O69&lt;=15,1,1+($O69-15)^0.5/8)*CHOOSE(MID($N69,7,1)+1,1,1.25,2)*(VLOOKUP($M69,$AP:$BC,MATCH($BA$1,$AP$1:$BC$1,0),0)+$I69*(VLOOKUP($M69,$AP:$BC,MATCH($BB$1,$AP$1:$BC$1,0),0)-VLOOKUP($M69,$AP:$BC,MATCH($BA$1,$AP$1:$BC$1,0),0))))),
IF(OR($M69="안 지정 캐릭터 PP 일반등급",$M69="안 지정 캐릭터 PP 영웅등급"),
  IF(AND(OR($B69=10,$B69=11),$M69=OFFSET($M69,-1,0)),OFFSET(R69,-1,0),
    $O69*VLOOKUP($M69,$AP:$BC,MATCH($AZ$1,$AP$1:$BC$1,0),0)),
"그외없음")))))))</f>
        <v>3800</v>
      </c>
      <c r="S69" t="str">
        <f ca="1">IF(OR(ISNUMBER(N69),N69="삭제",ISBLANK(N69)),"",
IF(LEFT(N69,5)="Equip",
  IF($BP$1&lt;VLOOKUP(N69,[1]EquipTable!$1:$1048576,MATCH("업데이트순번",[1]EquipTable!$1:$1,0),0),"업데이트순번이상",""),
IF(LEFT(N69,5)="Actor",
  IF($BY$1&lt;VLOOKUP(N69,[2]ActorTable!$1:$1048576,MATCH("업데이트순번",[2]ActorTable!$1:$1,0),0),"업데이트순번이상",""),
"그외없음")))</f>
        <v/>
      </c>
      <c r="T69" t="str">
        <f ca="1">IF(OR(ISNUMBER(N69),N69="삭제",ISBLANK(N69)),"",
IF(LEFT(N69,5)="Equip",IF(MID(N69,7,1)="4","전설",""),
IF(LEFT(N69,5)="Actor",IF(MID(N69,7,1)="2","전설",""),
"그외없음")))</f>
        <v/>
      </c>
      <c r="U69" t="s">
        <v>82</v>
      </c>
      <c r="V69" t="s">
        <v>179</v>
      </c>
      <c r="W69">
        <v>1</v>
      </c>
      <c r="X69" t="s">
        <v>125</v>
      </c>
      <c r="Z69">
        <v>700</v>
      </c>
      <c r="AA69" t="str">
        <f ca="1">IF(ISBLANK(AB69),"",
VLOOKUP(AB69,OFFSET(INDIRECT("$A:$B"),0,MATCH(AB$1&amp;"_Verify",INDIRECT("$1:$1"),0)-1),2,0)
)</f>
        <v>uph</v>
      </c>
      <c r="AB69" t="s">
        <v>91</v>
      </c>
      <c r="AC69">
        <v>30128</v>
      </c>
      <c r="AD69">
        <v>10</v>
      </c>
      <c r="AE69" t="s">
        <v>125</v>
      </c>
      <c r="AG69">
        <v>3000</v>
      </c>
      <c r="AH69" t="str">
        <f>IF(OR(ISNUMBER(AC69),AC69="삭제",ISBLANK(AC69)),"",
IF(LEFT(AC69,5)="Equip",
  IF($BP$1&lt;VLOOKUP(AC69,[1]EquipTable!$1:$1048576,MATCH("업데이트순번",[1]EquipTable!$1:$1,0),0),"업데이트순번이상",""),
IF(LEFT(AC69,5)="Actor",
  IF($BY$1&lt;VLOOKUP(AC69,[2]ActorTable!$1:$1048576,MATCH("업데이트순번",[2]ActorTable!$1:$1,0),0),"업데이트순번이상",""),
"그외없음")))</f>
        <v/>
      </c>
      <c r="AI69" s="11" t="str">
        <f>IF(OR(ISNUMBER(AC69),AC69="삭제",ISBLANK(AC69)),"",
IF(LEFT(AC69,5)="Equip",IF(MID(AC69,7,1)="4","전설",""),
IF(LEFT(AC69,5)="Actor",IF(MID(AC69,7,1)="2","전설",""),
"그외없음")))</f>
        <v/>
      </c>
      <c r="AJ69" t="str">
        <f>IF(ISBLANK($AB69),"",
IF(AND($B69&gt;=VLOOKUP($AB69,$AP:$AS,3,0),$B69&lt;=VLOOKUP($AB69,$AP:$AS,4,0)),"","슬롯타입이상"))</f>
        <v/>
      </c>
      <c r="AK69" t="str">
        <f>IF(OR(
  AND(NOT(ISERROR(FIND("상자",AB69))),ISBLANK(AC69)),
  AND(ISBLANK(AB69),ISBLANK(AC69)),
  AND(NOT(ISERROR(FIND("안 지정",AB69))),ISNUMBER(AC69))),"",
IF(AND(NOT(ISERROR(FIND("상자",AB69))),NOT(ISBLANK(AC69))),"밸류불필요",
IF(AND(NOT(ISERROR(FIND("안 지정",AB69))),NOT(ISNUMBER(AC69))),"숫자필요",
IF(NOT(ISERROR(FIND("장비",AB69))),
  IFERROR(VLOOKUP(AC69,[1]EquipTable!$A:$T,MATCH("이름참고",[1]EquipTable!$1:$1,0),0),"장비없음"),
IF(NOT(ISERROR(FIND("캐릭터",AB69))),
  IFERROR(VLOOKUP(AC69,[2]ActorTable!$A:$H,MATCH("이름참고",[2]ActorTable!$1:$1,0),0),"캐릭터없음"),
"")))))</f>
        <v/>
      </c>
      <c r="AL69">
        <v>1</v>
      </c>
      <c r="AM69" t="str">
        <f ca="1">IF(ROW()=2,AN69,OFFSET(AM69,-1,0)&amp;IF(LEN(AN69)=0,"",","&amp;AN69))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v>
      </c>
      <c r="AN69" t="str">
        <f ca="1">IF(AL69&lt;&gt;1,"",
"{"""&amp;A$1&amp;""":"&amp;A69
&amp;","""&amp;B$1&amp;""":"&amp;B69
&amp;IF(LEN(AA69)=0,"",","""&amp;AA$1&amp;""":"""&amp;AA69&amp;"""")
&amp;IF(LEN(AC69)=0,"",","""&amp;AC$1&amp;""":"""&amp;AC69&amp;"""")
&amp;IF(LEN(AD69)=0,"",","""&amp;AD$1&amp;""":"&amp;AD69)
&amp;IF(LEN(AE69)=0,"",","""&amp;AE$1&amp;""":"""&amp;AE69&amp;"""")
&amp;IF(LEN(AF69)=0,"",","""&amp;AF$1&amp;""":"&amp;AF69)
&amp;IF(LEN(AG69)=0,"",","""&amp;AG$1&amp;""":"&amp;AG69)&amp;"}")</f>
        <v>{"dy":7,"sl":7,"tp":"uph","vl":"30128","cn":10,"pt":"GO","pr":3000}</v>
      </c>
      <c r="BM69">
        <f ca="1">IF(VLOOKUP($BV69,[1]EquipTable!$1:$1048576,MATCH("업데이트순번",[1]EquipTable!$1:$1,0),0)&lt;=$BP$1,1,0)
*IF(MID(BV69,7,1)="4",0.1,1)</f>
        <v>1</v>
      </c>
      <c r="BN69">
        <f ca="1">IF(VLOOKUP($BV69,[1]EquipTable!$1:$1048576,MATCH("업데이트순번",[1]EquipTable!$1:$1,0),0)&lt;=$BP$1,1,0)
*IF(MID(BV69,7,1)="4",0.1,1)
*IF(AND(MID(BV69,7,1)&lt;&gt;"4",OR(MID(BV69,6,1)="6",MID(BV69,6,1)="7")),3,1)</f>
        <v>1</v>
      </c>
      <c r="BO69">
        <f ca="1">IF(VLOOKUP($BV69,[1]EquipTable!$1:$1048576,MATCH("업데이트순번",[1]EquipTable!$1:$1,0),0)&lt;=$BP$1,1,0)
*IF(MID(BV69,7,1)="4",0.1,1)
*IF(AND(MID(BV69,7,1)&lt;&gt;"4",MID(BV69,6,1)="8"),4,1)</f>
        <v>1</v>
      </c>
      <c r="BP69">
        <f t="shared" ca="1" si="16"/>
        <v>1.3495276653171391E-2</v>
      </c>
      <c r="BQ69">
        <f t="shared" ca="1" si="17"/>
        <v>9.4250706880301613E-3</v>
      </c>
      <c r="BR69">
        <f t="shared" ca="1" si="18"/>
        <v>1.0193679918450561E-2</v>
      </c>
      <c r="BS69">
        <f t="shared" ca="1" si="19"/>
        <v>0.57085020242915019</v>
      </c>
      <c r="BT69">
        <f t="shared" ca="1" si="20"/>
        <v>0.39868049010367601</v>
      </c>
      <c r="BU69">
        <f t="shared" ca="1" si="21"/>
        <v>0.4311926605504583</v>
      </c>
      <c r="BV69" t="str">
        <f ca="1">OFFSET([1]EquipTable!$A$1,ROW()-1,0)</f>
        <v>Equip5002</v>
      </c>
    </row>
    <row r="70" spans="1:74">
      <c r="A70">
        <v>7</v>
      </c>
      <c r="B70">
        <v>8</v>
      </c>
      <c r="C70">
        <f>IF(B70&lt;=9,0,
IF(B70=10,1,2))</f>
        <v>0</v>
      </c>
      <c r="D70">
        <f ca="1">RAND()</f>
        <v>0.79123849615242903</v>
      </c>
      <c r="E70">
        <f ca="1">RAND()</f>
        <v>7.7303403531425841E-2</v>
      </c>
      <c r="F70">
        <f ca="1">RAND()</f>
        <v>0.57892982841509155</v>
      </c>
      <c r="G70">
        <f ca="1">RAND()</f>
        <v>0.24090387883005671</v>
      </c>
      <c r="H70">
        <f ca="1">RAND()</f>
        <v>9.0350621749098692E-2</v>
      </c>
      <c r="I70">
        <f ca="1">RAND()</f>
        <v>0.7376307750873623</v>
      </c>
      <c r="M70" t="str">
        <f ca="1">IF(LEN(J70)&lt;&gt;0,J70,VLOOKUP(D70+$B70,$BJ:$BK,MATCH($BK$1,$BJ$1:$BK$1,0),1))</f>
        <v>삭제</v>
      </c>
      <c r="N70" t="str">
        <f ca="1">IF(LEN(K70)&lt;&gt;0,
  IF(LEN($J70)=0,"두 칸 모두 입력",
  IF($J70="지정 장비",K70,INDEX($CA:$CA,MATCH(K70,$CB:$CB,0)))),
IF($M70="삭제","삭제",
IF($M70="지정 장비",VLOOKUP($E70,OFFSET($BS:$BV,0,IF($B70=6,1,IF($B70=7,2,0))),MATCH($BV$1,OFFSET($BS$1:$BV$1,0,IF($B70=6,1,IF($B70=7,2,0))),0),1),
IF(OR($M70="캐릭터 상자 일반등급",$M70="캐릭터 상자 영웅등급"),"삭제",
IF(OR($M70="지정 캐릭터",$M70="지정 캐릭터 PP",IF(ISERROR(FIND("지정 캐릭터 LBP",$M70)),0,1)),
  IF(AND(OR($B70=10,$B70=11),$M70=OFFSET($M70,-1,0)),OFFSET(N70,-1,0),VLOOKUP($E70,$BZ:$CA,MATCH($CA$1,$BZ$1:$CA$1,0),1)),
IF(OR($M70="안 지정 캐릭터 영웅등급",$M70="안 지정 캐릭터 PP 일반등급",$M70="안 지정 캐릭터 PP 영웅등급"),
  IF(AND(OR($B70=10,$B70=11),$M70=OFFSET($M70,-1,0)),OFFSET(N70,-1,0),INT($E70*100000)),
"그외없음"))))))</f>
        <v>삭제</v>
      </c>
      <c r="O70" t="str">
        <f ca="1">IF(LEN(L70)&lt;&gt;0,
  IF(OR(LEN($J70)=0,LEN($K70)=0),"세 칸 모두 입력",L70),
IF($M70="삭제","삭제",
IF(OR($M70="지정 장비",$M70="캐릭터 상자 일반등급",$M70="캐릭터 상자 영웅등급",$M70="지정 캐릭터",IF(ISERROR(FIND("지정 캐릭터 LBP",$M70)),0,1),$M70="안 지정 캐릭터 영웅등급"),1,
IF($M70="지정 캐릭터 PP",
  IF(AND(OR($B70=10,$B70=11),$M70=OFFSET($M70,-1,0)),OFFSET(O70,-1,0),
    VLOOKUP($M70,$AP:$BB,MATCH($AX$1,$AP$1:$BB$1,0),0)+INT($E70*(VLOOKUP($M70,$AP:$BB,MATCH($AY$1,$AP$1:$BB$1,0),0)-VLOOKUP($M70,$AP:$BB,MATCH($AX$1,$AP$1:$BB$1,0),0)+1))),
IF(OR($M70="안 지정 캐릭터 PP 일반등급",$M70="안 지정 캐릭터 PP 영웅등급"),
  IF(AND(OR($B70=10,$B70=11),$M70=OFFSET($M70,-1,0)),OFFSET(O70,-1,0),
    VLOOKUP($M70,$AP:$BB,MATCH($AX$1,$AP$1:$BB$1,0),0)+INT($E70*(VLOOKUP($M70,$AP:$BB,MATCH($AY$1,$AP$1:$BB$1,0),0)-VLOOKUP($M70,$AP:$BB,MATCH($AX$1,$AP$1:$BB$1,0),0)+1))),
"그외없음")))))</f>
        <v>삭제</v>
      </c>
      <c r="P70" t="str">
        <f ca="1">IF($M70="삭제","삭제",
IF($M70="지정 장비",
  IF(ISBLANK(VLOOKUP($N70,[1]EquipTable!$1:$1048576,MATCH("표준 GO pr Min",[1]EquipTable!$1:$1,0),0)),"DI",
    IF(ISBLANK(VLOOKUP($N70,[1]EquipTable!$1:$1048576,MATCH("표준 DI pr Min",[1]EquipTable!$1:$1,0),0)),"GO",
      IF(G70&lt;IF($B70&lt;=1,0.5,0.25),"DI","GO"))),
IF(OR($M70="캐릭터 상자 일반등급",$M70="캐릭터 상자 영웅등급"),"DI",
IF(OR($M70="지정 캐릭터",IF(ISERROR(FIND("지정 캐릭터 LBP",$M70)),0,1),$M70="안 지정 캐릭터 영웅등급"),"DI",
IF($M70="지정 캐릭터 PP","DI",
IF(OR($M70="안 지정 캐릭터 PP 일반등급",$M70="안 지정 캐릭터 PP 영웅등급"),"GO",
"그외없음"))))))</f>
        <v>삭제</v>
      </c>
      <c r="Q70" t="str">
        <f ca="1">IF($M70="삭제","삭제",
IF($P70="GO","삭제",
IF($M70="지정 장비",
  IF(ISBLANK(VLOOKUP($N70,[1]EquipTable!$1:$1048576,MATCH("표준 DI pp Min",[1]EquipTable!$1:$1,0),0)),"삭제",
    VLOOKUP($N70,[1]EquipTable!$1:$1048576,MATCH("표준 DI pp Min",[1]EquipTable!$1:$1,0),0)+INT($H70*(VLOOKUP($N70,[1]EquipTable!$1:$1048576,MATCH("표준 DI pp Max",[1]EquipTable!$1:$1,0),0)-VLOOKUP($N70,[1]EquipTable!$1:$1048576,MATCH("표준 DI pp Min",[1]EquipTable!$1:$1,0),0)+1))),
IF(OR($M70="캐릭터 상자 일반등급",$M70="캐릭터 상자 영웅등급"),"삭제",
IF(OR($M70="지정 캐릭터",IF(ISERROR(FIND("지정 캐릭터 LBP",$M70)),0,1)),
  IF(AND(OR($B70=10,$B70=11),$M70=OFFSET($M70,-1,0)),OFFSET(Q70,-1,0),
    IF(ISBLANK(VLOOKUP($N70,[2]ActorTable!$1:$1048576,MATCH("표준 DI pp Min",[2]ActorTable!$1:$1,0),0)),"삭제",
      INT(VLOOKUP($M70,$AP:$BC,MATCH($AZ$1,$AP$1:$BC$1,0),0)*(VLOOKUP($N70,[2]ActorTable!$1:$1048576,MATCH("표준 DI pp Min",[2]ActorTable!$1:$1,0),0)+$H70*(VLOOKUP($N70,[2]ActorTable!$1:$1048576,MATCH("표준 DI pp Max",[2]ActorTable!$1:$1,0),0)-VLOOKUP($N70,[2]ActorTable!$1:$1048576,MATCH("표준 DI pp Min",[2]ActorTable!$1:$1,0),0)+1))))),
IF($M70="안 지정 캐릭터 영웅등급",
  IF(AND(OR($B70=10,$B70=11),$M70=OFFSET($M70,-1,0)),OFFSET(Q70,-1,0),
    VLOOKUP($M70,$AP:$BC,MATCH($BB$1,$AP$1:$BC$1,0),0)+INT($H70*(VLOOKUP($M70,$AP:$BC,MATCH($BC$1,$AP$1:$BC$1,0),0)-VLOOKUP($M70,$AP:$BC,MATCH($BB$1,$AP$1:$BC$1,0),0)+1))),
IF($M70="지정 캐릭터 PP",
  IF(AND(OR($B70=10,$B70=11),$M70=OFFSET($M70,-1,0)),OFFSET(Q70,-1,0),
    INT($O70*VLOOKUP($M70,$AP:$BC,MATCH($AZ$1,$AP$1:$BC$1,0),0)*IF($O70&lt;=15,1,1+($O70-15)^0.5/8)*CHOOSE(MID($N70,7,1)+1,1,1.25,2))),
"그외없음")))))))</f>
        <v>삭제</v>
      </c>
      <c r="R70" t="str">
        <f ca="1">IF($M70="삭제","삭제",
IF($M70="지정 장비",
  IF($P70="DI",
    VLOOKUP($N70,[1]EquipTable!$1:$1048576,MATCH("표준 DI pr Min",[1]EquipTable!$1:$1,0),0)+INT($I70*(VLOOKUP($N70,[1]EquipTable!$1:$1048576,MATCH("표준 DI pr Max",[1]EquipTable!$1:$1,0),0)-VLOOKUP($N70,[1]EquipTable!$1:$1048576,MATCH("표준 DI pr Min",[1]EquipTable!$1:$1,0),0)+1)),
    ROUNDDOWN(VLOOKUP($N70,[1]EquipTable!$1:$1048576,MATCH("표준 GO pr Min",[1]EquipTable!$1:$1,0),0)+INT($I70*(VLOOKUP($N70,[1]EquipTable!$1:$1048576,MATCH("표준 GO pr Max",[1]EquipTable!$1:$1,0),0)-VLOOKUP($N70,[1]EquipTable!$1:$1048576,MATCH("표준 GO pr Min",[1]EquipTable!$1:$1,0),0)+100)),-2)),
IF(OR($M70="캐릭터 상자 일반등급",$M70="캐릭터 상자 영웅등급"),VLOOKUP($M70,$AP:$BC,MATCH($AZ$1,$AP$1:$BC$1,0),0),
IF(OR($M70="지정 캐릭터",IF(ISERROR(FIND("지정 캐릭터 LBP",$M70)),0,1)),
  IF(AND(OR($B70=10,$B70=11),$M70=OFFSET($M70,-1,0)),OFFSET(R70,-1,0),
    INT(VLOOKUP($M70,$AP:$BC,MATCH($AZ$1,$AP$1:$BC$1,0),0)*(VLOOKUP($N70,[2]ActorTable!$1:$1048576,MATCH("표준 DI pr Min",[2]ActorTable!$1:$1,0),0)+$I70*(VLOOKUP($N70,[2]ActorTable!$1:$1048576,MATCH("표준 DI pr Max",[2]ActorTable!$1:$1,0),0)-VLOOKUP($N70,[2]ActorTable!$1:$1048576,MATCH("표준 DI pr Min",[2]ActorTable!$1:$1,0),0)+1)))),
IF($M70="안 지정 캐릭터 영웅등급",
  IF(AND(OR($B70=10,$B70=11),$M70=OFFSET($M70,-1,0)),OFFSET(R70,-1,0),
    VLOOKUP($M70,$AP:$BC,MATCH($AZ$1,$AP$1:$BC$1,0),0)+INT($I70*(VLOOKUP($M70,$AP:$BC,MATCH($BA$1,$AP$1:$BC$1,0),0)-VLOOKUP($M70,$AP:$BC,MATCH($AZ$1,$AP$1:$BC$1,0),0)+1))),
IF($M70="지정 캐릭터 PP",
  IF(AND(OR($B70=10,$B70=11),$M70=OFFSET($M70,-1,0)),OFFSET(R70,-1,0),
    INT($O70*VLOOKUP($M70,$AP:$BC,MATCH($AZ$1,$AP$1:$BC$1,0),0)*IF($O70&lt;=15,1,1+($O70-15)^0.5/8)*CHOOSE(MID($N70,7,1)+1,1,1.25,2)*(VLOOKUP($M70,$AP:$BC,MATCH($BA$1,$AP$1:$BC$1,0),0)+$I70*(VLOOKUP($M70,$AP:$BC,MATCH($BB$1,$AP$1:$BC$1,0),0)-VLOOKUP($M70,$AP:$BC,MATCH($BA$1,$AP$1:$BC$1,0),0))))),
IF(OR($M70="안 지정 캐릭터 PP 일반등급",$M70="안 지정 캐릭터 PP 영웅등급"),
  IF(AND(OR($B70=10,$B70=11),$M70=OFFSET($M70,-1,0)),OFFSET(R70,-1,0),
    $O70*VLOOKUP($M70,$AP:$BC,MATCH($AZ$1,$AP$1:$BC$1,0),0)),
"그외없음")))))))</f>
        <v>삭제</v>
      </c>
      <c r="S70" t="str">
        <f ca="1">IF(OR(ISNUMBER(N70),N70="삭제",ISBLANK(N70)),"",
IF(LEFT(N70,5)="Equip",
  IF($BP$1&lt;VLOOKUP(N70,[1]EquipTable!$1:$1048576,MATCH("업데이트순번",[1]EquipTable!$1:$1,0),0),"업데이트순번이상",""),
IF(LEFT(N70,5)="Actor",
  IF($BY$1&lt;VLOOKUP(N70,[2]ActorTable!$1:$1048576,MATCH("업데이트순번",[2]ActorTable!$1:$1,0),0),"업데이트순번이상",""),
"그외없음")))</f>
        <v/>
      </c>
      <c r="T70" t="str">
        <f ca="1">IF(OR(ISNUMBER(N70),N70="삭제",ISBLANK(N70)),"",
IF(LEFT(N70,5)="Equip",IF(MID(N70,7,1)="4","전설",""),
IF(LEFT(N70,5)="Actor",IF(MID(N70,7,1)="2","전설",""),
"그외없음")))</f>
        <v/>
      </c>
      <c r="AA70" t="str">
        <f ca="1">IF(ISBLANK(AB70),"",
VLOOKUP(AB70,OFFSET(INDIRECT("$A:$B"),0,MATCH(AB$1&amp;"_Verify",INDIRECT("$1:$1"),0)-1),2,0)
)</f>
        <v/>
      </c>
      <c r="AH70" t="str">
        <f>IF(OR(ISNUMBER(AC70),AC70="삭제",ISBLANK(AC70)),"",
IF(LEFT(AC70,5)="Equip",
  IF($BP$1&lt;VLOOKUP(AC70,[1]EquipTable!$1:$1048576,MATCH("업데이트순번",[1]EquipTable!$1:$1,0),0),"업데이트순번이상",""),
IF(LEFT(AC70,5)="Actor",
  IF($BY$1&lt;VLOOKUP(AC70,[2]ActorTable!$1:$1048576,MATCH("업데이트순번",[2]ActorTable!$1:$1,0),0),"업데이트순번이상",""),
"그외없음")))</f>
        <v/>
      </c>
      <c r="AI70" s="11" t="str">
        <f>IF(OR(ISNUMBER(AC70),AC70="삭제",ISBLANK(AC70)),"",
IF(LEFT(AC70,5)="Equip",IF(MID(AC70,7,1)="4","전설",""),
IF(LEFT(AC70,5)="Actor",IF(MID(AC70,7,1)="2","전설",""),
"그외없음")))</f>
        <v/>
      </c>
      <c r="AJ70" t="str">
        <f>IF(ISBLANK($AB70),"",
IF(AND($B70&gt;=VLOOKUP($AB70,$AP:$AS,3,0),$B70&lt;=VLOOKUP($AB70,$AP:$AS,4,0)),"","슬롯타입이상"))</f>
        <v/>
      </c>
      <c r="AK70" t="str">
        <f>IF(OR(
  AND(NOT(ISERROR(FIND("상자",AB70))),ISBLANK(AC70)),
  AND(ISBLANK(AB70),ISBLANK(AC70)),
  AND(NOT(ISERROR(FIND("안 지정",AB70))),ISNUMBER(AC70))),"",
IF(AND(NOT(ISERROR(FIND("상자",AB70))),NOT(ISBLANK(AC70))),"밸류불필요",
IF(AND(NOT(ISERROR(FIND("안 지정",AB70))),NOT(ISNUMBER(AC70))),"숫자필요",
IF(NOT(ISERROR(FIND("장비",AB70))),
  IFERROR(VLOOKUP(AC70,[1]EquipTable!$A:$T,MATCH("이름참고",[1]EquipTable!$1:$1,0),0),"장비없음"),
IF(NOT(ISERROR(FIND("캐릭터",AB70))),
  IFERROR(VLOOKUP(AC70,[2]ActorTable!$A:$H,MATCH("이름참고",[2]ActorTable!$1:$1,0),0),"캐릭터없음"),
"")))))</f>
        <v/>
      </c>
      <c r="AL70">
        <v>1</v>
      </c>
      <c r="AM70" t="str">
        <f ca="1">IF(ROW()=2,AN70,OFFSET(AM70,-1,0)&amp;IF(LEN(AN70)=0,"",","&amp;AN70))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v>
      </c>
      <c r="AN70" t="str">
        <f ca="1">IF(AL70&lt;&gt;1,"",
"{"""&amp;A$1&amp;""":"&amp;A70
&amp;","""&amp;B$1&amp;""":"&amp;B70
&amp;IF(LEN(AA70)=0,"",","""&amp;AA$1&amp;""":"""&amp;AA70&amp;"""")
&amp;IF(LEN(AC70)=0,"",","""&amp;AC$1&amp;""":"""&amp;AC70&amp;"""")
&amp;IF(LEN(AD70)=0,"",","""&amp;AD$1&amp;""":"&amp;AD70)
&amp;IF(LEN(AE70)=0,"",","""&amp;AE$1&amp;""":"""&amp;AE70&amp;"""")
&amp;IF(LEN(AF70)=0,"",","""&amp;AF$1&amp;""":"&amp;AF70)
&amp;IF(LEN(AG70)=0,"",","""&amp;AG$1&amp;""":"&amp;AG70)&amp;"}")</f>
        <v>{"dy":7,"sl":8}</v>
      </c>
      <c r="BM70">
        <f ca="1">IF(VLOOKUP($BV70,[1]EquipTable!$1:$1048576,MATCH("업데이트순번",[1]EquipTable!$1:$1,0),0)&lt;=$BP$1,1,0)
*IF(MID(BV70,7,1)="4",0.1,1)</f>
        <v>1</v>
      </c>
      <c r="BN70">
        <f ca="1">IF(VLOOKUP($BV70,[1]EquipTable!$1:$1048576,MATCH("업데이트순번",[1]EquipTable!$1:$1,0),0)&lt;=$BP$1,1,0)
*IF(MID(BV70,7,1)="4",0.1,1)
*IF(AND(MID(BV70,7,1)&lt;&gt;"4",OR(MID(BV70,6,1)="6",MID(BV70,6,1)="7")),3,1)</f>
        <v>1</v>
      </c>
      <c r="BO70">
        <f ca="1">IF(VLOOKUP($BV70,[1]EquipTable!$1:$1048576,MATCH("업데이트순번",[1]EquipTable!$1:$1,0),0)&lt;=$BP$1,1,0)
*IF(MID(BV70,7,1)="4",0.1,1)
*IF(AND(MID(BV70,7,1)&lt;&gt;"4",MID(BV70,6,1)="8"),4,1)</f>
        <v>1</v>
      </c>
      <c r="BP70">
        <f t="shared" ca="1" si="16"/>
        <v>1.3495276653171391E-2</v>
      </c>
      <c r="BQ70">
        <f t="shared" ca="1" si="17"/>
        <v>9.4250706880301613E-3</v>
      </c>
      <c r="BR70">
        <f t="shared" ca="1" si="18"/>
        <v>1.0193679918450561E-2</v>
      </c>
      <c r="BS70">
        <f t="shared" ca="1" si="19"/>
        <v>0.58434547908232159</v>
      </c>
      <c r="BT70">
        <f t="shared" ca="1" si="20"/>
        <v>0.40810556079170618</v>
      </c>
      <c r="BU70">
        <f t="shared" ca="1" si="21"/>
        <v>0.44138634046890884</v>
      </c>
      <c r="BV70" t="str">
        <f ca="1">OFFSET([1]EquipTable!$A$1,ROW()-1,0)</f>
        <v>Equip5101</v>
      </c>
    </row>
    <row r="71" spans="1:74">
      <c r="A71">
        <v>7</v>
      </c>
      <c r="B71">
        <v>9</v>
      </c>
      <c r="C71">
        <f>IF(B71&lt;=9,0,
IF(B71=10,1,2))</f>
        <v>0</v>
      </c>
      <c r="D71">
        <f ca="1">RAND()</f>
        <v>0.8180849405026942</v>
      </c>
      <c r="E71">
        <f ca="1">RAND()</f>
        <v>0.11573825253568637</v>
      </c>
      <c r="F71">
        <f ca="1">RAND()</f>
        <v>0.71601177629334389</v>
      </c>
      <c r="G71">
        <f ca="1">RAND()</f>
        <v>0.16909255364989506</v>
      </c>
      <c r="H71">
        <f ca="1">RAND()</f>
        <v>1.8097667891353031E-2</v>
      </c>
      <c r="I71">
        <f ca="1">RAND()</f>
        <v>0.90355941257177197</v>
      </c>
      <c r="M71" t="str">
        <f ca="1">IF(LEN(J71)&lt;&gt;0,J71,VLOOKUP(D71+$B71,$BJ:$BK,MATCH($BK$1,$BJ$1:$BK$1,0),1))</f>
        <v>삭제</v>
      </c>
      <c r="N71" t="str">
        <f ca="1">IF(LEN(K71)&lt;&gt;0,
  IF(LEN($J71)=0,"두 칸 모두 입력",
  IF($J71="지정 장비",K71,INDEX($CA:$CA,MATCH(K71,$CB:$CB,0)))),
IF($M71="삭제","삭제",
IF($M71="지정 장비",VLOOKUP($E71,OFFSET($BS:$BV,0,IF($B71=6,1,IF($B71=7,2,0))),MATCH($BV$1,OFFSET($BS$1:$BV$1,0,IF($B71=6,1,IF($B71=7,2,0))),0),1),
IF(OR($M71="캐릭터 상자 일반등급",$M71="캐릭터 상자 영웅등급"),"삭제",
IF(OR($M71="지정 캐릭터",$M71="지정 캐릭터 PP",IF(ISERROR(FIND("지정 캐릭터 LBP",$M71)),0,1)),
  IF(AND(OR($B71=10,$B71=11),$M71=OFFSET($M71,-1,0)),OFFSET(N71,-1,0),VLOOKUP($E71,$BZ:$CA,MATCH($CA$1,$BZ$1:$CA$1,0),1)),
IF(OR($M71="안 지정 캐릭터 영웅등급",$M71="안 지정 캐릭터 PP 일반등급",$M71="안 지정 캐릭터 PP 영웅등급"),
  IF(AND(OR($B71=10,$B71=11),$M71=OFFSET($M71,-1,0)),OFFSET(N71,-1,0),INT($E71*100000)),
"그외없음"))))))</f>
        <v>삭제</v>
      </c>
      <c r="O71" t="str">
        <f ca="1">IF(LEN(L71)&lt;&gt;0,
  IF(OR(LEN($J71)=0,LEN($K71)=0),"세 칸 모두 입력",L71),
IF($M71="삭제","삭제",
IF(OR($M71="지정 장비",$M71="캐릭터 상자 일반등급",$M71="캐릭터 상자 영웅등급",$M71="지정 캐릭터",IF(ISERROR(FIND("지정 캐릭터 LBP",$M71)),0,1),$M71="안 지정 캐릭터 영웅등급"),1,
IF($M71="지정 캐릭터 PP",
  IF(AND(OR($B71=10,$B71=11),$M71=OFFSET($M71,-1,0)),OFFSET(O71,-1,0),
    VLOOKUP($M71,$AP:$BB,MATCH($AX$1,$AP$1:$BB$1,0),0)+INT($E71*(VLOOKUP($M71,$AP:$BB,MATCH($AY$1,$AP$1:$BB$1,0),0)-VLOOKUP($M71,$AP:$BB,MATCH($AX$1,$AP$1:$BB$1,0),0)+1))),
IF(OR($M71="안 지정 캐릭터 PP 일반등급",$M71="안 지정 캐릭터 PP 영웅등급"),
  IF(AND(OR($B71=10,$B71=11),$M71=OFFSET($M71,-1,0)),OFFSET(O71,-1,0),
    VLOOKUP($M71,$AP:$BB,MATCH($AX$1,$AP$1:$BB$1,0),0)+INT($E71*(VLOOKUP($M71,$AP:$BB,MATCH($AY$1,$AP$1:$BB$1,0),0)-VLOOKUP($M71,$AP:$BB,MATCH($AX$1,$AP$1:$BB$1,0),0)+1))),
"그외없음")))))</f>
        <v>삭제</v>
      </c>
      <c r="P71" t="str">
        <f ca="1">IF($M71="삭제","삭제",
IF($M71="지정 장비",
  IF(ISBLANK(VLOOKUP($N71,[1]EquipTable!$1:$1048576,MATCH("표준 GO pr Min",[1]EquipTable!$1:$1,0),0)),"DI",
    IF(ISBLANK(VLOOKUP($N71,[1]EquipTable!$1:$1048576,MATCH("표준 DI pr Min",[1]EquipTable!$1:$1,0),0)),"GO",
      IF(G71&lt;IF($B71&lt;=1,0.5,0.25),"DI","GO"))),
IF(OR($M71="캐릭터 상자 일반등급",$M71="캐릭터 상자 영웅등급"),"DI",
IF(OR($M71="지정 캐릭터",IF(ISERROR(FIND("지정 캐릭터 LBP",$M71)),0,1),$M71="안 지정 캐릭터 영웅등급"),"DI",
IF($M71="지정 캐릭터 PP","DI",
IF(OR($M71="안 지정 캐릭터 PP 일반등급",$M71="안 지정 캐릭터 PP 영웅등급"),"GO",
"그외없음"))))))</f>
        <v>삭제</v>
      </c>
      <c r="Q71" t="str">
        <f ca="1">IF($M71="삭제","삭제",
IF($P71="GO","삭제",
IF($M71="지정 장비",
  IF(ISBLANK(VLOOKUP($N71,[1]EquipTable!$1:$1048576,MATCH("표준 DI pp Min",[1]EquipTable!$1:$1,0),0)),"삭제",
    VLOOKUP($N71,[1]EquipTable!$1:$1048576,MATCH("표준 DI pp Min",[1]EquipTable!$1:$1,0),0)+INT($H71*(VLOOKUP($N71,[1]EquipTable!$1:$1048576,MATCH("표준 DI pp Max",[1]EquipTable!$1:$1,0),0)-VLOOKUP($N71,[1]EquipTable!$1:$1048576,MATCH("표준 DI pp Min",[1]EquipTable!$1:$1,0),0)+1))),
IF(OR($M71="캐릭터 상자 일반등급",$M71="캐릭터 상자 영웅등급"),"삭제",
IF(OR($M71="지정 캐릭터",IF(ISERROR(FIND("지정 캐릭터 LBP",$M71)),0,1)),
  IF(AND(OR($B71=10,$B71=11),$M71=OFFSET($M71,-1,0)),OFFSET(Q71,-1,0),
    IF(ISBLANK(VLOOKUP($N71,[2]ActorTable!$1:$1048576,MATCH("표준 DI pp Min",[2]ActorTable!$1:$1,0),0)),"삭제",
      INT(VLOOKUP($M71,$AP:$BC,MATCH($AZ$1,$AP$1:$BC$1,0),0)*(VLOOKUP($N71,[2]ActorTable!$1:$1048576,MATCH("표준 DI pp Min",[2]ActorTable!$1:$1,0),0)+$H71*(VLOOKUP($N71,[2]ActorTable!$1:$1048576,MATCH("표준 DI pp Max",[2]ActorTable!$1:$1,0),0)-VLOOKUP($N71,[2]ActorTable!$1:$1048576,MATCH("표준 DI pp Min",[2]ActorTable!$1:$1,0),0)+1))))),
IF($M71="안 지정 캐릭터 영웅등급",
  IF(AND(OR($B71=10,$B71=11),$M71=OFFSET($M71,-1,0)),OFFSET(Q71,-1,0),
    VLOOKUP($M71,$AP:$BC,MATCH($BB$1,$AP$1:$BC$1,0),0)+INT($H71*(VLOOKUP($M71,$AP:$BC,MATCH($BC$1,$AP$1:$BC$1,0),0)-VLOOKUP($M71,$AP:$BC,MATCH($BB$1,$AP$1:$BC$1,0),0)+1))),
IF($M71="지정 캐릭터 PP",
  IF(AND(OR($B71=10,$B71=11),$M71=OFFSET($M71,-1,0)),OFFSET(Q71,-1,0),
    INT($O71*VLOOKUP($M71,$AP:$BC,MATCH($AZ$1,$AP$1:$BC$1,0),0)*IF($O71&lt;=15,1,1+($O71-15)^0.5/8)*CHOOSE(MID($N71,7,1)+1,1,1.25,2))),
"그외없음")))))))</f>
        <v>삭제</v>
      </c>
      <c r="R71" t="str">
        <f ca="1">IF($M71="삭제","삭제",
IF($M71="지정 장비",
  IF($P71="DI",
    VLOOKUP($N71,[1]EquipTable!$1:$1048576,MATCH("표준 DI pr Min",[1]EquipTable!$1:$1,0),0)+INT($I71*(VLOOKUP($N71,[1]EquipTable!$1:$1048576,MATCH("표준 DI pr Max",[1]EquipTable!$1:$1,0),0)-VLOOKUP($N71,[1]EquipTable!$1:$1048576,MATCH("표준 DI pr Min",[1]EquipTable!$1:$1,0),0)+1)),
    ROUNDDOWN(VLOOKUP($N71,[1]EquipTable!$1:$1048576,MATCH("표준 GO pr Min",[1]EquipTable!$1:$1,0),0)+INT($I71*(VLOOKUP($N71,[1]EquipTable!$1:$1048576,MATCH("표준 GO pr Max",[1]EquipTable!$1:$1,0),0)-VLOOKUP($N71,[1]EquipTable!$1:$1048576,MATCH("표준 GO pr Min",[1]EquipTable!$1:$1,0),0)+100)),-2)),
IF(OR($M71="캐릭터 상자 일반등급",$M71="캐릭터 상자 영웅등급"),VLOOKUP($M71,$AP:$BC,MATCH($AZ$1,$AP$1:$BC$1,0),0),
IF(OR($M71="지정 캐릭터",IF(ISERROR(FIND("지정 캐릭터 LBP",$M71)),0,1)),
  IF(AND(OR($B71=10,$B71=11),$M71=OFFSET($M71,-1,0)),OFFSET(R71,-1,0),
    INT(VLOOKUP($M71,$AP:$BC,MATCH($AZ$1,$AP$1:$BC$1,0),0)*(VLOOKUP($N71,[2]ActorTable!$1:$1048576,MATCH("표준 DI pr Min",[2]ActorTable!$1:$1,0),0)+$I71*(VLOOKUP($N71,[2]ActorTable!$1:$1048576,MATCH("표준 DI pr Max",[2]ActorTable!$1:$1,0),0)-VLOOKUP($N71,[2]ActorTable!$1:$1048576,MATCH("표준 DI pr Min",[2]ActorTable!$1:$1,0),0)+1)))),
IF($M71="안 지정 캐릭터 영웅등급",
  IF(AND(OR($B71=10,$B71=11),$M71=OFFSET($M71,-1,0)),OFFSET(R71,-1,0),
    VLOOKUP($M71,$AP:$BC,MATCH($AZ$1,$AP$1:$BC$1,0),0)+INT($I71*(VLOOKUP($M71,$AP:$BC,MATCH($BA$1,$AP$1:$BC$1,0),0)-VLOOKUP($M71,$AP:$BC,MATCH($AZ$1,$AP$1:$BC$1,0),0)+1))),
IF($M71="지정 캐릭터 PP",
  IF(AND(OR($B71=10,$B71=11),$M71=OFFSET($M71,-1,0)),OFFSET(R71,-1,0),
    INT($O71*VLOOKUP($M71,$AP:$BC,MATCH($AZ$1,$AP$1:$BC$1,0),0)*IF($O71&lt;=15,1,1+($O71-15)^0.5/8)*CHOOSE(MID($N71,7,1)+1,1,1.25,2)*(VLOOKUP($M71,$AP:$BC,MATCH($BA$1,$AP$1:$BC$1,0),0)+$I71*(VLOOKUP($M71,$AP:$BC,MATCH($BB$1,$AP$1:$BC$1,0),0)-VLOOKUP($M71,$AP:$BC,MATCH($BA$1,$AP$1:$BC$1,0),0))))),
IF(OR($M71="안 지정 캐릭터 PP 일반등급",$M71="안 지정 캐릭터 PP 영웅등급"),
  IF(AND(OR($B71=10,$B71=11),$M71=OFFSET($M71,-1,0)),OFFSET(R71,-1,0),
    $O71*VLOOKUP($M71,$AP:$BC,MATCH($AZ$1,$AP$1:$BC$1,0),0)),
"그외없음")))))))</f>
        <v>삭제</v>
      </c>
      <c r="S71" t="str">
        <f ca="1">IF(OR(ISNUMBER(N71),N71="삭제",ISBLANK(N71)),"",
IF(LEFT(N71,5)="Equip",
  IF($BP$1&lt;VLOOKUP(N71,[1]EquipTable!$1:$1048576,MATCH("업데이트순번",[1]EquipTable!$1:$1,0),0),"업데이트순번이상",""),
IF(LEFT(N71,5)="Actor",
  IF($BY$1&lt;VLOOKUP(N71,[2]ActorTable!$1:$1048576,MATCH("업데이트순번",[2]ActorTable!$1:$1,0),0),"업데이트순번이상",""),
"그외없음")))</f>
        <v/>
      </c>
      <c r="T71" t="str">
        <f ca="1">IF(OR(ISNUMBER(N71),N71="삭제",ISBLANK(N71)),"",
IF(LEFT(N71,5)="Equip",IF(MID(N71,7,1)="4","전설",""),
IF(LEFT(N71,5)="Actor",IF(MID(N71,7,1)="2","전설",""),
"그외없음")))</f>
        <v/>
      </c>
      <c r="AA71" t="str">
        <f ca="1">IF(ISBLANK(AB71),"",
VLOOKUP(AB71,OFFSET(INDIRECT("$A:$B"),0,MATCH(AB$1&amp;"_Verify",INDIRECT("$1:$1"),0)-1),2,0)
)</f>
        <v/>
      </c>
      <c r="AH71" t="str">
        <f>IF(OR(ISNUMBER(AC71),AC71="삭제",ISBLANK(AC71)),"",
IF(LEFT(AC71,5)="Equip",
  IF($BP$1&lt;VLOOKUP(AC71,[1]EquipTable!$1:$1048576,MATCH("업데이트순번",[1]EquipTable!$1:$1,0),0),"업데이트순번이상",""),
IF(LEFT(AC71,5)="Actor",
  IF($BY$1&lt;VLOOKUP(AC71,[2]ActorTable!$1:$1048576,MATCH("업데이트순번",[2]ActorTable!$1:$1,0),0),"업데이트순번이상",""),
"그외없음")))</f>
        <v/>
      </c>
      <c r="AI71" s="11" t="str">
        <f>IF(OR(ISNUMBER(AC71),AC71="삭제",ISBLANK(AC71)),"",
IF(LEFT(AC71,5)="Equip",IF(MID(AC71,7,1)="4","전설",""),
IF(LEFT(AC71,5)="Actor",IF(MID(AC71,7,1)="2","전설",""),
"그외없음")))</f>
        <v/>
      </c>
      <c r="AJ71" t="str">
        <f>IF(ISBLANK($AB71),"",
IF(AND($B71&gt;=VLOOKUP($AB71,$AP:$AS,3,0),$B71&lt;=VLOOKUP($AB71,$AP:$AS,4,0)),"","슬롯타입이상"))</f>
        <v/>
      </c>
      <c r="AK71" t="str">
        <f>IF(OR(
  AND(NOT(ISERROR(FIND("상자",AB71))),ISBLANK(AC71)),
  AND(ISBLANK(AB71),ISBLANK(AC71)),
  AND(NOT(ISERROR(FIND("안 지정",AB71))),ISNUMBER(AC71))),"",
IF(AND(NOT(ISERROR(FIND("상자",AB71))),NOT(ISBLANK(AC71))),"밸류불필요",
IF(AND(NOT(ISERROR(FIND("안 지정",AB71))),NOT(ISNUMBER(AC71))),"숫자필요",
IF(NOT(ISERROR(FIND("장비",AB71))),
  IFERROR(VLOOKUP(AC71,[1]EquipTable!$A:$T,MATCH("이름참고",[1]EquipTable!$1:$1,0),0),"장비없음"),
IF(NOT(ISERROR(FIND("캐릭터",AB71))),
  IFERROR(VLOOKUP(AC71,[2]ActorTable!$A:$H,MATCH("이름참고",[2]ActorTable!$1:$1,0),0),"캐릭터없음"),
"")))))</f>
        <v/>
      </c>
      <c r="AL71">
        <v>1</v>
      </c>
      <c r="AM71" t="str">
        <f ca="1">IF(ROW()=2,AN71,OFFSET(AM71,-1,0)&amp;IF(LEN(AN71)=0,"",","&amp;AN71))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v>
      </c>
      <c r="AN71" t="str">
        <f ca="1">IF(AL71&lt;&gt;1,"",
"{"""&amp;A$1&amp;""":"&amp;A71
&amp;","""&amp;B$1&amp;""":"&amp;B71
&amp;IF(LEN(AA71)=0,"",","""&amp;AA$1&amp;""":"""&amp;AA71&amp;"""")
&amp;IF(LEN(AC71)=0,"",","""&amp;AC$1&amp;""":"""&amp;AC71&amp;"""")
&amp;IF(LEN(AD71)=0,"",","""&amp;AD$1&amp;""":"&amp;AD71)
&amp;IF(LEN(AE71)=0,"",","""&amp;AE$1&amp;""":"""&amp;AE71&amp;"""")
&amp;IF(LEN(AF71)=0,"",","""&amp;AF$1&amp;""":"&amp;AF71)
&amp;IF(LEN(AG71)=0,"",","""&amp;AG$1&amp;""":"&amp;AG71)&amp;"}")</f>
        <v>{"dy":7,"sl":9}</v>
      </c>
      <c r="BM71">
        <f ca="1">IF(VLOOKUP($BV71,[1]EquipTable!$1:$1048576,MATCH("업데이트순번",[1]EquipTable!$1:$1,0),0)&lt;=$BP$1,1,0)
*IF(MID(BV71,7,1)="4",0.1,1)</f>
        <v>1</v>
      </c>
      <c r="BN71">
        <f ca="1">IF(VLOOKUP($BV71,[1]EquipTable!$1:$1048576,MATCH("업데이트순번",[1]EquipTable!$1:$1,0),0)&lt;=$BP$1,1,0)
*IF(MID(BV71,7,1)="4",0.1,1)
*IF(AND(MID(BV71,7,1)&lt;&gt;"4",OR(MID(BV71,6,1)="6",MID(BV71,6,1)="7")),3,1)</f>
        <v>1</v>
      </c>
      <c r="BO71">
        <f ca="1">IF(VLOOKUP($BV71,[1]EquipTable!$1:$1048576,MATCH("업데이트순번",[1]EquipTable!$1:$1,0),0)&lt;=$BP$1,1,0)
*IF(MID(BV71,7,1)="4",0.1,1)
*IF(AND(MID(BV71,7,1)&lt;&gt;"4",MID(BV71,6,1)="8"),4,1)</f>
        <v>1</v>
      </c>
      <c r="BP71">
        <f t="shared" ca="1" si="16"/>
        <v>1.3495276653171391E-2</v>
      </c>
      <c r="BQ71">
        <f t="shared" ca="1" si="17"/>
        <v>9.4250706880301613E-3</v>
      </c>
      <c r="BR71">
        <f t="shared" ca="1" si="18"/>
        <v>1.0193679918450561E-2</v>
      </c>
      <c r="BS71">
        <f t="shared" ca="1" si="19"/>
        <v>0.597840755735493</v>
      </c>
      <c r="BT71">
        <f t="shared" ca="1" si="20"/>
        <v>0.41753063147973635</v>
      </c>
      <c r="BU71">
        <f t="shared" ca="1" si="21"/>
        <v>0.45158002038735939</v>
      </c>
      <c r="BV71" t="str">
        <f ca="1">OFFSET([1]EquipTable!$A$1,ROW()-1,0)</f>
        <v>Equip5102</v>
      </c>
    </row>
    <row r="72" spans="1:74">
      <c r="A72">
        <v>8</v>
      </c>
      <c r="B72">
        <v>0</v>
      </c>
      <c r="C72">
        <f>IF(B72&lt;=9,0,
IF(B72=10,1,2))</f>
        <v>0</v>
      </c>
      <c r="D72">
        <f ca="1">RAND()</f>
        <v>6.9550864740421936E-2</v>
      </c>
      <c r="E72">
        <f ca="1">RAND()</f>
        <v>0.86389048965536186</v>
      </c>
      <c r="F72">
        <f ca="1">RAND()</f>
        <v>1.4090917445115814E-2</v>
      </c>
      <c r="G72">
        <f ca="1">RAND()</f>
        <v>0.84210485384531752</v>
      </c>
      <c r="H72">
        <f ca="1">RAND()</f>
        <v>0.4948632749619718</v>
      </c>
      <c r="I72">
        <f ca="1">RAND()</f>
        <v>0.38430610404549992</v>
      </c>
      <c r="M72" t="str">
        <f ca="1">IF(LEN(J72)&lt;&gt;0,J72,VLOOKUP(D72+$B72,$BJ:$BK,MATCH($BK$1,$BJ$1:$BK$1,0),1))</f>
        <v>지정 장비</v>
      </c>
      <c r="N72" t="str">
        <f ca="1">IF(LEN(K72)&lt;&gt;0,
  IF(LEN($J72)=0,"두 칸 모두 입력",
  IF($J72="지정 장비",K72,INDEX($CA:$CA,MATCH(K72,$CB:$CB,0)))),
IF($M72="삭제","삭제",
IF($M72="지정 장비",VLOOKUP($E72,OFFSET($BS:$BV,0,IF($B72=6,1,IF($B72=7,2,0))),MATCH($BV$1,OFFSET($BS$1:$BV$1,0,IF($B72=6,1,IF($B72=7,2,0))),0),1),
IF(OR($M72="캐릭터 상자 일반등급",$M72="캐릭터 상자 영웅등급"),"삭제",
IF(OR($M72="지정 캐릭터",$M72="지정 캐릭터 PP",IF(ISERROR(FIND("지정 캐릭터 LBP",$M72)),0,1)),
  IF(AND(OR($B72=10,$B72=11),$M72=OFFSET($M72,-1,0)),OFFSET(N72,-1,0),VLOOKUP($E72,$BZ:$CA,MATCH($CA$1,$BZ$1:$CA$1,0),1)),
IF(OR($M72="안 지정 캐릭터 영웅등급",$M72="안 지정 캐릭터 PP 일반등급",$M72="안 지정 캐릭터 PP 영웅등급"),
  IF(AND(OR($B72=10,$B72=11),$M72=OFFSET($M72,-1,0)),OFFSET(N72,-1,0),INT($E72*100000)),
"그외없음"))))))</f>
        <v>Equip7301</v>
      </c>
      <c r="O72">
        <f ca="1">IF(LEN(L72)&lt;&gt;0,
  IF(OR(LEN($J72)=0,LEN($K72)=0),"세 칸 모두 입력",L72),
IF($M72="삭제","삭제",
IF(OR($M72="지정 장비",$M72="캐릭터 상자 일반등급",$M72="캐릭터 상자 영웅등급",$M72="지정 캐릭터",IF(ISERROR(FIND("지정 캐릭터 LBP",$M72)),0,1),$M72="안 지정 캐릭터 영웅등급"),1,
IF($M72="지정 캐릭터 PP",
  IF(AND(OR($B72=10,$B72=11),$M72=OFFSET($M72,-1,0)),OFFSET(O72,-1,0),
    VLOOKUP($M72,$AP:$BB,MATCH($AX$1,$AP$1:$BB$1,0),0)+INT($E72*(VLOOKUP($M72,$AP:$BB,MATCH($AY$1,$AP$1:$BB$1,0),0)-VLOOKUP($M72,$AP:$BB,MATCH($AX$1,$AP$1:$BB$1,0),0)+1))),
IF(OR($M72="안 지정 캐릭터 PP 일반등급",$M72="안 지정 캐릭터 PP 영웅등급"),
  IF(AND(OR($B72=10,$B72=11),$M72=OFFSET($M72,-1,0)),OFFSET(O72,-1,0),
    VLOOKUP($M72,$AP:$BB,MATCH($AX$1,$AP$1:$BB$1,0),0)+INT($E72*(VLOOKUP($M72,$AP:$BB,MATCH($AY$1,$AP$1:$BB$1,0),0)-VLOOKUP($M72,$AP:$BB,MATCH($AX$1,$AP$1:$BB$1,0),0)+1))),
"그외없음")))))</f>
        <v>1</v>
      </c>
      <c r="P72" t="str">
        <f ca="1">IF($M72="삭제","삭제",
IF($M72="지정 장비",
  IF(ISBLANK(VLOOKUP($N72,[1]EquipTable!$1:$1048576,MATCH("표준 GO pr Min",[1]EquipTable!$1:$1,0),0)),"DI",
    IF(ISBLANK(VLOOKUP($N72,[1]EquipTable!$1:$1048576,MATCH("표준 DI pr Min",[1]EquipTable!$1:$1,0),0)),"GO",
      IF(G72&lt;IF($B72&lt;=1,0.5,0.25),"DI","GO"))),
IF(OR($M72="캐릭터 상자 일반등급",$M72="캐릭터 상자 영웅등급"),"DI",
IF(OR($M72="지정 캐릭터",IF(ISERROR(FIND("지정 캐릭터 LBP",$M72)),0,1),$M72="안 지정 캐릭터 영웅등급"),"DI",
IF($M72="지정 캐릭터 PP","DI",
IF(OR($M72="안 지정 캐릭터 PP 일반등급",$M72="안 지정 캐릭터 PP 영웅등급"),"GO",
"그외없음"))))))</f>
        <v>GO</v>
      </c>
      <c r="Q72" t="str">
        <f ca="1">IF($M72="삭제","삭제",
IF($P72="GO","삭제",
IF($M72="지정 장비",
  IF(ISBLANK(VLOOKUP($N72,[1]EquipTable!$1:$1048576,MATCH("표준 DI pp Min",[1]EquipTable!$1:$1,0),0)),"삭제",
    VLOOKUP($N72,[1]EquipTable!$1:$1048576,MATCH("표준 DI pp Min",[1]EquipTable!$1:$1,0),0)+INT($H72*(VLOOKUP($N72,[1]EquipTable!$1:$1048576,MATCH("표준 DI pp Max",[1]EquipTable!$1:$1,0),0)-VLOOKUP($N72,[1]EquipTable!$1:$1048576,MATCH("표준 DI pp Min",[1]EquipTable!$1:$1,0),0)+1))),
IF(OR($M72="캐릭터 상자 일반등급",$M72="캐릭터 상자 영웅등급"),"삭제",
IF(OR($M72="지정 캐릭터",IF(ISERROR(FIND("지정 캐릭터 LBP",$M72)),0,1)),
  IF(AND(OR($B72=10,$B72=11),$M72=OFFSET($M72,-1,0)),OFFSET(Q72,-1,0),
    IF(ISBLANK(VLOOKUP($N72,[2]ActorTable!$1:$1048576,MATCH("표준 DI pp Min",[2]ActorTable!$1:$1,0),0)),"삭제",
      INT(VLOOKUP($M72,$AP:$BC,MATCH($AZ$1,$AP$1:$BC$1,0),0)*(VLOOKUP($N72,[2]ActorTable!$1:$1048576,MATCH("표준 DI pp Min",[2]ActorTable!$1:$1,0),0)+$H72*(VLOOKUP($N72,[2]ActorTable!$1:$1048576,MATCH("표준 DI pp Max",[2]ActorTable!$1:$1,0),0)-VLOOKUP($N72,[2]ActorTable!$1:$1048576,MATCH("표준 DI pp Min",[2]ActorTable!$1:$1,0),0)+1))))),
IF($M72="안 지정 캐릭터 영웅등급",
  IF(AND(OR($B72=10,$B72=11),$M72=OFFSET($M72,-1,0)),OFFSET(Q72,-1,0),
    VLOOKUP($M72,$AP:$BC,MATCH($BB$1,$AP$1:$BC$1,0),0)+INT($H72*(VLOOKUP($M72,$AP:$BC,MATCH($BC$1,$AP$1:$BC$1,0),0)-VLOOKUP($M72,$AP:$BC,MATCH($BB$1,$AP$1:$BC$1,0),0)+1))),
IF($M72="지정 캐릭터 PP",
  IF(AND(OR($B72=10,$B72=11),$M72=OFFSET($M72,-1,0)),OFFSET(Q72,-1,0),
    INT($O72*VLOOKUP($M72,$AP:$BC,MATCH($AZ$1,$AP$1:$BC$1,0),0)*IF($O72&lt;=15,1,1+($O72-15)^0.5/8)*CHOOSE(MID($N72,7,1)+1,1,1.25,2))),
"그외없음")))))))</f>
        <v>삭제</v>
      </c>
      <c r="R72">
        <f ca="1">IF($M72="삭제","삭제",
IF($M72="지정 장비",
  IF($P72="DI",
    VLOOKUP($N72,[1]EquipTable!$1:$1048576,MATCH("표준 DI pr Min",[1]EquipTable!$1:$1,0),0)+INT($I72*(VLOOKUP($N72,[1]EquipTable!$1:$1048576,MATCH("표준 DI pr Max",[1]EquipTable!$1:$1,0),0)-VLOOKUP($N72,[1]EquipTable!$1:$1048576,MATCH("표준 DI pr Min",[1]EquipTable!$1:$1,0),0)+1)),
    ROUNDDOWN(VLOOKUP($N72,[1]EquipTable!$1:$1048576,MATCH("표준 GO pr Min",[1]EquipTable!$1:$1,0),0)+INT($I72*(VLOOKUP($N72,[1]EquipTable!$1:$1048576,MATCH("표준 GO pr Max",[1]EquipTable!$1:$1,0),0)-VLOOKUP($N72,[1]EquipTable!$1:$1048576,MATCH("표준 GO pr Min",[1]EquipTable!$1:$1,0),0)+100)),-2)),
IF(OR($M72="캐릭터 상자 일반등급",$M72="캐릭터 상자 영웅등급"),VLOOKUP($M72,$AP:$BC,MATCH($AZ$1,$AP$1:$BC$1,0),0),
IF(OR($M72="지정 캐릭터",IF(ISERROR(FIND("지정 캐릭터 LBP",$M72)),0,1)),
  IF(AND(OR($B72=10,$B72=11),$M72=OFFSET($M72,-1,0)),OFFSET(R72,-1,0),
    INT(VLOOKUP($M72,$AP:$BC,MATCH($AZ$1,$AP$1:$BC$1,0),0)*(VLOOKUP($N72,[2]ActorTable!$1:$1048576,MATCH("표준 DI pr Min",[2]ActorTable!$1:$1,0),0)+$I72*(VLOOKUP($N72,[2]ActorTable!$1:$1048576,MATCH("표준 DI pr Max",[2]ActorTable!$1:$1,0),0)-VLOOKUP($N72,[2]ActorTable!$1:$1048576,MATCH("표준 DI pr Min",[2]ActorTable!$1:$1,0),0)+1)))),
IF($M72="안 지정 캐릭터 영웅등급",
  IF(AND(OR($B72=10,$B72=11),$M72=OFFSET($M72,-1,0)),OFFSET(R72,-1,0),
    VLOOKUP($M72,$AP:$BC,MATCH($AZ$1,$AP$1:$BC$1,0),0)+INT($I72*(VLOOKUP($M72,$AP:$BC,MATCH($BA$1,$AP$1:$BC$1,0),0)-VLOOKUP($M72,$AP:$BC,MATCH($AZ$1,$AP$1:$BC$1,0),0)+1))),
IF($M72="지정 캐릭터 PP",
  IF(AND(OR($B72=10,$B72=11),$M72=OFFSET($M72,-1,0)),OFFSET(R72,-1,0),
    INT($O72*VLOOKUP($M72,$AP:$BC,MATCH($AZ$1,$AP$1:$BC$1,0),0)*IF($O72&lt;=15,1,1+($O72-15)^0.5/8)*CHOOSE(MID($N72,7,1)+1,1,1.25,2)*(VLOOKUP($M72,$AP:$BC,MATCH($BA$1,$AP$1:$BC$1,0),0)+$I72*(VLOOKUP($M72,$AP:$BC,MATCH($BB$1,$AP$1:$BC$1,0),0)-VLOOKUP($M72,$AP:$BC,MATCH($BA$1,$AP$1:$BC$1,0),0))))),
IF(OR($M72="안 지정 캐릭터 PP 일반등급",$M72="안 지정 캐릭터 PP 영웅등급"),
  IF(AND(OR($B72=10,$B72=11),$M72=OFFSET($M72,-1,0)),OFFSET(R72,-1,0),
    $O72*VLOOKUP($M72,$AP:$BC,MATCH($AZ$1,$AP$1:$BC$1,0),0)),
"그외없음")))))))</f>
        <v>22400</v>
      </c>
      <c r="S72" t="str">
        <f ca="1">IF(OR(ISNUMBER(N72),N72="삭제",ISBLANK(N72)),"",
IF(LEFT(N72,5)="Equip",
  IF($BP$1&lt;VLOOKUP(N72,[1]EquipTable!$1:$1048576,MATCH("업데이트순번",[1]EquipTable!$1:$1,0),0),"업데이트순번이상",""),
IF(LEFT(N72,5)="Actor",
  IF($BY$1&lt;VLOOKUP(N72,[2]ActorTable!$1:$1048576,MATCH("업데이트순번",[2]ActorTable!$1:$1,0),0),"업데이트순번이상",""),
"그외없음")))</f>
        <v/>
      </c>
      <c r="T72" t="str">
        <f ca="1">IF(OR(ISNUMBER(N72),N72="삭제",ISBLANK(N72)),"",
IF(LEFT(N72,5)="Equip",IF(MID(N72,7,1)="4","전설",""),
IF(LEFT(N72,5)="Actor",IF(MID(N72,7,1)="2","전설",""),
"그외없음")))</f>
        <v/>
      </c>
      <c r="U72" t="s">
        <v>82</v>
      </c>
      <c r="V72" t="s">
        <v>259</v>
      </c>
      <c r="W72">
        <v>1</v>
      </c>
      <c r="X72" t="s">
        <v>129</v>
      </c>
      <c r="Z72">
        <v>11</v>
      </c>
      <c r="AA72" t="str">
        <f ca="1">IF(ISBLANK(AB72),"",
VLOOKUP(AB72,OFFSET(INDIRECT("$A:$B"),0,MATCH(AB$1&amp;"_Verify",INDIRECT("$1:$1"),0)-1),2,0)
)</f>
        <v>upn</v>
      </c>
      <c r="AB72" t="s">
        <v>92</v>
      </c>
      <c r="AC72">
        <v>48090</v>
      </c>
      <c r="AD72">
        <v>7</v>
      </c>
      <c r="AE72" t="s">
        <v>391</v>
      </c>
      <c r="AG72">
        <v>2100</v>
      </c>
      <c r="AH72" t="str">
        <f>IF(OR(ISNUMBER(AC72),AC72="삭제",ISBLANK(AC72)),"",
IF(LEFT(AC72,5)="Equip",
  IF($BP$1&lt;VLOOKUP(AC72,[1]EquipTable!$1:$1048576,MATCH("업데이트순번",[1]EquipTable!$1:$1,0),0),"업데이트순번이상",""),
IF(LEFT(AC72,5)="Actor",
  IF($BY$1&lt;VLOOKUP(AC72,[2]ActorTable!$1:$1048576,MATCH("업데이트순번",[2]ActorTable!$1:$1,0),0),"업데이트순번이상",""),
"그외없음")))</f>
        <v/>
      </c>
      <c r="AI72" s="11" t="str">
        <f>IF(OR(ISNUMBER(AC72),AC72="삭제",ISBLANK(AC72)),"",
IF(LEFT(AC72,5)="Equip",IF(MID(AC72,7,1)="4","전설",""),
IF(LEFT(AC72,5)="Actor",IF(MID(AC72,7,1)="2","전설",""),
"그외없음")))</f>
        <v/>
      </c>
      <c r="AJ72" t="str">
        <f>IF(ISBLANK($AB72),"",
IF(AND($B72&gt;=VLOOKUP($AB72,$AP:$AS,3,0),$B72&lt;=VLOOKUP($AB72,$AP:$AS,4,0)),"","슬롯타입이상"))</f>
        <v/>
      </c>
      <c r="AK72" t="str">
        <f>IF(OR(
  AND(NOT(ISERROR(FIND("상자",AB72))),ISBLANK(AC72)),
  AND(ISBLANK(AB72),ISBLANK(AC72)),
  AND(NOT(ISERROR(FIND("안 지정",AB72))),ISNUMBER(AC72))),"",
IF(AND(NOT(ISERROR(FIND("상자",AB72))),NOT(ISBLANK(AC72))),"밸류불필요",
IF(AND(NOT(ISERROR(FIND("안 지정",AB72))),NOT(ISNUMBER(AC72))),"숫자필요",
IF(NOT(ISERROR(FIND("장비",AB72))),
  IFERROR(VLOOKUP(AC72,[1]EquipTable!$A:$T,MATCH("이름참고",[1]EquipTable!$1:$1,0),0),"장비없음"),
IF(NOT(ISERROR(FIND("캐릭터",AB72))),
  IFERROR(VLOOKUP(AC72,[2]ActorTable!$A:$H,MATCH("이름참고",[2]ActorTable!$1:$1,0),0),"캐릭터없음"),
"")))))</f>
        <v/>
      </c>
      <c r="AL72">
        <v>1</v>
      </c>
      <c r="AM72" t="str">
        <f ca="1">IF(ROW()=2,AN72,OFFSET(AM72,-1,0)&amp;IF(LEN(AN72)=0,"",","&amp;AN72))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v>
      </c>
      <c r="AN72" t="str">
        <f ca="1">IF(AL72&lt;&gt;1,"",
"{"""&amp;A$1&amp;""":"&amp;A72
&amp;","""&amp;B$1&amp;""":"&amp;B72
&amp;IF(LEN(AA72)=0,"",","""&amp;AA$1&amp;""":"""&amp;AA72&amp;"""")
&amp;IF(LEN(AC72)=0,"",","""&amp;AC$1&amp;""":"""&amp;AC72&amp;"""")
&amp;IF(LEN(AD72)=0,"",","""&amp;AD$1&amp;""":"&amp;AD72)
&amp;IF(LEN(AE72)=0,"",","""&amp;AE$1&amp;""":"""&amp;AE72&amp;"""")
&amp;IF(LEN(AF72)=0,"",","""&amp;AF$1&amp;""":"&amp;AF72)
&amp;IF(LEN(AG72)=0,"",","""&amp;AG$1&amp;""":"&amp;AG72)&amp;"}")</f>
        <v>{"dy":8,"sl":0,"tp":"upn","vl":"48090","cn":7,"pt":"GO","pr":2100}</v>
      </c>
      <c r="BM72">
        <f ca="1">IF(VLOOKUP($BV72,[1]EquipTable!$1:$1048576,MATCH("업데이트순번",[1]EquipTable!$1:$1,0),0)&lt;=$BP$1,1,0)
*IF(MID(BV72,7,1)="4",0.1,1)</f>
        <v>1</v>
      </c>
      <c r="BN72">
        <f ca="1">IF(VLOOKUP($BV72,[1]EquipTable!$1:$1048576,MATCH("업데이트순번",[1]EquipTable!$1:$1,0),0)&lt;=$BP$1,1,0)
*IF(MID(BV72,7,1)="4",0.1,1)
*IF(AND(MID(BV72,7,1)&lt;&gt;"4",OR(MID(BV72,6,1)="6",MID(BV72,6,1)="7")),3,1)</f>
        <v>1</v>
      </c>
      <c r="BO72">
        <f ca="1">IF(VLOOKUP($BV72,[1]EquipTable!$1:$1048576,MATCH("업데이트순번",[1]EquipTable!$1:$1,0),0)&lt;=$BP$1,1,0)
*IF(MID(BV72,7,1)="4",0.1,1)
*IF(AND(MID(BV72,7,1)&lt;&gt;"4",MID(BV72,6,1)="8"),4,1)</f>
        <v>1</v>
      </c>
      <c r="BP72">
        <f t="shared" ca="1" si="16"/>
        <v>1.3495276653171391E-2</v>
      </c>
      <c r="BQ72">
        <f t="shared" ca="1" si="17"/>
        <v>9.4250706880301613E-3</v>
      </c>
      <c r="BR72">
        <f t="shared" ca="1" si="18"/>
        <v>1.0193679918450561E-2</v>
      </c>
      <c r="BS72">
        <f t="shared" ca="1" si="19"/>
        <v>0.61133603238866441</v>
      </c>
      <c r="BT72">
        <f t="shared" ca="1" si="20"/>
        <v>0.42695570216776652</v>
      </c>
      <c r="BU72">
        <f t="shared" ca="1" si="21"/>
        <v>0.46177370030580994</v>
      </c>
      <c r="BV72" t="str">
        <f ca="1">OFFSET([1]EquipTable!$A$1,ROW()-1,0)</f>
        <v>Equip5201</v>
      </c>
    </row>
    <row r="73" spans="1:74">
      <c r="A73">
        <v>8</v>
      </c>
      <c r="B73">
        <v>1</v>
      </c>
      <c r="C73">
        <f>IF(B73&lt;=9,0,
IF(B73=10,1,2))</f>
        <v>0</v>
      </c>
      <c r="D73">
        <f ca="1">RAND()</f>
        <v>0.52260726029068005</v>
      </c>
      <c r="E73">
        <f ca="1">RAND()</f>
        <v>0.91666633642670325</v>
      </c>
      <c r="F73">
        <f ca="1">RAND()</f>
        <v>0.28531303572422606</v>
      </c>
      <c r="G73">
        <f ca="1">RAND()</f>
        <v>0.83290043621164045</v>
      </c>
      <c r="H73">
        <f ca="1">RAND()</f>
        <v>0.94779181274230606</v>
      </c>
      <c r="I73">
        <f ca="1">RAND()</f>
        <v>0.97928107612119453</v>
      </c>
      <c r="M73" t="str">
        <f ca="1">IF(LEN(J73)&lt;&gt;0,J73,VLOOKUP(D73+$B73,$BJ:$BK,MATCH($BK$1,$BJ$1:$BK$1,0),1))</f>
        <v>지정 장비</v>
      </c>
      <c r="N73" t="str">
        <f ca="1">IF(LEN(K73)&lt;&gt;0,
  IF(LEN($J73)=0,"두 칸 모두 입력",
  IF($J73="지정 장비",K73,INDEX($CA:$CA,MATCH(K73,$CB:$CB,0)))),
IF($M73="삭제","삭제",
IF($M73="지정 장비",VLOOKUP($E73,OFFSET($BS:$BV,0,IF($B73=6,1,IF($B73=7,2,0))),MATCH($BV$1,OFFSET($BS$1:$BV$1,0,IF($B73=6,1,IF($B73=7,2,0))),0),1),
IF(OR($M73="캐릭터 상자 일반등급",$M73="캐릭터 상자 영웅등급"),"삭제",
IF(OR($M73="지정 캐릭터",$M73="지정 캐릭터 PP",IF(ISERROR(FIND("지정 캐릭터 LBP",$M73)),0,1)),
  IF(AND(OR($B73=10,$B73=11),$M73=OFFSET($M73,-1,0)),OFFSET(N73,-1,0),VLOOKUP($E73,$BZ:$CA,MATCH($CA$1,$BZ$1:$CA$1,0),1)),
IF(OR($M73="안 지정 캐릭터 영웅등급",$M73="안 지정 캐릭터 PP 일반등급",$M73="안 지정 캐릭터 PP 영웅등급"),
  IF(AND(OR($B73=10,$B73=11),$M73=OFFSET($M73,-1,0)),OFFSET(N73,-1,0),INT($E73*100000)),
"그외없음"))))))</f>
        <v>Equip8101</v>
      </c>
      <c r="O73">
        <f ca="1">IF(LEN(L73)&lt;&gt;0,
  IF(OR(LEN($J73)=0,LEN($K73)=0),"세 칸 모두 입력",L73),
IF($M73="삭제","삭제",
IF(OR($M73="지정 장비",$M73="캐릭터 상자 일반등급",$M73="캐릭터 상자 영웅등급",$M73="지정 캐릭터",IF(ISERROR(FIND("지정 캐릭터 LBP",$M73)),0,1),$M73="안 지정 캐릭터 영웅등급"),1,
IF($M73="지정 캐릭터 PP",
  IF(AND(OR($B73=10,$B73=11),$M73=OFFSET($M73,-1,0)),OFFSET(O73,-1,0),
    VLOOKUP($M73,$AP:$BB,MATCH($AX$1,$AP$1:$BB$1,0),0)+INT($E73*(VLOOKUP($M73,$AP:$BB,MATCH($AY$1,$AP$1:$BB$1,0),0)-VLOOKUP($M73,$AP:$BB,MATCH($AX$1,$AP$1:$BB$1,0),0)+1))),
IF(OR($M73="안 지정 캐릭터 PP 일반등급",$M73="안 지정 캐릭터 PP 영웅등급"),
  IF(AND(OR($B73=10,$B73=11),$M73=OFFSET($M73,-1,0)),OFFSET(O73,-1,0),
    VLOOKUP($M73,$AP:$BB,MATCH($AX$1,$AP$1:$BB$1,0),0)+INT($E73*(VLOOKUP($M73,$AP:$BB,MATCH($AY$1,$AP$1:$BB$1,0),0)-VLOOKUP($M73,$AP:$BB,MATCH($AX$1,$AP$1:$BB$1,0),0)+1))),
"그외없음")))))</f>
        <v>1</v>
      </c>
      <c r="P73" t="str">
        <f ca="1">IF($M73="삭제","삭제",
IF($M73="지정 장비",
  IF(ISBLANK(VLOOKUP($N73,[1]EquipTable!$1:$1048576,MATCH("표준 GO pr Min",[1]EquipTable!$1:$1,0),0)),"DI",
    IF(ISBLANK(VLOOKUP($N73,[1]EquipTable!$1:$1048576,MATCH("표준 DI pr Min",[1]EquipTable!$1:$1,0),0)),"GO",
      IF(G73&lt;IF($B73&lt;=1,0.5,0.25),"DI","GO"))),
IF(OR($M73="캐릭터 상자 일반등급",$M73="캐릭터 상자 영웅등급"),"DI",
IF(OR($M73="지정 캐릭터",IF(ISERROR(FIND("지정 캐릭터 LBP",$M73)),0,1),$M73="안 지정 캐릭터 영웅등급"),"DI",
IF($M73="지정 캐릭터 PP","DI",
IF(OR($M73="안 지정 캐릭터 PP 일반등급",$M73="안 지정 캐릭터 PP 영웅등급"),"GO",
"그외없음"))))))</f>
        <v>GO</v>
      </c>
      <c r="Q73" t="str">
        <f ca="1">IF($M73="삭제","삭제",
IF($P73="GO","삭제",
IF($M73="지정 장비",
  IF(ISBLANK(VLOOKUP($N73,[1]EquipTable!$1:$1048576,MATCH("표준 DI pp Min",[1]EquipTable!$1:$1,0),0)),"삭제",
    VLOOKUP($N73,[1]EquipTable!$1:$1048576,MATCH("표준 DI pp Min",[1]EquipTable!$1:$1,0),0)+INT($H73*(VLOOKUP($N73,[1]EquipTable!$1:$1048576,MATCH("표준 DI pp Max",[1]EquipTable!$1:$1,0),0)-VLOOKUP($N73,[1]EquipTable!$1:$1048576,MATCH("표준 DI pp Min",[1]EquipTable!$1:$1,0),0)+1))),
IF(OR($M73="캐릭터 상자 일반등급",$M73="캐릭터 상자 영웅등급"),"삭제",
IF(OR($M73="지정 캐릭터",IF(ISERROR(FIND("지정 캐릭터 LBP",$M73)),0,1)),
  IF(AND(OR($B73=10,$B73=11),$M73=OFFSET($M73,-1,0)),OFFSET(Q73,-1,0),
    IF(ISBLANK(VLOOKUP($N73,[2]ActorTable!$1:$1048576,MATCH("표준 DI pp Min",[2]ActorTable!$1:$1,0),0)),"삭제",
      INT(VLOOKUP($M73,$AP:$BC,MATCH($AZ$1,$AP$1:$BC$1,0),0)*(VLOOKUP($N73,[2]ActorTable!$1:$1048576,MATCH("표준 DI pp Min",[2]ActorTable!$1:$1,0),0)+$H73*(VLOOKUP($N73,[2]ActorTable!$1:$1048576,MATCH("표준 DI pp Max",[2]ActorTable!$1:$1,0),0)-VLOOKUP($N73,[2]ActorTable!$1:$1048576,MATCH("표준 DI pp Min",[2]ActorTable!$1:$1,0),0)+1))))),
IF($M73="안 지정 캐릭터 영웅등급",
  IF(AND(OR($B73=10,$B73=11),$M73=OFFSET($M73,-1,0)),OFFSET(Q73,-1,0),
    VLOOKUP($M73,$AP:$BC,MATCH($BB$1,$AP$1:$BC$1,0),0)+INT($H73*(VLOOKUP($M73,$AP:$BC,MATCH($BC$1,$AP$1:$BC$1,0),0)-VLOOKUP($M73,$AP:$BC,MATCH($BB$1,$AP$1:$BC$1,0),0)+1))),
IF($M73="지정 캐릭터 PP",
  IF(AND(OR($B73=10,$B73=11),$M73=OFFSET($M73,-1,0)),OFFSET(Q73,-1,0),
    INT($O73*VLOOKUP($M73,$AP:$BC,MATCH($AZ$1,$AP$1:$BC$1,0),0)*IF($O73&lt;=15,1,1+($O73-15)^0.5/8)*CHOOSE(MID($N73,7,1)+1,1,1.25,2))),
"그외없음")))))))</f>
        <v>삭제</v>
      </c>
      <c r="R73">
        <f ca="1">IF($M73="삭제","삭제",
IF($M73="지정 장비",
  IF($P73="DI",
    VLOOKUP($N73,[1]EquipTable!$1:$1048576,MATCH("표준 DI pr Min",[1]EquipTable!$1:$1,0),0)+INT($I73*(VLOOKUP($N73,[1]EquipTable!$1:$1048576,MATCH("표준 DI pr Max",[1]EquipTable!$1:$1,0),0)-VLOOKUP($N73,[1]EquipTable!$1:$1048576,MATCH("표준 DI pr Min",[1]EquipTable!$1:$1,0),0)+1)),
    ROUNDDOWN(VLOOKUP($N73,[1]EquipTable!$1:$1048576,MATCH("표준 GO pr Min",[1]EquipTable!$1:$1,0),0)+INT($I73*(VLOOKUP($N73,[1]EquipTable!$1:$1048576,MATCH("표준 GO pr Max",[1]EquipTable!$1:$1,0),0)-VLOOKUP($N73,[1]EquipTable!$1:$1048576,MATCH("표준 GO pr Min",[1]EquipTable!$1:$1,0),0)+100)),-2)),
IF(OR($M73="캐릭터 상자 일반등급",$M73="캐릭터 상자 영웅등급"),VLOOKUP($M73,$AP:$BC,MATCH($AZ$1,$AP$1:$BC$1,0),0),
IF(OR($M73="지정 캐릭터",IF(ISERROR(FIND("지정 캐릭터 LBP",$M73)),0,1)),
  IF(AND(OR($B73=10,$B73=11),$M73=OFFSET($M73,-1,0)),OFFSET(R73,-1,0),
    INT(VLOOKUP($M73,$AP:$BC,MATCH($AZ$1,$AP$1:$BC$1,0),0)*(VLOOKUP($N73,[2]ActorTable!$1:$1048576,MATCH("표준 DI pr Min",[2]ActorTable!$1:$1,0),0)+$I73*(VLOOKUP($N73,[2]ActorTable!$1:$1048576,MATCH("표준 DI pr Max",[2]ActorTable!$1:$1,0),0)-VLOOKUP($N73,[2]ActorTable!$1:$1048576,MATCH("표준 DI pr Min",[2]ActorTable!$1:$1,0),0)+1)))),
IF($M73="안 지정 캐릭터 영웅등급",
  IF(AND(OR($B73=10,$B73=11),$M73=OFFSET($M73,-1,0)),OFFSET(R73,-1,0),
    VLOOKUP($M73,$AP:$BC,MATCH($AZ$1,$AP$1:$BC$1,0),0)+INT($I73*(VLOOKUP($M73,$AP:$BC,MATCH($BA$1,$AP$1:$BC$1,0),0)-VLOOKUP($M73,$AP:$BC,MATCH($AZ$1,$AP$1:$BC$1,0),0)+1))),
IF($M73="지정 캐릭터 PP",
  IF(AND(OR($B73=10,$B73=11),$M73=OFFSET($M73,-1,0)),OFFSET(R73,-1,0),
    INT($O73*VLOOKUP($M73,$AP:$BC,MATCH($AZ$1,$AP$1:$BC$1,0),0)*IF($O73&lt;=15,1,1+($O73-15)^0.5/8)*CHOOSE(MID($N73,7,1)+1,1,1.25,2)*(VLOOKUP($M73,$AP:$BC,MATCH($BA$1,$AP$1:$BC$1,0),0)+$I73*(VLOOKUP($M73,$AP:$BC,MATCH($BB$1,$AP$1:$BC$1,0),0)-VLOOKUP($M73,$AP:$BC,MATCH($BA$1,$AP$1:$BC$1,0),0))))),
IF(OR($M73="안 지정 캐릭터 PP 일반등급",$M73="안 지정 캐릭터 PP 영웅등급"),
  IF(AND(OR($B73=10,$B73=11),$M73=OFFSET($M73,-1,0)),OFFSET(R73,-1,0),
    $O73*VLOOKUP($M73,$AP:$BC,MATCH($AZ$1,$AP$1:$BC$1,0),0)),
"그외없음")))))))</f>
        <v>8500</v>
      </c>
      <c r="S73" t="str">
        <f ca="1">IF(OR(ISNUMBER(N73),N73="삭제",ISBLANK(N73)),"",
IF(LEFT(N73,5)="Equip",
  IF($BP$1&lt;VLOOKUP(N73,[1]EquipTable!$1:$1048576,MATCH("업데이트순번",[1]EquipTable!$1:$1,0),0),"업데이트순번이상",""),
IF(LEFT(N73,5)="Actor",
  IF($BY$1&lt;VLOOKUP(N73,[2]ActorTable!$1:$1048576,MATCH("업데이트순번",[2]ActorTable!$1:$1,0),0),"업데이트순번이상",""),
"그외없음")))</f>
        <v/>
      </c>
      <c r="T73" t="str">
        <f ca="1">IF(OR(ISNUMBER(N73),N73="삭제",ISBLANK(N73)),"",
IF(LEFT(N73,5)="Equip",IF(MID(N73,7,1)="4","전설",""),
IF(LEFT(N73,5)="Actor",IF(MID(N73,7,1)="2","전설",""),
"그외없음")))</f>
        <v/>
      </c>
      <c r="U73" t="s">
        <v>82</v>
      </c>
      <c r="V73" t="s">
        <v>241</v>
      </c>
      <c r="W73">
        <v>1</v>
      </c>
      <c r="X73" t="s">
        <v>125</v>
      </c>
      <c r="Z73">
        <v>7000</v>
      </c>
      <c r="AA73" t="str">
        <f ca="1">IF(ISBLANK(AB73),"",
VLOOKUP(AB73,OFFSET(INDIRECT("$A:$B"),0,MATCH(AB$1&amp;"_Verify",INDIRECT("$1:$1"),0)-1),2,0)
)</f>
        <v>fe</v>
      </c>
      <c r="AB73" t="s">
        <v>82</v>
      </c>
      <c r="AC73" t="s">
        <v>410</v>
      </c>
      <c r="AD73">
        <v>1</v>
      </c>
      <c r="AE73" t="s">
        <v>125</v>
      </c>
      <c r="AG73">
        <v>7000</v>
      </c>
      <c r="AH73" t="str">
        <f ca="1">IF(OR(ISNUMBER(AC73),AC73="삭제",ISBLANK(AC73)),"",
IF(LEFT(AC73,5)="Equip",
  IF($BP$1&lt;VLOOKUP(AC73,[1]EquipTable!$1:$1048576,MATCH("업데이트순번",[1]EquipTable!$1:$1,0),0),"업데이트순번이상",""),
IF(LEFT(AC73,5)="Actor",
  IF($BY$1&lt;VLOOKUP(AC73,[2]ActorTable!$1:$1048576,MATCH("업데이트순번",[2]ActorTable!$1:$1,0),0),"업데이트순번이상",""),
"그외없음")))</f>
        <v/>
      </c>
      <c r="AI73" s="11" t="str">
        <f>IF(OR(ISNUMBER(AC73),AC73="삭제",ISBLANK(AC73)),"",
IF(LEFT(AC73,5)="Equip",IF(MID(AC73,7,1)="4","전설",""),
IF(LEFT(AC73,5)="Actor",IF(MID(AC73,7,1)="2","전설",""),
"그외없음")))</f>
        <v/>
      </c>
      <c r="AJ73" t="str">
        <f>IF(ISBLANK($AB73),"",
IF(AND($B73&gt;=VLOOKUP($AB73,$AP:$AS,3,0),$B73&lt;=VLOOKUP($AB73,$AP:$AS,4,0)),"","슬롯타입이상"))</f>
        <v/>
      </c>
      <c r="AK73" t="str">
        <f ca="1">IF(OR(
  AND(NOT(ISERROR(FIND("상자",AB73))),ISBLANK(AC73)),
  AND(ISBLANK(AB73),ISBLANK(AC73)),
  AND(NOT(ISERROR(FIND("안 지정",AB73))),ISNUMBER(AC73))),"",
IF(AND(NOT(ISERROR(FIND("상자",AB73))),NOT(ISBLANK(AC73))),"밸류불필요",
IF(AND(NOT(ISERROR(FIND("안 지정",AB73))),NOT(ISNUMBER(AC73))),"숫자필요",
IF(NOT(ISERROR(FIND("장비",AB73))),
  IFERROR(VLOOKUP(AC73,[1]EquipTable!$A:$T,MATCH("이름참고",[1]EquipTable!$1:$1,0),0),"장비없음"),
IF(NOT(ISERROR(FIND("캐릭터",AB73))),
  IFERROR(VLOOKUP(AC73,[2]ActorTable!$A:$H,MATCH("이름참고",[2]ActorTable!$1:$1,0),0),"캐릭터없음"),
"")))))</f>
        <v>잿더미 스톤해머</v>
      </c>
      <c r="AL73">
        <v>1</v>
      </c>
      <c r="AM73" t="str">
        <f ca="1">IF(ROW()=2,AN73,OFFSET(AM73,-1,0)&amp;IF(LEN(AN73)=0,"",","&amp;AN73))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v>
      </c>
      <c r="AN73" t="str">
        <f ca="1">IF(AL73&lt;&gt;1,"",
"{"""&amp;A$1&amp;""":"&amp;A73
&amp;","""&amp;B$1&amp;""":"&amp;B73
&amp;IF(LEN(AA73)=0,"",","""&amp;AA$1&amp;""":"""&amp;AA73&amp;"""")
&amp;IF(LEN(AC73)=0,"",","""&amp;AC$1&amp;""":"""&amp;AC73&amp;"""")
&amp;IF(LEN(AD73)=0,"",","""&amp;AD$1&amp;""":"&amp;AD73)
&amp;IF(LEN(AE73)=0,"",","""&amp;AE$1&amp;""":"""&amp;AE73&amp;"""")
&amp;IF(LEN(AF73)=0,"",","""&amp;AF$1&amp;""":"&amp;AF73)
&amp;IF(LEN(AG73)=0,"",","""&amp;AG$1&amp;""":"&amp;AG73)&amp;"}")</f>
        <v>{"dy":8,"sl":1,"tp":"fe","vl":"Equip4302","cn":1,"pt":"GO","pr":7000}</v>
      </c>
      <c r="BM73">
        <f ca="1">IF(VLOOKUP($BV73,[1]EquipTable!$1:$1048576,MATCH("업데이트순번",[1]EquipTable!$1:$1,0),0)&lt;=$BP$1,1,0)
*IF(MID(BV73,7,1)="4",0.1,1)</f>
        <v>1</v>
      </c>
      <c r="BN73">
        <f ca="1">IF(VLOOKUP($BV73,[1]EquipTable!$1:$1048576,MATCH("업데이트순번",[1]EquipTable!$1:$1,0),0)&lt;=$BP$1,1,0)
*IF(MID(BV73,7,1)="4",0.1,1)
*IF(AND(MID(BV73,7,1)&lt;&gt;"4",OR(MID(BV73,6,1)="6",MID(BV73,6,1)="7")),3,1)</f>
        <v>1</v>
      </c>
      <c r="BO73">
        <f ca="1">IF(VLOOKUP($BV73,[1]EquipTable!$1:$1048576,MATCH("업데이트순번",[1]EquipTable!$1:$1,0),0)&lt;=$BP$1,1,0)
*IF(MID(BV73,7,1)="4",0.1,1)
*IF(AND(MID(BV73,7,1)&lt;&gt;"4",MID(BV73,6,1)="8"),4,1)</f>
        <v>1</v>
      </c>
      <c r="BP73">
        <f t="shared" ca="1" si="16"/>
        <v>1.3495276653171391E-2</v>
      </c>
      <c r="BQ73">
        <f t="shared" ca="1" si="17"/>
        <v>9.4250706880301613E-3</v>
      </c>
      <c r="BR73">
        <f t="shared" ca="1" si="18"/>
        <v>1.0193679918450561E-2</v>
      </c>
      <c r="BS73">
        <f t="shared" ca="1" si="19"/>
        <v>0.62483130904183581</v>
      </c>
      <c r="BT73">
        <f t="shared" ca="1" si="20"/>
        <v>0.43638077285579668</v>
      </c>
      <c r="BU73">
        <f t="shared" ca="1" si="21"/>
        <v>0.47196738022426049</v>
      </c>
      <c r="BV73" t="str">
        <f ca="1">OFFSET([1]EquipTable!$A$1,ROW()-1,0)</f>
        <v>Equip5202</v>
      </c>
    </row>
    <row r="74" spans="1:74">
      <c r="A74">
        <v>8</v>
      </c>
      <c r="B74">
        <v>2</v>
      </c>
      <c r="C74">
        <f>IF(B74&lt;=9,0,
IF(B74=10,1,2))</f>
        <v>0</v>
      </c>
      <c r="D74">
        <f ca="1">RAND()</f>
        <v>0.66993141319231952</v>
      </c>
      <c r="E74">
        <f ca="1">RAND()</f>
        <v>0.97785564868877894</v>
      </c>
      <c r="F74">
        <f ca="1">RAND()</f>
        <v>0.11211167095421015</v>
      </c>
      <c r="G74">
        <f ca="1">RAND()</f>
        <v>0.41378726324058313</v>
      </c>
      <c r="H74">
        <f ca="1">RAND()</f>
        <v>0.56506867030553587</v>
      </c>
      <c r="I74">
        <f ca="1">RAND()</f>
        <v>0.16507461152318914</v>
      </c>
      <c r="M74" t="str">
        <f ca="1">IF(LEN(J74)&lt;&gt;0,J74,VLOOKUP(D74+$B74,$BJ:$BK,MATCH($BK$1,$BJ$1:$BK$1,0),1))</f>
        <v>안 지정 캐릭터 PP 영웅등급</v>
      </c>
      <c r="N74">
        <f ca="1">IF(LEN(K74)&lt;&gt;0,
  IF(LEN($J74)=0,"두 칸 모두 입력",
  IF($J74="지정 장비",K74,INDEX($CA:$CA,MATCH(K74,$CB:$CB,0)))),
IF($M74="삭제","삭제",
IF($M74="지정 장비",VLOOKUP($E74,OFFSET($BS:$BV,0,IF($B74=6,1,IF($B74=7,2,0))),MATCH($BV$1,OFFSET($BS$1:$BV$1,0,IF($B74=6,1,IF($B74=7,2,0))),0),1),
IF(OR($M74="캐릭터 상자 일반등급",$M74="캐릭터 상자 영웅등급"),"삭제",
IF(OR($M74="지정 캐릭터",$M74="지정 캐릭터 PP",IF(ISERROR(FIND("지정 캐릭터 LBP",$M74)),0,1)),
  IF(AND(OR($B74=10,$B74=11),$M74=OFFSET($M74,-1,0)),OFFSET(N74,-1,0),VLOOKUP($E74,$BZ:$CA,MATCH($CA$1,$BZ$1:$CA$1,0),1)),
IF(OR($M74="안 지정 캐릭터 영웅등급",$M74="안 지정 캐릭터 PP 일반등급",$M74="안 지정 캐릭터 PP 영웅등급"),
  IF(AND(OR($B74=10,$B74=11),$M74=OFFSET($M74,-1,0)),OFFSET(N74,-1,0),INT($E74*100000)),
"그외없음"))))))</f>
        <v>97785</v>
      </c>
      <c r="O74">
        <f ca="1">IF(LEN(L74)&lt;&gt;0,
  IF(OR(LEN($J74)=0,LEN($K74)=0),"세 칸 모두 입력",L74),
IF($M74="삭제","삭제",
IF(OR($M74="지정 장비",$M74="캐릭터 상자 일반등급",$M74="캐릭터 상자 영웅등급",$M74="지정 캐릭터",IF(ISERROR(FIND("지정 캐릭터 LBP",$M74)),0,1),$M74="안 지정 캐릭터 영웅등급"),1,
IF($M74="지정 캐릭터 PP",
  IF(AND(OR($B74=10,$B74=11),$M74=OFFSET($M74,-1,0)),OFFSET(O74,-1,0),
    VLOOKUP($M74,$AP:$BB,MATCH($AX$1,$AP$1:$BB$1,0),0)+INT($E74*(VLOOKUP($M74,$AP:$BB,MATCH($AY$1,$AP$1:$BB$1,0),0)-VLOOKUP($M74,$AP:$BB,MATCH($AX$1,$AP$1:$BB$1,0),0)+1))),
IF(OR($M74="안 지정 캐릭터 PP 일반등급",$M74="안 지정 캐릭터 PP 영웅등급"),
  IF(AND(OR($B74=10,$B74=11),$M74=OFFSET($M74,-1,0)),OFFSET(O74,-1,0),
    VLOOKUP($M74,$AP:$BB,MATCH($AX$1,$AP$1:$BB$1,0),0)+INT($E74*(VLOOKUP($M74,$AP:$BB,MATCH($AY$1,$AP$1:$BB$1,0),0)-VLOOKUP($M74,$AP:$BB,MATCH($AX$1,$AP$1:$BB$1,0),0)+1))),
"그외없음")))))</f>
        <v>14</v>
      </c>
      <c r="P74" t="str">
        <f ca="1">IF($M74="삭제","삭제",
IF($M74="지정 장비",
  IF(ISBLANK(VLOOKUP($N74,[1]EquipTable!$1:$1048576,MATCH("표준 GO pr Min",[1]EquipTable!$1:$1,0),0)),"DI",
    IF(ISBLANK(VLOOKUP($N74,[1]EquipTable!$1:$1048576,MATCH("표준 DI pr Min",[1]EquipTable!$1:$1,0),0)),"GO",
      IF(G74&lt;IF($B74&lt;=1,0.5,0.25),"DI","GO"))),
IF(OR($M74="캐릭터 상자 일반등급",$M74="캐릭터 상자 영웅등급"),"DI",
IF(OR($M74="지정 캐릭터",IF(ISERROR(FIND("지정 캐릭터 LBP",$M74)),0,1),$M74="안 지정 캐릭터 영웅등급"),"DI",
IF($M74="지정 캐릭터 PP","DI",
IF(OR($M74="안 지정 캐릭터 PP 일반등급",$M74="안 지정 캐릭터 PP 영웅등급"),"GO",
"그외없음"))))))</f>
        <v>GO</v>
      </c>
      <c r="Q74" t="str">
        <f ca="1">IF($M74="삭제","삭제",
IF($P74="GO","삭제",
IF($M74="지정 장비",
  IF(ISBLANK(VLOOKUP($N74,[1]EquipTable!$1:$1048576,MATCH("표준 DI pp Min",[1]EquipTable!$1:$1,0),0)),"삭제",
    VLOOKUP($N74,[1]EquipTable!$1:$1048576,MATCH("표준 DI pp Min",[1]EquipTable!$1:$1,0),0)+INT($H74*(VLOOKUP($N74,[1]EquipTable!$1:$1048576,MATCH("표준 DI pp Max",[1]EquipTable!$1:$1,0),0)-VLOOKUP($N74,[1]EquipTable!$1:$1048576,MATCH("표준 DI pp Min",[1]EquipTable!$1:$1,0),0)+1))),
IF(OR($M74="캐릭터 상자 일반등급",$M74="캐릭터 상자 영웅등급"),"삭제",
IF(OR($M74="지정 캐릭터",IF(ISERROR(FIND("지정 캐릭터 LBP",$M74)),0,1)),
  IF(AND(OR($B74=10,$B74=11),$M74=OFFSET($M74,-1,0)),OFFSET(Q74,-1,0),
    IF(ISBLANK(VLOOKUP($N74,[2]ActorTable!$1:$1048576,MATCH("표준 DI pp Min",[2]ActorTable!$1:$1,0),0)),"삭제",
      INT(VLOOKUP($M74,$AP:$BC,MATCH($AZ$1,$AP$1:$BC$1,0),0)*(VLOOKUP($N74,[2]ActorTable!$1:$1048576,MATCH("표준 DI pp Min",[2]ActorTable!$1:$1,0),0)+$H74*(VLOOKUP($N74,[2]ActorTable!$1:$1048576,MATCH("표준 DI pp Max",[2]ActorTable!$1:$1,0),0)-VLOOKUP($N74,[2]ActorTable!$1:$1048576,MATCH("표준 DI pp Min",[2]ActorTable!$1:$1,0),0)+1))))),
IF($M74="안 지정 캐릭터 영웅등급",
  IF(AND(OR($B74=10,$B74=11),$M74=OFFSET($M74,-1,0)),OFFSET(Q74,-1,0),
    VLOOKUP($M74,$AP:$BC,MATCH($BB$1,$AP$1:$BC$1,0),0)+INT($H74*(VLOOKUP($M74,$AP:$BC,MATCH($BC$1,$AP$1:$BC$1,0),0)-VLOOKUP($M74,$AP:$BC,MATCH($BB$1,$AP$1:$BC$1,0),0)+1))),
IF($M74="지정 캐릭터 PP",
  IF(AND(OR($B74=10,$B74=11),$M74=OFFSET($M74,-1,0)),OFFSET(Q74,-1,0),
    INT($O74*VLOOKUP($M74,$AP:$BC,MATCH($AZ$1,$AP$1:$BC$1,0),0)*IF($O74&lt;=15,1,1+($O74-15)^0.5/8)*CHOOSE(MID($N74,7,1)+1,1,1.25,2))),
"그외없음")))))))</f>
        <v>삭제</v>
      </c>
      <c r="R74">
        <f ca="1">IF($M74="삭제","삭제",
IF($M74="지정 장비",
  IF($P74="DI",
    VLOOKUP($N74,[1]EquipTable!$1:$1048576,MATCH("표준 DI pr Min",[1]EquipTable!$1:$1,0),0)+INT($I74*(VLOOKUP($N74,[1]EquipTable!$1:$1048576,MATCH("표준 DI pr Max",[1]EquipTable!$1:$1,0),0)-VLOOKUP($N74,[1]EquipTable!$1:$1048576,MATCH("표준 DI pr Min",[1]EquipTable!$1:$1,0),0)+1)),
    ROUNDDOWN(VLOOKUP($N74,[1]EquipTable!$1:$1048576,MATCH("표준 GO pr Min",[1]EquipTable!$1:$1,0),0)+INT($I74*(VLOOKUP($N74,[1]EquipTable!$1:$1048576,MATCH("표준 GO pr Max",[1]EquipTable!$1:$1,0),0)-VLOOKUP($N74,[1]EquipTable!$1:$1048576,MATCH("표준 GO pr Min",[1]EquipTable!$1:$1,0),0)+100)),-2)),
IF(OR($M74="캐릭터 상자 일반등급",$M74="캐릭터 상자 영웅등급"),VLOOKUP($M74,$AP:$BC,MATCH($AZ$1,$AP$1:$BC$1,0),0),
IF(OR($M74="지정 캐릭터",IF(ISERROR(FIND("지정 캐릭터 LBP",$M74)),0,1)),
  IF(AND(OR($B74=10,$B74=11),$M74=OFFSET($M74,-1,0)),OFFSET(R74,-1,0),
    INT(VLOOKUP($M74,$AP:$BC,MATCH($AZ$1,$AP$1:$BC$1,0),0)*(VLOOKUP($N74,[2]ActorTable!$1:$1048576,MATCH("표준 DI pr Min",[2]ActorTable!$1:$1,0),0)+$I74*(VLOOKUP($N74,[2]ActorTable!$1:$1048576,MATCH("표준 DI pr Max",[2]ActorTable!$1:$1,0),0)-VLOOKUP($N74,[2]ActorTable!$1:$1048576,MATCH("표준 DI pr Min",[2]ActorTable!$1:$1,0),0)+1)))),
IF($M74="안 지정 캐릭터 영웅등급",
  IF(AND(OR($B74=10,$B74=11),$M74=OFFSET($M74,-1,0)),OFFSET(R74,-1,0),
    VLOOKUP($M74,$AP:$BC,MATCH($AZ$1,$AP$1:$BC$1,0),0)+INT($I74*(VLOOKUP($M74,$AP:$BC,MATCH($BA$1,$AP$1:$BC$1,0),0)-VLOOKUP($M74,$AP:$BC,MATCH($AZ$1,$AP$1:$BC$1,0),0)+1))),
IF($M74="지정 캐릭터 PP",
  IF(AND(OR($B74=10,$B74=11),$M74=OFFSET($M74,-1,0)),OFFSET(R74,-1,0),
    INT($O74*VLOOKUP($M74,$AP:$BC,MATCH($AZ$1,$AP$1:$BC$1,0),0)*IF($O74&lt;=15,1,1+($O74-15)^0.5/8)*CHOOSE(MID($N74,7,1)+1,1,1.25,2)*(VLOOKUP($M74,$AP:$BC,MATCH($BA$1,$AP$1:$BC$1,0),0)+$I74*(VLOOKUP($M74,$AP:$BC,MATCH($BB$1,$AP$1:$BC$1,0),0)-VLOOKUP($M74,$AP:$BC,MATCH($BA$1,$AP$1:$BC$1,0),0))))),
IF(OR($M74="안 지정 캐릭터 PP 일반등급",$M74="안 지정 캐릭터 PP 영웅등급"),
  IF(AND(OR($B74=10,$B74=11),$M74=OFFSET($M74,-1,0)),OFFSET(R74,-1,0),
    $O74*VLOOKUP($M74,$AP:$BC,MATCH($AZ$1,$AP$1:$BC$1,0),0)),
"그외없음")))))))</f>
        <v>4200</v>
      </c>
      <c r="S74" t="str">
        <f ca="1">IF(OR(ISNUMBER(N74),N74="삭제",ISBLANK(N74)),"",
IF(LEFT(N74,5)="Equip",
  IF($BP$1&lt;VLOOKUP(N74,[1]EquipTable!$1:$1048576,MATCH("업데이트순번",[1]EquipTable!$1:$1,0),0),"업데이트순번이상",""),
IF(LEFT(N74,5)="Actor",
  IF($BY$1&lt;VLOOKUP(N74,[2]ActorTable!$1:$1048576,MATCH("업데이트순번",[2]ActorTable!$1:$1,0),0),"업데이트순번이상",""),
"그외없음")))</f>
        <v/>
      </c>
      <c r="T74" t="str">
        <f ca="1">IF(OR(ISNUMBER(N74),N74="삭제",ISBLANK(N74)),"",
IF(LEFT(N74,5)="Equip",IF(MID(N74,7,1)="4","전설",""),
IF(LEFT(N74,5)="Actor",IF(MID(N74,7,1)="2","전설",""),
"그외없음")))</f>
        <v/>
      </c>
      <c r="U74" t="s">
        <v>91</v>
      </c>
      <c r="V74">
        <v>9503</v>
      </c>
      <c r="W74">
        <v>9</v>
      </c>
      <c r="X74" t="s">
        <v>125</v>
      </c>
      <c r="Z74">
        <v>900</v>
      </c>
      <c r="AA74" t="str">
        <f ca="1">IF(ISBLANK(AB74),"",
VLOOKUP(AB74,OFFSET(INDIRECT("$A:$B"),0,MATCH(AB$1&amp;"_Verify",INDIRECT("$1:$1"),0)-1),2,0)
)</f>
        <v>fe</v>
      </c>
      <c r="AB74" t="s">
        <v>82</v>
      </c>
      <c r="AC74" t="s">
        <v>449</v>
      </c>
      <c r="AD74">
        <v>1</v>
      </c>
      <c r="AE74" t="s">
        <v>125</v>
      </c>
      <c r="AG74">
        <v>600</v>
      </c>
      <c r="AH74" t="str">
        <f ca="1">IF(OR(ISNUMBER(AC74),AC74="삭제",ISBLANK(AC74)),"",
IF(LEFT(AC74,5)="Equip",
  IF($BP$1&lt;VLOOKUP(AC74,[1]EquipTable!$1:$1048576,MATCH("업데이트순번",[1]EquipTable!$1:$1,0),0),"업데이트순번이상",""),
IF(LEFT(AC74,5)="Actor",
  IF($BY$1&lt;VLOOKUP(AC74,[2]ActorTable!$1:$1048576,MATCH("업데이트순번",[2]ActorTable!$1:$1,0),0),"업데이트순번이상",""),
"그외없음")))</f>
        <v/>
      </c>
      <c r="AI74" s="11" t="str">
        <f>IF(OR(ISNUMBER(AC74),AC74="삭제",ISBLANK(AC74)),"",
IF(LEFT(AC74,5)="Equip",IF(MID(AC74,7,1)="4","전설",""),
IF(LEFT(AC74,5)="Actor",IF(MID(AC74,7,1)="2","전설",""),
"그외없음")))</f>
        <v/>
      </c>
      <c r="AJ74" t="str">
        <f>IF(ISBLANK($AB74),"",
IF(AND($B74&gt;=VLOOKUP($AB74,$AP:$AS,3,0),$B74&lt;=VLOOKUP($AB74,$AP:$AS,4,0)),"","슬롯타입이상"))</f>
        <v/>
      </c>
      <c r="AK74" t="str">
        <f ca="1">IF(OR(
  AND(NOT(ISERROR(FIND("상자",AB74))),ISBLANK(AC74)),
  AND(ISBLANK(AB74),ISBLANK(AC74)),
  AND(NOT(ISERROR(FIND("안 지정",AB74))),ISNUMBER(AC74))),"",
IF(AND(NOT(ISERROR(FIND("상자",AB74))),NOT(ISBLANK(AC74))),"밸류불필요",
IF(AND(NOT(ISERROR(FIND("안 지정",AB74))),NOT(ISNUMBER(AC74))),"숫자필요",
IF(NOT(ISERROR(FIND("장비",AB74))),
  IFERROR(VLOOKUP(AC74,[1]EquipTable!$A:$T,MATCH("이름참고",[1]EquipTable!$1:$1,0),0),"장비없음"),
IF(NOT(ISERROR(FIND("캐릭터",AB74))),
  IFERROR(VLOOKUP(AC74,[2]ActorTable!$A:$H,MATCH("이름참고",[2]ActorTable!$1:$1,0),0),"캐릭터없음"),
"")))))</f>
        <v>그린 아이즈</v>
      </c>
      <c r="AL74">
        <v>1</v>
      </c>
      <c r="AM74" t="str">
        <f ca="1">IF(ROW()=2,AN74,OFFSET(AM74,-1,0)&amp;IF(LEN(AN74)=0,"",","&amp;AN74))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v>
      </c>
      <c r="AN74" t="str">
        <f ca="1">IF(AL74&lt;&gt;1,"",
"{"""&amp;A$1&amp;""":"&amp;A74
&amp;","""&amp;B$1&amp;""":"&amp;B74
&amp;IF(LEN(AA74)=0,"",","""&amp;AA$1&amp;""":"""&amp;AA74&amp;"""")
&amp;IF(LEN(AC74)=0,"",","""&amp;AC$1&amp;""":"""&amp;AC74&amp;"""")
&amp;IF(LEN(AD74)=0,"",","""&amp;AD$1&amp;""":"&amp;AD74)
&amp;IF(LEN(AE74)=0,"",","""&amp;AE$1&amp;""":"""&amp;AE74&amp;"""")
&amp;IF(LEN(AF74)=0,"",","""&amp;AF$1&amp;""":"&amp;AF74)
&amp;IF(LEN(AG74)=0,"",","""&amp;AG$1&amp;""":"&amp;AG74)&amp;"}")</f>
        <v>{"dy":8,"sl":2,"tp":"fe","vl":"Equip5002","cn":1,"pt":"GO","pr":600}</v>
      </c>
      <c r="BM74">
        <f ca="1">IF(VLOOKUP($BV74,[1]EquipTable!$1:$1048576,MATCH("업데이트순번",[1]EquipTable!$1:$1,0),0)&lt;=$BP$1,1,0)
*IF(MID(BV74,7,1)="4",0.1,1)</f>
        <v>1</v>
      </c>
      <c r="BN74">
        <f ca="1">IF(VLOOKUP($BV74,[1]EquipTable!$1:$1048576,MATCH("업데이트순번",[1]EquipTable!$1:$1,0),0)&lt;=$BP$1,1,0)
*IF(MID(BV74,7,1)="4",0.1,1)
*IF(AND(MID(BV74,7,1)&lt;&gt;"4",OR(MID(BV74,6,1)="6",MID(BV74,6,1)="7")),3,1)</f>
        <v>1</v>
      </c>
      <c r="BO74">
        <f ca="1">IF(VLOOKUP($BV74,[1]EquipTable!$1:$1048576,MATCH("업데이트순번",[1]EquipTable!$1:$1,0),0)&lt;=$BP$1,1,0)
*IF(MID(BV74,7,1)="4",0.1,1)
*IF(AND(MID(BV74,7,1)&lt;&gt;"4",MID(BV74,6,1)="8"),4,1)</f>
        <v>1</v>
      </c>
      <c r="BP74">
        <f t="shared" ca="1" si="16"/>
        <v>1.3495276653171391E-2</v>
      </c>
      <c r="BQ74">
        <f t="shared" ca="1" si="17"/>
        <v>9.4250706880301613E-3</v>
      </c>
      <c r="BR74">
        <f t="shared" ca="1" si="18"/>
        <v>1.0193679918450561E-2</v>
      </c>
      <c r="BS74">
        <f t="shared" ca="1" si="19"/>
        <v>0.63832658569500722</v>
      </c>
      <c r="BT74">
        <f t="shared" ca="1" si="20"/>
        <v>0.44580584354382685</v>
      </c>
      <c r="BU74">
        <f t="shared" ca="1" si="21"/>
        <v>0.48216106014271104</v>
      </c>
      <c r="BV74" t="str">
        <f ca="1">OFFSET([1]EquipTable!$A$1,ROW()-1,0)</f>
        <v>Equip5301</v>
      </c>
    </row>
    <row r="75" spans="1:74">
      <c r="A75">
        <v>8</v>
      </c>
      <c r="B75">
        <v>3</v>
      </c>
      <c r="C75">
        <f>IF(B75&lt;=9,0,
IF(B75=10,1,2))</f>
        <v>0</v>
      </c>
      <c r="D75">
        <f ca="1">RAND()</f>
        <v>0.95989611463191205</v>
      </c>
      <c r="E75">
        <f ca="1">RAND()</f>
        <v>0.14453678751462729</v>
      </c>
      <c r="F75">
        <f ca="1">RAND()</f>
        <v>0.11344944245821087</v>
      </c>
      <c r="G75">
        <f ca="1">RAND()</f>
        <v>0.33027331385223835</v>
      </c>
      <c r="H75">
        <f ca="1">RAND()</f>
        <v>0.82122478328927817</v>
      </c>
      <c r="I75">
        <f ca="1">RAND()</f>
        <v>0.42195080090729942</v>
      </c>
      <c r="M75" t="str">
        <f ca="1">IF(LEN(J75)&lt;&gt;0,J75,VLOOKUP(D75+$B75,$BJ:$BK,MATCH($BK$1,$BJ$1:$BK$1,0),1))</f>
        <v>안 지정 캐릭터 PP 일반등급</v>
      </c>
      <c r="N75">
        <f ca="1">IF(LEN(K75)&lt;&gt;0,
  IF(LEN($J75)=0,"두 칸 모두 입력",
  IF($J75="지정 장비",K75,INDEX($CA:$CA,MATCH(K75,$CB:$CB,0)))),
IF($M75="삭제","삭제",
IF($M75="지정 장비",VLOOKUP($E75,OFFSET($BS:$BV,0,IF($B75=6,1,IF($B75=7,2,0))),MATCH($BV$1,OFFSET($BS$1:$BV$1,0,IF($B75=6,1,IF($B75=7,2,0))),0),1),
IF(OR($M75="캐릭터 상자 일반등급",$M75="캐릭터 상자 영웅등급"),"삭제",
IF(OR($M75="지정 캐릭터",$M75="지정 캐릭터 PP",IF(ISERROR(FIND("지정 캐릭터 LBP",$M75)),0,1)),
  IF(AND(OR($B75=10,$B75=11),$M75=OFFSET($M75,-1,0)),OFFSET(N75,-1,0),VLOOKUP($E75,$BZ:$CA,MATCH($CA$1,$BZ$1:$CA$1,0),1)),
IF(OR($M75="안 지정 캐릭터 영웅등급",$M75="안 지정 캐릭터 PP 일반등급",$M75="안 지정 캐릭터 PP 영웅등급"),
  IF(AND(OR($B75=10,$B75=11),$M75=OFFSET($M75,-1,0)),OFFSET(N75,-1,0),INT($E75*100000)),
"그외없음"))))))</f>
        <v>14453</v>
      </c>
      <c r="O75">
        <f ca="1">IF(LEN(L75)&lt;&gt;0,
  IF(OR(LEN($J75)=0,LEN($K75)=0),"세 칸 모두 입력",L75),
IF($M75="삭제","삭제",
IF(OR($M75="지정 장비",$M75="캐릭터 상자 일반등급",$M75="캐릭터 상자 영웅등급",$M75="지정 캐릭터",IF(ISERROR(FIND("지정 캐릭터 LBP",$M75)),0,1),$M75="안 지정 캐릭터 영웅등급"),1,
IF($M75="지정 캐릭터 PP",
  IF(AND(OR($B75=10,$B75=11),$M75=OFFSET($M75,-1,0)),OFFSET(O75,-1,0),
    VLOOKUP($M75,$AP:$BB,MATCH($AX$1,$AP$1:$BB$1,0),0)+INT($E75*(VLOOKUP($M75,$AP:$BB,MATCH($AY$1,$AP$1:$BB$1,0),0)-VLOOKUP($M75,$AP:$BB,MATCH($AX$1,$AP$1:$BB$1,0),0)+1))),
IF(OR($M75="안 지정 캐릭터 PP 일반등급",$M75="안 지정 캐릭터 PP 영웅등급"),
  IF(AND(OR($B75=10,$B75=11),$M75=OFFSET($M75,-1,0)),OFFSET(O75,-1,0),
    VLOOKUP($M75,$AP:$BB,MATCH($AX$1,$AP$1:$BB$1,0),0)+INT($E75*(VLOOKUP($M75,$AP:$BB,MATCH($AY$1,$AP$1:$BB$1,0),0)-VLOOKUP($M75,$AP:$BB,MATCH($AX$1,$AP$1:$BB$1,0),0)+1))),
"그외없음")))))</f>
        <v>4</v>
      </c>
      <c r="P75" t="str">
        <f ca="1">IF($M75="삭제","삭제",
IF($M75="지정 장비",
  IF(ISBLANK(VLOOKUP($N75,[1]EquipTable!$1:$1048576,MATCH("표준 GO pr Min",[1]EquipTable!$1:$1,0),0)),"DI",
    IF(ISBLANK(VLOOKUP($N75,[1]EquipTable!$1:$1048576,MATCH("표준 DI pr Min",[1]EquipTable!$1:$1,0),0)),"GO",
      IF(G75&lt;IF($B75&lt;=1,0.5,0.25),"DI","GO"))),
IF(OR($M75="캐릭터 상자 일반등급",$M75="캐릭터 상자 영웅등급"),"DI",
IF(OR($M75="지정 캐릭터",IF(ISERROR(FIND("지정 캐릭터 LBP",$M75)),0,1),$M75="안 지정 캐릭터 영웅등급"),"DI",
IF($M75="지정 캐릭터 PP","DI",
IF(OR($M75="안 지정 캐릭터 PP 일반등급",$M75="안 지정 캐릭터 PP 영웅등급"),"GO",
"그외없음"))))))</f>
        <v>GO</v>
      </c>
      <c r="Q75" t="str">
        <f ca="1">IF($M75="삭제","삭제",
IF($P75="GO","삭제",
IF($M75="지정 장비",
  IF(ISBLANK(VLOOKUP($N75,[1]EquipTable!$1:$1048576,MATCH("표준 DI pp Min",[1]EquipTable!$1:$1,0),0)),"삭제",
    VLOOKUP($N75,[1]EquipTable!$1:$1048576,MATCH("표준 DI pp Min",[1]EquipTable!$1:$1,0),0)+INT($H75*(VLOOKUP($N75,[1]EquipTable!$1:$1048576,MATCH("표준 DI pp Max",[1]EquipTable!$1:$1,0),0)-VLOOKUP($N75,[1]EquipTable!$1:$1048576,MATCH("표준 DI pp Min",[1]EquipTable!$1:$1,0),0)+1))),
IF(OR($M75="캐릭터 상자 일반등급",$M75="캐릭터 상자 영웅등급"),"삭제",
IF(OR($M75="지정 캐릭터",IF(ISERROR(FIND("지정 캐릭터 LBP",$M75)),0,1)),
  IF(AND(OR($B75=10,$B75=11),$M75=OFFSET($M75,-1,0)),OFFSET(Q75,-1,0),
    IF(ISBLANK(VLOOKUP($N75,[2]ActorTable!$1:$1048576,MATCH("표준 DI pp Min",[2]ActorTable!$1:$1,0),0)),"삭제",
      INT(VLOOKUP($M75,$AP:$BC,MATCH($AZ$1,$AP$1:$BC$1,0),0)*(VLOOKUP($N75,[2]ActorTable!$1:$1048576,MATCH("표준 DI pp Min",[2]ActorTable!$1:$1,0),0)+$H75*(VLOOKUP($N75,[2]ActorTable!$1:$1048576,MATCH("표준 DI pp Max",[2]ActorTable!$1:$1,0),0)-VLOOKUP($N75,[2]ActorTable!$1:$1048576,MATCH("표준 DI pp Min",[2]ActorTable!$1:$1,0),0)+1))))),
IF($M75="안 지정 캐릭터 영웅등급",
  IF(AND(OR($B75=10,$B75=11),$M75=OFFSET($M75,-1,0)),OFFSET(Q75,-1,0),
    VLOOKUP($M75,$AP:$BC,MATCH($BB$1,$AP$1:$BC$1,0),0)+INT($H75*(VLOOKUP($M75,$AP:$BC,MATCH($BC$1,$AP$1:$BC$1,0),0)-VLOOKUP($M75,$AP:$BC,MATCH($BB$1,$AP$1:$BC$1,0),0)+1))),
IF($M75="지정 캐릭터 PP",
  IF(AND(OR($B75=10,$B75=11),$M75=OFFSET($M75,-1,0)),OFFSET(Q75,-1,0),
    INT($O75*VLOOKUP($M75,$AP:$BC,MATCH($AZ$1,$AP$1:$BC$1,0),0)*IF($O75&lt;=15,1,1+($O75-15)^0.5/8)*CHOOSE(MID($N75,7,1)+1,1,1.25,2))),
"그외없음")))))))</f>
        <v>삭제</v>
      </c>
      <c r="R75">
        <f ca="1">IF($M75="삭제","삭제",
IF($M75="지정 장비",
  IF($P75="DI",
    VLOOKUP($N75,[1]EquipTable!$1:$1048576,MATCH("표준 DI pr Min",[1]EquipTable!$1:$1,0),0)+INT($I75*(VLOOKUP($N75,[1]EquipTable!$1:$1048576,MATCH("표준 DI pr Max",[1]EquipTable!$1:$1,0),0)-VLOOKUP($N75,[1]EquipTable!$1:$1048576,MATCH("표준 DI pr Min",[1]EquipTable!$1:$1,0),0)+1)),
    ROUNDDOWN(VLOOKUP($N75,[1]EquipTable!$1:$1048576,MATCH("표준 GO pr Min",[1]EquipTable!$1:$1,0),0)+INT($I75*(VLOOKUP($N75,[1]EquipTable!$1:$1048576,MATCH("표준 GO pr Max",[1]EquipTable!$1:$1,0),0)-VLOOKUP($N75,[1]EquipTable!$1:$1048576,MATCH("표준 GO pr Min",[1]EquipTable!$1:$1,0),0)+100)),-2)),
IF(OR($M75="캐릭터 상자 일반등급",$M75="캐릭터 상자 영웅등급"),VLOOKUP($M75,$AP:$BC,MATCH($AZ$1,$AP$1:$BC$1,0),0),
IF(OR($M75="지정 캐릭터",IF(ISERROR(FIND("지정 캐릭터 LBP",$M75)),0,1)),
  IF(AND(OR($B75=10,$B75=11),$M75=OFFSET($M75,-1,0)),OFFSET(R75,-1,0),
    INT(VLOOKUP($M75,$AP:$BC,MATCH($AZ$1,$AP$1:$BC$1,0),0)*(VLOOKUP($N75,[2]ActorTable!$1:$1048576,MATCH("표준 DI pr Min",[2]ActorTable!$1:$1,0),0)+$I75*(VLOOKUP($N75,[2]ActorTable!$1:$1048576,MATCH("표준 DI pr Max",[2]ActorTable!$1:$1,0),0)-VLOOKUP($N75,[2]ActorTable!$1:$1048576,MATCH("표준 DI pr Min",[2]ActorTable!$1:$1,0),0)+1)))),
IF($M75="안 지정 캐릭터 영웅등급",
  IF(AND(OR($B75=10,$B75=11),$M75=OFFSET($M75,-1,0)),OFFSET(R75,-1,0),
    VLOOKUP($M75,$AP:$BC,MATCH($AZ$1,$AP$1:$BC$1,0),0)+INT($I75*(VLOOKUP($M75,$AP:$BC,MATCH($BA$1,$AP$1:$BC$1,0),0)-VLOOKUP($M75,$AP:$BC,MATCH($AZ$1,$AP$1:$BC$1,0),0)+1))),
IF($M75="지정 캐릭터 PP",
  IF(AND(OR($B75=10,$B75=11),$M75=OFFSET($M75,-1,0)),OFFSET(R75,-1,0),
    INT($O75*VLOOKUP($M75,$AP:$BC,MATCH($AZ$1,$AP$1:$BC$1,0),0)*IF($O75&lt;=15,1,1+($O75-15)^0.5/8)*CHOOSE(MID($N75,7,1)+1,1,1.25,2)*(VLOOKUP($M75,$AP:$BC,MATCH($BA$1,$AP$1:$BC$1,0),0)+$I75*(VLOOKUP($M75,$AP:$BC,MATCH($BB$1,$AP$1:$BC$1,0),0)-VLOOKUP($M75,$AP:$BC,MATCH($BA$1,$AP$1:$BC$1,0),0))))),
IF(OR($M75="안 지정 캐릭터 PP 일반등급",$M75="안 지정 캐릭터 PP 영웅등급"),
  IF(AND(OR($B75=10,$B75=11),$M75=OFFSET($M75,-1,0)),OFFSET(R75,-1,0),
    $O75*VLOOKUP($M75,$AP:$BC,MATCH($AZ$1,$AP$1:$BC$1,0),0)),
"그외없음")))))))</f>
        <v>1200</v>
      </c>
      <c r="S75" t="str">
        <f ca="1">IF(OR(ISNUMBER(N75),N75="삭제",ISBLANK(N75)),"",
IF(LEFT(N75,5)="Equip",
  IF($BP$1&lt;VLOOKUP(N75,[1]EquipTable!$1:$1048576,MATCH("업데이트순번",[1]EquipTable!$1:$1,0),0),"업데이트순번이상",""),
IF(LEFT(N75,5)="Actor",
  IF($BY$1&lt;VLOOKUP(N75,[2]ActorTable!$1:$1048576,MATCH("업데이트순번",[2]ActorTable!$1:$1,0),0),"업데이트순번이상",""),
"그외없음")))</f>
        <v/>
      </c>
      <c r="T75" t="str">
        <f ca="1">IF(OR(ISNUMBER(N75),N75="삭제",ISBLANK(N75)),"",
IF(LEFT(N75,5)="Equip",IF(MID(N75,7,1)="4","전설",""),
IF(LEFT(N75,5)="Actor",IF(MID(N75,7,1)="2","전설",""),
"그외없음")))</f>
        <v/>
      </c>
      <c r="U75" t="s">
        <v>91</v>
      </c>
      <c r="V75">
        <v>38090</v>
      </c>
      <c r="W75">
        <v>11</v>
      </c>
      <c r="X75" t="s">
        <v>125</v>
      </c>
      <c r="Z75">
        <v>1100</v>
      </c>
      <c r="AA75" t="str">
        <f ca="1">IF(ISBLANK(AB75),"",
VLOOKUP(AB75,OFFSET(INDIRECT("$A:$B"),0,MATCH(AB$1&amp;"_Verify",INDIRECT("$1:$1"),0)-1),2,0)
)</f>
        <v>fe</v>
      </c>
      <c r="AB75" t="s">
        <v>82</v>
      </c>
      <c r="AC75" t="s">
        <v>192</v>
      </c>
      <c r="AD75">
        <v>1</v>
      </c>
      <c r="AE75" t="s">
        <v>125</v>
      </c>
      <c r="AG75">
        <v>700</v>
      </c>
      <c r="AH75" t="str">
        <f ca="1">IF(OR(ISNUMBER(AC75),AC75="삭제",ISBLANK(AC75)),"",
IF(LEFT(AC75,5)="Equip",
  IF($BP$1&lt;VLOOKUP(AC75,[1]EquipTable!$1:$1048576,MATCH("업데이트순번",[1]EquipTable!$1:$1,0),0),"업데이트순번이상",""),
IF(LEFT(AC75,5)="Actor",
  IF($BY$1&lt;VLOOKUP(AC75,[2]ActorTable!$1:$1048576,MATCH("업데이트순번",[2]ActorTable!$1:$1,0),0),"업데이트순번이상",""),
"그외없음")))</f>
        <v/>
      </c>
      <c r="AI75" s="11" t="str">
        <f>IF(OR(ISNUMBER(AC75),AC75="삭제",ISBLANK(AC75)),"",
IF(LEFT(AC75,5)="Equip",IF(MID(AC75,7,1)="4","전설",""),
IF(LEFT(AC75,5)="Actor",IF(MID(AC75,7,1)="2","전설",""),
"그외없음")))</f>
        <v/>
      </c>
      <c r="AJ75" t="str">
        <f>IF(ISBLANK($AB75),"",
IF(AND($B75&gt;=VLOOKUP($AB75,$AP:$AS,3,0),$B75&lt;=VLOOKUP($AB75,$AP:$AS,4,0)),"","슬롯타입이상"))</f>
        <v/>
      </c>
      <c r="AK75" t="str">
        <f ca="1">IF(OR(
  AND(NOT(ISERROR(FIND("상자",AB75))),ISBLANK(AC75)),
  AND(ISBLANK(AB75),ISBLANK(AC75)),
  AND(NOT(ISERROR(FIND("안 지정",AB75))),ISNUMBER(AC75))),"",
IF(AND(NOT(ISERROR(FIND("상자",AB75))),NOT(ISBLANK(AC75))),"밸류불필요",
IF(AND(NOT(ISERROR(FIND("안 지정",AB75))),NOT(ISNUMBER(AC75))),"숫자필요",
IF(NOT(ISERROR(FIND("장비",AB75))),
  IFERROR(VLOOKUP(AC75,[1]EquipTable!$A:$T,MATCH("이름참고",[1]EquipTable!$1:$1,0),0),"장비없음"),
IF(NOT(ISERROR(FIND("캐릭터",AB75))),
  IFERROR(VLOOKUP(AC75,[2]ActorTable!$A:$H,MATCH("이름참고",[2]ActorTable!$1:$1,0),0),"캐릭터없음"),
"")))))</f>
        <v>얼룩진 도끼</v>
      </c>
      <c r="AL75">
        <v>1</v>
      </c>
      <c r="AM75" t="str">
        <f ca="1">IF(ROW()=2,AN75,OFFSET(AM75,-1,0)&amp;IF(LEN(AN75)=0,"",","&amp;AN75))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v>
      </c>
      <c r="AN75" t="str">
        <f ca="1">IF(AL75&lt;&gt;1,"",
"{"""&amp;A$1&amp;""":"&amp;A75
&amp;","""&amp;B$1&amp;""":"&amp;B75
&amp;IF(LEN(AA75)=0,"",","""&amp;AA$1&amp;""":"""&amp;AA75&amp;"""")
&amp;IF(LEN(AC75)=0,"",","""&amp;AC$1&amp;""":"""&amp;AC75&amp;"""")
&amp;IF(LEN(AD75)=0,"",","""&amp;AD$1&amp;""":"&amp;AD75)
&amp;IF(LEN(AE75)=0,"",","""&amp;AE$1&amp;""":"""&amp;AE75&amp;"""")
&amp;IF(LEN(AF75)=0,"",","""&amp;AF$1&amp;""":"&amp;AF75)
&amp;IF(LEN(AG75)=0,"",","""&amp;AG$1&amp;""":"&amp;AG75)&amp;"}")</f>
        <v>{"dy":8,"sl":3,"tp":"fe","vl":"Equip0002","cn":1,"pt":"GO","pr":700}</v>
      </c>
      <c r="BM75">
        <f ca="1">IF(VLOOKUP($BV75,[1]EquipTable!$1:$1048576,MATCH("업데이트순번",[1]EquipTable!$1:$1,0),0)&lt;=$BP$1,1,0)
*IF(MID(BV75,7,1)="4",0.1,1)</f>
        <v>1</v>
      </c>
      <c r="BN75">
        <f ca="1">IF(VLOOKUP($BV75,[1]EquipTable!$1:$1048576,MATCH("업데이트순번",[1]EquipTable!$1:$1,0),0)&lt;=$BP$1,1,0)
*IF(MID(BV75,7,1)="4",0.1,1)
*IF(AND(MID(BV75,7,1)&lt;&gt;"4",OR(MID(BV75,6,1)="6",MID(BV75,6,1)="7")),3,1)</f>
        <v>1</v>
      </c>
      <c r="BO75">
        <f ca="1">IF(VLOOKUP($BV75,[1]EquipTable!$1:$1048576,MATCH("업데이트순번",[1]EquipTable!$1:$1,0),0)&lt;=$BP$1,1,0)
*IF(MID(BV75,7,1)="4",0.1,1)
*IF(AND(MID(BV75,7,1)&lt;&gt;"4",MID(BV75,6,1)="8"),4,1)</f>
        <v>1</v>
      </c>
      <c r="BP75">
        <f t="shared" ca="1" si="16"/>
        <v>1.3495276653171391E-2</v>
      </c>
      <c r="BQ75">
        <f t="shared" ca="1" si="17"/>
        <v>9.4250706880301613E-3</v>
      </c>
      <c r="BR75">
        <f t="shared" ca="1" si="18"/>
        <v>1.0193679918450561E-2</v>
      </c>
      <c r="BS75">
        <f t="shared" ca="1" si="19"/>
        <v>0.65182186234817863</v>
      </c>
      <c r="BT75">
        <f t="shared" ca="1" si="20"/>
        <v>0.45523091423185702</v>
      </c>
      <c r="BU75">
        <f t="shared" ca="1" si="21"/>
        <v>0.49235474006116159</v>
      </c>
      <c r="BV75" t="str">
        <f ca="1">OFFSET([1]EquipTable!$A$1,ROW()-1,0)</f>
        <v>Equip5302</v>
      </c>
    </row>
    <row r="76" spans="1:74">
      <c r="A76">
        <v>8</v>
      </c>
      <c r="B76">
        <v>4</v>
      </c>
      <c r="C76">
        <f>IF(B76&lt;=9,0,
IF(B76=10,1,2))</f>
        <v>0</v>
      </c>
      <c r="D76">
        <f ca="1">RAND()</f>
        <v>0.7067369489899642</v>
      </c>
      <c r="E76">
        <f ca="1">RAND()</f>
        <v>3.2562406777179476E-2</v>
      </c>
      <c r="F76">
        <f ca="1">RAND()</f>
        <v>0.30454913057843935</v>
      </c>
      <c r="G76">
        <f ca="1">RAND()</f>
        <v>0.34116825388051797</v>
      </c>
      <c r="H76">
        <f ca="1">RAND()</f>
        <v>0.2983204665361886</v>
      </c>
      <c r="I76">
        <f ca="1">RAND()</f>
        <v>2.0979141018100833E-2</v>
      </c>
      <c r="M76" t="str">
        <f ca="1">IF(LEN(J76)&lt;&gt;0,J76,VLOOKUP(D76+$B76,$BJ:$BK,MATCH($BK$1,$BJ$1:$BK$1,0),1))</f>
        <v>안 지정 캐릭터 PP 일반등급</v>
      </c>
      <c r="N76">
        <f ca="1">IF(LEN(K76)&lt;&gt;0,
  IF(LEN($J76)=0,"두 칸 모두 입력",
  IF($J76="지정 장비",K76,INDEX($CA:$CA,MATCH(K76,$CB:$CB,0)))),
IF($M76="삭제","삭제",
IF($M76="지정 장비",VLOOKUP($E76,OFFSET($BS:$BV,0,IF($B76=6,1,IF($B76=7,2,0))),MATCH($BV$1,OFFSET($BS$1:$BV$1,0,IF($B76=6,1,IF($B76=7,2,0))),0),1),
IF(OR($M76="캐릭터 상자 일반등급",$M76="캐릭터 상자 영웅등급"),"삭제",
IF(OR($M76="지정 캐릭터",$M76="지정 캐릭터 PP",IF(ISERROR(FIND("지정 캐릭터 LBP",$M76)),0,1)),
  IF(AND(OR($B76=10,$B76=11),$M76=OFFSET($M76,-1,0)),OFFSET(N76,-1,0),VLOOKUP($E76,$BZ:$CA,MATCH($CA$1,$BZ$1:$CA$1,0),1)),
IF(OR($M76="안 지정 캐릭터 영웅등급",$M76="안 지정 캐릭터 PP 일반등급",$M76="안 지정 캐릭터 PP 영웅등급"),
  IF(AND(OR($B76=10,$B76=11),$M76=OFFSET($M76,-1,0)),OFFSET(N76,-1,0),INT($E76*100000)),
"그외없음"))))))</f>
        <v>3256</v>
      </c>
      <c r="O76">
        <f ca="1">IF(LEN(L76)&lt;&gt;0,
  IF(OR(LEN($J76)=0,LEN($K76)=0),"세 칸 모두 입력",L76),
IF($M76="삭제","삭제",
IF(OR($M76="지정 장비",$M76="캐릭터 상자 일반등급",$M76="캐릭터 상자 영웅등급",$M76="지정 캐릭터",IF(ISERROR(FIND("지정 캐릭터 LBP",$M76)),0,1),$M76="안 지정 캐릭터 영웅등급"),1,
IF($M76="지정 캐릭터 PP",
  IF(AND(OR($B76=10,$B76=11),$M76=OFFSET($M76,-1,0)),OFFSET(O76,-1,0),
    VLOOKUP($M76,$AP:$BB,MATCH($AX$1,$AP$1:$BB$1,0),0)+INT($E76*(VLOOKUP($M76,$AP:$BB,MATCH($AY$1,$AP$1:$BB$1,0),0)-VLOOKUP($M76,$AP:$BB,MATCH($AX$1,$AP$1:$BB$1,0),0)+1))),
IF(OR($M76="안 지정 캐릭터 PP 일반등급",$M76="안 지정 캐릭터 PP 영웅등급"),
  IF(AND(OR($B76=10,$B76=11),$M76=OFFSET($M76,-1,0)),OFFSET(O76,-1,0),
    VLOOKUP($M76,$AP:$BB,MATCH($AX$1,$AP$1:$BB$1,0),0)+INT($E76*(VLOOKUP($M76,$AP:$BB,MATCH($AY$1,$AP$1:$BB$1,0),0)-VLOOKUP($M76,$AP:$BB,MATCH($AX$1,$AP$1:$BB$1,0),0)+1))),
"그외없음")))))</f>
        <v>3</v>
      </c>
      <c r="P76" t="str">
        <f ca="1">IF($M76="삭제","삭제",
IF($M76="지정 장비",
  IF(ISBLANK(VLOOKUP($N76,[1]EquipTable!$1:$1048576,MATCH("표준 GO pr Min",[1]EquipTable!$1:$1,0),0)),"DI",
    IF(ISBLANK(VLOOKUP($N76,[1]EquipTable!$1:$1048576,MATCH("표준 DI pr Min",[1]EquipTable!$1:$1,0),0)),"GO",
      IF(G76&lt;IF($B76&lt;=1,0.5,0.25),"DI","GO"))),
IF(OR($M76="캐릭터 상자 일반등급",$M76="캐릭터 상자 영웅등급"),"DI",
IF(OR($M76="지정 캐릭터",IF(ISERROR(FIND("지정 캐릭터 LBP",$M76)),0,1),$M76="안 지정 캐릭터 영웅등급"),"DI",
IF($M76="지정 캐릭터 PP","DI",
IF(OR($M76="안 지정 캐릭터 PP 일반등급",$M76="안 지정 캐릭터 PP 영웅등급"),"GO",
"그외없음"))))))</f>
        <v>GO</v>
      </c>
      <c r="Q76" t="str">
        <f ca="1">IF($M76="삭제","삭제",
IF($P76="GO","삭제",
IF($M76="지정 장비",
  IF(ISBLANK(VLOOKUP($N76,[1]EquipTable!$1:$1048576,MATCH("표준 DI pp Min",[1]EquipTable!$1:$1,0),0)),"삭제",
    VLOOKUP($N76,[1]EquipTable!$1:$1048576,MATCH("표준 DI pp Min",[1]EquipTable!$1:$1,0),0)+INT($H76*(VLOOKUP($N76,[1]EquipTable!$1:$1048576,MATCH("표준 DI pp Max",[1]EquipTable!$1:$1,0),0)-VLOOKUP($N76,[1]EquipTable!$1:$1048576,MATCH("표준 DI pp Min",[1]EquipTable!$1:$1,0),0)+1))),
IF(OR($M76="캐릭터 상자 일반등급",$M76="캐릭터 상자 영웅등급"),"삭제",
IF(OR($M76="지정 캐릭터",IF(ISERROR(FIND("지정 캐릭터 LBP",$M76)),0,1)),
  IF(AND(OR($B76=10,$B76=11),$M76=OFFSET($M76,-1,0)),OFFSET(Q76,-1,0),
    IF(ISBLANK(VLOOKUP($N76,[2]ActorTable!$1:$1048576,MATCH("표준 DI pp Min",[2]ActorTable!$1:$1,0),0)),"삭제",
      INT(VLOOKUP($M76,$AP:$BC,MATCH($AZ$1,$AP$1:$BC$1,0),0)*(VLOOKUP($N76,[2]ActorTable!$1:$1048576,MATCH("표준 DI pp Min",[2]ActorTable!$1:$1,0),0)+$H76*(VLOOKUP($N76,[2]ActorTable!$1:$1048576,MATCH("표준 DI pp Max",[2]ActorTable!$1:$1,0),0)-VLOOKUP($N76,[2]ActorTable!$1:$1048576,MATCH("표준 DI pp Min",[2]ActorTable!$1:$1,0),0)+1))))),
IF($M76="안 지정 캐릭터 영웅등급",
  IF(AND(OR($B76=10,$B76=11),$M76=OFFSET($M76,-1,0)),OFFSET(Q76,-1,0),
    VLOOKUP($M76,$AP:$BC,MATCH($BB$1,$AP$1:$BC$1,0),0)+INT($H76*(VLOOKUP($M76,$AP:$BC,MATCH($BC$1,$AP$1:$BC$1,0),0)-VLOOKUP($M76,$AP:$BC,MATCH($BB$1,$AP$1:$BC$1,0),0)+1))),
IF($M76="지정 캐릭터 PP",
  IF(AND(OR($B76=10,$B76=11),$M76=OFFSET($M76,-1,0)),OFFSET(Q76,-1,0),
    INT($O76*VLOOKUP($M76,$AP:$BC,MATCH($AZ$1,$AP$1:$BC$1,0),0)*IF($O76&lt;=15,1,1+($O76-15)^0.5/8)*CHOOSE(MID($N76,7,1)+1,1,1.25,2))),
"그외없음")))))))</f>
        <v>삭제</v>
      </c>
      <c r="R76">
        <f ca="1">IF($M76="삭제","삭제",
IF($M76="지정 장비",
  IF($P76="DI",
    VLOOKUP($N76,[1]EquipTable!$1:$1048576,MATCH("표준 DI pr Min",[1]EquipTable!$1:$1,0),0)+INT($I76*(VLOOKUP($N76,[1]EquipTable!$1:$1048576,MATCH("표준 DI pr Max",[1]EquipTable!$1:$1,0),0)-VLOOKUP($N76,[1]EquipTable!$1:$1048576,MATCH("표준 DI pr Min",[1]EquipTable!$1:$1,0),0)+1)),
    ROUNDDOWN(VLOOKUP($N76,[1]EquipTable!$1:$1048576,MATCH("표준 GO pr Min",[1]EquipTable!$1:$1,0),0)+INT($I76*(VLOOKUP($N76,[1]EquipTable!$1:$1048576,MATCH("표준 GO pr Max",[1]EquipTable!$1:$1,0),0)-VLOOKUP($N76,[1]EquipTable!$1:$1048576,MATCH("표준 GO pr Min",[1]EquipTable!$1:$1,0),0)+100)),-2)),
IF(OR($M76="캐릭터 상자 일반등급",$M76="캐릭터 상자 영웅등급"),VLOOKUP($M76,$AP:$BC,MATCH($AZ$1,$AP$1:$BC$1,0),0),
IF(OR($M76="지정 캐릭터",IF(ISERROR(FIND("지정 캐릭터 LBP",$M76)),0,1)),
  IF(AND(OR($B76=10,$B76=11),$M76=OFFSET($M76,-1,0)),OFFSET(R76,-1,0),
    INT(VLOOKUP($M76,$AP:$BC,MATCH($AZ$1,$AP$1:$BC$1,0),0)*(VLOOKUP($N76,[2]ActorTable!$1:$1048576,MATCH("표준 DI pr Min",[2]ActorTable!$1:$1,0),0)+$I76*(VLOOKUP($N76,[2]ActorTable!$1:$1048576,MATCH("표준 DI pr Max",[2]ActorTable!$1:$1,0),0)-VLOOKUP($N76,[2]ActorTable!$1:$1048576,MATCH("표준 DI pr Min",[2]ActorTable!$1:$1,0),0)+1)))),
IF($M76="안 지정 캐릭터 영웅등급",
  IF(AND(OR($B76=10,$B76=11),$M76=OFFSET($M76,-1,0)),OFFSET(R76,-1,0),
    VLOOKUP($M76,$AP:$BC,MATCH($AZ$1,$AP$1:$BC$1,0),0)+INT($I76*(VLOOKUP($M76,$AP:$BC,MATCH($BA$1,$AP$1:$BC$1,0),0)-VLOOKUP($M76,$AP:$BC,MATCH($AZ$1,$AP$1:$BC$1,0),0)+1))),
IF($M76="지정 캐릭터 PP",
  IF(AND(OR($B76=10,$B76=11),$M76=OFFSET($M76,-1,0)),OFFSET(R76,-1,0),
    INT($O76*VLOOKUP($M76,$AP:$BC,MATCH($AZ$1,$AP$1:$BC$1,0),0)*IF($O76&lt;=15,1,1+($O76-15)^0.5/8)*CHOOSE(MID($N76,7,1)+1,1,1.25,2)*(VLOOKUP($M76,$AP:$BC,MATCH($BA$1,$AP$1:$BC$1,0),0)+$I76*(VLOOKUP($M76,$AP:$BC,MATCH($BB$1,$AP$1:$BC$1,0),0)-VLOOKUP($M76,$AP:$BC,MATCH($BA$1,$AP$1:$BC$1,0),0))))),
IF(OR($M76="안 지정 캐릭터 PP 일반등급",$M76="안 지정 캐릭터 PP 영웅등급"),
  IF(AND(OR($B76=10,$B76=11),$M76=OFFSET($M76,-1,0)),OFFSET(R76,-1,0),
    $O76*VLOOKUP($M76,$AP:$BC,MATCH($AZ$1,$AP$1:$BC$1,0),0)),
"그외없음")))))))</f>
        <v>900</v>
      </c>
      <c r="S76" t="str">
        <f ca="1">IF(OR(ISNUMBER(N76),N76="삭제",ISBLANK(N76)),"",
IF(LEFT(N76,5)="Equip",
  IF($BP$1&lt;VLOOKUP(N76,[1]EquipTable!$1:$1048576,MATCH("업데이트순번",[1]EquipTable!$1:$1,0),0),"업데이트순번이상",""),
IF(LEFT(N76,5)="Actor",
  IF($BY$1&lt;VLOOKUP(N76,[2]ActorTable!$1:$1048576,MATCH("업데이트순번",[2]ActorTable!$1:$1,0),0),"업데이트순번이상",""),
"그외없음")))</f>
        <v/>
      </c>
      <c r="T76" t="str">
        <f ca="1">IF(OR(ISNUMBER(N76),N76="삭제",ISBLANK(N76)),"",
IF(LEFT(N76,5)="Equip",IF(MID(N76,7,1)="4","전설",""),
IF(LEFT(N76,5)="Actor",IF(MID(N76,7,1)="2","전설",""),
"그외없음")))</f>
        <v/>
      </c>
      <c r="U76" t="s">
        <v>92</v>
      </c>
      <c r="V76">
        <v>46233</v>
      </c>
      <c r="W76">
        <v>11</v>
      </c>
      <c r="X76" t="s">
        <v>125</v>
      </c>
      <c r="Z76">
        <v>1100</v>
      </c>
      <c r="AA76" t="str">
        <f ca="1">IF(ISBLANK(AB76),"",
VLOOKUP(AB76,OFFSET(INDIRECT("$A:$B"),0,MATCH(AB$1&amp;"_Verify",INDIRECT("$1:$1"),0)-1),2,0)
)</f>
        <v>uph</v>
      </c>
      <c r="AB76" t="s">
        <v>91</v>
      </c>
      <c r="AC76">
        <v>56233</v>
      </c>
      <c r="AD76">
        <v>11</v>
      </c>
      <c r="AE76" t="s">
        <v>390</v>
      </c>
      <c r="AG76">
        <v>3</v>
      </c>
      <c r="AH76" t="str">
        <f>IF(OR(ISNUMBER(AC76),AC76="삭제",ISBLANK(AC76)),"",
IF(LEFT(AC76,5)="Equip",
  IF($BP$1&lt;VLOOKUP(AC76,[1]EquipTable!$1:$1048576,MATCH("업데이트순번",[1]EquipTable!$1:$1,0),0),"업데이트순번이상",""),
IF(LEFT(AC76,5)="Actor",
  IF($BY$1&lt;VLOOKUP(AC76,[2]ActorTable!$1:$1048576,MATCH("업데이트순번",[2]ActorTable!$1:$1,0),0),"업데이트순번이상",""),
"그외없음")))</f>
        <v/>
      </c>
      <c r="AI76" s="11" t="str">
        <f>IF(OR(ISNUMBER(AC76),AC76="삭제",ISBLANK(AC76)),"",
IF(LEFT(AC76,5)="Equip",IF(MID(AC76,7,1)="4","전설",""),
IF(LEFT(AC76,5)="Actor",IF(MID(AC76,7,1)="2","전설",""),
"그외없음")))</f>
        <v/>
      </c>
      <c r="AJ76" t="str">
        <f>IF(ISBLANK($AB76),"",
IF(AND($B76&gt;=VLOOKUP($AB76,$AP:$AS,3,0),$B76&lt;=VLOOKUP($AB76,$AP:$AS,4,0)),"","슬롯타입이상"))</f>
        <v/>
      </c>
      <c r="AK76" t="str">
        <f>IF(OR(
  AND(NOT(ISERROR(FIND("상자",AB76))),ISBLANK(AC76)),
  AND(ISBLANK(AB76),ISBLANK(AC76)),
  AND(NOT(ISERROR(FIND("안 지정",AB76))),ISNUMBER(AC76))),"",
IF(AND(NOT(ISERROR(FIND("상자",AB76))),NOT(ISBLANK(AC76))),"밸류불필요",
IF(AND(NOT(ISERROR(FIND("안 지정",AB76))),NOT(ISNUMBER(AC76))),"숫자필요",
IF(NOT(ISERROR(FIND("장비",AB76))),
  IFERROR(VLOOKUP(AC76,[1]EquipTable!$A:$T,MATCH("이름참고",[1]EquipTable!$1:$1,0),0),"장비없음"),
IF(NOT(ISERROR(FIND("캐릭터",AB76))),
  IFERROR(VLOOKUP(AC76,[2]ActorTable!$A:$H,MATCH("이름참고",[2]ActorTable!$1:$1,0),0),"캐릭터없음"),
"")))))</f>
        <v/>
      </c>
      <c r="AL76">
        <v>1</v>
      </c>
      <c r="AM76" t="str">
        <f ca="1">IF(ROW()=2,AN76,OFFSET(AM76,-1,0)&amp;IF(LEN(AN76)=0,"",","&amp;AN76))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v>
      </c>
      <c r="AN76" t="str">
        <f ca="1">IF(AL76&lt;&gt;1,"",
"{"""&amp;A$1&amp;""":"&amp;A76
&amp;","""&amp;B$1&amp;""":"&amp;B76
&amp;IF(LEN(AA76)=0,"",","""&amp;AA$1&amp;""":"""&amp;AA76&amp;"""")
&amp;IF(LEN(AC76)=0,"",","""&amp;AC$1&amp;""":"""&amp;AC76&amp;"""")
&amp;IF(LEN(AD76)=0,"",","""&amp;AD$1&amp;""":"&amp;AD76)
&amp;IF(LEN(AE76)=0,"",","""&amp;AE$1&amp;""":"""&amp;AE76&amp;"""")
&amp;IF(LEN(AF76)=0,"",","""&amp;AF$1&amp;""":"&amp;AF76)
&amp;IF(LEN(AG76)=0,"",","""&amp;AG$1&amp;""":"&amp;AG76)&amp;"}")</f>
        <v>{"dy":8,"sl":4,"tp":"uph","vl":"56233","cn":11,"pt":"DI","pr":3}</v>
      </c>
      <c r="BM76">
        <f ca="1">IF(VLOOKUP($BV76,[1]EquipTable!$1:$1048576,MATCH("업데이트순번",[1]EquipTable!$1:$1,0),0)&lt;=$BP$1,1,0)
*IF(MID(BV76,7,1)="4",0.1,1)</f>
        <v>0.1</v>
      </c>
      <c r="BN76">
        <f ca="1">IF(VLOOKUP($BV76,[1]EquipTable!$1:$1048576,MATCH("업데이트순번",[1]EquipTable!$1:$1,0),0)&lt;=$BP$1,1,0)
*IF(MID(BV76,7,1)="4",0.1,1)
*IF(AND(MID(BV76,7,1)&lt;&gt;"4",OR(MID(BV76,6,1)="6",MID(BV76,6,1)="7")),3,1)</f>
        <v>0.1</v>
      </c>
      <c r="BO76">
        <f ca="1">IF(VLOOKUP($BV76,[1]EquipTable!$1:$1048576,MATCH("업데이트순번",[1]EquipTable!$1:$1,0),0)&lt;=$BP$1,1,0)
*IF(MID(BV76,7,1)="4",0.1,1)
*IF(AND(MID(BV76,7,1)&lt;&gt;"4",MID(BV76,6,1)="8"),4,1)</f>
        <v>0.1</v>
      </c>
      <c r="BP76">
        <f t="shared" ca="1" si="16"/>
        <v>1.3495276653171392E-3</v>
      </c>
      <c r="BQ76">
        <f t="shared" ca="1" si="17"/>
        <v>9.4250706880301622E-4</v>
      </c>
      <c r="BR76">
        <f t="shared" ca="1" si="18"/>
        <v>1.0193679918450561E-3</v>
      </c>
      <c r="BS76">
        <f t="shared" ca="1" si="19"/>
        <v>0.66531713900135003</v>
      </c>
      <c r="BT76">
        <f t="shared" ca="1" si="20"/>
        <v>0.46465598491988719</v>
      </c>
      <c r="BU76">
        <f t="shared" ca="1" si="21"/>
        <v>0.50254841997961219</v>
      </c>
      <c r="BV76" t="str">
        <f ca="1">OFFSET([1]EquipTable!$A$1,ROW()-1,0)</f>
        <v>Equip5401</v>
      </c>
    </row>
    <row r="77" spans="1:74">
      <c r="A77">
        <v>8</v>
      </c>
      <c r="B77">
        <v>5</v>
      </c>
      <c r="C77">
        <f>IF(B77&lt;=9,0,
IF(B77=10,1,2))</f>
        <v>0</v>
      </c>
      <c r="D77">
        <f ca="1">RAND()</f>
        <v>0.19335446953931623</v>
      </c>
      <c r="E77">
        <f ca="1">RAND()</f>
        <v>0.71072331865301597</v>
      </c>
      <c r="F77">
        <f ca="1">RAND()</f>
        <v>0.95830439146001356</v>
      </c>
      <c r="G77">
        <f ca="1">RAND()</f>
        <v>0.60502796548629245</v>
      </c>
      <c r="H77">
        <f ca="1">RAND()</f>
        <v>0.8101870024421044</v>
      </c>
      <c r="I77">
        <f ca="1">RAND()</f>
        <v>5.5797923208056321E-2</v>
      </c>
      <c r="M77" t="str">
        <f ca="1">IF(LEN(J77)&lt;&gt;0,J77,VLOOKUP(D77+$B77,$BJ:$BK,MATCH($BK$1,$BJ$1:$BK$1,0),1))</f>
        <v>지정 장비</v>
      </c>
      <c r="N77" t="str">
        <f ca="1">IF(LEN(K77)&lt;&gt;0,
  IF(LEN($J77)=0,"두 칸 모두 입력",
  IF($J77="지정 장비",K77,INDEX($CA:$CA,MATCH(K77,$CB:$CB,0)))),
IF($M77="삭제","삭제",
IF($M77="지정 장비",VLOOKUP($E77,OFFSET($BS:$BV,0,IF($B77=6,1,IF($B77=7,2,0))),MATCH($BV$1,OFFSET($BS$1:$BV$1,0,IF($B77=6,1,IF($B77=7,2,0))),0),1),
IF(OR($M77="캐릭터 상자 일반등급",$M77="캐릭터 상자 영웅등급"),"삭제",
IF(OR($M77="지정 캐릭터",$M77="지정 캐릭터 PP",IF(ISERROR(FIND("지정 캐릭터 LBP",$M77)),0,1)),
  IF(AND(OR($B77=10,$B77=11),$M77=OFFSET($M77,-1,0)),OFFSET(N77,-1,0),VLOOKUP($E77,$BZ:$CA,MATCH($CA$1,$BZ$1:$CA$1,0),1)),
IF(OR($M77="안 지정 캐릭터 영웅등급",$M77="안 지정 캐릭터 PP 일반등급",$M77="안 지정 캐릭터 PP 영웅등급"),
  IF(AND(OR($B77=10,$B77=11),$M77=OFFSET($M77,-1,0)),OFFSET(N77,-1,0),INT($E77*100000)),
"그외없음"))))))</f>
        <v>Equip6102</v>
      </c>
      <c r="O77">
        <f ca="1">IF(LEN(L77)&lt;&gt;0,
  IF(OR(LEN($J77)=0,LEN($K77)=0),"세 칸 모두 입력",L77),
IF($M77="삭제","삭제",
IF(OR($M77="지정 장비",$M77="캐릭터 상자 일반등급",$M77="캐릭터 상자 영웅등급",$M77="지정 캐릭터",IF(ISERROR(FIND("지정 캐릭터 LBP",$M77)),0,1),$M77="안 지정 캐릭터 영웅등급"),1,
IF($M77="지정 캐릭터 PP",
  IF(AND(OR($B77=10,$B77=11),$M77=OFFSET($M77,-1,0)),OFFSET(O77,-1,0),
    VLOOKUP($M77,$AP:$BB,MATCH($AX$1,$AP$1:$BB$1,0),0)+INT($E77*(VLOOKUP($M77,$AP:$BB,MATCH($AY$1,$AP$1:$BB$1,0),0)-VLOOKUP($M77,$AP:$BB,MATCH($AX$1,$AP$1:$BB$1,0),0)+1))),
IF(OR($M77="안 지정 캐릭터 PP 일반등급",$M77="안 지정 캐릭터 PP 영웅등급"),
  IF(AND(OR($B77=10,$B77=11),$M77=OFFSET($M77,-1,0)),OFFSET(O77,-1,0),
    VLOOKUP($M77,$AP:$BB,MATCH($AX$1,$AP$1:$BB$1,0),0)+INT($E77*(VLOOKUP($M77,$AP:$BB,MATCH($AY$1,$AP$1:$BB$1,0),0)-VLOOKUP($M77,$AP:$BB,MATCH($AX$1,$AP$1:$BB$1,0),0)+1))),
"그외없음")))))</f>
        <v>1</v>
      </c>
      <c r="P77" t="str">
        <f ca="1">IF($M77="삭제","삭제",
IF($M77="지정 장비",
  IF(ISBLANK(VLOOKUP($N77,[1]EquipTable!$1:$1048576,MATCH("표준 GO pr Min",[1]EquipTable!$1:$1,0),0)),"DI",
    IF(ISBLANK(VLOOKUP($N77,[1]EquipTable!$1:$1048576,MATCH("표준 DI pr Min",[1]EquipTable!$1:$1,0),0)),"GO",
      IF(G77&lt;IF($B77&lt;=1,0.5,0.25),"DI","GO"))),
IF(OR($M77="캐릭터 상자 일반등급",$M77="캐릭터 상자 영웅등급"),"DI",
IF(OR($M77="지정 캐릭터",IF(ISERROR(FIND("지정 캐릭터 LBP",$M77)),0,1),$M77="안 지정 캐릭터 영웅등급"),"DI",
IF($M77="지정 캐릭터 PP","DI",
IF(OR($M77="안 지정 캐릭터 PP 일반등급",$M77="안 지정 캐릭터 PP 영웅등급"),"GO",
"그외없음"))))))</f>
        <v>GO</v>
      </c>
      <c r="Q77" t="str">
        <f ca="1">IF($M77="삭제","삭제",
IF($P77="GO","삭제",
IF($M77="지정 장비",
  IF(ISBLANK(VLOOKUP($N77,[1]EquipTable!$1:$1048576,MATCH("표준 DI pp Min",[1]EquipTable!$1:$1,0),0)),"삭제",
    VLOOKUP($N77,[1]EquipTable!$1:$1048576,MATCH("표준 DI pp Min",[1]EquipTable!$1:$1,0),0)+INT($H77*(VLOOKUP($N77,[1]EquipTable!$1:$1048576,MATCH("표준 DI pp Max",[1]EquipTable!$1:$1,0),0)-VLOOKUP($N77,[1]EquipTable!$1:$1048576,MATCH("표준 DI pp Min",[1]EquipTable!$1:$1,0),0)+1))),
IF(OR($M77="캐릭터 상자 일반등급",$M77="캐릭터 상자 영웅등급"),"삭제",
IF(OR($M77="지정 캐릭터",IF(ISERROR(FIND("지정 캐릭터 LBP",$M77)),0,1)),
  IF(AND(OR($B77=10,$B77=11),$M77=OFFSET($M77,-1,0)),OFFSET(Q77,-1,0),
    IF(ISBLANK(VLOOKUP($N77,[2]ActorTable!$1:$1048576,MATCH("표준 DI pp Min",[2]ActorTable!$1:$1,0),0)),"삭제",
      INT(VLOOKUP($M77,$AP:$BC,MATCH($AZ$1,$AP$1:$BC$1,0),0)*(VLOOKUP($N77,[2]ActorTable!$1:$1048576,MATCH("표준 DI pp Min",[2]ActorTable!$1:$1,0),0)+$H77*(VLOOKUP($N77,[2]ActorTable!$1:$1048576,MATCH("표준 DI pp Max",[2]ActorTable!$1:$1,0),0)-VLOOKUP($N77,[2]ActorTable!$1:$1048576,MATCH("표준 DI pp Min",[2]ActorTable!$1:$1,0),0)+1))))),
IF($M77="안 지정 캐릭터 영웅등급",
  IF(AND(OR($B77=10,$B77=11),$M77=OFFSET($M77,-1,0)),OFFSET(Q77,-1,0),
    VLOOKUP($M77,$AP:$BC,MATCH($BB$1,$AP$1:$BC$1,0),0)+INT($H77*(VLOOKUP($M77,$AP:$BC,MATCH($BC$1,$AP$1:$BC$1,0),0)-VLOOKUP($M77,$AP:$BC,MATCH($BB$1,$AP$1:$BC$1,0),0)+1))),
IF($M77="지정 캐릭터 PP",
  IF(AND(OR($B77=10,$B77=11),$M77=OFFSET($M77,-1,0)),OFFSET(Q77,-1,0),
    INT($O77*VLOOKUP($M77,$AP:$BC,MATCH($AZ$1,$AP$1:$BC$1,0),0)*IF($O77&lt;=15,1,1+($O77-15)^0.5/8)*CHOOSE(MID($N77,7,1)+1,1,1.25,2))),
"그외없음")))))))</f>
        <v>삭제</v>
      </c>
      <c r="R77">
        <f ca="1">IF($M77="삭제","삭제",
IF($M77="지정 장비",
  IF($P77="DI",
    VLOOKUP($N77,[1]EquipTable!$1:$1048576,MATCH("표준 DI pr Min",[1]EquipTable!$1:$1,0),0)+INT($I77*(VLOOKUP($N77,[1]EquipTable!$1:$1048576,MATCH("표준 DI pr Max",[1]EquipTable!$1:$1,0),0)-VLOOKUP($N77,[1]EquipTable!$1:$1048576,MATCH("표준 DI pr Min",[1]EquipTable!$1:$1,0),0)+1)),
    ROUNDDOWN(VLOOKUP($N77,[1]EquipTable!$1:$1048576,MATCH("표준 GO pr Min",[1]EquipTable!$1:$1,0),0)+INT($I77*(VLOOKUP($N77,[1]EquipTable!$1:$1048576,MATCH("표준 GO pr Max",[1]EquipTable!$1:$1,0),0)-VLOOKUP($N77,[1]EquipTable!$1:$1048576,MATCH("표준 GO pr Min",[1]EquipTable!$1:$1,0),0)+100)),-2)),
IF(OR($M77="캐릭터 상자 일반등급",$M77="캐릭터 상자 영웅등급"),VLOOKUP($M77,$AP:$BC,MATCH($AZ$1,$AP$1:$BC$1,0),0),
IF(OR($M77="지정 캐릭터",IF(ISERROR(FIND("지정 캐릭터 LBP",$M77)),0,1)),
  IF(AND(OR($B77=10,$B77=11),$M77=OFFSET($M77,-1,0)),OFFSET(R77,-1,0),
    INT(VLOOKUP($M77,$AP:$BC,MATCH($AZ$1,$AP$1:$BC$1,0),0)*(VLOOKUP($N77,[2]ActorTable!$1:$1048576,MATCH("표준 DI pr Min",[2]ActorTable!$1:$1,0),0)+$I77*(VLOOKUP($N77,[2]ActorTable!$1:$1048576,MATCH("표준 DI pr Max",[2]ActorTable!$1:$1,0),0)-VLOOKUP($N77,[2]ActorTable!$1:$1048576,MATCH("표준 DI pr Min",[2]ActorTable!$1:$1,0),0)+1)))),
IF($M77="안 지정 캐릭터 영웅등급",
  IF(AND(OR($B77=10,$B77=11),$M77=OFFSET($M77,-1,0)),OFFSET(R77,-1,0),
    VLOOKUP($M77,$AP:$BC,MATCH($AZ$1,$AP$1:$BC$1,0),0)+INT($I77*(VLOOKUP($M77,$AP:$BC,MATCH($BA$1,$AP$1:$BC$1,0),0)-VLOOKUP($M77,$AP:$BC,MATCH($AZ$1,$AP$1:$BC$1,0),0)+1))),
IF($M77="지정 캐릭터 PP",
  IF(AND(OR($B77=10,$B77=11),$M77=OFFSET($M77,-1,0)),OFFSET(R77,-1,0),
    INT($O77*VLOOKUP($M77,$AP:$BC,MATCH($AZ$1,$AP$1:$BC$1,0),0)*IF($O77&lt;=15,1,1+($O77-15)^0.5/8)*CHOOSE(MID($N77,7,1)+1,1,1.25,2)*(VLOOKUP($M77,$AP:$BC,MATCH($BA$1,$AP$1:$BC$1,0),0)+$I77*(VLOOKUP($M77,$AP:$BC,MATCH($BB$1,$AP$1:$BC$1,0),0)-VLOOKUP($M77,$AP:$BC,MATCH($BA$1,$AP$1:$BC$1,0),0))))),
IF(OR($M77="안 지정 캐릭터 PP 일반등급",$M77="안 지정 캐릭터 PP 영웅등급"),
  IF(AND(OR($B77=10,$B77=11),$M77=OFFSET($M77,-1,0)),OFFSET(R77,-1,0),
    $O77*VLOOKUP($M77,$AP:$BC,MATCH($AZ$1,$AP$1:$BC$1,0),0)),
"그외없음")))))))</f>
        <v>3100</v>
      </c>
      <c r="S77" t="str">
        <f ca="1">IF(OR(ISNUMBER(N77),N77="삭제",ISBLANK(N77)),"",
IF(LEFT(N77,5)="Equip",
  IF($BP$1&lt;VLOOKUP(N77,[1]EquipTable!$1:$1048576,MATCH("업데이트순번",[1]EquipTable!$1:$1,0),0),"업데이트순번이상",""),
IF(LEFT(N77,5)="Actor",
  IF($BY$1&lt;VLOOKUP(N77,[2]ActorTable!$1:$1048576,MATCH("업데이트순번",[2]ActorTable!$1:$1,0),0),"업데이트순번이상",""),
"그외없음")))</f>
        <v/>
      </c>
      <c r="T77" t="str">
        <f ca="1">IF(OR(ISNUMBER(N77),N77="삭제",ISBLANK(N77)),"",
IF(LEFT(N77,5)="Equip",IF(MID(N77,7,1)="4","전설",""),
IF(LEFT(N77,5)="Actor",IF(MID(N77,7,1)="2","전설",""),
"그외없음")))</f>
        <v/>
      </c>
      <c r="U77" t="s">
        <v>82</v>
      </c>
      <c r="V77" t="s">
        <v>185</v>
      </c>
      <c r="W77">
        <v>1</v>
      </c>
      <c r="X77" t="s">
        <v>129</v>
      </c>
      <c r="Z77">
        <v>96</v>
      </c>
      <c r="AA77" t="str">
        <f ca="1">IF(ISBLANK(AB77),"",
VLOOKUP(AB77,OFFSET(INDIRECT("$A:$B"),0,MATCH(AB$1&amp;"_Verify",INDIRECT("$1:$1"),0)-1),2,0)
)</f>
        <v>fe</v>
      </c>
      <c r="AB77" t="s">
        <v>82</v>
      </c>
      <c r="AC77" t="s">
        <v>450</v>
      </c>
      <c r="AD77">
        <v>1</v>
      </c>
      <c r="AE77" t="s">
        <v>125</v>
      </c>
      <c r="AG77">
        <v>7300</v>
      </c>
      <c r="AH77" t="str">
        <f ca="1">IF(OR(ISNUMBER(AC77),AC77="삭제",ISBLANK(AC77)),"",
IF(LEFT(AC77,5)="Equip",
  IF($BP$1&lt;VLOOKUP(AC77,[1]EquipTable!$1:$1048576,MATCH("업데이트순번",[1]EquipTable!$1:$1,0),0),"업데이트순번이상",""),
IF(LEFT(AC77,5)="Actor",
  IF($BY$1&lt;VLOOKUP(AC77,[2]ActorTable!$1:$1048576,MATCH("업데이트순번",[2]ActorTable!$1:$1,0),0),"업데이트순번이상",""),
"그외없음")))</f>
        <v/>
      </c>
      <c r="AI77" s="11" t="str">
        <f>IF(OR(ISNUMBER(AC77),AC77="삭제",ISBLANK(AC77)),"",
IF(LEFT(AC77,5)="Equip",IF(MID(AC77,7,1)="4","전설",""),
IF(LEFT(AC77,5)="Actor",IF(MID(AC77,7,1)="2","전설",""),
"그외없음")))</f>
        <v/>
      </c>
      <c r="AJ77" t="str">
        <f>IF(ISBLANK($AB77),"",
IF(AND($B77&gt;=VLOOKUP($AB77,$AP:$AS,3,0),$B77&lt;=VLOOKUP($AB77,$AP:$AS,4,0)),"","슬롯타입이상"))</f>
        <v/>
      </c>
      <c r="AK77" t="str">
        <f ca="1">IF(OR(
  AND(NOT(ISERROR(FIND("상자",AB77))),ISBLANK(AC77)),
  AND(ISBLANK(AB77),ISBLANK(AC77)),
  AND(NOT(ISERROR(FIND("안 지정",AB77))),ISNUMBER(AC77))),"",
IF(AND(NOT(ISERROR(FIND("상자",AB77))),NOT(ISBLANK(AC77))),"밸류불필요",
IF(AND(NOT(ISERROR(FIND("안 지정",AB77))),NOT(ISNUMBER(AC77))),"숫자필요",
IF(NOT(ISERROR(FIND("장비",AB77))),
  IFERROR(VLOOKUP(AC77,[1]EquipTable!$A:$T,MATCH("이름참고",[1]EquipTable!$1:$1,0),0),"장비없음"),
IF(NOT(ISERROR(FIND("캐릭터",AB77))),
  IFERROR(VLOOKUP(AC77,[2]ActorTable!$A:$H,MATCH("이름참고",[2]ActorTable!$1:$1,0),0),"캐릭터없음"),
"")))))</f>
        <v>위장용 세검</v>
      </c>
      <c r="AL77">
        <v>1</v>
      </c>
      <c r="AM77" t="str">
        <f ca="1">IF(ROW()=2,AN77,OFFSET(AM77,-1,0)&amp;IF(LEN(AN77)=0,"",","&amp;AN77))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v>
      </c>
      <c r="AN77" t="str">
        <f ca="1">IF(AL77&lt;&gt;1,"",
"{"""&amp;A$1&amp;""":"&amp;A77
&amp;","""&amp;B$1&amp;""":"&amp;B77
&amp;IF(LEN(AA77)=0,"",","""&amp;AA$1&amp;""":"""&amp;AA77&amp;"""")
&amp;IF(LEN(AC77)=0,"",","""&amp;AC$1&amp;""":"""&amp;AC77&amp;"""")
&amp;IF(LEN(AD77)=0,"",","""&amp;AD$1&amp;""":"&amp;AD77)
&amp;IF(LEN(AE77)=0,"",","""&amp;AE$1&amp;""":"""&amp;AE77&amp;"""")
&amp;IF(LEN(AF77)=0,"",","""&amp;AF$1&amp;""":"&amp;AF77)
&amp;IF(LEN(AG77)=0,"",","""&amp;AG$1&amp;""":"&amp;AG77)&amp;"}")</f>
        <v>{"dy":8,"sl":5,"tp":"fe","vl":"Equip1301","cn":1,"pt":"GO","pr":7300}</v>
      </c>
      <c r="BM77">
        <f ca="1">IF(VLOOKUP($BV77,[1]EquipTable!$1:$1048576,MATCH("업데이트순번",[1]EquipTable!$1:$1,0),0)&lt;=$BP$1,1,0)
*IF(MID(BV77,7,1)="4",0.1,1)</f>
        <v>0.1</v>
      </c>
      <c r="BN77">
        <f ca="1">IF(VLOOKUP($BV77,[1]EquipTable!$1:$1048576,MATCH("업데이트순번",[1]EquipTable!$1:$1,0),0)&lt;=$BP$1,1,0)
*IF(MID(BV77,7,1)="4",0.1,1)
*IF(AND(MID(BV77,7,1)&lt;&gt;"4",OR(MID(BV77,6,1)="6",MID(BV77,6,1)="7")),3,1)</f>
        <v>0.1</v>
      </c>
      <c r="BO77">
        <f ca="1">IF(VLOOKUP($BV77,[1]EquipTable!$1:$1048576,MATCH("업데이트순번",[1]EquipTable!$1:$1,0),0)&lt;=$BP$1,1,0)
*IF(MID(BV77,7,1)="4",0.1,1)
*IF(AND(MID(BV77,7,1)&lt;&gt;"4",MID(BV77,6,1)="8"),4,1)</f>
        <v>0.1</v>
      </c>
      <c r="BP77">
        <f t="shared" ca="1" si="16"/>
        <v>1.3495276653171392E-3</v>
      </c>
      <c r="BQ77">
        <f t="shared" ca="1" si="17"/>
        <v>9.4250706880301622E-4</v>
      </c>
      <c r="BR77">
        <f t="shared" ca="1" si="18"/>
        <v>1.0193679918450561E-3</v>
      </c>
      <c r="BS77">
        <f t="shared" ca="1" si="19"/>
        <v>0.66666666666666718</v>
      </c>
      <c r="BT77">
        <f t="shared" ca="1" si="20"/>
        <v>0.46559849198869019</v>
      </c>
      <c r="BU77">
        <f t="shared" ca="1" si="21"/>
        <v>0.50356778797145729</v>
      </c>
      <c r="BV77" t="str">
        <f ca="1">OFFSET([1]EquipTable!$A$1,ROW()-1,0)</f>
        <v>Equip5402</v>
      </c>
    </row>
    <row r="78" spans="1:74">
      <c r="A78">
        <v>8</v>
      </c>
      <c r="B78">
        <v>6</v>
      </c>
      <c r="C78">
        <f>IF(B78&lt;=9,0,
IF(B78=10,1,2))</f>
        <v>0</v>
      </c>
      <c r="D78">
        <f ca="1">RAND()</f>
        <v>0.272571161444915</v>
      </c>
      <c r="E78">
        <f ca="1">RAND()</f>
        <v>0.54562031933291066</v>
      </c>
      <c r="F78">
        <f ca="1">RAND()</f>
        <v>0.8046354063907406</v>
      </c>
      <c r="G78">
        <f ca="1">RAND()</f>
        <v>0.96370014549964744</v>
      </c>
      <c r="H78">
        <f ca="1">RAND()</f>
        <v>0.15770176229334132</v>
      </c>
      <c r="I78">
        <f ca="1">RAND()</f>
        <v>0.25608389508007423</v>
      </c>
      <c r="M78" t="str">
        <f ca="1">IF(LEN(J78)&lt;&gt;0,J78,VLOOKUP(D78+$B78,$BJ:$BK,MATCH($BK$1,$BJ$1:$BK$1,0),1))</f>
        <v>지정 장비</v>
      </c>
      <c r="N78" t="str">
        <f ca="1">IF(LEN(K78)&lt;&gt;0,
  IF(LEN($J78)=0,"두 칸 모두 입력",
  IF($J78="지정 장비",K78,INDEX($CA:$CA,MATCH(K78,$CB:$CB,0)))),
IF($M78="삭제","삭제",
IF($M78="지정 장비",VLOOKUP($E78,OFFSET($BS:$BV,0,IF($B78=6,1,IF($B78=7,2,0))),MATCH($BV$1,OFFSET($BS$1:$BV$1,0,IF($B78=6,1,IF($B78=7,2,0))),0),1),
IF(OR($M78="캐릭터 상자 일반등급",$M78="캐릭터 상자 영웅등급"),"삭제",
IF(OR($M78="지정 캐릭터",$M78="지정 캐릭터 PP",IF(ISERROR(FIND("지정 캐릭터 LBP",$M78)),0,1)),
  IF(AND(OR($B78=10,$B78=11),$M78=OFFSET($M78,-1,0)),OFFSET(N78,-1,0),VLOOKUP($E78,$BZ:$CA,MATCH($CA$1,$BZ$1:$CA$1,0),1)),
IF(OR($M78="안 지정 캐릭터 영웅등급",$M78="안 지정 캐릭터 PP 일반등급",$M78="안 지정 캐릭터 PP 영웅등급"),
  IF(AND(OR($B78=10,$B78=11),$M78=OFFSET($M78,-1,0)),OFFSET(N78,-1,0),INT($E78*100000)),
"그외없음"))))))</f>
        <v>Equip6101</v>
      </c>
      <c r="O78">
        <f ca="1">IF(LEN(L78)&lt;&gt;0,
  IF(OR(LEN($J78)=0,LEN($K78)=0),"세 칸 모두 입력",L78),
IF($M78="삭제","삭제",
IF(OR($M78="지정 장비",$M78="캐릭터 상자 일반등급",$M78="캐릭터 상자 영웅등급",$M78="지정 캐릭터",IF(ISERROR(FIND("지정 캐릭터 LBP",$M78)),0,1),$M78="안 지정 캐릭터 영웅등급"),1,
IF($M78="지정 캐릭터 PP",
  IF(AND(OR($B78=10,$B78=11),$M78=OFFSET($M78,-1,0)),OFFSET(O78,-1,0),
    VLOOKUP($M78,$AP:$BB,MATCH($AX$1,$AP$1:$BB$1,0),0)+INT($E78*(VLOOKUP($M78,$AP:$BB,MATCH($AY$1,$AP$1:$BB$1,0),0)-VLOOKUP($M78,$AP:$BB,MATCH($AX$1,$AP$1:$BB$1,0),0)+1))),
IF(OR($M78="안 지정 캐릭터 PP 일반등급",$M78="안 지정 캐릭터 PP 영웅등급"),
  IF(AND(OR($B78=10,$B78=11),$M78=OFFSET($M78,-1,0)),OFFSET(O78,-1,0),
    VLOOKUP($M78,$AP:$BB,MATCH($AX$1,$AP$1:$BB$1,0),0)+INT($E78*(VLOOKUP($M78,$AP:$BB,MATCH($AY$1,$AP$1:$BB$1,0),0)-VLOOKUP($M78,$AP:$BB,MATCH($AX$1,$AP$1:$BB$1,0),0)+1))),
"그외없음")))))</f>
        <v>1</v>
      </c>
      <c r="P78" t="str">
        <f ca="1">IF($M78="삭제","삭제",
IF($M78="지정 장비",
  IF(ISBLANK(VLOOKUP($N78,[1]EquipTable!$1:$1048576,MATCH("표준 GO pr Min",[1]EquipTable!$1:$1,0),0)),"DI",
    IF(ISBLANK(VLOOKUP($N78,[1]EquipTable!$1:$1048576,MATCH("표준 DI pr Min",[1]EquipTable!$1:$1,0),0)),"GO",
      IF(G78&lt;IF($B78&lt;=1,0.5,0.25),"DI","GO"))),
IF(OR($M78="캐릭터 상자 일반등급",$M78="캐릭터 상자 영웅등급"),"DI",
IF(OR($M78="지정 캐릭터",IF(ISERROR(FIND("지정 캐릭터 LBP",$M78)),0,1),$M78="안 지정 캐릭터 영웅등급"),"DI",
IF($M78="지정 캐릭터 PP","DI",
IF(OR($M78="안 지정 캐릭터 PP 일반등급",$M78="안 지정 캐릭터 PP 영웅등급"),"GO",
"그외없음"))))))</f>
        <v>GO</v>
      </c>
      <c r="Q78" t="str">
        <f ca="1">IF($M78="삭제","삭제",
IF($P78="GO","삭제",
IF($M78="지정 장비",
  IF(ISBLANK(VLOOKUP($N78,[1]EquipTable!$1:$1048576,MATCH("표준 DI pp Min",[1]EquipTable!$1:$1,0),0)),"삭제",
    VLOOKUP($N78,[1]EquipTable!$1:$1048576,MATCH("표준 DI pp Min",[1]EquipTable!$1:$1,0),0)+INT($H78*(VLOOKUP($N78,[1]EquipTable!$1:$1048576,MATCH("표준 DI pp Max",[1]EquipTable!$1:$1,0),0)-VLOOKUP($N78,[1]EquipTable!$1:$1048576,MATCH("표준 DI pp Min",[1]EquipTable!$1:$1,0),0)+1))),
IF(OR($M78="캐릭터 상자 일반등급",$M78="캐릭터 상자 영웅등급"),"삭제",
IF(OR($M78="지정 캐릭터",IF(ISERROR(FIND("지정 캐릭터 LBP",$M78)),0,1)),
  IF(AND(OR($B78=10,$B78=11),$M78=OFFSET($M78,-1,0)),OFFSET(Q78,-1,0),
    IF(ISBLANK(VLOOKUP($N78,[2]ActorTable!$1:$1048576,MATCH("표준 DI pp Min",[2]ActorTable!$1:$1,0),0)),"삭제",
      INT(VLOOKUP($M78,$AP:$BC,MATCH($AZ$1,$AP$1:$BC$1,0),0)*(VLOOKUP($N78,[2]ActorTable!$1:$1048576,MATCH("표준 DI pp Min",[2]ActorTable!$1:$1,0),0)+$H78*(VLOOKUP($N78,[2]ActorTable!$1:$1048576,MATCH("표준 DI pp Max",[2]ActorTable!$1:$1,0),0)-VLOOKUP($N78,[2]ActorTable!$1:$1048576,MATCH("표준 DI pp Min",[2]ActorTable!$1:$1,0),0)+1))))),
IF($M78="안 지정 캐릭터 영웅등급",
  IF(AND(OR($B78=10,$B78=11),$M78=OFFSET($M78,-1,0)),OFFSET(Q78,-1,0),
    VLOOKUP($M78,$AP:$BC,MATCH($BB$1,$AP$1:$BC$1,0),0)+INT($H78*(VLOOKUP($M78,$AP:$BC,MATCH($BC$1,$AP$1:$BC$1,0),0)-VLOOKUP($M78,$AP:$BC,MATCH($BB$1,$AP$1:$BC$1,0),0)+1))),
IF($M78="지정 캐릭터 PP",
  IF(AND(OR($B78=10,$B78=11),$M78=OFFSET($M78,-1,0)),OFFSET(Q78,-1,0),
    INT($O78*VLOOKUP($M78,$AP:$BC,MATCH($AZ$1,$AP$1:$BC$1,0),0)*IF($O78&lt;=15,1,1+($O78-15)^0.5/8)*CHOOSE(MID($N78,7,1)+1,1,1.25,2))),
"그외없음")))))))</f>
        <v>삭제</v>
      </c>
      <c r="R78">
        <f ca="1">IF($M78="삭제","삭제",
IF($M78="지정 장비",
  IF($P78="DI",
    VLOOKUP($N78,[1]EquipTable!$1:$1048576,MATCH("표준 DI pr Min",[1]EquipTable!$1:$1,0),0)+INT($I78*(VLOOKUP($N78,[1]EquipTable!$1:$1048576,MATCH("표준 DI pr Max",[1]EquipTable!$1:$1,0),0)-VLOOKUP($N78,[1]EquipTable!$1:$1048576,MATCH("표준 DI pr Min",[1]EquipTable!$1:$1,0),0)+1)),
    ROUNDDOWN(VLOOKUP($N78,[1]EquipTable!$1:$1048576,MATCH("표준 GO pr Min",[1]EquipTable!$1:$1,0),0)+INT($I78*(VLOOKUP($N78,[1]EquipTable!$1:$1048576,MATCH("표준 GO pr Max",[1]EquipTable!$1:$1,0),0)-VLOOKUP($N78,[1]EquipTable!$1:$1048576,MATCH("표준 GO pr Min",[1]EquipTable!$1:$1,0),0)+100)),-2)),
IF(OR($M78="캐릭터 상자 일반등급",$M78="캐릭터 상자 영웅등급"),VLOOKUP($M78,$AP:$BC,MATCH($AZ$1,$AP$1:$BC$1,0),0),
IF(OR($M78="지정 캐릭터",IF(ISERROR(FIND("지정 캐릭터 LBP",$M78)),0,1)),
  IF(AND(OR($B78=10,$B78=11),$M78=OFFSET($M78,-1,0)),OFFSET(R78,-1,0),
    INT(VLOOKUP($M78,$AP:$BC,MATCH($AZ$1,$AP$1:$BC$1,0),0)*(VLOOKUP($N78,[2]ActorTable!$1:$1048576,MATCH("표준 DI pr Min",[2]ActorTable!$1:$1,0),0)+$I78*(VLOOKUP($N78,[2]ActorTable!$1:$1048576,MATCH("표준 DI pr Max",[2]ActorTable!$1:$1,0),0)-VLOOKUP($N78,[2]ActorTable!$1:$1048576,MATCH("표준 DI pr Min",[2]ActorTable!$1:$1,0),0)+1)))),
IF($M78="안 지정 캐릭터 영웅등급",
  IF(AND(OR($B78=10,$B78=11),$M78=OFFSET($M78,-1,0)),OFFSET(R78,-1,0),
    VLOOKUP($M78,$AP:$BC,MATCH($AZ$1,$AP$1:$BC$1,0),0)+INT($I78*(VLOOKUP($M78,$AP:$BC,MATCH($BA$1,$AP$1:$BC$1,0),0)-VLOOKUP($M78,$AP:$BC,MATCH($AZ$1,$AP$1:$BC$1,0),0)+1))),
IF($M78="지정 캐릭터 PP",
  IF(AND(OR($B78=10,$B78=11),$M78=OFFSET($M78,-1,0)),OFFSET(R78,-1,0),
    INT($O78*VLOOKUP($M78,$AP:$BC,MATCH($AZ$1,$AP$1:$BC$1,0),0)*IF($O78&lt;=15,1,1+($O78-15)^0.5/8)*CHOOSE(MID($N78,7,1)+1,1,1.25,2)*(VLOOKUP($M78,$AP:$BC,MATCH($BA$1,$AP$1:$BC$1,0),0)+$I78*(VLOOKUP($M78,$AP:$BC,MATCH($BB$1,$AP$1:$BC$1,0),0)-VLOOKUP($M78,$AP:$BC,MATCH($BA$1,$AP$1:$BC$1,0),0))))),
IF(OR($M78="안 지정 캐릭터 PP 일반등급",$M78="안 지정 캐릭터 PP 영웅등급"),
  IF(AND(OR($B78=10,$B78=11),$M78=OFFSET($M78,-1,0)),OFFSET(R78,-1,0),
    $O78*VLOOKUP($M78,$AP:$BC,MATCH($AZ$1,$AP$1:$BC$1,0),0)),
"그외없음")))))))</f>
        <v>3300</v>
      </c>
      <c r="S78" t="str">
        <f ca="1">IF(OR(ISNUMBER(N78),N78="삭제",ISBLANK(N78)),"",
IF(LEFT(N78,5)="Equip",
  IF($BP$1&lt;VLOOKUP(N78,[1]EquipTable!$1:$1048576,MATCH("업데이트순번",[1]EquipTable!$1:$1,0),0),"업데이트순번이상",""),
IF(LEFT(N78,5)="Actor",
  IF($BY$1&lt;VLOOKUP(N78,[2]ActorTable!$1:$1048576,MATCH("업데이트순번",[2]ActorTable!$1:$1,0),0),"업데이트순번이상",""),
"그외없음")))</f>
        <v/>
      </c>
      <c r="T78" t="str">
        <f ca="1">IF(OR(ISNUMBER(N78),N78="삭제",ISBLANK(N78)),"",
IF(LEFT(N78,5)="Equip",IF(MID(N78,7,1)="4","전설",""),
IF(LEFT(N78,5)="Actor",IF(MID(N78,7,1)="2","전설",""),
"그외없음")))</f>
        <v/>
      </c>
      <c r="U78" t="s">
        <v>82</v>
      </c>
      <c r="V78" t="s">
        <v>192</v>
      </c>
      <c r="W78">
        <v>1</v>
      </c>
      <c r="X78" t="s">
        <v>125</v>
      </c>
      <c r="Z78">
        <v>600</v>
      </c>
      <c r="AA78" t="str">
        <f ca="1">IF(ISBLANK(AB78),"",
VLOOKUP(AB78,OFFSET(INDIRECT("$A:$B"),0,MATCH(AB$1&amp;"_Verify",INDIRECT("$1:$1"),0)-1),2,0)
)</f>
        <v>uph</v>
      </c>
      <c r="AB78" t="s">
        <v>91</v>
      </c>
      <c r="AC78">
        <v>19503</v>
      </c>
      <c r="AD78">
        <v>9</v>
      </c>
      <c r="AE78" t="s">
        <v>125</v>
      </c>
      <c r="AG78">
        <v>2700</v>
      </c>
      <c r="AH78" t="str">
        <f>IF(OR(ISNUMBER(AC78),AC78="삭제",ISBLANK(AC78)),"",
IF(LEFT(AC78,5)="Equip",
  IF($BP$1&lt;VLOOKUP(AC78,[1]EquipTable!$1:$1048576,MATCH("업데이트순번",[1]EquipTable!$1:$1,0),0),"업데이트순번이상",""),
IF(LEFT(AC78,5)="Actor",
  IF($BY$1&lt;VLOOKUP(AC78,[2]ActorTable!$1:$1048576,MATCH("업데이트순번",[2]ActorTable!$1:$1,0),0),"업데이트순번이상",""),
"그외없음")))</f>
        <v/>
      </c>
      <c r="AI78" s="11" t="str">
        <f>IF(OR(ISNUMBER(AC78),AC78="삭제",ISBLANK(AC78)),"",
IF(LEFT(AC78,5)="Equip",IF(MID(AC78,7,1)="4","전설",""),
IF(LEFT(AC78,5)="Actor",IF(MID(AC78,7,1)="2","전설",""),
"그외없음")))</f>
        <v/>
      </c>
      <c r="AJ78" t="str">
        <f>IF(ISBLANK($AB78),"",
IF(AND($B78&gt;=VLOOKUP($AB78,$AP:$AS,3,0),$B78&lt;=VLOOKUP($AB78,$AP:$AS,4,0)),"","슬롯타입이상"))</f>
        <v/>
      </c>
      <c r="AK78" t="str">
        <f>IF(OR(
  AND(NOT(ISERROR(FIND("상자",AB78))),ISBLANK(AC78)),
  AND(ISBLANK(AB78),ISBLANK(AC78)),
  AND(NOT(ISERROR(FIND("안 지정",AB78))),ISNUMBER(AC78))),"",
IF(AND(NOT(ISERROR(FIND("상자",AB78))),NOT(ISBLANK(AC78))),"밸류불필요",
IF(AND(NOT(ISERROR(FIND("안 지정",AB78))),NOT(ISNUMBER(AC78))),"숫자필요",
IF(NOT(ISERROR(FIND("장비",AB78))),
  IFERROR(VLOOKUP(AC78,[1]EquipTable!$A:$T,MATCH("이름참고",[1]EquipTable!$1:$1,0),0),"장비없음"),
IF(NOT(ISERROR(FIND("캐릭터",AB78))),
  IFERROR(VLOOKUP(AC78,[2]ActorTable!$A:$H,MATCH("이름참고",[2]ActorTable!$1:$1,0),0),"캐릭터없음"),
"")))))</f>
        <v/>
      </c>
      <c r="AL78">
        <v>1</v>
      </c>
      <c r="AM78" t="str">
        <f ca="1">IF(ROW()=2,AN78,OFFSET(AM78,-1,0)&amp;IF(LEN(AN78)=0,"",","&amp;AN78))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v>
      </c>
      <c r="AN78" t="str">
        <f ca="1">IF(AL78&lt;&gt;1,"",
"{"""&amp;A$1&amp;""":"&amp;A78
&amp;","""&amp;B$1&amp;""":"&amp;B78
&amp;IF(LEN(AA78)=0,"",","""&amp;AA$1&amp;""":"""&amp;AA78&amp;"""")
&amp;IF(LEN(AC78)=0,"",","""&amp;AC$1&amp;""":"""&amp;AC78&amp;"""")
&amp;IF(LEN(AD78)=0,"",","""&amp;AD$1&amp;""":"&amp;AD78)
&amp;IF(LEN(AE78)=0,"",","""&amp;AE$1&amp;""":"""&amp;AE78&amp;"""")
&amp;IF(LEN(AF78)=0,"",","""&amp;AF$1&amp;""":"&amp;AF78)
&amp;IF(LEN(AG78)=0,"",","""&amp;AG$1&amp;""":"&amp;AG78)&amp;"}")</f>
        <v>{"dy":8,"sl":6,"tp":"uph","vl":"19503","cn":9,"pt":"GO","pr":2700}</v>
      </c>
      <c r="BM78">
        <f ca="1">IF(VLOOKUP($BV78,[1]EquipTable!$1:$1048576,MATCH("업데이트순번",[1]EquipTable!$1:$1,0),0)&lt;=$BP$1,1,0)
*IF(MID(BV78,7,1)="4",0.1,1)</f>
        <v>0</v>
      </c>
      <c r="BN78">
        <f ca="1">IF(VLOOKUP($BV78,[1]EquipTable!$1:$1048576,MATCH("업데이트순번",[1]EquipTable!$1:$1,0),0)&lt;=$BP$1,1,0)
*IF(MID(BV78,7,1)="4",0.1,1)
*IF(AND(MID(BV78,7,1)&lt;&gt;"4",OR(MID(BV78,6,1)="6",MID(BV78,6,1)="7")),3,1)</f>
        <v>0</v>
      </c>
      <c r="BO78">
        <f ca="1">IF(VLOOKUP($BV78,[1]EquipTable!$1:$1048576,MATCH("업데이트순번",[1]EquipTable!$1:$1,0),0)&lt;=$BP$1,1,0)
*IF(MID(BV78,7,1)="4",0.1,1)
*IF(AND(MID(BV78,7,1)&lt;&gt;"4",MID(BV78,6,1)="8"),4,1)</f>
        <v>0</v>
      </c>
      <c r="BP78">
        <f t="shared" ca="1" si="16"/>
        <v>0</v>
      </c>
      <c r="BQ78">
        <f t="shared" ca="1" si="17"/>
        <v>0</v>
      </c>
      <c r="BR78">
        <f t="shared" ca="1" si="18"/>
        <v>0</v>
      </c>
      <c r="BS78">
        <f t="shared" ca="1" si="19"/>
        <v>0.66801619433198434</v>
      </c>
      <c r="BT78">
        <f t="shared" ca="1" si="20"/>
        <v>0.46654099905749319</v>
      </c>
      <c r="BU78">
        <f t="shared" ca="1" si="21"/>
        <v>0.50458715596330239</v>
      </c>
      <c r="BV78" t="str">
        <f ca="1">OFFSET([1]EquipTable!$A$1,ROW()-1,0)</f>
        <v>Equip5403</v>
      </c>
    </row>
    <row r="79" spans="1:74">
      <c r="A79">
        <v>8</v>
      </c>
      <c r="B79">
        <v>7</v>
      </c>
      <c r="C79">
        <f>IF(B79&lt;=9,0,
IF(B79=10,1,2))</f>
        <v>0</v>
      </c>
      <c r="D79">
        <f ca="1">RAND()</f>
        <v>1.4625080333214191E-2</v>
      </c>
      <c r="E79">
        <f ca="1">RAND()</f>
        <v>0.88580325593132858</v>
      </c>
      <c r="F79">
        <f ca="1">RAND()</f>
        <v>2.4279342286904315E-2</v>
      </c>
      <c r="G79">
        <f ca="1">RAND()</f>
        <v>0.68441197975478507</v>
      </c>
      <c r="H79">
        <f ca="1">RAND()</f>
        <v>0.72987848775917519</v>
      </c>
      <c r="I79">
        <f ca="1">RAND()</f>
        <v>0.60550106840497941</v>
      </c>
      <c r="M79" t="str">
        <f ca="1">IF(LEN(J79)&lt;&gt;0,J79,VLOOKUP(D79+$B79,$BJ:$BK,MATCH($BK$1,$BJ$1:$BK$1,0),1))</f>
        <v>지정 장비</v>
      </c>
      <c r="N79" t="str">
        <f ca="1">IF(LEN(K79)&lt;&gt;0,
  IF(LEN($J79)=0,"두 칸 모두 입력",
  IF($J79="지정 장비",K79,INDEX($CA:$CA,MATCH(K79,$CB:$CB,0)))),
IF($M79="삭제","삭제",
IF($M79="지정 장비",VLOOKUP($E79,OFFSET($BS:$BV,0,IF($B79=6,1,IF($B79=7,2,0))),MATCH($BV$1,OFFSET($BS$1:$BV$1,0,IF($B79=6,1,IF($B79=7,2,0))),0),1),
IF(OR($M79="캐릭터 상자 일반등급",$M79="캐릭터 상자 영웅등급"),"삭제",
IF(OR($M79="지정 캐릭터",$M79="지정 캐릭터 PP",IF(ISERROR(FIND("지정 캐릭터 LBP",$M79)),0,1)),
  IF(AND(OR($B79=10,$B79=11),$M79=OFFSET($M79,-1,0)),OFFSET(N79,-1,0),VLOOKUP($E79,$BZ:$CA,MATCH($CA$1,$BZ$1:$CA$1,0),1)),
IF(OR($M79="안 지정 캐릭터 영웅등급",$M79="안 지정 캐릭터 PP 일반등급",$M79="안 지정 캐릭터 PP 영웅등급"),
  IF(AND(OR($B79=10,$B79=11),$M79=OFFSET($M79,-1,0)),OFFSET(N79,-1,0),INT($E79*100000)),
"그외없음"))))))</f>
        <v>Equip8202</v>
      </c>
      <c r="O79">
        <f ca="1">IF(LEN(L79)&lt;&gt;0,
  IF(OR(LEN($J79)=0,LEN($K79)=0),"세 칸 모두 입력",L79),
IF($M79="삭제","삭제",
IF(OR($M79="지정 장비",$M79="캐릭터 상자 일반등급",$M79="캐릭터 상자 영웅등급",$M79="지정 캐릭터",IF(ISERROR(FIND("지정 캐릭터 LBP",$M79)),0,1),$M79="안 지정 캐릭터 영웅등급"),1,
IF($M79="지정 캐릭터 PP",
  IF(AND(OR($B79=10,$B79=11),$M79=OFFSET($M79,-1,0)),OFFSET(O79,-1,0),
    VLOOKUP($M79,$AP:$BB,MATCH($AX$1,$AP$1:$BB$1,0),0)+INT($E79*(VLOOKUP($M79,$AP:$BB,MATCH($AY$1,$AP$1:$BB$1,0),0)-VLOOKUP($M79,$AP:$BB,MATCH($AX$1,$AP$1:$BB$1,0),0)+1))),
IF(OR($M79="안 지정 캐릭터 PP 일반등급",$M79="안 지정 캐릭터 PP 영웅등급"),
  IF(AND(OR($B79=10,$B79=11),$M79=OFFSET($M79,-1,0)),OFFSET(O79,-1,0),
    VLOOKUP($M79,$AP:$BB,MATCH($AX$1,$AP$1:$BB$1,0),0)+INT($E79*(VLOOKUP($M79,$AP:$BB,MATCH($AY$1,$AP$1:$BB$1,0),0)-VLOOKUP($M79,$AP:$BB,MATCH($AX$1,$AP$1:$BB$1,0),0)+1))),
"그외없음")))))</f>
        <v>1</v>
      </c>
      <c r="P79" t="str">
        <f ca="1">IF($M79="삭제","삭제",
IF($M79="지정 장비",
  IF(ISBLANK(VLOOKUP($N79,[1]EquipTable!$1:$1048576,MATCH("표준 GO pr Min",[1]EquipTable!$1:$1,0),0)),"DI",
    IF(ISBLANK(VLOOKUP($N79,[1]EquipTable!$1:$1048576,MATCH("표준 DI pr Min",[1]EquipTable!$1:$1,0),0)),"GO",
      IF(G79&lt;IF($B79&lt;=1,0.5,0.25),"DI","GO"))),
IF(OR($M79="캐릭터 상자 일반등급",$M79="캐릭터 상자 영웅등급"),"DI",
IF(OR($M79="지정 캐릭터",IF(ISERROR(FIND("지정 캐릭터 LBP",$M79)),0,1),$M79="안 지정 캐릭터 영웅등급"),"DI",
IF($M79="지정 캐릭터 PP","DI",
IF(OR($M79="안 지정 캐릭터 PP 일반등급",$M79="안 지정 캐릭터 PP 영웅등급"),"GO",
"그외없음"))))))</f>
        <v>GO</v>
      </c>
      <c r="Q79" t="str">
        <f ca="1">IF($M79="삭제","삭제",
IF($P79="GO","삭제",
IF($M79="지정 장비",
  IF(ISBLANK(VLOOKUP($N79,[1]EquipTable!$1:$1048576,MATCH("표준 DI pp Min",[1]EquipTable!$1:$1,0),0)),"삭제",
    VLOOKUP($N79,[1]EquipTable!$1:$1048576,MATCH("표준 DI pp Min",[1]EquipTable!$1:$1,0),0)+INT($H79*(VLOOKUP($N79,[1]EquipTable!$1:$1048576,MATCH("표준 DI pp Max",[1]EquipTable!$1:$1,0),0)-VLOOKUP($N79,[1]EquipTable!$1:$1048576,MATCH("표준 DI pp Min",[1]EquipTable!$1:$1,0),0)+1))),
IF(OR($M79="캐릭터 상자 일반등급",$M79="캐릭터 상자 영웅등급"),"삭제",
IF(OR($M79="지정 캐릭터",IF(ISERROR(FIND("지정 캐릭터 LBP",$M79)),0,1)),
  IF(AND(OR($B79=10,$B79=11),$M79=OFFSET($M79,-1,0)),OFFSET(Q79,-1,0),
    IF(ISBLANK(VLOOKUP($N79,[2]ActorTable!$1:$1048576,MATCH("표준 DI pp Min",[2]ActorTable!$1:$1,0),0)),"삭제",
      INT(VLOOKUP($M79,$AP:$BC,MATCH($AZ$1,$AP$1:$BC$1,0),0)*(VLOOKUP($N79,[2]ActorTable!$1:$1048576,MATCH("표준 DI pp Min",[2]ActorTable!$1:$1,0),0)+$H79*(VLOOKUP($N79,[2]ActorTable!$1:$1048576,MATCH("표준 DI pp Max",[2]ActorTable!$1:$1,0),0)-VLOOKUP($N79,[2]ActorTable!$1:$1048576,MATCH("표준 DI pp Min",[2]ActorTable!$1:$1,0),0)+1))))),
IF($M79="안 지정 캐릭터 영웅등급",
  IF(AND(OR($B79=10,$B79=11),$M79=OFFSET($M79,-1,0)),OFFSET(Q79,-1,0),
    VLOOKUP($M79,$AP:$BC,MATCH($BB$1,$AP$1:$BC$1,0),0)+INT($H79*(VLOOKUP($M79,$AP:$BC,MATCH($BC$1,$AP$1:$BC$1,0),0)-VLOOKUP($M79,$AP:$BC,MATCH($BB$1,$AP$1:$BC$1,0),0)+1))),
IF($M79="지정 캐릭터 PP",
  IF(AND(OR($B79=10,$B79=11),$M79=OFFSET($M79,-1,0)),OFFSET(Q79,-1,0),
    INT($O79*VLOOKUP($M79,$AP:$BC,MATCH($AZ$1,$AP$1:$BC$1,0),0)*IF($O79&lt;=15,1,1+($O79-15)^0.5/8)*CHOOSE(MID($N79,7,1)+1,1,1.25,2))),
"그외없음")))))))</f>
        <v>삭제</v>
      </c>
      <c r="R79">
        <f ca="1">IF($M79="삭제","삭제",
IF($M79="지정 장비",
  IF($P79="DI",
    VLOOKUP($N79,[1]EquipTable!$1:$1048576,MATCH("표준 DI pr Min",[1]EquipTable!$1:$1,0),0)+INT($I79*(VLOOKUP($N79,[1]EquipTable!$1:$1048576,MATCH("표준 DI pr Max",[1]EquipTable!$1:$1,0),0)-VLOOKUP($N79,[1]EquipTable!$1:$1048576,MATCH("표준 DI pr Min",[1]EquipTable!$1:$1,0),0)+1)),
    ROUNDDOWN(VLOOKUP($N79,[1]EquipTable!$1:$1048576,MATCH("표준 GO pr Min",[1]EquipTable!$1:$1,0),0)+INT($I79*(VLOOKUP($N79,[1]EquipTable!$1:$1048576,MATCH("표준 GO pr Max",[1]EquipTable!$1:$1,0),0)-VLOOKUP($N79,[1]EquipTable!$1:$1048576,MATCH("표준 GO pr Min",[1]EquipTable!$1:$1,0),0)+100)),-2)),
IF(OR($M79="캐릭터 상자 일반등급",$M79="캐릭터 상자 영웅등급"),VLOOKUP($M79,$AP:$BC,MATCH($AZ$1,$AP$1:$BC$1,0),0),
IF(OR($M79="지정 캐릭터",IF(ISERROR(FIND("지정 캐릭터 LBP",$M79)),0,1)),
  IF(AND(OR($B79=10,$B79=11),$M79=OFFSET($M79,-1,0)),OFFSET(R79,-1,0),
    INT(VLOOKUP($M79,$AP:$BC,MATCH($AZ$1,$AP$1:$BC$1,0),0)*(VLOOKUP($N79,[2]ActorTable!$1:$1048576,MATCH("표준 DI pr Min",[2]ActorTable!$1:$1,0),0)+$I79*(VLOOKUP($N79,[2]ActorTable!$1:$1048576,MATCH("표준 DI pr Max",[2]ActorTable!$1:$1,0),0)-VLOOKUP($N79,[2]ActorTable!$1:$1048576,MATCH("표준 DI pr Min",[2]ActorTable!$1:$1,0),0)+1)))),
IF($M79="안 지정 캐릭터 영웅등급",
  IF(AND(OR($B79=10,$B79=11),$M79=OFFSET($M79,-1,0)),OFFSET(R79,-1,0),
    VLOOKUP($M79,$AP:$BC,MATCH($AZ$1,$AP$1:$BC$1,0),0)+INT($I79*(VLOOKUP($M79,$AP:$BC,MATCH($BA$1,$AP$1:$BC$1,0),0)-VLOOKUP($M79,$AP:$BC,MATCH($AZ$1,$AP$1:$BC$1,0),0)+1))),
IF($M79="지정 캐릭터 PP",
  IF(AND(OR($B79=10,$B79=11),$M79=OFFSET($M79,-1,0)),OFFSET(R79,-1,0),
    INT($O79*VLOOKUP($M79,$AP:$BC,MATCH($AZ$1,$AP$1:$BC$1,0),0)*IF($O79&lt;=15,1,1+($O79-15)^0.5/8)*CHOOSE(MID($N79,7,1)+1,1,1.25,2)*(VLOOKUP($M79,$AP:$BC,MATCH($BA$1,$AP$1:$BC$1,0),0)+$I79*(VLOOKUP($M79,$AP:$BC,MATCH($BB$1,$AP$1:$BC$1,0),0)-VLOOKUP($M79,$AP:$BC,MATCH($BA$1,$AP$1:$BC$1,0),0))))),
IF(OR($M79="안 지정 캐릭터 PP 일반등급",$M79="안 지정 캐릭터 PP 영웅등급"),
  IF(AND(OR($B79=10,$B79=11),$M79=OFFSET($M79,-1,0)),OFFSET(R79,-1,0),
    $O79*VLOOKUP($M79,$AP:$BC,MATCH($AZ$1,$AP$1:$BC$1,0),0)),
"그외없음")))))))</f>
        <v>29500</v>
      </c>
      <c r="S79" t="str">
        <f ca="1">IF(OR(ISNUMBER(N79),N79="삭제",ISBLANK(N79)),"",
IF(LEFT(N79,5)="Equip",
  IF($BP$1&lt;VLOOKUP(N79,[1]EquipTable!$1:$1048576,MATCH("업데이트순번",[1]EquipTable!$1:$1,0),0),"업데이트순번이상",""),
IF(LEFT(N79,5)="Actor",
  IF($BY$1&lt;VLOOKUP(N79,[2]ActorTable!$1:$1048576,MATCH("업데이트순번",[2]ActorTable!$1:$1,0),0),"업데이트순번이상",""),
"그외없음")))</f>
        <v/>
      </c>
      <c r="T79" t="str">
        <f ca="1">IF(OR(ISNUMBER(N79),N79="삭제",ISBLANK(N79)),"",
IF(LEFT(N79,5)="Equip",IF(MID(N79,7,1)="4","전설",""),
IF(LEFT(N79,5)="Actor",IF(MID(N79,7,1)="2","전설",""),
"그외없음")))</f>
        <v/>
      </c>
      <c r="U79" t="s">
        <v>82</v>
      </c>
      <c r="V79" t="s">
        <v>252</v>
      </c>
      <c r="W79">
        <v>1</v>
      </c>
      <c r="X79" t="s">
        <v>125</v>
      </c>
      <c r="Z79">
        <v>7300</v>
      </c>
      <c r="AA79" t="str">
        <f ca="1">IF(ISBLANK(AB79),"",
VLOOKUP(AB79,OFFSET(INDIRECT("$A:$B"),0,MATCH(AB$1&amp;"_Verify",INDIRECT("$1:$1"),0)-1),2,0)
)</f>
        <v>fe</v>
      </c>
      <c r="AB79" t="s">
        <v>82</v>
      </c>
      <c r="AC79" t="s">
        <v>451</v>
      </c>
      <c r="AD79">
        <v>1</v>
      </c>
      <c r="AE79" t="s">
        <v>125</v>
      </c>
      <c r="AG79">
        <v>29300</v>
      </c>
      <c r="AH79" t="str">
        <f ca="1">IF(OR(ISNUMBER(AC79),AC79="삭제",ISBLANK(AC79)),"",
IF(LEFT(AC79,5)="Equip",
  IF($BP$1&lt;VLOOKUP(AC79,[1]EquipTable!$1:$1048576,MATCH("업데이트순번",[1]EquipTable!$1:$1,0),0),"업데이트순번이상",""),
IF(LEFT(AC79,5)="Actor",
  IF($BY$1&lt;VLOOKUP(AC79,[2]ActorTable!$1:$1048576,MATCH("업데이트순번",[2]ActorTable!$1:$1,0),0),"업데이트순번이상",""),
"그외없음")))</f>
        <v/>
      </c>
      <c r="AI79" s="11" t="str">
        <f>IF(OR(ISNUMBER(AC79),AC79="삭제",ISBLANK(AC79)),"",
IF(LEFT(AC79,5)="Equip",IF(MID(AC79,7,1)="4","전설",""),
IF(LEFT(AC79,5)="Actor",IF(MID(AC79,7,1)="2","전설",""),
"그외없음")))</f>
        <v/>
      </c>
      <c r="AJ79" t="str">
        <f>IF(ISBLANK($AB79),"",
IF(AND($B79&gt;=VLOOKUP($AB79,$AP:$AS,3,0),$B79&lt;=VLOOKUP($AB79,$AP:$AS,4,0)),"","슬롯타입이상"))</f>
        <v/>
      </c>
      <c r="AK79" t="str">
        <f ca="1">IF(OR(
  AND(NOT(ISERROR(FIND("상자",AB79))),ISBLANK(AC79)),
  AND(ISBLANK(AB79),ISBLANK(AC79)),
  AND(NOT(ISERROR(FIND("안 지정",AB79))),ISNUMBER(AC79))),"",
IF(AND(NOT(ISERROR(FIND("상자",AB79))),NOT(ISBLANK(AC79))),"밸류불필요",
IF(AND(NOT(ISERROR(FIND("안 지정",AB79))),NOT(ISNUMBER(AC79))),"숫자필요",
IF(NOT(ISERROR(FIND("장비",AB79))),
  IFERROR(VLOOKUP(AC79,[1]EquipTable!$A:$T,MATCH("이름참고",[1]EquipTable!$1:$1,0),0),"장비없음"),
IF(NOT(ISERROR(FIND("캐릭터",AB79))),
  IFERROR(VLOOKUP(AC79,[2]ActorTable!$A:$H,MATCH("이름참고",[2]ActorTable!$1:$1,0),0),"캐릭터없음"),
"")))))</f>
        <v>스톰 브링어</v>
      </c>
      <c r="AL79">
        <v>1</v>
      </c>
      <c r="AM79" t="str">
        <f ca="1">IF(ROW()=2,AN79,OFFSET(AM79,-1,0)&amp;IF(LEN(AN79)=0,"",","&amp;AN79))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v>
      </c>
      <c r="AN79" t="str">
        <f ca="1">IF(AL79&lt;&gt;1,"",
"{"""&amp;A$1&amp;""":"&amp;A79
&amp;","""&amp;B$1&amp;""":"&amp;B79
&amp;IF(LEN(AA79)=0,"",","""&amp;AA$1&amp;""":"""&amp;AA79&amp;"""")
&amp;IF(LEN(AC79)=0,"",","""&amp;AC$1&amp;""":"""&amp;AC79&amp;"""")
&amp;IF(LEN(AD79)=0,"",","""&amp;AD$1&amp;""":"&amp;AD79)
&amp;IF(LEN(AE79)=0,"",","""&amp;AE$1&amp;""":"""&amp;AE79&amp;"""")
&amp;IF(LEN(AF79)=0,"",","""&amp;AF$1&amp;""":"&amp;AF79)
&amp;IF(LEN(AG79)=0,"",","""&amp;AG$1&amp;""":"&amp;AG79)&amp;"}")</f>
        <v>{"dy":8,"sl":7,"tp":"fe","vl":"Equip8202","cn":1,"pt":"GO","pr":29300}</v>
      </c>
      <c r="BM79">
        <f ca="1">IF(VLOOKUP($BV79,[1]EquipTable!$1:$1048576,MATCH("업데이트순번",[1]EquipTable!$1:$1,0),0)&lt;=$BP$1,1,0)
*IF(MID(BV79,7,1)="4",0.1,1)</f>
        <v>0</v>
      </c>
      <c r="BN79">
        <f ca="1">IF(VLOOKUP($BV79,[1]EquipTable!$1:$1048576,MATCH("업데이트순번",[1]EquipTable!$1:$1,0),0)&lt;=$BP$1,1,0)
*IF(MID(BV79,7,1)="4",0.1,1)
*IF(AND(MID(BV79,7,1)&lt;&gt;"4",OR(MID(BV79,6,1)="6",MID(BV79,6,1)="7")),3,1)</f>
        <v>0</v>
      </c>
      <c r="BO79">
        <f ca="1">IF(VLOOKUP($BV79,[1]EquipTable!$1:$1048576,MATCH("업데이트순번",[1]EquipTable!$1:$1,0),0)&lt;=$BP$1,1,0)
*IF(MID(BV79,7,1)="4",0.1,1)
*IF(AND(MID(BV79,7,1)&lt;&gt;"4",MID(BV79,6,1)="8"),4,1)</f>
        <v>0</v>
      </c>
      <c r="BP79">
        <f t="shared" ca="1" si="16"/>
        <v>0</v>
      </c>
      <c r="BQ79">
        <f t="shared" ca="1" si="17"/>
        <v>0</v>
      </c>
      <c r="BR79">
        <f t="shared" ca="1" si="18"/>
        <v>0</v>
      </c>
      <c r="BS79">
        <f t="shared" ca="1" si="19"/>
        <v>0.66801619433198434</v>
      </c>
      <c r="BT79">
        <f t="shared" ca="1" si="20"/>
        <v>0.46654099905749319</v>
      </c>
      <c r="BU79">
        <f t="shared" ca="1" si="21"/>
        <v>0.50458715596330239</v>
      </c>
      <c r="BV79" t="str">
        <f ca="1">OFFSET([1]EquipTable!$A$1,ROW()-1,0)</f>
        <v>Equip5404</v>
      </c>
    </row>
    <row r="80" spans="1:74">
      <c r="A80">
        <v>8</v>
      </c>
      <c r="B80">
        <v>8</v>
      </c>
      <c r="C80">
        <f>IF(B80&lt;=9,0,
IF(B80=10,1,2))</f>
        <v>0</v>
      </c>
      <c r="D80">
        <f ca="1">RAND()</f>
        <v>0.27745322279159135</v>
      </c>
      <c r="E80">
        <f ca="1">RAND()</f>
        <v>0.37456509922044146</v>
      </c>
      <c r="F80">
        <f ca="1">RAND()</f>
        <v>0.77263179790623149</v>
      </c>
      <c r="G80">
        <f ca="1">RAND()</f>
        <v>0.47097467615074373</v>
      </c>
      <c r="H80">
        <f ca="1">RAND()</f>
        <v>0.18400191226035567</v>
      </c>
      <c r="I80">
        <f ca="1">RAND()</f>
        <v>0.20904280446218904</v>
      </c>
      <c r="M80" t="str">
        <f ca="1">IF(LEN(J80)&lt;&gt;0,J80,VLOOKUP(D80+$B80,$BJ:$BK,MATCH($BK$1,$BJ$1:$BK$1,0),1))</f>
        <v>삭제</v>
      </c>
      <c r="N80" t="str">
        <f ca="1">IF(LEN(K80)&lt;&gt;0,
  IF(LEN($J80)=0,"두 칸 모두 입력",
  IF($J80="지정 장비",K80,INDEX($CA:$CA,MATCH(K80,$CB:$CB,0)))),
IF($M80="삭제","삭제",
IF($M80="지정 장비",VLOOKUP($E80,OFFSET($BS:$BV,0,IF($B80=6,1,IF($B80=7,2,0))),MATCH($BV$1,OFFSET($BS$1:$BV$1,0,IF($B80=6,1,IF($B80=7,2,0))),0),1),
IF(OR($M80="캐릭터 상자 일반등급",$M80="캐릭터 상자 영웅등급"),"삭제",
IF(OR($M80="지정 캐릭터",$M80="지정 캐릭터 PP",IF(ISERROR(FIND("지정 캐릭터 LBP",$M80)),0,1)),
  IF(AND(OR($B80=10,$B80=11),$M80=OFFSET($M80,-1,0)),OFFSET(N80,-1,0),VLOOKUP($E80,$BZ:$CA,MATCH($CA$1,$BZ$1:$CA$1,0),1)),
IF(OR($M80="안 지정 캐릭터 영웅등급",$M80="안 지정 캐릭터 PP 일반등급",$M80="안 지정 캐릭터 PP 영웅등급"),
  IF(AND(OR($B80=10,$B80=11),$M80=OFFSET($M80,-1,0)),OFFSET(N80,-1,0),INT($E80*100000)),
"그외없음"))))))</f>
        <v>삭제</v>
      </c>
      <c r="O80" t="str">
        <f ca="1">IF(LEN(L80)&lt;&gt;0,
  IF(OR(LEN($J80)=0,LEN($K80)=0),"세 칸 모두 입력",L80),
IF($M80="삭제","삭제",
IF(OR($M80="지정 장비",$M80="캐릭터 상자 일반등급",$M80="캐릭터 상자 영웅등급",$M80="지정 캐릭터",IF(ISERROR(FIND("지정 캐릭터 LBP",$M80)),0,1),$M80="안 지정 캐릭터 영웅등급"),1,
IF($M80="지정 캐릭터 PP",
  IF(AND(OR($B80=10,$B80=11),$M80=OFFSET($M80,-1,0)),OFFSET(O80,-1,0),
    VLOOKUP($M80,$AP:$BB,MATCH($AX$1,$AP$1:$BB$1,0),0)+INT($E80*(VLOOKUP($M80,$AP:$BB,MATCH($AY$1,$AP$1:$BB$1,0),0)-VLOOKUP($M80,$AP:$BB,MATCH($AX$1,$AP$1:$BB$1,0),0)+1))),
IF(OR($M80="안 지정 캐릭터 PP 일반등급",$M80="안 지정 캐릭터 PP 영웅등급"),
  IF(AND(OR($B80=10,$B80=11),$M80=OFFSET($M80,-1,0)),OFFSET(O80,-1,0),
    VLOOKUP($M80,$AP:$BB,MATCH($AX$1,$AP$1:$BB$1,0),0)+INT($E80*(VLOOKUP($M80,$AP:$BB,MATCH($AY$1,$AP$1:$BB$1,0),0)-VLOOKUP($M80,$AP:$BB,MATCH($AX$1,$AP$1:$BB$1,0),0)+1))),
"그외없음")))))</f>
        <v>삭제</v>
      </c>
      <c r="P80" t="str">
        <f ca="1">IF($M80="삭제","삭제",
IF($M80="지정 장비",
  IF(ISBLANK(VLOOKUP($N80,[1]EquipTable!$1:$1048576,MATCH("표준 GO pr Min",[1]EquipTable!$1:$1,0),0)),"DI",
    IF(ISBLANK(VLOOKUP($N80,[1]EquipTable!$1:$1048576,MATCH("표준 DI pr Min",[1]EquipTable!$1:$1,0),0)),"GO",
      IF(G80&lt;IF($B80&lt;=1,0.5,0.25),"DI","GO"))),
IF(OR($M80="캐릭터 상자 일반등급",$M80="캐릭터 상자 영웅등급"),"DI",
IF(OR($M80="지정 캐릭터",IF(ISERROR(FIND("지정 캐릭터 LBP",$M80)),0,1),$M80="안 지정 캐릭터 영웅등급"),"DI",
IF($M80="지정 캐릭터 PP","DI",
IF(OR($M80="안 지정 캐릭터 PP 일반등급",$M80="안 지정 캐릭터 PP 영웅등급"),"GO",
"그외없음"))))))</f>
        <v>삭제</v>
      </c>
      <c r="Q80" t="str">
        <f ca="1">IF($M80="삭제","삭제",
IF($P80="GO","삭제",
IF($M80="지정 장비",
  IF(ISBLANK(VLOOKUP($N80,[1]EquipTable!$1:$1048576,MATCH("표준 DI pp Min",[1]EquipTable!$1:$1,0),0)),"삭제",
    VLOOKUP($N80,[1]EquipTable!$1:$1048576,MATCH("표준 DI pp Min",[1]EquipTable!$1:$1,0),0)+INT($H80*(VLOOKUP($N80,[1]EquipTable!$1:$1048576,MATCH("표준 DI pp Max",[1]EquipTable!$1:$1,0),0)-VLOOKUP($N80,[1]EquipTable!$1:$1048576,MATCH("표준 DI pp Min",[1]EquipTable!$1:$1,0),0)+1))),
IF(OR($M80="캐릭터 상자 일반등급",$M80="캐릭터 상자 영웅등급"),"삭제",
IF(OR($M80="지정 캐릭터",IF(ISERROR(FIND("지정 캐릭터 LBP",$M80)),0,1)),
  IF(AND(OR($B80=10,$B80=11),$M80=OFFSET($M80,-1,0)),OFFSET(Q80,-1,0),
    IF(ISBLANK(VLOOKUP($N80,[2]ActorTable!$1:$1048576,MATCH("표준 DI pp Min",[2]ActorTable!$1:$1,0),0)),"삭제",
      INT(VLOOKUP($M80,$AP:$BC,MATCH($AZ$1,$AP$1:$BC$1,0),0)*(VLOOKUP($N80,[2]ActorTable!$1:$1048576,MATCH("표준 DI pp Min",[2]ActorTable!$1:$1,0),0)+$H80*(VLOOKUP($N80,[2]ActorTable!$1:$1048576,MATCH("표준 DI pp Max",[2]ActorTable!$1:$1,0),0)-VLOOKUP($N80,[2]ActorTable!$1:$1048576,MATCH("표준 DI pp Min",[2]ActorTable!$1:$1,0),0)+1))))),
IF($M80="안 지정 캐릭터 영웅등급",
  IF(AND(OR($B80=10,$B80=11),$M80=OFFSET($M80,-1,0)),OFFSET(Q80,-1,0),
    VLOOKUP($M80,$AP:$BC,MATCH($BB$1,$AP$1:$BC$1,0),0)+INT($H80*(VLOOKUP($M80,$AP:$BC,MATCH($BC$1,$AP$1:$BC$1,0),0)-VLOOKUP($M80,$AP:$BC,MATCH($BB$1,$AP$1:$BC$1,0),0)+1))),
IF($M80="지정 캐릭터 PP",
  IF(AND(OR($B80=10,$B80=11),$M80=OFFSET($M80,-1,0)),OFFSET(Q80,-1,0),
    INT($O80*VLOOKUP($M80,$AP:$BC,MATCH($AZ$1,$AP$1:$BC$1,0),0)*IF($O80&lt;=15,1,1+($O80-15)^0.5/8)*CHOOSE(MID($N80,7,1)+1,1,1.25,2))),
"그외없음")))))))</f>
        <v>삭제</v>
      </c>
      <c r="R80" t="str">
        <f ca="1">IF($M80="삭제","삭제",
IF($M80="지정 장비",
  IF($P80="DI",
    VLOOKUP($N80,[1]EquipTable!$1:$1048576,MATCH("표준 DI pr Min",[1]EquipTable!$1:$1,0),0)+INT($I80*(VLOOKUP($N80,[1]EquipTable!$1:$1048576,MATCH("표준 DI pr Max",[1]EquipTable!$1:$1,0),0)-VLOOKUP($N80,[1]EquipTable!$1:$1048576,MATCH("표준 DI pr Min",[1]EquipTable!$1:$1,0),0)+1)),
    ROUNDDOWN(VLOOKUP($N80,[1]EquipTable!$1:$1048576,MATCH("표준 GO pr Min",[1]EquipTable!$1:$1,0),0)+INT($I80*(VLOOKUP($N80,[1]EquipTable!$1:$1048576,MATCH("표준 GO pr Max",[1]EquipTable!$1:$1,0),0)-VLOOKUP($N80,[1]EquipTable!$1:$1048576,MATCH("표준 GO pr Min",[1]EquipTable!$1:$1,0),0)+100)),-2)),
IF(OR($M80="캐릭터 상자 일반등급",$M80="캐릭터 상자 영웅등급"),VLOOKUP($M80,$AP:$BC,MATCH($AZ$1,$AP$1:$BC$1,0),0),
IF(OR($M80="지정 캐릭터",IF(ISERROR(FIND("지정 캐릭터 LBP",$M80)),0,1)),
  IF(AND(OR($B80=10,$B80=11),$M80=OFFSET($M80,-1,0)),OFFSET(R80,-1,0),
    INT(VLOOKUP($M80,$AP:$BC,MATCH($AZ$1,$AP$1:$BC$1,0),0)*(VLOOKUP($N80,[2]ActorTable!$1:$1048576,MATCH("표준 DI pr Min",[2]ActorTable!$1:$1,0),0)+$I80*(VLOOKUP($N80,[2]ActorTable!$1:$1048576,MATCH("표준 DI pr Max",[2]ActorTable!$1:$1,0),0)-VLOOKUP($N80,[2]ActorTable!$1:$1048576,MATCH("표준 DI pr Min",[2]ActorTable!$1:$1,0),0)+1)))),
IF($M80="안 지정 캐릭터 영웅등급",
  IF(AND(OR($B80=10,$B80=11),$M80=OFFSET($M80,-1,0)),OFFSET(R80,-1,0),
    VLOOKUP($M80,$AP:$BC,MATCH($AZ$1,$AP$1:$BC$1,0),0)+INT($I80*(VLOOKUP($M80,$AP:$BC,MATCH($BA$1,$AP$1:$BC$1,0),0)-VLOOKUP($M80,$AP:$BC,MATCH($AZ$1,$AP$1:$BC$1,0),0)+1))),
IF($M80="지정 캐릭터 PP",
  IF(AND(OR($B80=10,$B80=11),$M80=OFFSET($M80,-1,0)),OFFSET(R80,-1,0),
    INT($O80*VLOOKUP($M80,$AP:$BC,MATCH($AZ$1,$AP$1:$BC$1,0),0)*IF($O80&lt;=15,1,1+($O80-15)^0.5/8)*CHOOSE(MID($N80,7,1)+1,1,1.25,2)*(VLOOKUP($M80,$AP:$BC,MATCH($BA$1,$AP$1:$BC$1,0),0)+$I80*(VLOOKUP($M80,$AP:$BC,MATCH($BB$1,$AP$1:$BC$1,0),0)-VLOOKUP($M80,$AP:$BC,MATCH($BA$1,$AP$1:$BC$1,0),0))))),
IF(OR($M80="안 지정 캐릭터 PP 일반등급",$M80="안 지정 캐릭터 PP 영웅등급"),
  IF(AND(OR($B80=10,$B80=11),$M80=OFFSET($M80,-1,0)),OFFSET(R80,-1,0),
    $O80*VLOOKUP($M80,$AP:$BC,MATCH($AZ$1,$AP$1:$BC$1,0),0)),
"그외없음")))))))</f>
        <v>삭제</v>
      </c>
      <c r="S80" t="str">
        <f ca="1">IF(OR(ISNUMBER(N80),N80="삭제",ISBLANK(N80)),"",
IF(LEFT(N80,5)="Equip",
  IF($BP$1&lt;VLOOKUP(N80,[1]EquipTable!$1:$1048576,MATCH("업데이트순번",[1]EquipTable!$1:$1,0),0),"업데이트순번이상",""),
IF(LEFT(N80,5)="Actor",
  IF($BY$1&lt;VLOOKUP(N80,[2]ActorTable!$1:$1048576,MATCH("업데이트순번",[2]ActorTable!$1:$1,0),0),"업데이트순번이상",""),
"그외없음")))</f>
        <v/>
      </c>
      <c r="T80" t="str">
        <f ca="1">IF(OR(ISNUMBER(N80),N80="삭제",ISBLANK(N80)),"",
IF(LEFT(N80,5)="Equip",IF(MID(N80,7,1)="4","전설",""),
IF(LEFT(N80,5)="Actor",IF(MID(N80,7,1)="2","전설",""),
"그외없음")))</f>
        <v/>
      </c>
      <c r="AA80" t="str">
        <f ca="1">IF(ISBLANK(AB80),"",
VLOOKUP(AB80,OFFSET(INDIRECT("$A:$B"),0,MATCH(AB$1&amp;"_Verify",INDIRECT("$1:$1"),0)-1),2,0)
)</f>
        <v>fl2</v>
      </c>
      <c r="AB80" t="s">
        <v>88</v>
      </c>
      <c r="AC80" t="s">
        <v>483</v>
      </c>
      <c r="AD80">
        <v>1</v>
      </c>
      <c r="AE80" t="s">
        <v>129</v>
      </c>
      <c r="AF80">
        <v>70</v>
      </c>
      <c r="AG80">
        <v>49</v>
      </c>
      <c r="AH80" t="str">
        <f>IF(OR(ISNUMBER(AC80),AC80="삭제",ISBLANK(AC80)),"",
IF(LEFT(AC80,5)="Equip",
  IF($BP$1&lt;VLOOKUP(AC80,[1]EquipTable!$1:$1048576,MATCH("업데이트순번",[1]EquipTable!$1:$1,0),0),"업데이트순번이상",""),
IF(LEFT(AC80,5)="Actor",
  IF($BY$1&lt;VLOOKUP(AC80,[2]ActorTable!$1:$1048576,MATCH("업데이트순번",[2]ActorTable!$1:$1,0),0),"업데이트순번이상",""),
"그외없음")))</f>
        <v/>
      </c>
      <c r="AI80" s="11" t="str">
        <f>IF(OR(ISNUMBER(AC80),AC80="삭제",ISBLANK(AC80)),"",
IF(LEFT(AC80,5)="Equip",IF(MID(AC80,7,1)="4","전설",""),
IF(LEFT(AC80,5)="Actor",IF(MID(AC80,7,1)="2","전설",""),
"그외없음")))</f>
        <v/>
      </c>
      <c r="AJ80" t="str">
        <f>IF(ISBLANK($AB80),"",
IF(AND($B80&gt;=VLOOKUP($AB80,$AP:$AS,3,0),$B80&lt;=VLOOKUP($AB80,$AP:$AS,4,0)),"","슬롯타입이상"))</f>
        <v/>
      </c>
      <c r="AK80" t="str">
        <f>IF(OR(
  AND(NOT(ISERROR(FIND("상자",AB80))),ISBLANK(AC80)),
  AND(ISBLANK(AB80),ISBLANK(AC80)),
  AND(NOT(ISERROR(FIND("안 지정",AB80))),ISNUMBER(AC80))),"",
IF(AND(NOT(ISERROR(FIND("상자",AB80))),NOT(ISBLANK(AC80))),"밸류불필요",
IF(AND(NOT(ISERROR(FIND("안 지정",AB80))),NOT(ISNUMBER(AC80))),"숫자필요",
IF(NOT(ISERROR(FIND("장비",AB80))),
  IFERROR(VLOOKUP(AC80,[1]EquipTable!$A:$T,MATCH("이름참고",[1]EquipTable!$1:$1,0),0),"장비없음"),
IF(NOT(ISERROR(FIND("캐릭터",AB80))),
  IFERROR(VLOOKUP(AC80,[2]ActorTable!$A:$H,MATCH("이름참고",[2]ActorTable!$1:$1,0),0),"캐릭터없음"),
"")))))</f>
        <v>솔</v>
      </c>
      <c r="AL80">
        <v>1</v>
      </c>
      <c r="AM80" t="str">
        <f ca="1">IF(ROW()=2,AN80,OFFSET(AM80,-1,0)&amp;IF(LEN(AN80)=0,"",","&amp;AN80))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v>
      </c>
      <c r="AN80" t="str">
        <f ca="1">IF(AL80&lt;&gt;1,"",
"{"""&amp;A$1&amp;""":"&amp;A80
&amp;","""&amp;B$1&amp;""":"&amp;B80
&amp;IF(LEN(AA80)=0,"",","""&amp;AA$1&amp;""":"""&amp;AA80&amp;"""")
&amp;IF(LEN(AC80)=0,"",","""&amp;AC$1&amp;""":"""&amp;AC80&amp;"""")
&amp;IF(LEN(AD80)=0,"",","""&amp;AD$1&amp;""":"&amp;AD80)
&amp;IF(LEN(AE80)=0,"",","""&amp;AE$1&amp;""":"""&amp;AE80&amp;"""")
&amp;IF(LEN(AF80)=0,"",","""&amp;AF$1&amp;""":"&amp;AF80)
&amp;IF(LEN(AG80)=0,"",","""&amp;AG$1&amp;""":"&amp;AG80)&amp;"}")</f>
        <v>{"dy":8,"sl":8,"tp":"fl2","vl":"Actor2015","cn":1,"pt":"DI","pp":70,"pr":49}</v>
      </c>
      <c r="BM80">
        <f ca="1">IF(VLOOKUP($BV80,[1]EquipTable!$1:$1048576,MATCH("업데이트순번",[1]EquipTable!$1:$1,0),0)&lt;=$BP$1,1,0)
*IF(MID(BV80,7,1)="4",0.1,1)</f>
        <v>0</v>
      </c>
      <c r="BN80">
        <f ca="1">IF(VLOOKUP($BV80,[1]EquipTable!$1:$1048576,MATCH("업데이트순번",[1]EquipTable!$1:$1,0),0)&lt;=$BP$1,1,0)
*IF(MID(BV80,7,1)="4",0.1,1)
*IF(AND(MID(BV80,7,1)&lt;&gt;"4",OR(MID(BV80,6,1)="6",MID(BV80,6,1)="7")),3,1)</f>
        <v>0</v>
      </c>
      <c r="BO80">
        <f ca="1">IF(VLOOKUP($BV80,[1]EquipTable!$1:$1048576,MATCH("업데이트순번",[1]EquipTable!$1:$1,0),0)&lt;=$BP$1,1,0)
*IF(MID(BV80,7,1)="4",0.1,1)
*IF(AND(MID(BV80,7,1)&lt;&gt;"4",MID(BV80,6,1)="8"),4,1)</f>
        <v>0</v>
      </c>
      <c r="BP80">
        <f t="shared" ca="1" si="16"/>
        <v>0</v>
      </c>
      <c r="BQ80">
        <f t="shared" ca="1" si="17"/>
        <v>0</v>
      </c>
      <c r="BR80">
        <f t="shared" ca="1" si="18"/>
        <v>0</v>
      </c>
      <c r="BS80">
        <f t="shared" ca="1" si="19"/>
        <v>0.66801619433198434</v>
      </c>
      <c r="BT80">
        <f t="shared" ca="1" si="20"/>
        <v>0.46654099905749319</v>
      </c>
      <c r="BU80">
        <f t="shared" ca="1" si="21"/>
        <v>0.50458715596330239</v>
      </c>
      <c r="BV80" t="str">
        <f ca="1">OFFSET([1]EquipTable!$A$1,ROW()-1,0)</f>
        <v>Equip5405</v>
      </c>
    </row>
    <row r="81" spans="1:74">
      <c r="A81">
        <v>8</v>
      </c>
      <c r="B81">
        <v>9</v>
      </c>
      <c r="C81">
        <f>IF(B81&lt;=9,0,
IF(B81=10,1,2))</f>
        <v>0</v>
      </c>
      <c r="D81">
        <f ca="1">RAND()</f>
        <v>0.49830449383858821</v>
      </c>
      <c r="E81">
        <f ca="1">RAND()</f>
        <v>0.80234879918206714</v>
      </c>
      <c r="F81">
        <f ca="1">RAND()</f>
        <v>0.89138337751203434</v>
      </c>
      <c r="G81">
        <f ca="1">RAND()</f>
        <v>0.26489199871683633</v>
      </c>
      <c r="H81">
        <f ca="1">RAND()</f>
        <v>0.63149871246699829</v>
      </c>
      <c r="I81">
        <f ca="1">RAND()</f>
        <v>0.38485406873408368</v>
      </c>
      <c r="M81" t="str">
        <f ca="1">IF(LEN(J81)&lt;&gt;0,J81,VLOOKUP(D81+$B81,$BJ:$BK,MATCH($BK$1,$BJ$1:$BK$1,0),1))</f>
        <v>삭제</v>
      </c>
      <c r="N81" t="str">
        <f ca="1">IF(LEN(K81)&lt;&gt;0,
  IF(LEN($J81)=0,"두 칸 모두 입력",
  IF($J81="지정 장비",K81,INDEX($CA:$CA,MATCH(K81,$CB:$CB,0)))),
IF($M81="삭제","삭제",
IF($M81="지정 장비",VLOOKUP($E81,OFFSET($BS:$BV,0,IF($B81=6,1,IF($B81=7,2,0))),MATCH($BV$1,OFFSET($BS$1:$BV$1,0,IF($B81=6,1,IF($B81=7,2,0))),0),1),
IF(OR($M81="캐릭터 상자 일반등급",$M81="캐릭터 상자 영웅등급"),"삭제",
IF(OR($M81="지정 캐릭터",$M81="지정 캐릭터 PP",IF(ISERROR(FIND("지정 캐릭터 LBP",$M81)),0,1)),
  IF(AND(OR($B81=10,$B81=11),$M81=OFFSET($M81,-1,0)),OFFSET(N81,-1,0),VLOOKUP($E81,$BZ:$CA,MATCH($CA$1,$BZ$1:$CA$1,0),1)),
IF(OR($M81="안 지정 캐릭터 영웅등급",$M81="안 지정 캐릭터 PP 일반등급",$M81="안 지정 캐릭터 PP 영웅등급"),
  IF(AND(OR($B81=10,$B81=11),$M81=OFFSET($M81,-1,0)),OFFSET(N81,-1,0),INT($E81*100000)),
"그외없음"))))))</f>
        <v>삭제</v>
      </c>
      <c r="O81" t="str">
        <f ca="1">IF(LEN(L81)&lt;&gt;0,
  IF(OR(LEN($J81)=0,LEN($K81)=0),"세 칸 모두 입력",L81),
IF($M81="삭제","삭제",
IF(OR($M81="지정 장비",$M81="캐릭터 상자 일반등급",$M81="캐릭터 상자 영웅등급",$M81="지정 캐릭터",IF(ISERROR(FIND("지정 캐릭터 LBP",$M81)),0,1),$M81="안 지정 캐릭터 영웅등급"),1,
IF($M81="지정 캐릭터 PP",
  IF(AND(OR($B81=10,$B81=11),$M81=OFFSET($M81,-1,0)),OFFSET(O81,-1,0),
    VLOOKUP($M81,$AP:$BB,MATCH($AX$1,$AP$1:$BB$1,0),0)+INT($E81*(VLOOKUP($M81,$AP:$BB,MATCH($AY$1,$AP$1:$BB$1,0),0)-VLOOKUP($M81,$AP:$BB,MATCH($AX$1,$AP$1:$BB$1,0),0)+1))),
IF(OR($M81="안 지정 캐릭터 PP 일반등급",$M81="안 지정 캐릭터 PP 영웅등급"),
  IF(AND(OR($B81=10,$B81=11),$M81=OFFSET($M81,-1,0)),OFFSET(O81,-1,0),
    VLOOKUP($M81,$AP:$BB,MATCH($AX$1,$AP$1:$BB$1,0),0)+INT($E81*(VLOOKUP($M81,$AP:$BB,MATCH($AY$1,$AP$1:$BB$1,0),0)-VLOOKUP($M81,$AP:$BB,MATCH($AX$1,$AP$1:$BB$1,0),0)+1))),
"그외없음")))))</f>
        <v>삭제</v>
      </c>
      <c r="P81" t="str">
        <f ca="1">IF($M81="삭제","삭제",
IF($M81="지정 장비",
  IF(ISBLANK(VLOOKUP($N81,[1]EquipTable!$1:$1048576,MATCH("표준 GO pr Min",[1]EquipTable!$1:$1,0),0)),"DI",
    IF(ISBLANK(VLOOKUP($N81,[1]EquipTable!$1:$1048576,MATCH("표준 DI pr Min",[1]EquipTable!$1:$1,0),0)),"GO",
      IF(G81&lt;IF($B81&lt;=1,0.5,0.25),"DI","GO"))),
IF(OR($M81="캐릭터 상자 일반등급",$M81="캐릭터 상자 영웅등급"),"DI",
IF(OR($M81="지정 캐릭터",IF(ISERROR(FIND("지정 캐릭터 LBP",$M81)),0,1),$M81="안 지정 캐릭터 영웅등급"),"DI",
IF($M81="지정 캐릭터 PP","DI",
IF(OR($M81="안 지정 캐릭터 PP 일반등급",$M81="안 지정 캐릭터 PP 영웅등급"),"GO",
"그외없음"))))))</f>
        <v>삭제</v>
      </c>
      <c r="Q81" t="str">
        <f ca="1">IF($M81="삭제","삭제",
IF($P81="GO","삭제",
IF($M81="지정 장비",
  IF(ISBLANK(VLOOKUP($N81,[1]EquipTable!$1:$1048576,MATCH("표준 DI pp Min",[1]EquipTable!$1:$1,0),0)),"삭제",
    VLOOKUP($N81,[1]EquipTable!$1:$1048576,MATCH("표준 DI pp Min",[1]EquipTable!$1:$1,0),0)+INT($H81*(VLOOKUP($N81,[1]EquipTable!$1:$1048576,MATCH("표준 DI pp Max",[1]EquipTable!$1:$1,0),0)-VLOOKUP($N81,[1]EquipTable!$1:$1048576,MATCH("표준 DI pp Min",[1]EquipTable!$1:$1,0),0)+1))),
IF(OR($M81="캐릭터 상자 일반등급",$M81="캐릭터 상자 영웅등급"),"삭제",
IF(OR($M81="지정 캐릭터",IF(ISERROR(FIND("지정 캐릭터 LBP",$M81)),0,1)),
  IF(AND(OR($B81=10,$B81=11),$M81=OFFSET($M81,-1,0)),OFFSET(Q81,-1,0),
    IF(ISBLANK(VLOOKUP($N81,[2]ActorTable!$1:$1048576,MATCH("표준 DI pp Min",[2]ActorTable!$1:$1,0),0)),"삭제",
      INT(VLOOKUP($M81,$AP:$BC,MATCH($AZ$1,$AP$1:$BC$1,0),0)*(VLOOKUP($N81,[2]ActorTable!$1:$1048576,MATCH("표준 DI pp Min",[2]ActorTable!$1:$1,0),0)+$H81*(VLOOKUP($N81,[2]ActorTable!$1:$1048576,MATCH("표준 DI pp Max",[2]ActorTable!$1:$1,0),0)-VLOOKUP($N81,[2]ActorTable!$1:$1048576,MATCH("표준 DI pp Min",[2]ActorTable!$1:$1,0),0)+1))))),
IF($M81="안 지정 캐릭터 영웅등급",
  IF(AND(OR($B81=10,$B81=11),$M81=OFFSET($M81,-1,0)),OFFSET(Q81,-1,0),
    VLOOKUP($M81,$AP:$BC,MATCH($BB$1,$AP$1:$BC$1,0),0)+INT($H81*(VLOOKUP($M81,$AP:$BC,MATCH($BC$1,$AP$1:$BC$1,0),0)-VLOOKUP($M81,$AP:$BC,MATCH($BB$1,$AP$1:$BC$1,0),0)+1))),
IF($M81="지정 캐릭터 PP",
  IF(AND(OR($B81=10,$B81=11),$M81=OFFSET($M81,-1,0)),OFFSET(Q81,-1,0),
    INT($O81*VLOOKUP($M81,$AP:$BC,MATCH($AZ$1,$AP$1:$BC$1,0),0)*IF($O81&lt;=15,1,1+($O81-15)^0.5/8)*CHOOSE(MID($N81,7,1)+1,1,1.25,2))),
"그외없음")))))))</f>
        <v>삭제</v>
      </c>
      <c r="R81" t="str">
        <f ca="1">IF($M81="삭제","삭제",
IF($M81="지정 장비",
  IF($P81="DI",
    VLOOKUP($N81,[1]EquipTable!$1:$1048576,MATCH("표준 DI pr Min",[1]EquipTable!$1:$1,0),0)+INT($I81*(VLOOKUP($N81,[1]EquipTable!$1:$1048576,MATCH("표준 DI pr Max",[1]EquipTable!$1:$1,0),0)-VLOOKUP($N81,[1]EquipTable!$1:$1048576,MATCH("표준 DI pr Min",[1]EquipTable!$1:$1,0),0)+1)),
    ROUNDDOWN(VLOOKUP($N81,[1]EquipTable!$1:$1048576,MATCH("표준 GO pr Min",[1]EquipTable!$1:$1,0),0)+INT($I81*(VLOOKUP($N81,[1]EquipTable!$1:$1048576,MATCH("표준 GO pr Max",[1]EquipTable!$1:$1,0),0)-VLOOKUP($N81,[1]EquipTable!$1:$1048576,MATCH("표준 GO pr Min",[1]EquipTable!$1:$1,0),0)+100)),-2)),
IF(OR($M81="캐릭터 상자 일반등급",$M81="캐릭터 상자 영웅등급"),VLOOKUP($M81,$AP:$BC,MATCH($AZ$1,$AP$1:$BC$1,0),0),
IF(OR($M81="지정 캐릭터",IF(ISERROR(FIND("지정 캐릭터 LBP",$M81)),0,1)),
  IF(AND(OR($B81=10,$B81=11),$M81=OFFSET($M81,-1,0)),OFFSET(R81,-1,0),
    INT(VLOOKUP($M81,$AP:$BC,MATCH($AZ$1,$AP$1:$BC$1,0),0)*(VLOOKUP($N81,[2]ActorTable!$1:$1048576,MATCH("표준 DI pr Min",[2]ActorTable!$1:$1,0),0)+$I81*(VLOOKUP($N81,[2]ActorTable!$1:$1048576,MATCH("표준 DI pr Max",[2]ActorTable!$1:$1,0),0)-VLOOKUP($N81,[2]ActorTable!$1:$1048576,MATCH("표준 DI pr Min",[2]ActorTable!$1:$1,0),0)+1)))),
IF($M81="안 지정 캐릭터 영웅등급",
  IF(AND(OR($B81=10,$B81=11),$M81=OFFSET($M81,-1,0)),OFFSET(R81,-1,0),
    VLOOKUP($M81,$AP:$BC,MATCH($AZ$1,$AP$1:$BC$1,0),0)+INT($I81*(VLOOKUP($M81,$AP:$BC,MATCH($BA$1,$AP$1:$BC$1,0),0)-VLOOKUP($M81,$AP:$BC,MATCH($AZ$1,$AP$1:$BC$1,0),0)+1))),
IF($M81="지정 캐릭터 PP",
  IF(AND(OR($B81=10,$B81=11),$M81=OFFSET($M81,-1,0)),OFFSET(R81,-1,0),
    INT($O81*VLOOKUP($M81,$AP:$BC,MATCH($AZ$1,$AP$1:$BC$1,0),0)*IF($O81&lt;=15,1,1+($O81-15)^0.5/8)*CHOOSE(MID($N81,7,1)+1,1,1.25,2)*(VLOOKUP($M81,$AP:$BC,MATCH($BA$1,$AP$1:$BC$1,0),0)+$I81*(VLOOKUP($M81,$AP:$BC,MATCH($BB$1,$AP$1:$BC$1,0),0)-VLOOKUP($M81,$AP:$BC,MATCH($BA$1,$AP$1:$BC$1,0),0))))),
IF(OR($M81="안 지정 캐릭터 PP 일반등급",$M81="안 지정 캐릭터 PP 영웅등급"),
  IF(AND(OR($B81=10,$B81=11),$M81=OFFSET($M81,-1,0)),OFFSET(R81,-1,0),
    $O81*VLOOKUP($M81,$AP:$BC,MATCH($AZ$1,$AP$1:$BC$1,0),0)),
"그외없음")))))))</f>
        <v>삭제</v>
      </c>
      <c r="S81" t="str">
        <f ca="1">IF(OR(ISNUMBER(N81),N81="삭제",ISBLANK(N81)),"",
IF(LEFT(N81,5)="Equip",
  IF($BP$1&lt;VLOOKUP(N81,[1]EquipTable!$1:$1048576,MATCH("업데이트순번",[1]EquipTable!$1:$1,0),0),"업데이트순번이상",""),
IF(LEFT(N81,5)="Actor",
  IF($BY$1&lt;VLOOKUP(N81,[2]ActorTable!$1:$1048576,MATCH("업데이트순번",[2]ActorTable!$1:$1,0),0),"업데이트순번이상",""),
"그외없음")))</f>
        <v/>
      </c>
      <c r="T81" t="str">
        <f ca="1">IF(OR(ISNUMBER(N81),N81="삭제",ISBLANK(N81)),"",
IF(LEFT(N81,5)="Equip",IF(MID(N81,7,1)="4","전설",""),
IF(LEFT(N81,5)="Actor",IF(MID(N81,7,1)="2","전설",""),
"그외없음")))</f>
        <v/>
      </c>
      <c r="AA81" t="str">
        <f ca="1">IF(ISBLANK(AB81),"",
VLOOKUP(AB81,OFFSET(INDIRECT("$A:$B"),0,MATCH(AB$1&amp;"_Verify",INDIRECT("$1:$1"),0)-1),2,0)
)</f>
        <v>fl3</v>
      </c>
      <c r="AB81" t="s">
        <v>89</v>
      </c>
      <c r="AC81" t="s">
        <v>483</v>
      </c>
      <c r="AD81">
        <v>1</v>
      </c>
      <c r="AE81" t="s">
        <v>129</v>
      </c>
      <c r="AF81">
        <v>70</v>
      </c>
      <c r="AG81">
        <v>49</v>
      </c>
      <c r="AH81" t="str">
        <f>IF(OR(ISNUMBER(AC81),AC81="삭제",ISBLANK(AC81)),"",
IF(LEFT(AC81,5)="Equip",
  IF($BP$1&lt;VLOOKUP(AC81,[1]EquipTable!$1:$1048576,MATCH("업데이트순번",[1]EquipTable!$1:$1,0),0),"업데이트순번이상",""),
IF(LEFT(AC81,5)="Actor",
  IF($BY$1&lt;VLOOKUP(AC81,[2]ActorTable!$1:$1048576,MATCH("업데이트순번",[2]ActorTable!$1:$1,0),0),"업데이트순번이상",""),
"그외없음")))</f>
        <v/>
      </c>
      <c r="AI81" s="11" t="str">
        <f>IF(OR(ISNUMBER(AC81),AC81="삭제",ISBLANK(AC81)),"",
IF(LEFT(AC81,5)="Equip",IF(MID(AC81,7,1)="4","전설",""),
IF(LEFT(AC81,5)="Actor",IF(MID(AC81,7,1)="2","전설",""),
"그외없음")))</f>
        <v/>
      </c>
      <c r="AJ81" t="str">
        <f>IF(ISBLANK($AB81),"",
IF(AND($B81&gt;=VLOOKUP($AB81,$AP:$AS,3,0),$B81&lt;=VLOOKUP($AB81,$AP:$AS,4,0)),"","슬롯타입이상"))</f>
        <v/>
      </c>
      <c r="AK81" t="str">
        <f>IF(OR(
  AND(NOT(ISERROR(FIND("상자",AB81))),ISBLANK(AC81)),
  AND(ISBLANK(AB81),ISBLANK(AC81)),
  AND(NOT(ISERROR(FIND("안 지정",AB81))),ISNUMBER(AC81))),"",
IF(AND(NOT(ISERROR(FIND("상자",AB81))),NOT(ISBLANK(AC81))),"밸류불필요",
IF(AND(NOT(ISERROR(FIND("안 지정",AB81))),NOT(ISNUMBER(AC81))),"숫자필요",
IF(NOT(ISERROR(FIND("장비",AB81))),
  IFERROR(VLOOKUP(AC81,[1]EquipTable!$A:$T,MATCH("이름참고",[1]EquipTable!$1:$1,0),0),"장비없음"),
IF(NOT(ISERROR(FIND("캐릭터",AB81))),
  IFERROR(VLOOKUP(AC81,[2]ActorTable!$A:$H,MATCH("이름참고",[2]ActorTable!$1:$1,0),0),"캐릭터없음"),
"")))))</f>
        <v>솔</v>
      </c>
      <c r="AL81">
        <v>1</v>
      </c>
      <c r="AM81" t="str">
        <f ca="1">IF(ROW()=2,AN81,OFFSET(AM81,-1,0)&amp;IF(LEN(AN81)=0,"",","&amp;AN81))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v>
      </c>
      <c r="AN81" t="str">
        <f ca="1">IF(AL81&lt;&gt;1,"",
"{"""&amp;A$1&amp;""":"&amp;A81
&amp;","""&amp;B$1&amp;""":"&amp;B81
&amp;IF(LEN(AA81)=0,"",","""&amp;AA$1&amp;""":"""&amp;AA81&amp;"""")
&amp;IF(LEN(AC81)=0,"",","""&amp;AC$1&amp;""":"""&amp;AC81&amp;"""")
&amp;IF(LEN(AD81)=0,"",","""&amp;AD$1&amp;""":"&amp;AD81)
&amp;IF(LEN(AE81)=0,"",","""&amp;AE$1&amp;""":"""&amp;AE81&amp;"""")
&amp;IF(LEN(AF81)=0,"",","""&amp;AF$1&amp;""":"&amp;AF81)
&amp;IF(LEN(AG81)=0,"",","""&amp;AG$1&amp;""":"&amp;AG81)&amp;"}")</f>
        <v>{"dy":8,"sl":9,"tp":"fl3","vl":"Actor2015","cn":1,"pt":"DI","pp":70,"pr":49}</v>
      </c>
      <c r="BM81">
        <f ca="1">IF(VLOOKUP($BV81,[1]EquipTable!$1:$1048576,MATCH("업데이트순번",[1]EquipTable!$1:$1,0),0)&lt;=$BP$1,1,0)
*IF(MID(BV81,7,1)="4",0.1,1)</f>
        <v>0</v>
      </c>
      <c r="BN81">
        <f ca="1">IF(VLOOKUP($BV81,[1]EquipTable!$1:$1048576,MATCH("업데이트순번",[1]EquipTable!$1:$1,0),0)&lt;=$BP$1,1,0)
*IF(MID(BV81,7,1)="4",0.1,1)
*IF(AND(MID(BV81,7,1)&lt;&gt;"4",OR(MID(BV81,6,1)="6",MID(BV81,6,1)="7")),3,1)</f>
        <v>0</v>
      </c>
      <c r="BO81">
        <f ca="1">IF(VLOOKUP($BV81,[1]EquipTable!$1:$1048576,MATCH("업데이트순번",[1]EquipTable!$1:$1,0),0)&lt;=$BP$1,1,0)
*IF(MID(BV81,7,1)="4",0.1,1)
*IF(AND(MID(BV81,7,1)&lt;&gt;"4",MID(BV81,6,1)="8"),4,1)</f>
        <v>0</v>
      </c>
      <c r="BP81">
        <f t="shared" ca="1" si="16"/>
        <v>0</v>
      </c>
      <c r="BQ81">
        <f t="shared" ca="1" si="17"/>
        <v>0</v>
      </c>
      <c r="BR81">
        <f t="shared" ca="1" si="18"/>
        <v>0</v>
      </c>
      <c r="BS81">
        <f t="shared" ca="1" si="19"/>
        <v>0.66801619433198434</v>
      </c>
      <c r="BT81">
        <f t="shared" ca="1" si="20"/>
        <v>0.46654099905749319</v>
      </c>
      <c r="BU81">
        <f t="shared" ca="1" si="21"/>
        <v>0.50458715596330239</v>
      </c>
      <c r="BV81" t="str">
        <f ca="1">OFFSET([1]EquipTable!$A$1,ROW()-1,0)</f>
        <v>후보</v>
      </c>
    </row>
    <row r="82" spans="1:74">
      <c r="A82">
        <v>9</v>
      </c>
      <c r="B82">
        <v>0</v>
      </c>
      <c r="C82">
        <f>IF(B82&lt;=9,0,
IF(B82=10,1,2))</f>
        <v>0</v>
      </c>
      <c r="D82">
        <f ca="1">RAND()</f>
        <v>0.1634238777040955</v>
      </c>
      <c r="E82">
        <f ca="1">RAND()</f>
        <v>1.2239358724887461E-2</v>
      </c>
      <c r="F82">
        <f ca="1">RAND()</f>
        <v>0.52863113483278212</v>
      </c>
      <c r="G82">
        <f ca="1">RAND()</f>
        <v>0.89905573709202857</v>
      </c>
      <c r="H82">
        <f ca="1">RAND()</f>
        <v>4.0734105743767124E-4</v>
      </c>
      <c r="I82">
        <f ca="1">RAND()</f>
        <v>1.7532471232521551E-2</v>
      </c>
      <c r="M82" t="str">
        <f ca="1">IF(LEN(J82)&lt;&gt;0,J82,VLOOKUP(D82+$B82,$BJ:$BK,MATCH($BK$1,$BJ$1:$BK$1,0),1))</f>
        <v>지정 장비</v>
      </c>
      <c r="N82" t="str">
        <f ca="1">IF(LEN(K82)&lt;&gt;0,
  IF(LEN($J82)=0,"두 칸 모두 입력",
  IF($J82="지정 장비",K82,INDEX($CA:$CA,MATCH(K82,$CB:$CB,0)))),
IF($M82="삭제","삭제",
IF($M82="지정 장비",VLOOKUP($E82,OFFSET($BS:$BV,0,IF($B82=6,1,IF($B82=7,2,0))),MATCH($BV$1,OFFSET($BS$1:$BV$1,0,IF($B82=6,1,IF($B82=7,2,0))),0),1),
IF(OR($M82="캐릭터 상자 일반등급",$M82="캐릭터 상자 영웅등급"),"삭제",
IF(OR($M82="지정 캐릭터",$M82="지정 캐릭터 PP",IF(ISERROR(FIND("지정 캐릭터 LBP",$M82)),0,1)),
  IF(AND(OR($B82=10,$B82=11),$M82=OFFSET($M82,-1,0)),OFFSET(N82,-1,0),VLOOKUP($E82,$BZ:$CA,MATCH($CA$1,$BZ$1:$CA$1,0),1)),
IF(OR($M82="안 지정 캐릭터 영웅등급",$M82="안 지정 캐릭터 PP 일반등급",$M82="안 지정 캐릭터 PP 영웅등급"),
  IF(AND(OR($B82=10,$B82=11),$M82=OFFSET($M82,-1,0)),OFFSET(N82,-1,0),INT($E82*100000)),
"그외없음"))))))</f>
        <v>Equip0001</v>
      </c>
      <c r="O82">
        <f ca="1">IF(LEN(L82)&lt;&gt;0,
  IF(OR(LEN($J82)=0,LEN($K82)=0),"세 칸 모두 입력",L82),
IF($M82="삭제","삭제",
IF(OR($M82="지정 장비",$M82="캐릭터 상자 일반등급",$M82="캐릭터 상자 영웅등급",$M82="지정 캐릭터",IF(ISERROR(FIND("지정 캐릭터 LBP",$M82)),0,1),$M82="안 지정 캐릭터 영웅등급"),1,
IF($M82="지정 캐릭터 PP",
  IF(AND(OR($B82=10,$B82=11),$M82=OFFSET($M82,-1,0)),OFFSET(O82,-1,0),
    VLOOKUP($M82,$AP:$BB,MATCH($AX$1,$AP$1:$BB$1,0),0)+INT($E82*(VLOOKUP($M82,$AP:$BB,MATCH($AY$1,$AP$1:$BB$1,0),0)-VLOOKUP($M82,$AP:$BB,MATCH($AX$1,$AP$1:$BB$1,0),0)+1))),
IF(OR($M82="안 지정 캐릭터 PP 일반등급",$M82="안 지정 캐릭터 PP 영웅등급"),
  IF(AND(OR($B82=10,$B82=11),$M82=OFFSET($M82,-1,0)),OFFSET(O82,-1,0),
    VLOOKUP($M82,$AP:$BB,MATCH($AX$1,$AP$1:$BB$1,0),0)+INT($E82*(VLOOKUP($M82,$AP:$BB,MATCH($AY$1,$AP$1:$BB$1,0),0)-VLOOKUP($M82,$AP:$BB,MATCH($AX$1,$AP$1:$BB$1,0),0)+1))),
"그외없음")))))</f>
        <v>1</v>
      </c>
      <c r="P82" t="str">
        <f ca="1">IF($M82="삭제","삭제",
IF($M82="지정 장비",
  IF(ISBLANK(VLOOKUP($N82,[1]EquipTable!$1:$1048576,MATCH("표준 GO pr Min",[1]EquipTable!$1:$1,0),0)),"DI",
    IF(ISBLANK(VLOOKUP($N82,[1]EquipTable!$1:$1048576,MATCH("표준 DI pr Min",[1]EquipTable!$1:$1,0),0)),"GO",
      IF(G82&lt;IF($B82&lt;=1,0.5,0.25),"DI","GO"))),
IF(OR($M82="캐릭터 상자 일반등급",$M82="캐릭터 상자 영웅등급"),"DI",
IF(OR($M82="지정 캐릭터",IF(ISERROR(FIND("지정 캐릭터 LBP",$M82)),0,1),$M82="안 지정 캐릭터 영웅등급"),"DI",
IF($M82="지정 캐릭터 PP","DI",
IF(OR($M82="안 지정 캐릭터 PP 일반등급",$M82="안 지정 캐릭터 PP 영웅등급"),"GO",
"그외없음"))))))</f>
        <v>GO</v>
      </c>
      <c r="Q82" t="str">
        <f ca="1">IF($M82="삭제","삭제",
IF($P82="GO","삭제",
IF($M82="지정 장비",
  IF(ISBLANK(VLOOKUP($N82,[1]EquipTable!$1:$1048576,MATCH("표준 DI pp Min",[1]EquipTable!$1:$1,0),0)),"삭제",
    VLOOKUP($N82,[1]EquipTable!$1:$1048576,MATCH("표준 DI pp Min",[1]EquipTable!$1:$1,0),0)+INT($H82*(VLOOKUP($N82,[1]EquipTable!$1:$1048576,MATCH("표준 DI pp Max",[1]EquipTable!$1:$1,0),0)-VLOOKUP($N82,[1]EquipTable!$1:$1048576,MATCH("표준 DI pp Min",[1]EquipTable!$1:$1,0),0)+1))),
IF(OR($M82="캐릭터 상자 일반등급",$M82="캐릭터 상자 영웅등급"),"삭제",
IF(OR($M82="지정 캐릭터",IF(ISERROR(FIND("지정 캐릭터 LBP",$M82)),0,1)),
  IF(AND(OR($B82=10,$B82=11),$M82=OFFSET($M82,-1,0)),OFFSET(Q82,-1,0),
    IF(ISBLANK(VLOOKUP($N82,[2]ActorTable!$1:$1048576,MATCH("표준 DI pp Min",[2]ActorTable!$1:$1,0),0)),"삭제",
      INT(VLOOKUP($M82,$AP:$BC,MATCH($AZ$1,$AP$1:$BC$1,0),0)*(VLOOKUP($N82,[2]ActorTable!$1:$1048576,MATCH("표준 DI pp Min",[2]ActorTable!$1:$1,0),0)+$H82*(VLOOKUP($N82,[2]ActorTable!$1:$1048576,MATCH("표준 DI pp Max",[2]ActorTable!$1:$1,0),0)-VLOOKUP($N82,[2]ActorTable!$1:$1048576,MATCH("표준 DI pp Min",[2]ActorTable!$1:$1,0),0)+1))))),
IF($M82="안 지정 캐릭터 영웅등급",
  IF(AND(OR($B82=10,$B82=11),$M82=OFFSET($M82,-1,0)),OFFSET(Q82,-1,0),
    VLOOKUP($M82,$AP:$BC,MATCH($BB$1,$AP$1:$BC$1,0),0)+INT($H82*(VLOOKUP($M82,$AP:$BC,MATCH($BC$1,$AP$1:$BC$1,0),0)-VLOOKUP($M82,$AP:$BC,MATCH($BB$1,$AP$1:$BC$1,0),0)+1))),
IF($M82="지정 캐릭터 PP",
  IF(AND(OR($B82=10,$B82=11),$M82=OFFSET($M82,-1,0)),OFFSET(Q82,-1,0),
    INT($O82*VLOOKUP($M82,$AP:$BC,MATCH($AZ$1,$AP$1:$BC$1,0),0)*IF($O82&lt;=15,1,1+($O82-15)^0.5/8)*CHOOSE(MID($N82,7,1)+1,1,1.25,2))),
"그외없음")))))))</f>
        <v>삭제</v>
      </c>
      <c r="R82">
        <f ca="1">IF($M82="삭제","삭제",
IF($M82="지정 장비",
  IF($P82="DI",
    VLOOKUP($N82,[1]EquipTable!$1:$1048576,MATCH("표준 DI pr Min",[1]EquipTable!$1:$1,0),0)+INT($I82*(VLOOKUP($N82,[1]EquipTable!$1:$1048576,MATCH("표준 DI pr Max",[1]EquipTable!$1:$1,0),0)-VLOOKUP($N82,[1]EquipTable!$1:$1048576,MATCH("표준 DI pr Min",[1]EquipTable!$1:$1,0),0)+1)),
    ROUNDDOWN(VLOOKUP($N82,[1]EquipTable!$1:$1048576,MATCH("표준 GO pr Min",[1]EquipTable!$1:$1,0),0)+INT($I82*(VLOOKUP($N82,[1]EquipTable!$1:$1048576,MATCH("표준 GO pr Max",[1]EquipTable!$1:$1,0),0)-VLOOKUP($N82,[1]EquipTable!$1:$1048576,MATCH("표준 GO pr Min",[1]EquipTable!$1:$1,0),0)+100)),-2)),
IF(OR($M82="캐릭터 상자 일반등급",$M82="캐릭터 상자 영웅등급"),VLOOKUP($M82,$AP:$BC,MATCH($AZ$1,$AP$1:$BC$1,0),0),
IF(OR($M82="지정 캐릭터",IF(ISERROR(FIND("지정 캐릭터 LBP",$M82)),0,1)),
  IF(AND(OR($B82=10,$B82=11),$M82=OFFSET($M82,-1,0)),OFFSET(R82,-1,0),
    INT(VLOOKUP($M82,$AP:$BC,MATCH($AZ$1,$AP$1:$BC$1,0),0)*(VLOOKUP($N82,[2]ActorTable!$1:$1048576,MATCH("표준 DI pr Min",[2]ActorTable!$1:$1,0),0)+$I82*(VLOOKUP($N82,[2]ActorTable!$1:$1048576,MATCH("표준 DI pr Max",[2]ActorTable!$1:$1,0),0)-VLOOKUP($N82,[2]ActorTable!$1:$1048576,MATCH("표준 DI pr Min",[2]ActorTable!$1:$1,0),0)+1)))),
IF($M82="안 지정 캐릭터 영웅등급",
  IF(AND(OR($B82=10,$B82=11),$M82=OFFSET($M82,-1,0)),OFFSET(R82,-1,0),
    VLOOKUP($M82,$AP:$BC,MATCH($AZ$1,$AP$1:$BC$1,0),0)+INT($I82*(VLOOKUP($M82,$AP:$BC,MATCH($BA$1,$AP$1:$BC$1,0),0)-VLOOKUP($M82,$AP:$BC,MATCH($AZ$1,$AP$1:$BC$1,0),0)+1))),
IF($M82="지정 캐릭터 PP",
  IF(AND(OR($B82=10,$B82=11),$M82=OFFSET($M82,-1,0)),OFFSET(R82,-1,0),
    INT($O82*VLOOKUP($M82,$AP:$BC,MATCH($AZ$1,$AP$1:$BC$1,0),0)*IF($O82&lt;=15,1,1+($O82-15)^0.5/8)*CHOOSE(MID($N82,7,1)+1,1,1.25,2)*(VLOOKUP($M82,$AP:$BC,MATCH($BA$1,$AP$1:$BC$1,0),0)+$I82*(VLOOKUP($M82,$AP:$BC,MATCH($BB$1,$AP$1:$BC$1,0),0)-VLOOKUP($M82,$AP:$BC,MATCH($BA$1,$AP$1:$BC$1,0),0))))),
IF(OR($M82="안 지정 캐릭터 PP 일반등급",$M82="안 지정 캐릭터 PP 영웅등급"),
  IF(AND(OR($B82=10,$B82=11),$M82=OFFSET($M82,-1,0)),OFFSET(R82,-1,0),
    $O82*VLOOKUP($M82,$AP:$BC,MATCH($AZ$1,$AP$1:$BC$1,0),0)),
"그외없음")))))))</f>
        <v>600</v>
      </c>
      <c r="S82" t="str">
        <f ca="1">IF(OR(ISNUMBER(N82),N82="삭제",ISBLANK(N82)),"",
IF(LEFT(N82,5)="Equip",
  IF($BP$1&lt;VLOOKUP(N82,[1]EquipTable!$1:$1048576,MATCH("업데이트순번",[1]EquipTable!$1:$1,0),0),"업데이트순번이상",""),
IF(LEFT(N82,5)="Actor",
  IF($BY$1&lt;VLOOKUP(N82,[2]ActorTable!$1:$1048576,MATCH("업데이트순번",[2]ActorTable!$1:$1,0),0),"업데이트순번이상",""),
"그외없음")))</f>
        <v/>
      </c>
      <c r="T82" t="str">
        <f ca="1">IF(OR(ISNUMBER(N82),N82="삭제",ISBLANK(N82)),"",
IF(LEFT(N82,5)="Equip",IF(MID(N82,7,1)="4","전설",""),
IF(LEFT(N82,5)="Actor",IF(MID(N82,7,1)="2","전설",""),
"그외없음")))</f>
        <v/>
      </c>
      <c r="U82" t="s">
        <v>82</v>
      </c>
      <c r="V82" t="s">
        <v>259</v>
      </c>
      <c r="W82">
        <v>1</v>
      </c>
      <c r="X82" t="s">
        <v>129</v>
      </c>
      <c r="Z82">
        <v>11</v>
      </c>
      <c r="AA82" t="str">
        <f ca="1">IF(ISBLANK(AB82),"",
VLOOKUP(AB82,OFFSET(INDIRECT("$A:$B"),0,MATCH(AB$1&amp;"_Verify",INDIRECT("$1:$1"),0)-1),2,0)
)</f>
        <v>fe</v>
      </c>
      <c r="AB82" t="s">
        <v>82</v>
      </c>
      <c r="AC82" t="s">
        <v>409</v>
      </c>
      <c r="AD82">
        <v>1</v>
      </c>
      <c r="AE82" t="s">
        <v>125</v>
      </c>
      <c r="AG82">
        <v>1900</v>
      </c>
      <c r="AH82" t="str">
        <f ca="1">IF(OR(ISNUMBER(AC82),AC82="삭제",ISBLANK(AC82)),"",
IF(LEFT(AC82,5)="Equip",
  IF($BP$1&lt;VLOOKUP(AC82,[1]EquipTable!$1:$1048576,MATCH("업데이트순번",[1]EquipTable!$1:$1,0),0),"업데이트순번이상",""),
IF(LEFT(AC82,5)="Actor",
  IF($BY$1&lt;VLOOKUP(AC82,[2]ActorTable!$1:$1048576,MATCH("업데이트순번",[2]ActorTable!$1:$1,0),0),"업데이트순번이상",""),
"그외없음")))</f>
        <v/>
      </c>
      <c r="AI82" s="11" t="str">
        <f>IF(OR(ISNUMBER(AC82),AC82="삭제",ISBLANK(AC82)),"",
IF(LEFT(AC82,5)="Equip",IF(MID(AC82,7,1)="4","전설",""),
IF(LEFT(AC82,5)="Actor",IF(MID(AC82,7,1)="2","전설",""),
"그외없음")))</f>
        <v/>
      </c>
      <c r="AJ82" t="str">
        <f>IF(ISBLANK($AB82),"",
IF(AND($B82&gt;=VLOOKUP($AB82,$AP:$AS,3,0),$B82&lt;=VLOOKUP($AB82,$AP:$AS,4,0)),"","슬롯타입이상"))</f>
        <v/>
      </c>
      <c r="AK82" t="str">
        <f ca="1">IF(OR(
  AND(NOT(ISERROR(FIND("상자",AB82))),ISBLANK(AC82)),
  AND(ISBLANK(AB82),ISBLANK(AC82)),
  AND(NOT(ISERROR(FIND("안 지정",AB82))),ISNUMBER(AC82))),"",
IF(AND(NOT(ISERROR(FIND("상자",AB82))),NOT(ISBLANK(AC82))),"밸류불필요",
IF(AND(NOT(ISERROR(FIND("안 지정",AB82))),NOT(ISNUMBER(AC82))),"숫자필요",
IF(NOT(ISERROR(FIND("장비",AB82))),
  IFERROR(VLOOKUP(AC82,[1]EquipTable!$A:$T,MATCH("이름참고",[1]EquipTable!$1:$1,0),0),"장비없음"),
IF(NOT(ISERROR(FIND("캐릭터",AB82))),
  IFERROR(VLOOKUP(AC82,[2]ActorTable!$A:$H,MATCH("이름참고",[2]ActorTable!$1:$1,0),0),"캐릭터없음"),
"")))))</f>
        <v>SMG28</v>
      </c>
      <c r="AL82">
        <v>1</v>
      </c>
      <c r="AM82" t="str">
        <f ca="1">IF(ROW()=2,AN82,OFFSET(AM82,-1,0)&amp;IF(LEN(AN82)=0,"",","&amp;AN82))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v>
      </c>
      <c r="AN82" t="str">
        <f ca="1">IF(AL82&lt;&gt;1,"",
"{"""&amp;A$1&amp;""":"&amp;A82
&amp;","""&amp;B$1&amp;""":"&amp;B82
&amp;IF(LEN(AA82)=0,"",","""&amp;AA$1&amp;""":"""&amp;AA82&amp;"""")
&amp;IF(LEN(AC82)=0,"",","""&amp;AC$1&amp;""":"""&amp;AC82&amp;"""")
&amp;IF(LEN(AD82)=0,"",","""&amp;AD$1&amp;""":"&amp;AD82)
&amp;IF(LEN(AE82)=0,"",","""&amp;AE$1&amp;""":"""&amp;AE82&amp;"""")
&amp;IF(LEN(AF82)=0,"",","""&amp;AF$1&amp;""":"&amp;AF82)
&amp;IF(LEN(AG82)=0,"",","""&amp;AG$1&amp;""":"&amp;AG82)&amp;"}")</f>
        <v>{"dy":9,"sl":0,"tp":"fe","vl":"Equip6002","cn":1,"pt":"GO","pr":1900}</v>
      </c>
      <c r="BM82">
        <f ca="1">IF(VLOOKUP($BV82,[1]EquipTable!$1:$1048576,MATCH("업데이트순번",[1]EquipTable!$1:$1,0),0)&lt;=$BP$1,1,0)
*IF(MID(BV82,7,1)="4",0.1,1)</f>
        <v>0</v>
      </c>
      <c r="BN82">
        <f ca="1">IF(VLOOKUP($BV82,[1]EquipTable!$1:$1048576,MATCH("업데이트순번",[1]EquipTable!$1:$1,0),0)&lt;=$BP$1,1,0)
*IF(MID(BV82,7,1)="4",0.1,1)
*IF(AND(MID(BV82,7,1)&lt;&gt;"4",OR(MID(BV82,6,1)="6",MID(BV82,6,1)="7")),3,1)</f>
        <v>0</v>
      </c>
      <c r="BO82">
        <f ca="1">IF(VLOOKUP($BV82,[1]EquipTable!$1:$1048576,MATCH("업데이트순번",[1]EquipTable!$1:$1,0),0)&lt;=$BP$1,1,0)
*IF(MID(BV82,7,1)="4",0.1,1)
*IF(AND(MID(BV82,7,1)&lt;&gt;"4",MID(BV82,6,1)="8"),4,1)</f>
        <v>0</v>
      </c>
      <c r="BP82">
        <f t="shared" ca="1" si="16"/>
        <v>0</v>
      </c>
      <c r="BQ82">
        <f t="shared" ca="1" si="17"/>
        <v>0</v>
      </c>
      <c r="BR82">
        <f t="shared" ca="1" si="18"/>
        <v>0</v>
      </c>
      <c r="BS82">
        <f t="shared" ca="1" si="19"/>
        <v>0.66801619433198434</v>
      </c>
      <c r="BT82">
        <f t="shared" ca="1" si="20"/>
        <v>0.46654099905749319</v>
      </c>
      <c r="BU82">
        <f t="shared" ca="1" si="21"/>
        <v>0.50458715596330239</v>
      </c>
      <c r="BV82" t="str">
        <f ca="1">OFFSET([1]EquipTable!$A$1,ROW()-1,0)</f>
        <v>후보</v>
      </c>
    </row>
    <row r="83" spans="1:74">
      <c r="A83">
        <v>9</v>
      </c>
      <c r="B83">
        <v>1</v>
      </c>
      <c r="C83">
        <f>IF(B83&lt;=9,0,
IF(B83=10,1,2))</f>
        <v>0</v>
      </c>
      <c r="D83">
        <f ca="1">RAND()</f>
        <v>0.54432173511054305</v>
      </c>
      <c r="E83">
        <f ca="1">RAND()</f>
        <v>0.23230648976577217</v>
      </c>
      <c r="F83">
        <f ca="1">RAND()</f>
        <v>0.35929485260729088</v>
      </c>
      <c r="G83">
        <f ca="1">RAND()</f>
        <v>0.88370893517215443</v>
      </c>
      <c r="H83">
        <f ca="1">RAND()</f>
        <v>0.60400204142610581</v>
      </c>
      <c r="I83">
        <f ca="1">RAND()</f>
        <v>0.86392021173750111</v>
      </c>
      <c r="M83" t="str">
        <f ca="1">IF(LEN(J83)&lt;&gt;0,J83,VLOOKUP(D83+$B83,$BJ:$BK,MATCH($BK$1,$BJ$1:$BK$1,0),1))</f>
        <v>지정 장비</v>
      </c>
      <c r="N83" t="str">
        <f ca="1">IF(LEN(K83)&lt;&gt;0,
  IF(LEN($J83)=0,"두 칸 모두 입력",
  IF($J83="지정 장비",K83,INDEX($CA:$CA,MATCH(K83,$CB:$CB,0)))),
IF($M83="삭제","삭제",
IF($M83="지정 장비",VLOOKUP($E83,OFFSET($BS:$BV,0,IF($B83=6,1,IF($B83=7,2,0))),MATCH($BV$1,OFFSET($BS$1:$BV$1,0,IF($B83=6,1,IF($B83=7,2,0))),0),1),
IF(OR($M83="캐릭터 상자 일반등급",$M83="캐릭터 상자 영웅등급"),"삭제",
IF(OR($M83="지정 캐릭터",$M83="지정 캐릭터 PP",IF(ISERROR(FIND("지정 캐릭터 LBP",$M83)),0,1)),
  IF(AND(OR($B83=10,$B83=11),$M83=OFFSET($M83,-1,0)),OFFSET(N83,-1,0),VLOOKUP($E83,$BZ:$CA,MATCH($CA$1,$BZ$1:$CA$1,0),1)),
IF(OR($M83="안 지정 캐릭터 영웅등급",$M83="안 지정 캐릭터 PP 일반등급",$M83="안 지정 캐릭터 PP 영웅등급"),
  IF(AND(OR($B83=10,$B83=11),$M83=OFFSET($M83,-1,0)),OFFSET(N83,-1,0),INT($E83*100000)),
"그외없음"))))))</f>
        <v>Equip2001</v>
      </c>
      <c r="O83">
        <f ca="1">IF(LEN(L83)&lt;&gt;0,
  IF(OR(LEN($J83)=0,LEN($K83)=0),"세 칸 모두 입력",L83),
IF($M83="삭제","삭제",
IF(OR($M83="지정 장비",$M83="캐릭터 상자 일반등급",$M83="캐릭터 상자 영웅등급",$M83="지정 캐릭터",IF(ISERROR(FIND("지정 캐릭터 LBP",$M83)),0,1),$M83="안 지정 캐릭터 영웅등급"),1,
IF($M83="지정 캐릭터 PP",
  IF(AND(OR($B83=10,$B83=11),$M83=OFFSET($M83,-1,0)),OFFSET(O83,-1,0),
    VLOOKUP($M83,$AP:$BB,MATCH($AX$1,$AP$1:$BB$1,0),0)+INT($E83*(VLOOKUP($M83,$AP:$BB,MATCH($AY$1,$AP$1:$BB$1,0),0)-VLOOKUP($M83,$AP:$BB,MATCH($AX$1,$AP$1:$BB$1,0),0)+1))),
IF(OR($M83="안 지정 캐릭터 PP 일반등급",$M83="안 지정 캐릭터 PP 영웅등급"),
  IF(AND(OR($B83=10,$B83=11),$M83=OFFSET($M83,-1,0)),OFFSET(O83,-1,0),
    VLOOKUP($M83,$AP:$BB,MATCH($AX$1,$AP$1:$BB$1,0),0)+INT($E83*(VLOOKUP($M83,$AP:$BB,MATCH($AY$1,$AP$1:$BB$1,0),0)-VLOOKUP($M83,$AP:$BB,MATCH($AX$1,$AP$1:$BB$1,0),0)+1))),
"그외없음")))))</f>
        <v>1</v>
      </c>
      <c r="P83" t="str">
        <f ca="1">IF($M83="삭제","삭제",
IF($M83="지정 장비",
  IF(ISBLANK(VLOOKUP($N83,[1]EquipTable!$1:$1048576,MATCH("표준 GO pr Min",[1]EquipTable!$1:$1,0),0)),"DI",
    IF(ISBLANK(VLOOKUP($N83,[1]EquipTable!$1:$1048576,MATCH("표준 DI pr Min",[1]EquipTable!$1:$1,0),0)),"GO",
      IF(G83&lt;IF($B83&lt;=1,0.5,0.25),"DI","GO"))),
IF(OR($M83="캐릭터 상자 일반등급",$M83="캐릭터 상자 영웅등급"),"DI",
IF(OR($M83="지정 캐릭터",IF(ISERROR(FIND("지정 캐릭터 LBP",$M83)),0,1),$M83="안 지정 캐릭터 영웅등급"),"DI",
IF($M83="지정 캐릭터 PP","DI",
IF(OR($M83="안 지정 캐릭터 PP 일반등급",$M83="안 지정 캐릭터 PP 영웅등급"),"GO",
"그외없음"))))))</f>
        <v>GO</v>
      </c>
      <c r="Q83" t="str">
        <f ca="1">IF($M83="삭제","삭제",
IF($P83="GO","삭제",
IF($M83="지정 장비",
  IF(ISBLANK(VLOOKUP($N83,[1]EquipTable!$1:$1048576,MATCH("표준 DI pp Min",[1]EquipTable!$1:$1,0),0)),"삭제",
    VLOOKUP($N83,[1]EquipTable!$1:$1048576,MATCH("표준 DI pp Min",[1]EquipTable!$1:$1,0),0)+INT($H83*(VLOOKUP($N83,[1]EquipTable!$1:$1048576,MATCH("표준 DI pp Max",[1]EquipTable!$1:$1,0),0)-VLOOKUP($N83,[1]EquipTable!$1:$1048576,MATCH("표준 DI pp Min",[1]EquipTable!$1:$1,0),0)+1))),
IF(OR($M83="캐릭터 상자 일반등급",$M83="캐릭터 상자 영웅등급"),"삭제",
IF(OR($M83="지정 캐릭터",IF(ISERROR(FIND("지정 캐릭터 LBP",$M83)),0,1)),
  IF(AND(OR($B83=10,$B83=11),$M83=OFFSET($M83,-1,0)),OFFSET(Q83,-1,0),
    IF(ISBLANK(VLOOKUP($N83,[2]ActorTable!$1:$1048576,MATCH("표준 DI pp Min",[2]ActorTable!$1:$1,0),0)),"삭제",
      INT(VLOOKUP($M83,$AP:$BC,MATCH($AZ$1,$AP$1:$BC$1,0),0)*(VLOOKUP($N83,[2]ActorTable!$1:$1048576,MATCH("표준 DI pp Min",[2]ActorTable!$1:$1,0),0)+$H83*(VLOOKUP($N83,[2]ActorTable!$1:$1048576,MATCH("표준 DI pp Max",[2]ActorTable!$1:$1,0),0)-VLOOKUP($N83,[2]ActorTable!$1:$1048576,MATCH("표준 DI pp Min",[2]ActorTable!$1:$1,0),0)+1))))),
IF($M83="안 지정 캐릭터 영웅등급",
  IF(AND(OR($B83=10,$B83=11),$M83=OFFSET($M83,-1,0)),OFFSET(Q83,-1,0),
    VLOOKUP($M83,$AP:$BC,MATCH($BB$1,$AP$1:$BC$1,0),0)+INT($H83*(VLOOKUP($M83,$AP:$BC,MATCH($BC$1,$AP$1:$BC$1,0),0)-VLOOKUP($M83,$AP:$BC,MATCH($BB$1,$AP$1:$BC$1,0),0)+1))),
IF($M83="지정 캐릭터 PP",
  IF(AND(OR($B83=10,$B83=11),$M83=OFFSET($M83,-1,0)),OFFSET(Q83,-1,0),
    INT($O83*VLOOKUP($M83,$AP:$BC,MATCH($AZ$1,$AP$1:$BC$1,0),0)*IF($O83&lt;=15,1,1+($O83-15)^0.5/8)*CHOOSE(MID($N83,7,1)+1,1,1.25,2))),
"그외없음")))))))</f>
        <v>삭제</v>
      </c>
      <c r="R83">
        <f ca="1">IF($M83="삭제","삭제",
IF($M83="지정 장비",
  IF($P83="DI",
    VLOOKUP($N83,[1]EquipTable!$1:$1048576,MATCH("표준 DI pr Min",[1]EquipTable!$1:$1,0),0)+INT($I83*(VLOOKUP($N83,[1]EquipTable!$1:$1048576,MATCH("표준 DI pr Max",[1]EquipTable!$1:$1,0),0)-VLOOKUP($N83,[1]EquipTable!$1:$1048576,MATCH("표준 DI pr Min",[1]EquipTable!$1:$1,0),0)+1)),
    ROUNDDOWN(VLOOKUP($N83,[1]EquipTable!$1:$1048576,MATCH("표준 GO pr Min",[1]EquipTable!$1:$1,0),0)+INT($I83*(VLOOKUP($N83,[1]EquipTable!$1:$1048576,MATCH("표준 GO pr Max",[1]EquipTable!$1:$1,0),0)-VLOOKUP($N83,[1]EquipTable!$1:$1048576,MATCH("표준 GO pr Min",[1]EquipTable!$1:$1,0),0)+100)),-2)),
IF(OR($M83="캐릭터 상자 일반등급",$M83="캐릭터 상자 영웅등급"),VLOOKUP($M83,$AP:$BC,MATCH($AZ$1,$AP$1:$BC$1,0),0),
IF(OR($M83="지정 캐릭터",IF(ISERROR(FIND("지정 캐릭터 LBP",$M83)),0,1)),
  IF(AND(OR($B83=10,$B83=11),$M83=OFFSET($M83,-1,0)),OFFSET(R83,-1,0),
    INT(VLOOKUP($M83,$AP:$BC,MATCH($AZ$1,$AP$1:$BC$1,0),0)*(VLOOKUP($N83,[2]ActorTable!$1:$1048576,MATCH("표준 DI pr Min",[2]ActorTable!$1:$1,0),0)+$I83*(VLOOKUP($N83,[2]ActorTable!$1:$1048576,MATCH("표준 DI pr Max",[2]ActorTable!$1:$1,0),0)-VLOOKUP($N83,[2]ActorTable!$1:$1048576,MATCH("표준 DI pr Min",[2]ActorTable!$1:$1,0),0)+1)))),
IF($M83="안 지정 캐릭터 영웅등급",
  IF(AND(OR($B83=10,$B83=11),$M83=OFFSET($M83,-1,0)),OFFSET(R83,-1,0),
    VLOOKUP($M83,$AP:$BC,MATCH($AZ$1,$AP$1:$BC$1,0),0)+INT($I83*(VLOOKUP($M83,$AP:$BC,MATCH($BA$1,$AP$1:$BC$1,0),0)-VLOOKUP($M83,$AP:$BC,MATCH($AZ$1,$AP$1:$BC$1,0),0)+1))),
IF($M83="지정 캐릭터 PP",
  IF(AND(OR($B83=10,$B83=11),$M83=OFFSET($M83,-1,0)),OFFSET(R83,-1,0),
    INT($O83*VLOOKUP($M83,$AP:$BC,MATCH($AZ$1,$AP$1:$BC$1,0),0)*IF($O83&lt;=15,1,1+($O83-15)^0.5/8)*CHOOSE(MID($N83,7,1)+1,1,1.25,2)*(VLOOKUP($M83,$AP:$BC,MATCH($BA$1,$AP$1:$BC$1,0),0)+$I83*(VLOOKUP($M83,$AP:$BC,MATCH($BB$1,$AP$1:$BC$1,0),0)-VLOOKUP($M83,$AP:$BC,MATCH($BA$1,$AP$1:$BC$1,0),0))))),
IF(OR($M83="안 지정 캐릭터 PP 일반등급",$M83="안 지정 캐릭터 PP 영웅등급"),
  IF(AND(OR($B83=10,$B83=11),$M83=OFFSET($M83,-1,0)),OFFSET(R83,-1,0),
    $O83*VLOOKUP($M83,$AP:$BC,MATCH($AZ$1,$AP$1:$BC$1,0),0)),
"그외없음")))))))</f>
        <v>900</v>
      </c>
      <c r="S83" t="str">
        <f ca="1">IF(OR(ISNUMBER(N83),N83="삭제",ISBLANK(N83)),"",
IF(LEFT(N83,5)="Equip",
  IF($BP$1&lt;VLOOKUP(N83,[1]EquipTable!$1:$1048576,MATCH("업데이트순번",[1]EquipTable!$1:$1,0),0),"업데이트순번이상",""),
IF(LEFT(N83,5)="Actor",
  IF($BY$1&lt;VLOOKUP(N83,[2]ActorTable!$1:$1048576,MATCH("업데이트순번",[2]ActorTable!$1:$1,0),0),"업데이트순번이상",""),
"그외없음")))</f>
        <v/>
      </c>
      <c r="T83" t="str">
        <f ca="1">IF(OR(ISNUMBER(N83),N83="삭제",ISBLANK(N83)),"",
IF(LEFT(N83,5)="Equip",IF(MID(N83,7,1)="4","전설",""),
IF(LEFT(N83,5)="Actor",IF(MID(N83,7,1)="2","전설",""),
"그외없음")))</f>
        <v/>
      </c>
      <c r="U83" t="s">
        <v>82</v>
      </c>
      <c r="V83" t="s">
        <v>112</v>
      </c>
      <c r="W83">
        <v>1</v>
      </c>
      <c r="X83" t="s">
        <v>125</v>
      </c>
      <c r="Z83">
        <v>3400</v>
      </c>
      <c r="AA83" t="str">
        <f ca="1">IF(ISBLANK(AB83),"",
VLOOKUP(AB83,OFFSET(INDIRECT("$A:$B"),0,MATCH(AB$1&amp;"_Verify",INDIRECT("$1:$1"),0)-1),2,0)
)</f>
        <v>upn</v>
      </c>
      <c r="AB83" t="s">
        <v>92</v>
      </c>
      <c r="AC83">
        <v>36063</v>
      </c>
      <c r="AD83">
        <v>11</v>
      </c>
      <c r="AE83" t="s">
        <v>125</v>
      </c>
      <c r="AG83">
        <v>3300</v>
      </c>
      <c r="AH83" t="str">
        <f>IF(OR(ISNUMBER(AC83),AC83="삭제",ISBLANK(AC83)),"",
IF(LEFT(AC83,5)="Equip",
  IF($BP$1&lt;VLOOKUP(AC83,[1]EquipTable!$1:$1048576,MATCH("업데이트순번",[1]EquipTable!$1:$1,0),0),"업데이트순번이상",""),
IF(LEFT(AC83,5)="Actor",
  IF($BY$1&lt;VLOOKUP(AC83,[2]ActorTable!$1:$1048576,MATCH("업데이트순번",[2]ActorTable!$1:$1,0),0),"업데이트순번이상",""),
"그외없음")))</f>
        <v/>
      </c>
      <c r="AI83" s="11" t="str">
        <f>IF(OR(ISNUMBER(AC83),AC83="삭제",ISBLANK(AC83)),"",
IF(LEFT(AC83,5)="Equip",IF(MID(AC83,7,1)="4","전설",""),
IF(LEFT(AC83,5)="Actor",IF(MID(AC83,7,1)="2","전설",""),
"그외없음")))</f>
        <v/>
      </c>
      <c r="AJ83" t="str">
        <f>IF(ISBLANK($AB83),"",
IF(AND($B83&gt;=VLOOKUP($AB83,$AP:$AS,3,0),$B83&lt;=VLOOKUP($AB83,$AP:$AS,4,0)),"","슬롯타입이상"))</f>
        <v/>
      </c>
      <c r="AK83" t="str">
        <f>IF(OR(
  AND(NOT(ISERROR(FIND("상자",AB83))),ISBLANK(AC83)),
  AND(ISBLANK(AB83),ISBLANK(AC83)),
  AND(NOT(ISERROR(FIND("안 지정",AB83))),ISNUMBER(AC83))),"",
IF(AND(NOT(ISERROR(FIND("상자",AB83))),NOT(ISBLANK(AC83))),"밸류불필요",
IF(AND(NOT(ISERROR(FIND("안 지정",AB83))),NOT(ISNUMBER(AC83))),"숫자필요",
IF(NOT(ISERROR(FIND("장비",AB83))),
  IFERROR(VLOOKUP(AC83,[1]EquipTable!$A:$T,MATCH("이름참고",[1]EquipTable!$1:$1,0),0),"장비없음"),
IF(NOT(ISERROR(FIND("캐릭터",AB83))),
  IFERROR(VLOOKUP(AC83,[2]ActorTable!$A:$H,MATCH("이름참고",[2]ActorTable!$1:$1,0),0),"캐릭터없음"),
"")))))</f>
        <v/>
      </c>
      <c r="AL83">
        <v>1</v>
      </c>
      <c r="AM83" t="str">
        <f ca="1">IF(ROW()=2,AN83,OFFSET(AM83,-1,0)&amp;IF(LEN(AN83)=0,"",","&amp;AN83))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v>
      </c>
      <c r="AN83" t="str">
        <f ca="1">IF(AL83&lt;&gt;1,"",
"{"""&amp;A$1&amp;""":"&amp;A83
&amp;","""&amp;B$1&amp;""":"&amp;B83
&amp;IF(LEN(AA83)=0,"",","""&amp;AA$1&amp;""":"""&amp;AA83&amp;"""")
&amp;IF(LEN(AC83)=0,"",","""&amp;AC$1&amp;""":"""&amp;AC83&amp;"""")
&amp;IF(LEN(AD83)=0,"",","""&amp;AD$1&amp;""":"&amp;AD83)
&amp;IF(LEN(AE83)=0,"",","""&amp;AE$1&amp;""":"""&amp;AE83&amp;"""")
&amp;IF(LEN(AF83)=0,"",","""&amp;AF$1&amp;""":"&amp;AF83)
&amp;IF(LEN(AG83)=0,"",","""&amp;AG$1&amp;""":"&amp;AG83)&amp;"}")</f>
        <v>{"dy":9,"sl":1,"tp":"upn","vl":"36063","cn":11,"pt":"GO","pr":3300}</v>
      </c>
      <c r="BM83">
        <f ca="1">IF(VLOOKUP($BV83,[1]EquipTable!$1:$1048576,MATCH("업데이트순번",[1]EquipTable!$1:$1,0),0)&lt;=$BP$1,1,0)
*IF(MID(BV83,7,1)="4",0.1,1)</f>
        <v>0</v>
      </c>
      <c r="BN83">
        <f ca="1">IF(VLOOKUP($BV83,[1]EquipTable!$1:$1048576,MATCH("업데이트순번",[1]EquipTable!$1:$1,0),0)&lt;=$BP$1,1,0)
*IF(MID(BV83,7,1)="4",0.1,1)
*IF(AND(MID(BV83,7,1)&lt;&gt;"4",OR(MID(BV83,6,1)="6",MID(BV83,6,1)="7")),3,1)</f>
        <v>0</v>
      </c>
      <c r="BO83">
        <f ca="1">IF(VLOOKUP($BV83,[1]EquipTable!$1:$1048576,MATCH("업데이트순번",[1]EquipTable!$1:$1,0),0)&lt;=$BP$1,1,0)
*IF(MID(BV83,7,1)="4",0.1,1)
*IF(AND(MID(BV83,7,1)&lt;&gt;"4",MID(BV83,6,1)="8"),4,1)</f>
        <v>0</v>
      </c>
      <c r="BP83">
        <f t="shared" ca="1" si="16"/>
        <v>0</v>
      </c>
      <c r="BQ83">
        <f t="shared" ca="1" si="17"/>
        <v>0</v>
      </c>
      <c r="BR83">
        <f t="shared" ca="1" si="18"/>
        <v>0</v>
      </c>
      <c r="BS83">
        <f t="shared" ca="1" si="19"/>
        <v>0.66801619433198434</v>
      </c>
      <c r="BT83">
        <f t="shared" ca="1" si="20"/>
        <v>0.46654099905749319</v>
      </c>
      <c r="BU83">
        <f t="shared" ca="1" si="21"/>
        <v>0.50458715596330239</v>
      </c>
      <c r="BV83" t="str">
        <f ca="1">OFFSET([1]EquipTable!$A$1,ROW()-1,0)</f>
        <v>후보</v>
      </c>
    </row>
    <row r="84" spans="1:74">
      <c r="A84">
        <v>9</v>
      </c>
      <c r="B84">
        <v>2</v>
      </c>
      <c r="C84">
        <f>IF(B84&lt;=9,0,
IF(B84=10,1,2))</f>
        <v>0</v>
      </c>
      <c r="D84">
        <f ca="1">RAND()</f>
        <v>0.78855596428465002</v>
      </c>
      <c r="E84">
        <f ca="1">RAND()</f>
        <v>0.44549581956171003</v>
      </c>
      <c r="F84">
        <f ca="1">RAND()</f>
        <v>0.54638113000948096</v>
      </c>
      <c r="G84">
        <f ca="1">RAND()</f>
        <v>0.88404088977007156</v>
      </c>
      <c r="H84">
        <f ca="1">RAND()</f>
        <v>0.24521585886216146</v>
      </c>
      <c r="I84">
        <f ca="1">RAND()</f>
        <v>0.78893183276648093</v>
      </c>
      <c r="M84" t="str">
        <f ca="1">IF(LEN(J84)&lt;&gt;0,J84,VLOOKUP(D84+$B84,$BJ:$BK,MATCH($BK$1,$BJ$1:$BK$1,0),1))</f>
        <v>안 지정 캐릭터 PP 영웅등급</v>
      </c>
      <c r="N84">
        <f ca="1">IF(LEN(K84)&lt;&gt;0,
  IF(LEN($J84)=0,"두 칸 모두 입력",
  IF($J84="지정 장비",K84,INDEX($CA:$CA,MATCH(K84,$CB:$CB,0)))),
IF($M84="삭제","삭제",
IF($M84="지정 장비",VLOOKUP($E84,OFFSET($BS:$BV,0,IF($B84=6,1,IF($B84=7,2,0))),MATCH($BV$1,OFFSET($BS$1:$BV$1,0,IF($B84=6,1,IF($B84=7,2,0))),0),1),
IF(OR($M84="캐릭터 상자 일반등급",$M84="캐릭터 상자 영웅등급"),"삭제",
IF(OR($M84="지정 캐릭터",$M84="지정 캐릭터 PP",IF(ISERROR(FIND("지정 캐릭터 LBP",$M84)),0,1)),
  IF(AND(OR($B84=10,$B84=11),$M84=OFFSET($M84,-1,0)),OFFSET(N84,-1,0),VLOOKUP($E84,$BZ:$CA,MATCH($CA$1,$BZ$1:$CA$1,0),1)),
IF(OR($M84="안 지정 캐릭터 영웅등급",$M84="안 지정 캐릭터 PP 일반등급",$M84="안 지정 캐릭터 PP 영웅등급"),
  IF(AND(OR($B84=10,$B84=11),$M84=OFFSET($M84,-1,0)),OFFSET(N84,-1,0),INT($E84*100000)),
"그외없음"))))))</f>
        <v>44549</v>
      </c>
      <c r="O84">
        <f ca="1">IF(LEN(L84)&lt;&gt;0,
  IF(OR(LEN($J84)=0,LEN($K84)=0),"세 칸 모두 입력",L84),
IF($M84="삭제","삭제",
IF(OR($M84="지정 장비",$M84="캐릭터 상자 일반등급",$M84="캐릭터 상자 영웅등급",$M84="지정 캐릭터",IF(ISERROR(FIND("지정 캐릭터 LBP",$M84)),0,1),$M84="안 지정 캐릭터 영웅등급"),1,
IF($M84="지정 캐릭터 PP",
  IF(AND(OR($B84=10,$B84=11),$M84=OFFSET($M84,-1,0)),OFFSET(O84,-1,0),
    VLOOKUP($M84,$AP:$BB,MATCH($AX$1,$AP$1:$BB$1,0),0)+INT($E84*(VLOOKUP($M84,$AP:$BB,MATCH($AY$1,$AP$1:$BB$1,0),0)-VLOOKUP($M84,$AP:$BB,MATCH($AX$1,$AP$1:$BB$1,0),0)+1))),
IF(OR($M84="안 지정 캐릭터 PP 일반등급",$M84="안 지정 캐릭터 PP 영웅등급"),
  IF(AND(OR($B84=10,$B84=11),$M84=OFFSET($M84,-1,0)),OFFSET(O84,-1,0),
    VLOOKUP($M84,$AP:$BB,MATCH($AX$1,$AP$1:$BB$1,0),0)+INT($E84*(VLOOKUP($M84,$AP:$BB,MATCH($AY$1,$AP$1:$BB$1,0),0)-VLOOKUP($M84,$AP:$BB,MATCH($AX$1,$AP$1:$BB$1,0),0)+1))),
"그외없음")))))</f>
        <v>8</v>
      </c>
      <c r="P84" t="str">
        <f ca="1">IF($M84="삭제","삭제",
IF($M84="지정 장비",
  IF(ISBLANK(VLOOKUP($N84,[1]EquipTable!$1:$1048576,MATCH("표준 GO pr Min",[1]EquipTable!$1:$1,0),0)),"DI",
    IF(ISBLANK(VLOOKUP($N84,[1]EquipTable!$1:$1048576,MATCH("표준 DI pr Min",[1]EquipTable!$1:$1,0),0)),"GO",
      IF(G84&lt;IF($B84&lt;=1,0.5,0.25),"DI","GO"))),
IF(OR($M84="캐릭터 상자 일반등급",$M84="캐릭터 상자 영웅등급"),"DI",
IF(OR($M84="지정 캐릭터",IF(ISERROR(FIND("지정 캐릭터 LBP",$M84)),0,1),$M84="안 지정 캐릭터 영웅등급"),"DI",
IF($M84="지정 캐릭터 PP","DI",
IF(OR($M84="안 지정 캐릭터 PP 일반등급",$M84="안 지정 캐릭터 PP 영웅등급"),"GO",
"그외없음"))))))</f>
        <v>GO</v>
      </c>
      <c r="Q84" t="str">
        <f ca="1">IF($M84="삭제","삭제",
IF($P84="GO","삭제",
IF($M84="지정 장비",
  IF(ISBLANK(VLOOKUP($N84,[1]EquipTable!$1:$1048576,MATCH("표준 DI pp Min",[1]EquipTable!$1:$1,0),0)),"삭제",
    VLOOKUP($N84,[1]EquipTable!$1:$1048576,MATCH("표준 DI pp Min",[1]EquipTable!$1:$1,0),0)+INT($H84*(VLOOKUP($N84,[1]EquipTable!$1:$1048576,MATCH("표준 DI pp Max",[1]EquipTable!$1:$1,0),0)-VLOOKUP($N84,[1]EquipTable!$1:$1048576,MATCH("표준 DI pp Min",[1]EquipTable!$1:$1,0),0)+1))),
IF(OR($M84="캐릭터 상자 일반등급",$M84="캐릭터 상자 영웅등급"),"삭제",
IF(OR($M84="지정 캐릭터",IF(ISERROR(FIND("지정 캐릭터 LBP",$M84)),0,1)),
  IF(AND(OR($B84=10,$B84=11),$M84=OFFSET($M84,-1,0)),OFFSET(Q84,-1,0),
    IF(ISBLANK(VLOOKUP($N84,[2]ActorTable!$1:$1048576,MATCH("표준 DI pp Min",[2]ActorTable!$1:$1,0),0)),"삭제",
      INT(VLOOKUP($M84,$AP:$BC,MATCH($AZ$1,$AP$1:$BC$1,0),0)*(VLOOKUP($N84,[2]ActorTable!$1:$1048576,MATCH("표준 DI pp Min",[2]ActorTable!$1:$1,0),0)+$H84*(VLOOKUP($N84,[2]ActorTable!$1:$1048576,MATCH("표준 DI pp Max",[2]ActorTable!$1:$1,0),0)-VLOOKUP($N84,[2]ActorTable!$1:$1048576,MATCH("표준 DI pp Min",[2]ActorTable!$1:$1,0),0)+1))))),
IF($M84="안 지정 캐릭터 영웅등급",
  IF(AND(OR($B84=10,$B84=11),$M84=OFFSET($M84,-1,0)),OFFSET(Q84,-1,0),
    VLOOKUP($M84,$AP:$BC,MATCH($BB$1,$AP$1:$BC$1,0),0)+INT($H84*(VLOOKUP($M84,$AP:$BC,MATCH($BC$1,$AP$1:$BC$1,0),0)-VLOOKUP($M84,$AP:$BC,MATCH($BB$1,$AP$1:$BC$1,0),0)+1))),
IF($M84="지정 캐릭터 PP",
  IF(AND(OR($B84=10,$B84=11),$M84=OFFSET($M84,-1,0)),OFFSET(Q84,-1,0),
    INT($O84*VLOOKUP($M84,$AP:$BC,MATCH($AZ$1,$AP$1:$BC$1,0),0)*IF($O84&lt;=15,1,1+($O84-15)^0.5/8)*CHOOSE(MID($N84,7,1)+1,1,1.25,2))),
"그외없음")))))))</f>
        <v>삭제</v>
      </c>
      <c r="R84">
        <f ca="1">IF($M84="삭제","삭제",
IF($M84="지정 장비",
  IF($P84="DI",
    VLOOKUP($N84,[1]EquipTable!$1:$1048576,MATCH("표준 DI pr Min",[1]EquipTable!$1:$1,0),0)+INT($I84*(VLOOKUP($N84,[1]EquipTable!$1:$1048576,MATCH("표준 DI pr Max",[1]EquipTable!$1:$1,0),0)-VLOOKUP($N84,[1]EquipTable!$1:$1048576,MATCH("표준 DI pr Min",[1]EquipTable!$1:$1,0),0)+1)),
    ROUNDDOWN(VLOOKUP($N84,[1]EquipTable!$1:$1048576,MATCH("표준 GO pr Min",[1]EquipTable!$1:$1,0),0)+INT($I84*(VLOOKUP($N84,[1]EquipTable!$1:$1048576,MATCH("표준 GO pr Max",[1]EquipTable!$1:$1,0),0)-VLOOKUP($N84,[1]EquipTable!$1:$1048576,MATCH("표준 GO pr Min",[1]EquipTable!$1:$1,0),0)+100)),-2)),
IF(OR($M84="캐릭터 상자 일반등급",$M84="캐릭터 상자 영웅등급"),VLOOKUP($M84,$AP:$BC,MATCH($AZ$1,$AP$1:$BC$1,0),0),
IF(OR($M84="지정 캐릭터",IF(ISERROR(FIND("지정 캐릭터 LBP",$M84)),0,1)),
  IF(AND(OR($B84=10,$B84=11),$M84=OFFSET($M84,-1,0)),OFFSET(R84,-1,0),
    INT(VLOOKUP($M84,$AP:$BC,MATCH($AZ$1,$AP$1:$BC$1,0),0)*(VLOOKUP($N84,[2]ActorTable!$1:$1048576,MATCH("표준 DI pr Min",[2]ActorTable!$1:$1,0),0)+$I84*(VLOOKUP($N84,[2]ActorTable!$1:$1048576,MATCH("표준 DI pr Max",[2]ActorTable!$1:$1,0),0)-VLOOKUP($N84,[2]ActorTable!$1:$1048576,MATCH("표준 DI pr Min",[2]ActorTable!$1:$1,0),0)+1)))),
IF($M84="안 지정 캐릭터 영웅등급",
  IF(AND(OR($B84=10,$B84=11),$M84=OFFSET($M84,-1,0)),OFFSET(R84,-1,0),
    VLOOKUP($M84,$AP:$BC,MATCH($AZ$1,$AP$1:$BC$1,0),0)+INT($I84*(VLOOKUP($M84,$AP:$BC,MATCH($BA$1,$AP$1:$BC$1,0),0)-VLOOKUP($M84,$AP:$BC,MATCH($AZ$1,$AP$1:$BC$1,0),0)+1))),
IF($M84="지정 캐릭터 PP",
  IF(AND(OR($B84=10,$B84=11),$M84=OFFSET($M84,-1,0)),OFFSET(R84,-1,0),
    INT($O84*VLOOKUP($M84,$AP:$BC,MATCH($AZ$1,$AP$1:$BC$1,0),0)*IF($O84&lt;=15,1,1+($O84-15)^0.5/8)*CHOOSE(MID($N84,7,1)+1,1,1.25,2)*(VLOOKUP($M84,$AP:$BC,MATCH($BA$1,$AP$1:$BC$1,0),0)+$I84*(VLOOKUP($M84,$AP:$BC,MATCH($BB$1,$AP$1:$BC$1,0),0)-VLOOKUP($M84,$AP:$BC,MATCH($BA$1,$AP$1:$BC$1,0),0))))),
IF(OR($M84="안 지정 캐릭터 PP 일반등급",$M84="안 지정 캐릭터 PP 영웅등급"),
  IF(AND(OR($B84=10,$B84=11),$M84=OFFSET($M84,-1,0)),OFFSET(R84,-1,0),
    $O84*VLOOKUP($M84,$AP:$BC,MATCH($AZ$1,$AP$1:$BC$1,0),0)),
"그외없음")))))))</f>
        <v>2400</v>
      </c>
      <c r="S84" t="str">
        <f ca="1">IF(OR(ISNUMBER(N84),N84="삭제",ISBLANK(N84)),"",
IF(LEFT(N84,5)="Equip",
  IF($BP$1&lt;VLOOKUP(N84,[1]EquipTable!$1:$1048576,MATCH("업데이트순번",[1]EquipTable!$1:$1,0),0),"업데이트순번이상",""),
IF(LEFT(N84,5)="Actor",
  IF($BY$1&lt;VLOOKUP(N84,[2]ActorTable!$1:$1048576,MATCH("업데이트순번",[2]ActorTable!$1:$1,0),0),"업데이트순번이상",""),
"그외없음")))</f>
        <v/>
      </c>
      <c r="T84" t="str">
        <f ca="1">IF(OR(ISNUMBER(N84),N84="삭제",ISBLANK(N84)),"",
IF(LEFT(N84,5)="Equip",IF(MID(N84,7,1)="4","전설",""),
IF(LEFT(N84,5)="Actor",IF(MID(N84,7,1)="2","전설",""),
"그외없음")))</f>
        <v/>
      </c>
      <c r="U84" t="s">
        <v>91</v>
      </c>
      <c r="V84">
        <v>90489</v>
      </c>
      <c r="W84">
        <v>14</v>
      </c>
      <c r="X84" t="s">
        <v>125</v>
      </c>
      <c r="Z84">
        <v>1400</v>
      </c>
      <c r="AA84" t="str">
        <f ca="1">IF(ISBLANK(AB84),"",
VLOOKUP(AB84,OFFSET(INDIRECT("$A:$B"),0,MATCH(AB$1&amp;"_Verify",INDIRECT("$1:$1"),0)-1),2,0)
)</f>
        <v>fe</v>
      </c>
      <c r="AB84" t="s">
        <v>82</v>
      </c>
      <c r="AC84" t="s">
        <v>400</v>
      </c>
      <c r="AD84">
        <v>1</v>
      </c>
      <c r="AE84" t="s">
        <v>125</v>
      </c>
      <c r="AG84">
        <v>3400</v>
      </c>
      <c r="AH84" t="str">
        <f ca="1">IF(OR(ISNUMBER(AC84),AC84="삭제",ISBLANK(AC84)),"",
IF(LEFT(AC84,5)="Equip",
  IF($BP$1&lt;VLOOKUP(AC84,[1]EquipTable!$1:$1048576,MATCH("업데이트순번",[1]EquipTable!$1:$1,0),0),"업데이트순번이상",""),
IF(LEFT(AC84,5)="Actor",
  IF($BY$1&lt;VLOOKUP(AC84,[2]ActorTable!$1:$1048576,MATCH("업데이트순번",[2]ActorTable!$1:$1,0),0),"업데이트순번이상",""),
"그외없음")))</f>
        <v/>
      </c>
      <c r="AI84" s="11" t="str">
        <f>IF(OR(ISNUMBER(AC84),AC84="삭제",ISBLANK(AC84)),"",
IF(LEFT(AC84,5)="Equip",IF(MID(AC84,7,1)="4","전설",""),
IF(LEFT(AC84,5)="Actor",IF(MID(AC84,7,1)="2","전설",""),
"그외없음")))</f>
        <v/>
      </c>
      <c r="AJ84" t="str">
        <f>IF(ISBLANK($AB84),"",
IF(AND($B84&gt;=VLOOKUP($AB84,$AP:$AS,3,0),$B84&lt;=VLOOKUP($AB84,$AP:$AS,4,0)),"","슬롯타입이상"))</f>
        <v/>
      </c>
      <c r="AK84" t="str">
        <f ca="1">IF(OR(
  AND(NOT(ISERROR(FIND("상자",AB84))),ISBLANK(AC84)),
  AND(ISBLANK(AB84),ISBLANK(AC84)),
  AND(NOT(ISERROR(FIND("안 지정",AB84))),ISNUMBER(AC84))),"",
IF(AND(NOT(ISERROR(FIND("상자",AB84))),NOT(ISBLANK(AC84))),"밸류불필요",
IF(AND(NOT(ISERROR(FIND("안 지정",AB84))),NOT(ISNUMBER(AC84))),"숫자필요",
IF(NOT(ISERROR(FIND("장비",AB84))),
  IFERROR(VLOOKUP(AC84,[1]EquipTable!$A:$T,MATCH("이름참고",[1]EquipTable!$1:$1,0),0),"장비없음"),
IF(NOT(ISERROR(FIND("캐릭터",AB84))),
  IFERROR(VLOOKUP(AC84,[2]ActorTable!$A:$H,MATCH("이름참고",[2]ActorTable!$1:$1,0),0),"캐릭터없음"),
"")))))</f>
        <v>성스러운 휘장</v>
      </c>
      <c r="AL84">
        <v>1</v>
      </c>
      <c r="AM84" t="str">
        <f ca="1">IF(ROW()=2,AN84,OFFSET(AM84,-1,0)&amp;IF(LEN(AN84)=0,"",","&amp;AN84))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v>
      </c>
      <c r="AN84" t="str">
        <f ca="1">IF(AL84&lt;&gt;1,"",
"{"""&amp;A$1&amp;""":"&amp;A84
&amp;","""&amp;B$1&amp;""":"&amp;B84
&amp;IF(LEN(AA84)=0,"",","""&amp;AA$1&amp;""":"""&amp;AA84&amp;"""")
&amp;IF(LEN(AC84)=0,"",","""&amp;AC$1&amp;""":"""&amp;AC84&amp;"""")
&amp;IF(LEN(AD84)=0,"",","""&amp;AD$1&amp;""":"&amp;AD84)
&amp;IF(LEN(AE84)=0,"",","""&amp;AE$1&amp;""":"""&amp;AE84&amp;"""")
&amp;IF(LEN(AF84)=0,"",","""&amp;AF$1&amp;""":"&amp;AF84)
&amp;IF(LEN(AG84)=0,"",","""&amp;AG$1&amp;""":"&amp;AG84)&amp;"}")</f>
        <v>{"dy":9,"sl":2,"tp":"fe","vl":"Equip5201","cn":1,"pt":"GO","pr":3400}</v>
      </c>
      <c r="BM84">
        <f ca="1">IF(VLOOKUP($BV84,[1]EquipTable!$1:$1048576,MATCH("업데이트순번",[1]EquipTable!$1:$1,0),0)&lt;=$BP$1,1,0)
*IF(MID(BV84,7,1)="4",0.1,1)</f>
        <v>0</v>
      </c>
      <c r="BN84">
        <f ca="1">IF(VLOOKUP($BV84,[1]EquipTable!$1:$1048576,MATCH("업데이트순번",[1]EquipTable!$1:$1,0),0)&lt;=$BP$1,1,0)
*IF(MID(BV84,7,1)="4",0.1,1)
*IF(AND(MID(BV84,7,1)&lt;&gt;"4",OR(MID(BV84,6,1)="6",MID(BV84,6,1)="7")),3,1)</f>
        <v>0</v>
      </c>
      <c r="BO84">
        <f ca="1">IF(VLOOKUP($BV84,[1]EquipTable!$1:$1048576,MATCH("업데이트순번",[1]EquipTable!$1:$1,0),0)&lt;=$BP$1,1,0)
*IF(MID(BV84,7,1)="4",0.1,1)
*IF(AND(MID(BV84,7,1)&lt;&gt;"4",MID(BV84,6,1)="8"),4,1)</f>
        <v>0</v>
      </c>
      <c r="BP84">
        <f t="shared" ca="1" si="16"/>
        <v>0</v>
      </c>
      <c r="BQ84">
        <f t="shared" ca="1" si="17"/>
        <v>0</v>
      </c>
      <c r="BR84">
        <f t="shared" ca="1" si="18"/>
        <v>0</v>
      </c>
      <c r="BS84">
        <f t="shared" ca="1" si="19"/>
        <v>0.66801619433198434</v>
      </c>
      <c r="BT84">
        <f t="shared" ca="1" si="20"/>
        <v>0.46654099905749319</v>
      </c>
      <c r="BU84">
        <f t="shared" ca="1" si="21"/>
        <v>0.50458715596330239</v>
      </c>
      <c r="BV84" t="str">
        <f ca="1">OFFSET([1]EquipTable!$A$1,ROW()-1,0)</f>
        <v>후보</v>
      </c>
    </row>
    <row r="85" spans="1:74">
      <c r="A85">
        <v>9</v>
      </c>
      <c r="B85">
        <v>3</v>
      </c>
      <c r="C85">
        <f>IF(B85&lt;=9,0,
IF(B85=10,1,2))</f>
        <v>0</v>
      </c>
      <c r="D85">
        <f ca="1">RAND()</f>
        <v>5.776075983508E-2</v>
      </c>
      <c r="E85">
        <f ca="1">RAND()</f>
        <v>0.41905797838375813</v>
      </c>
      <c r="F85">
        <f ca="1">RAND()</f>
        <v>0.67102900966186152</v>
      </c>
      <c r="G85">
        <f ca="1">RAND()</f>
        <v>0.48211456601966041</v>
      </c>
      <c r="H85">
        <f ca="1">RAND()</f>
        <v>7.6197480225121961E-3</v>
      </c>
      <c r="I85">
        <f ca="1">RAND()</f>
        <v>0.7629749924874818</v>
      </c>
      <c r="M85" t="str">
        <f ca="1">IF(LEN(J85)&lt;&gt;0,J85,VLOOKUP(D85+$B85,$BJ:$BK,MATCH($BK$1,$BJ$1:$BK$1,0),1))</f>
        <v>안 지정 캐릭터 PP 영웅등급</v>
      </c>
      <c r="N85">
        <f ca="1">IF(LEN(K85)&lt;&gt;0,
  IF(LEN($J85)=0,"두 칸 모두 입력",
  IF($J85="지정 장비",K85,INDEX($CA:$CA,MATCH(K85,$CB:$CB,0)))),
IF($M85="삭제","삭제",
IF($M85="지정 장비",VLOOKUP($E85,OFFSET($BS:$BV,0,IF($B85=6,1,IF($B85=7,2,0))),MATCH($BV$1,OFFSET($BS$1:$BV$1,0,IF($B85=6,1,IF($B85=7,2,0))),0),1),
IF(OR($M85="캐릭터 상자 일반등급",$M85="캐릭터 상자 영웅등급"),"삭제",
IF(OR($M85="지정 캐릭터",$M85="지정 캐릭터 PP",IF(ISERROR(FIND("지정 캐릭터 LBP",$M85)),0,1)),
  IF(AND(OR($B85=10,$B85=11),$M85=OFFSET($M85,-1,0)),OFFSET(N85,-1,0),VLOOKUP($E85,$BZ:$CA,MATCH($CA$1,$BZ$1:$CA$1,0),1)),
IF(OR($M85="안 지정 캐릭터 영웅등급",$M85="안 지정 캐릭터 PP 일반등급",$M85="안 지정 캐릭터 PP 영웅등급"),
  IF(AND(OR($B85=10,$B85=11),$M85=OFFSET($M85,-1,0)),OFFSET(N85,-1,0),INT($E85*100000)),
"그외없음"))))))</f>
        <v>41905</v>
      </c>
      <c r="O85">
        <f ca="1">IF(LEN(L85)&lt;&gt;0,
  IF(OR(LEN($J85)=0,LEN($K85)=0),"세 칸 모두 입력",L85),
IF($M85="삭제","삭제",
IF(OR($M85="지정 장비",$M85="캐릭터 상자 일반등급",$M85="캐릭터 상자 영웅등급",$M85="지정 캐릭터",IF(ISERROR(FIND("지정 캐릭터 LBP",$M85)),0,1),$M85="안 지정 캐릭터 영웅등급"),1,
IF($M85="지정 캐릭터 PP",
  IF(AND(OR($B85=10,$B85=11),$M85=OFFSET($M85,-1,0)),OFFSET(O85,-1,0),
    VLOOKUP($M85,$AP:$BB,MATCH($AX$1,$AP$1:$BB$1,0),0)+INT($E85*(VLOOKUP($M85,$AP:$BB,MATCH($AY$1,$AP$1:$BB$1,0),0)-VLOOKUP($M85,$AP:$BB,MATCH($AX$1,$AP$1:$BB$1,0),0)+1))),
IF(OR($M85="안 지정 캐릭터 PP 일반등급",$M85="안 지정 캐릭터 PP 영웅등급"),
  IF(AND(OR($B85=10,$B85=11),$M85=OFFSET($M85,-1,0)),OFFSET(O85,-1,0),
    VLOOKUP($M85,$AP:$BB,MATCH($AX$1,$AP$1:$BB$1,0),0)+INT($E85*(VLOOKUP($M85,$AP:$BB,MATCH($AY$1,$AP$1:$BB$1,0),0)-VLOOKUP($M85,$AP:$BB,MATCH($AX$1,$AP$1:$BB$1,0),0)+1))),
"그외없음")))))</f>
        <v>8</v>
      </c>
      <c r="P85" t="str">
        <f ca="1">IF($M85="삭제","삭제",
IF($M85="지정 장비",
  IF(ISBLANK(VLOOKUP($N85,[1]EquipTable!$1:$1048576,MATCH("표준 GO pr Min",[1]EquipTable!$1:$1,0),0)),"DI",
    IF(ISBLANK(VLOOKUP($N85,[1]EquipTable!$1:$1048576,MATCH("표준 DI pr Min",[1]EquipTable!$1:$1,0),0)),"GO",
      IF(G85&lt;IF($B85&lt;=1,0.5,0.25),"DI","GO"))),
IF(OR($M85="캐릭터 상자 일반등급",$M85="캐릭터 상자 영웅등급"),"DI",
IF(OR($M85="지정 캐릭터",IF(ISERROR(FIND("지정 캐릭터 LBP",$M85)),0,1),$M85="안 지정 캐릭터 영웅등급"),"DI",
IF($M85="지정 캐릭터 PP","DI",
IF(OR($M85="안 지정 캐릭터 PP 일반등급",$M85="안 지정 캐릭터 PP 영웅등급"),"GO",
"그외없음"))))))</f>
        <v>GO</v>
      </c>
      <c r="Q85" t="str">
        <f ca="1">IF($M85="삭제","삭제",
IF($P85="GO","삭제",
IF($M85="지정 장비",
  IF(ISBLANK(VLOOKUP($N85,[1]EquipTable!$1:$1048576,MATCH("표준 DI pp Min",[1]EquipTable!$1:$1,0),0)),"삭제",
    VLOOKUP($N85,[1]EquipTable!$1:$1048576,MATCH("표준 DI pp Min",[1]EquipTable!$1:$1,0),0)+INT($H85*(VLOOKUP($N85,[1]EquipTable!$1:$1048576,MATCH("표준 DI pp Max",[1]EquipTable!$1:$1,0),0)-VLOOKUP($N85,[1]EquipTable!$1:$1048576,MATCH("표준 DI pp Min",[1]EquipTable!$1:$1,0),0)+1))),
IF(OR($M85="캐릭터 상자 일반등급",$M85="캐릭터 상자 영웅등급"),"삭제",
IF(OR($M85="지정 캐릭터",IF(ISERROR(FIND("지정 캐릭터 LBP",$M85)),0,1)),
  IF(AND(OR($B85=10,$B85=11),$M85=OFFSET($M85,-1,0)),OFFSET(Q85,-1,0),
    IF(ISBLANK(VLOOKUP($N85,[2]ActorTable!$1:$1048576,MATCH("표준 DI pp Min",[2]ActorTable!$1:$1,0),0)),"삭제",
      INT(VLOOKUP($M85,$AP:$BC,MATCH($AZ$1,$AP$1:$BC$1,0),0)*(VLOOKUP($N85,[2]ActorTable!$1:$1048576,MATCH("표준 DI pp Min",[2]ActorTable!$1:$1,0),0)+$H85*(VLOOKUP($N85,[2]ActorTable!$1:$1048576,MATCH("표준 DI pp Max",[2]ActorTable!$1:$1,0),0)-VLOOKUP($N85,[2]ActorTable!$1:$1048576,MATCH("표준 DI pp Min",[2]ActorTable!$1:$1,0),0)+1))))),
IF($M85="안 지정 캐릭터 영웅등급",
  IF(AND(OR($B85=10,$B85=11),$M85=OFFSET($M85,-1,0)),OFFSET(Q85,-1,0),
    VLOOKUP($M85,$AP:$BC,MATCH($BB$1,$AP$1:$BC$1,0),0)+INT($H85*(VLOOKUP($M85,$AP:$BC,MATCH($BC$1,$AP$1:$BC$1,0),0)-VLOOKUP($M85,$AP:$BC,MATCH($BB$1,$AP$1:$BC$1,0),0)+1))),
IF($M85="지정 캐릭터 PP",
  IF(AND(OR($B85=10,$B85=11),$M85=OFFSET($M85,-1,0)),OFFSET(Q85,-1,0),
    INT($O85*VLOOKUP($M85,$AP:$BC,MATCH($AZ$1,$AP$1:$BC$1,0),0)*IF($O85&lt;=15,1,1+($O85-15)^0.5/8)*CHOOSE(MID($N85,7,1)+1,1,1.25,2))),
"그외없음")))))))</f>
        <v>삭제</v>
      </c>
      <c r="R85">
        <f ca="1">IF($M85="삭제","삭제",
IF($M85="지정 장비",
  IF($P85="DI",
    VLOOKUP($N85,[1]EquipTable!$1:$1048576,MATCH("표준 DI pr Min",[1]EquipTable!$1:$1,0),0)+INT($I85*(VLOOKUP($N85,[1]EquipTable!$1:$1048576,MATCH("표준 DI pr Max",[1]EquipTable!$1:$1,0),0)-VLOOKUP($N85,[1]EquipTable!$1:$1048576,MATCH("표준 DI pr Min",[1]EquipTable!$1:$1,0),0)+1)),
    ROUNDDOWN(VLOOKUP($N85,[1]EquipTable!$1:$1048576,MATCH("표준 GO pr Min",[1]EquipTable!$1:$1,0),0)+INT($I85*(VLOOKUP($N85,[1]EquipTable!$1:$1048576,MATCH("표준 GO pr Max",[1]EquipTable!$1:$1,0),0)-VLOOKUP($N85,[1]EquipTable!$1:$1048576,MATCH("표준 GO pr Min",[1]EquipTable!$1:$1,0),0)+100)),-2)),
IF(OR($M85="캐릭터 상자 일반등급",$M85="캐릭터 상자 영웅등급"),VLOOKUP($M85,$AP:$BC,MATCH($AZ$1,$AP$1:$BC$1,0),0),
IF(OR($M85="지정 캐릭터",IF(ISERROR(FIND("지정 캐릭터 LBP",$M85)),0,1)),
  IF(AND(OR($B85=10,$B85=11),$M85=OFFSET($M85,-1,0)),OFFSET(R85,-1,0),
    INT(VLOOKUP($M85,$AP:$BC,MATCH($AZ$1,$AP$1:$BC$1,0),0)*(VLOOKUP($N85,[2]ActorTable!$1:$1048576,MATCH("표준 DI pr Min",[2]ActorTable!$1:$1,0),0)+$I85*(VLOOKUP($N85,[2]ActorTable!$1:$1048576,MATCH("표준 DI pr Max",[2]ActorTable!$1:$1,0),0)-VLOOKUP($N85,[2]ActorTable!$1:$1048576,MATCH("표준 DI pr Min",[2]ActorTable!$1:$1,0),0)+1)))),
IF($M85="안 지정 캐릭터 영웅등급",
  IF(AND(OR($B85=10,$B85=11),$M85=OFFSET($M85,-1,0)),OFFSET(R85,-1,0),
    VLOOKUP($M85,$AP:$BC,MATCH($AZ$1,$AP$1:$BC$1,0),0)+INT($I85*(VLOOKUP($M85,$AP:$BC,MATCH($BA$1,$AP$1:$BC$1,0),0)-VLOOKUP($M85,$AP:$BC,MATCH($AZ$1,$AP$1:$BC$1,0),0)+1))),
IF($M85="지정 캐릭터 PP",
  IF(AND(OR($B85=10,$B85=11),$M85=OFFSET($M85,-1,0)),OFFSET(R85,-1,0),
    INT($O85*VLOOKUP($M85,$AP:$BC,MATCH($AZ$1,$AP$1:$BC$1,0),0)*IF($O85&lt;=15,1,1+($O85-15)^0.5/8)*CHOOSE(MID($N85,7,1)+1,1,1.25,2)*(VLOOKUP($M85,$AP:$BC,MATCH($BA$1,$AP$1:$BC$1,0),0)+$I85*(VLOOKUP($M85,$AP:$BC,MATCH($BB$1,$AP$1:$BC$1,0),0)-VLOOKUP($M85,$AP:$BC,MATCH($BA$1,$AP$1:$BC$1,0),0))))),
IF(OR($M85="안 지정 캐릭터 PP 일반등급",$M85="안 지정 캐릭터 PP 영웅등급"),
  IF(AND(OR($B85=10,$B85=11),$M85=OFFSET($M85,-1,0)),OFFSET(R85,-1,0),
    $O85*VLOOKUP($M85,$AP:$BC,MATCH($AZ$1,$AP$1:$BC$1,0),0)),
"그외없음")))))))</f>
        <v>2400</v>
      </c>
      <c r="S85" t="str">
        <f ca="1">IF(OR(ISNUMBER(N85),N85="삭제",ISBLANK(N85)),"",
IF(LEFT(N85,5)="Equip",
  IF($BP$1&lt;VLOOKUP(N85,[1]EquipTable!$1:$1048576,MATCH("업데이트순번",[1]EquipTable!$1:$1,0),0),"업데이트순번이상",""),
IF(LEFT(N85,5)="Actor",
  IF($BY$1&lt;VLOOKUP(N85,[2]ActorTable!$1:$1048576,MATCH("업데이트순번",[2]ActorTable!$1:$1,0),0),"업데이트순번이상",""),
"그외없음")))</f>
        <v/>
      </c>
      <c r="T85" t="str">
        <f ca="1">IF(OR(ISNUMBER(N85),N85="삭제",ISBLANK(N85)),"",
IF(LEFT(N85,5)="Equip",IF(MID(N85,7,1)="4","전설",""),
IF(LEFT(N85,5)="Actor",IF(MID(N85,7,1)="2","전설",""),
"그외없음")))</f>
        <v/>
      </c>
      <c r="U85" t="s">
        <v>92</v>
      </c>
      <c r="V85">
        <v>26063</v>
      </c>
      <c r="W85">
        <v>10</v>
      </c>
      <c r="X85" t="s">
        <v>125</v>
      </c>
      <c r="Z85">
        <v>1000</v>
      </c>
      <c r="AA85" t="str">
        <f ca="1">IF(ISBLANK(AB85),"",
VLOOKUP(AB85,OFFSET(INDIRECT("$A:$B"),0,MATCH(AB$1&amp;"_Verify",INDIRECT("$1:$1"),0)-1),2,0)
)</f>
        <v>fe</v>
      </c>
      <c r="AB85" t="s">
        <v>82</v>
      </c>
      <c r="AC85" t="s">
        <v>252</v>
      </c>
      <c r="AD85">
        <v>1</v>
      </c>
      <c r="AE85" t="s">
        <v>125</v>
      </c>
      <c r="AG85">
        <v>7300</v>
      </c>
      <c r="AH85" t="str">
        <f ca="1">IF(OR(ISNUMBER(AC85),AC85="삭제",ISBLANK(AC85)),"",
IF(LEFT(AC85,5)="Equip",
  IF($BP$1&lt;VLOOKUP(AC85,[1]EquipTable!$1:$1048576,MATCH("업데이트순번",[1]EquipTable!$1:$1,0),0),"업데이트순번이상",""),
IF(LEFT(AC85,5)="Actor",
  IF($BY$1&lt;VLOOKUP(AC85,[2]ActorTable!$1:$1048576,MATCH("업데이트순번",[2]ActorTable!$1:$1,0),0),"업데이트순번이상",""),
"그외없음")))</f>
        <v/>
      </c>
      <c r="AI85" s="11" t="str">
        <f>IF(OR(ISNUMBER(AC85),AC85="삭제",ISBLANK(AC85)),"",
IF(LEFT(AC85,5)="Equip",IF(MID(AC85,7,1)="4","전설",""),
IF(LEFT(AC85,5)="Actor",IF(MID(AC85,7,1)="2","전설",""),
"그외없음")))</f>
        <v/>
      </c>
      <c r="AJ85" t="str">
        <f>IF(ISBLANK($AB85),"",
IF(AND($B85&gt;=VLOOKUP($AB85,$AP:$AS,3,0),$B85&lt;=VLOOKUP($AB85,$AP:$AS,4,0)),"","슬롯타입이상"))</f>
        <v/>
      </c>
      <c r="AK85" t="str">
        <f ca="1">IF(OR(
  AND(NOT(ISERROR(FIND("상자",AB85))),ISBLANK(AC85)),
  AND(ISBLANK(AB85),ISBLANK(AC85)),
  AND(NOT(ISERROR(FIND("안 지정",AB85))),ISNUMBER(AC85))),"",
IF(AND(NOT(ISERROR(FIND("상자",AB85))),NOT(ISBLANK(AC85))),"밸류불필요",
IF(AND(NOT(ISERROR(FIND("안 지정",AB85))),NOT(ISNUMBER(AC85))),"숫자필요",
IF(NOT(ISERROR(FIND("장비",AB85))),
  IFERROR(VLOOKUP(AC85,[1]EquipTable!$A:$T,MATCH("이름참고",[1]EquipTable!$1:$1,0),0),"장비없음"),
IF(NOT(ISERROR(FIND("캐릭터",AB85))),
  IFERROR(VLOOKUP(AC85,[2]ActorTable!$A:$H,MATCH("이름참고",[2]ActorTable!$1:$1,0),0),"캐릭터없음"),
"")))))</f>
        <v>울려퍼지는 여명</v>
      </c>
      <c r="AL85">
        <v>1</v>
      </c>
      <c r="AM85" t="str">
        <f ca="1">IF(ROW()=2,AN85,OFFSET(AM85,-1,0)&amp;IF(LEN(AN85)=0,"",","&amp;AN85))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v>
      </c>
      <c r="AN85" t="str">
        <f ca="1">IF(AL85&lt;&gt;1,"",
"{"""&amp;A$1&amp;""":"&amp;A85
&amp;","""&amp;B$1&amp;""":"&amp;B85
&amp;IF(LEN(AA85)=0,"",","""&amp;AA$1&amp;""":"""&amp;AA85&amp;"""")
&amp;IF(LEN(AC85)=0,"",","""&amp;AC$1&amp;""":"""&amp;AC85&amp;"""")
&amp;IF(LEN(AD85)=0,"",","""&amp;AD$1&amp;""":"&amp;AD85)
&amp;IF(LEN(AE85)=0,"",","""&amp;AE$1&amp;""":"""&amp;AE85&amp;"""")
&amp;IF(LEN(AF85)=0,"",","""&amp;AF$1&amp;""":"&amp;AF85)
&amp;IF(LEN(AG85)=0,"",","""&amp;AG$1&amp;""":"&amp;AG85)&amp;"}")</f>
        <v>{"dy":9,"sl":3,"tp":"fe","vl":"Equip2302","cn":1,"pt":"GO","pr":7300}</v>
      </c>
      <c r="BM85">
        <f ca="1">IF(VLOOKUP($BV85,[1]EquipTable!$1:$1048576,MATCH("업데이트순번",[1]EquipTable!$1:$1,0),0)&lt;=$BP$1,1,0)
*IF(MID(BV85,7,1)="4",0.1,1)</f>
        <v>0</v>
      </c>
      <c r="BN85">
        <f ca="1">IF(VLOOKUP($BV85,[1]EquipTable!$1:$1048576,MATCH("업데이트순번",[1]EquipTable!$1:$1,0),0)&lt;=$BP$1,1,0)
*IF(MID(BV85,7,1)="4",0.1,1)
*IF(AND(MID(BV85,7,1)&lt;&gt;"4",OR(MID(BV85,6,1)="6",MID(BV85,6,1)="7")),3,1)</f>
        <v>0</v>
      </c>
      <c r="BO85">
        <f ca="1">IF(VLOOKUP($BV85,[1]EquipTable!$1:$1048576,MATCH("업데이트순번",[1]EquipTable!$1:$1,0),0)&lt;=$BP$1,1,0)
*IF(MID(BV85,7,1)="4",0.1,1)
*IF(AND(MID(BV85,7,1)&lt;&gt;"4",MID(BV85,6,1)="8"),4,1)</f>
        <v>0</v>
      </c>
      <c r="BP85">
        <f t="shared" ca="1" si="16"/>
        <v>0</v>
      </c>
      <c r="BQ85">
        <f t="shared" ca="1" si="17"/>
        <v>0</v>
      </c>
      <c r="BR85">
        <f t="shared" ca="1" si="18"/>
        <v>0</v>
      </c>
      <c r="BS85">
        <f t="shared" ca="1" si="19"/>
        <v>0.66801619433198434</v>
      </c>
      <c r="BT85">
        <f t="shared" ca="1" si="20"/>
        <v>0.46654099905749319</v>
      </c>
      <c r="BU85">
        <f t="shared" ca="1" si="21"/>
        <v>0.50458715596330239</v>
      </c>
      <c r="BV85" t="str">
        <f ca="1">OFFSET([1]EquipTable!$A$1,ROW()-1,0)</f>
        <v>후보</v>
      </c>
    </row>
    <row r="86" spans="1:74">
      <c r="A86">
        <v>9</v>
      </c>
      <c r="B86">
        <v>4</v>
      </c>
      <c r="C86">
        <f>IF(B86&lt;=9,0,
IF(B86=10,1,2))</f>
        <v>0</v>
      </c>
      <c r="D86">
        <f ca="1">RAND()</f>
        <v>0.57596302227577278</v>
      </c>
      <c r="E86">
        <f ca="1">RAND()</f>
        <v>0.64920144765123411</v>
      </c>
      <c r="F86">
        <f ca="1">RAND()</f>
        <v>0.47482197230148571</v>
      </c>
      <c r="G86">
        <f ca="1">RAND()</f>
        <v>0.67673558215294249</v>
      </c>
      <c r="H86">
        <f ca="1">RAND()</f>
        <v>0.40020387855911022</v>
      </c>
      <c r="I86">
        <f ca="1">RAND()</f>
        <v>0.89669121850469613</v>
      </c>
      <c r="M86" t="str">
        <f ca="1">IF(LEN(J86)&lt;&gt;0,J86,VLOOKUP(D86+$B86,$BJ:$BK,MATCH($BK$1,$BJ$1:$BK$1,0),1))</f>
        <v>안 지정 캐릭터 PP 일반등급</v>
      </c>
      <c r="N86">
        <f ca="1">IF(LEN(K86)&lt;&gt;0,
  IF(LEN($J86)=0,"두 칸 모두 입력",
  IF($J86="지정 장비",K86,INDEX($CA:$CA,MATCH(K86,$CB:$CB,0)))),
IF($M86="삭제","삭제",
IF($M86="지정 장비",VLOOKUP($E86,OFFSET($BS:$BV,0,IF($B86=6,1,IF($B86=7,2,0))),MATCH($BV$1,OFFSET($BS$1:$BV$1,0,IF($B86=6,1,IF($B86=7,2,0))),0),1),
IF(OR($M86="캐릭터 상자 일반등급",$M86="캐릭터 상자 영웅등급"),"삭제",
IF(OR($M86="지정 캐릭터",$M86="지정 캐릭터 PP",IF(ISERROR(FIND("지정 캐릭터 LBP",$M86)),0,1)),
  IF(AND(OR($B86=10,$B86=11),$M86=OFFSET($M86,-1,0)),OFFSET(N86,-1,0),VLOOKUP($E86,$BZ:$CA,MATCH($CA$1,$BZ$1:$CA$1,0),1)),
IF(OR($M86="안 지정 캐릭터 영웅등급",$M86="안 지정 캐릭터 PP 일반등급",$M86="안 지정 캐릭터 PP 영웅등급"),
  IF(AND(OR($B86=10,$B86=11),$M86=OFFSET($M86,-1,0)),OFFSET(N86,-1,0),INT($E86*100000)),
"그외없음"))))))</f>
        <v>64920</v>
      </c>
      <c r="O86">
        <f ca="1">IF(LEN(L86)&lt;&gt;0,
  IF(OR(LEN($J86)=0,LEN($K86)=0),"세 칸 모두 입력",L86),
IF($M86="삭제","삭제",
IF(OR($M86="지정 장비",$M86="캐릭터 상자 일반등급",$M86="캐릭터 상자 영웅등급",$M86="지정 캐릭터",IF(ISERROR(FIND("지정 캐릭터 LBP",$M86)),0,1),$M86="안 지정 캐릭터 영웅등급"),1,
IF($M86="지정 캐릭터 PP",
  IF(AND(OR($B86=10,$B86=11),$M86=OFFSET($M86,-1,0)),OFFSET(O86,-1,0),
    VLOOKUP($M86,$AP:$BB,MATCH($AX$1,$AP$1:$BB$1,0),0)+INT($E86*(VLOOKUP($M86,$AP:$BB,MATCH($AY$1,$AP$1:$BB$1,0),0)-VLOOKUP($M86,$AP:$BB,MATCH($AX$1,$AP$1:$BB$1,0),0)+1))),
IF(OR($M86="안 지정 캐릭터 PP 일반등급",$M86="안 지정 캐릭터 PP 영웅등급"),
  IF(AND(OR($B86=10,$B86=11),$M86=OFFSET($M86,-1,0)),OFFSET(O86,-1,0),
    VLOOKUP($M86,$AP:$BB,MATCH($AX$1,$AP$1:$BB$1,0),0)+INT($E86*(VLOOKUP($M86,$AP:$BB,MATCH($AY$1,$AP$1:$BB$1,0),0)-VLOOKUP($M86,$AP:$BB,MATCH($AX$1,$AP$1:$BB$1,0),0)+1))),
"그외없음")))))</f>
        <v>10</v>
      </c>
      <c r="P86" t="str">
        <f ca="1">IF($M86="삭제","삭제",
IF($M86="지정 장비",
  IF(ISBLANK(VLOOKUP($N86,[1]EquipTable!$1:$1048576,MATCH("표준 GO pr Min",[1]EquipTable!$1:$1,0),0)),"DI",
    IF(ISBLANK(VLOOKUP($N86,[1]EquipTable!$1:$1048576,MATCH("표준 DI pr Min",[1]EquipTable!$1:$1,0),0)),"GO",
      IF(G86&lt;IF($B86&lt;=1,0.5,0.25),"DI","GO"))),
IF(OR($M86="캐릭터 상자 일반등급",$M86="캐릭터 상자 영웅등급"),"DI",
IF(OR($M86="지정 캐릭터",IF(ISERROR(FIND("지정 캐릭터 LBP",$M86)),0,1),$M86="안 지정 캐릭터 영웅등급"),"DI",
IF($M86="지정 캐릭터 PP","DI",
IF(OR($M86="안 지정 캐릭터 PP 일반등급",$M86="안 지정 캐릭터 PP 영웅등급"),"GO",
"그외없음"))))))</f>
        <v>GO</v>
      </c>
      <c r="Q86" t="str">
        <f ca="1">IF($M86="삭제","삭제",
IF($P86="GO","삭제",
IF($M86="지정 장비",
  IF(ISBLANK(VLOOKUP($N86,[1]EquipTable!$1:$1048576,MATCH("표준 DI pp Min",[1]EquipTable!$1:$1,0),0)),"삭제",
    VLOOKUP($N86,[1]EquipTable!$1:$1048576,MATCH("표준 DI pp Min",[1]EquipTable!$1:$1,0),0)+INT($H86*(VLOOKUP($N86,[1]EquipTable!$1:$1048576,MATCH("표준 DI pp Max",[1]EquipTable!$1:$1,0),0)-VLOOKUP($N86,[1]EquipTable!$1:$1048576,MATCH("표준 DI pp Min",[1]EquipTable!$1:$1,0),0)+1))),
IF(OR($M86="캐릭터 상자 일반등급",$M86="캐릭터 상자 영웅등급"),"삭제",
IF(OR($M86="지정 캐릭터",IF(ISERROR(FIND("지정 캐릭터 LBP",$M86)),0,1)),
  IF(AND(OR($B86=10,$B86=11),$M86=OFFSET($M86,-1,0)),OFFSET(Q86,-1,0),
    IF(ISBLANK(VLOOKUP($N86,[2]ActorTable!$1:$1048576,MATCH("표준 DI pp Min",[2]ActorTable!$1:$1,0),0)),"삭제",
      INT(VLOOKUP($M86,$AP:$BC,MATCH($AZ$1,$AP$1:$BC$1,0),0)*(VLOOKUP($N86,[2]ActorTable!$1:$1048576,MATCH("표준 DI pp Min",[2]ActorTable!$1:$1,0),0)+$H86*(VLOOKUP($N86,[2]ActorTable!$1:$1048576,MATCH("표준 DI pp Max",[2]ActorTable!$1:$1,0),0)-VLOOKUP($N86,[2]ActorTable!$1:$1048576,MATCH("표준 DI pp Min",[2]ActorTable!$1:$1,0),0)+1))))),
IF($M86="안 지정 캐릭터 영웅등급",
  IF(AND(OR($B86=10,$B86=11),$M86=OFFSET($M86,-1,0)),OFFSET(Q86,-1,0),
    VLOOKUP($M86,$AP:$BC,MATCH($BB$1,$AP$1:$BC$1,0),0)+INT($H86*(VLOOKUP($M86,$AP:$BC,MATCH($BC$1,$AP$1:$BC$1,0),0)-VLOOKUP($M86,$AP:$BC,MATCH($BB$1,$AP$1:$BC$1,0),0)+1))),
IF($M86="지정 캐릭터 PP",
  IF(AND(OR($B86=10,$B86=11),$M86=OFFSET($M86,-1,0)),OFFSET(Q86,-1,0),
    INT($O86*VLOOKUP($M86,$AP:$BC,MATCH($AZ$1,$AP$1:$BC$1,0),0)*IF($O86&lt;=15,1,1+($O86-15)^0.5/8)*CHOOSE(MID($N86,7,1)+1,1,1.25,2))),
"그외없음")))))))</f>
        <v>삭제</v>
      </c>
      <c r="R86">
        <f ca="1">IF($M86="삭제","삭제",
IF($M86="지정 장비",
  IF($P86="DI",
    VLOOKUP($N86,[1]EquipTable!$1:$1048576,MATCH("표준 DI pr Min",[1]EquipTable!$1:$1,0),0)+INT($I86*(VLOOKUP($N86,[1]EquipTable!$1:$1048576,MATCH("표준 DI pr Max",[1]EquipTable!$1:$1,0),0)-VLOOKUP($N86,[1]EquipTable!$1:$1048576,MATCH("표준 DI pr Min",[1]EquipTable!$1:$1,0),0)+1)),
    ROUNDDOWN(VLOOKUP($N86,[1]EquipTable!$1:$1048576,MATCH("표준 GO pr Min",[1]EquipTable!$1:$1,0),0)+INT($I86*(VLOOKUP($N86,[1]EquipTable!$1:$1048576,MATCH("표준 GO pr Max",[1]EquipTable!$1:$1,0),0)-VLOOKUP($N86,[1]EquipTable!$1:$1048576,MATCH("표준 GO pr Min",[1]EquipTable!$1:$1,0),0)+100)),-2)),
IF(OR($M86="캐릭터 상자 일반등급",$M86="캐릭터 상자 영웅등급"),VLOOKUP($M86,$AP:$BC,MATCH($AZ$1,$AP$1:$BC$1,0),0),
IF(OR($M86="지정 캐릭터",IF(ISERROR(FIND("지정 캐릭터 LBP",$M86)),0,1)),
  IF(AND(OR($B86=10,$B86=11),$M86=OFFSET($M86,-1,0)),OFFSET(R86,-1,0),
    INT(VLOOKUP($M86,$AP:$BC,MATCH($AZ$1,$AP$1:$BC$1,0),0)*(VLOOKUP($N86,[2]ActorTable!$1:$1048576,MATCH("표준 DI pr Min",[2]ActorTable!$1:$1,0),0)+$I86*(VLOOKUP($N86,[2]ActorTable!$1:$1048576,MATCH("표준 DI pr Max",[2]ActorTable!$1:$1,0),0)-VLOOKUP($N86,[2]ActorTable!$1:$1048576,MATCH("표준 DI pr Min",[2]ActorTable!$1:$1,0),0)+1)))),
IF($M86="안 지정 캐릭터 영웅등급",
  IF(AND(OR($B86=10,$B86=11),$M86=OFFSET($M86,-1,0)),OFFSET(R86,-1,0),
    VLOOKUP($M86,$AP:$BC,MATCH($AZ$1,$AP$1:$BC$1,0),0)+INT($I86*(VLOOKUP($M86,$AP:$BC,MATCH($BA$1,$AP$1:$BC$1,0),0)-VLOOKUP($M86,$AP:$BC,MATCH($AZ$1,$AP$1:$BC$1,0),0)+1))),
IF($M86="지정 캐릭터 PP",
  IF(AND(OR($B86=10,$B86=11),$M86=OFFSET($M86,-1,0)),OFFSET(R86,-1,0),
    INT($O86*VLOOKUP($M86,$AP:$BC,MATCH($AZ$1,$AP$1:$BC$1,0),0)*IF($O86&lt;=15,1,1+($O86-15)^0.5/8)*CHOOSE(MID($N86,7,1)+1,1,1.25,2)*(VLOOKUP($M86,$AP:$BC,MATCH($BA$1,$AP$1:$BC$1,0),0)+$I86*(VLOOKUP($M86,$AP:$BC,MATCH($BB$1,$AP$1:$BC$1,0),0)-VLOOKUP($M86,$AP:$BC,MATCH($BA$1,$AP$1:$BC$1,0),0))))),
IF(OR($M86="안 지정 캐릭터 PP 일반등급",$M86="안 지정 캐릭터 PP 영웅등급"),
  IF(AND(OR($B86=10,$B86=11),$M86=OFFSET($M86,-1,0)),OFFSET(R86,-1,0),
    $O86*VLOOKUP($M86,$AP:$BC,MATCH($AZ$1,$AP$1:$BC$1,0),0)),
"그외없음")))))))</f>
        <v>3000</v>
      </c>
      <c r="S86" t="str">
        <f ca="1">IF(OR(ISNUMBER(N86),N86="삭제",ISBLANK(N86)),"",
IF(LEFT(N86,5)="Equip",
  IF($BP$1&lt;VLOOKUP(N86,[1]EquipTable!$1:$1048576,MATCH("업데이트순번",[1]EquipTable!$1:$1,0),0),"업데이트순번이상",""),
IF(LEFT(N86,5)="Actor",
  IF($BY$1&lt;VLOOKUP(N86,[2]ActorTable!$1:$1048576,MATCH("업데이트순번",[2]ActorTable!$1:$1,0),0),"업데이트순번이상",""),
"그외없음")))</f>
        <v/>
      </c>
      <c r="T86" t="str">
        <f ca="1">IF(OR(ISNUMBER(N86),N86="삭제",ISBLANK(N86)),"",
IF(LEFT(N86,5)="Equip",IF(MID(N86,7,1)="4","전설",""),
IF(LEFT(N86,5)="Actor",IF(MID(N86,7,1)="2","전설",""),
"그외없음")))</f>
        <v/>
      </c>
      <c r="U86" t="s">
        <v>92</v>
      </c>
      <c r="V86">
        <v>74661</v>
      </c>
      <c r="W86">
        <v>13</v>
      </c>
      <c r="X86" t="s">
        <v>125</v>
      </c>
      <c r="Z86">
        <v>1300</v>
      </c>
      <c r="AA86" t="str">
        <f ca="1">IF(ISBLANK(AB86),"",
VLOOKUP(AB86,OFFSET(INDIRECT("$A:$B"),0,MATCH(AB$1&amp;"_Verify",INDIRECT("$1:$1"),0)-1),2,0)
)</f>
        <v>fe</v>
      </c>
      <c r="AB86" t="s">
        <v>82</v>
      </c>
      <c r="AC86" t="s">
        <v>452</v>
      </c>
      <c r="AD86">
        <v>1</v>
      </c>
      <c r="AE86" t="s">
        <v>129</v>
      </c>
      <c r="AG86">
        <v>11</v>
      </c>
      <c r="AH86" t="str">
        <f ca="1">IF(OR(ISNUMBER(AC86),AC86="삭제",ISBLANK(AC86)),"",
IF(LEFT(AC86,5)="Equip",
  IF($BP$1&lt;VLOOKUP(AC86,[1]EquipTable!$1:$1048576,MATCH("업데이트순번",[1]EquipTable!$1:$1,0),0),"업데이트순번이상",""),
IF(LEFT(AC86,5)="Actor",
  IF($BY$1&lt;VLOOKUP(AC86,[2]ActorTable!$1:$1048576,MATCH("업데이트순번",[2]ActorTable!$1:$1,0),0),"업데이트순번이상",""),
"그외없음")))</f>
        <v/>
      </c>
      <c r="AI86" s="11" t="str">
        <f>IF(OR(ISNUMBER(AC86),AC86="삭제",ISBLANK(AC86)),"",
IF(LEFT(AC86,5)="Equip",IF(MID(AC86,7,1)="4","전설",""),
IF(LEFT(AC86,5)="Actor",IF(MID(AC86,7,1)="2","전설",""),
"그외없음")))</f>
        <v/>
      </c>
      <c r="AJ86" t="str">
        <f>IF(ISBLANK($AB86),"",
IF(AND($B86&gt;=VLOOKUP($AB86,$AP:$AS,3,0),$B86&lt;=VLOOKUP($AB86,$AP:$AS,4,0)),"","슬롯타입이상"))</f>
        <v/>
      </c>
      <c r="AK86" t="str">
        <f ca="1">IF(OR(
  AND(NOT(ISERROR(FIND("상자",AB86))),ISBLANK(AC86)),
  AND(ISBLANK(AB86),ISBLANK(AC86)),
  AND(NOT(ISERROR(FIND("안 지정",AB86))),ISNUMBER(AC86))),"",
IF(AND(NOT(ISERROR(FIND("상자",AB86))),NOT(ISBLANK(AC86))),"밸류불필요",
IF(AND(NOT(ISERROR(FIND("안 지정",AB86))),NOT(ISNUMBER(AC86))),"숫자필요",
IF(NOT(ISERROR(FIND("장비",AB86))),
  IFERROR(VLOOKUP(AC86,[1]EquipTable!$A:$T,MATCH("이름참고",[1]EquipTable!$1:$1,0),0),"장비없음"),
IF(NOT(ISERROR(FIND("캐릭터",AB86))),
  IFERROR(VLOOKUP(AC86,[2]ActorTable!$A:$H,MATCH("이름참고",[2]ActorTable!$1:$1,0),0),"캐릭터없음"),
"")))))</f>
        <v>흑진주 칼날</v>
      </c>
      <c r="AL86">
        <v>1</v>
      </c>
      <c r="AM86" t="str">
        <f ca="1">IF(ROW()=2,AN86,OFFSET(AM86,-1,0)&amp;IF(LEN(AN86)=0,"",","&amp;AN86))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v>
      </c>
      <c r="AN86" t="str">
        <f ca="1">IF(AL86&lt;&gt;1,"",
"{"""&amp;A$1&amp;""":"&amp;A86
&amp;","""&amp;B$1&amp;""":"&amp;B86
&amp;IF(LEN(AA86)=0,"",","""&amp;AA$1&amp;""":"""&amp;AA86&amp;"""")
&amp;IF(LEN(AC86)=0,"",","""&amp;AC$1&amp;""":"""&amp;AC86&amp;"""")
&amp;IF(LEN(AD86)=0,"",","""&amp;AD$1&amp;""":"&amp;AD86)
&amp;IF(LEN(AE86)=0,"",","""&amp;AE$1&amp;""":"""&amp;AE86&amp;"""")
&amp;IF(LEN(AF86)=0,"",","""&amp;AF$1&amp;""":"&amp;AF86)
&amp;IF(LEN(AG86)=0,"",","""&amp;AG$1&amp;""":"&amp;AG86)&amp;"}")</f>
        <v>{"dy":9,"sl":4,"tp":"fe","vl":"Equip1302","cn":1,"pt":"DI","pr":11}</v>
      </c>
      <c r="BM86">
        <f ca="1">IF(VLOOKUP($BV86,[1]EquipTable!$1:$1048576,MATCH("업데이트순번",[1]EquipTable!$1:$1,0),0)&lt;=$BP$1,1,0)
*IF(MID(BV86,7,1)="4",0.1,1)</f>
        <v>0</v>
      </c>
      <c r="BN86">
        <f ca="1">IF(VLOOKUP($BV86,[1]EquipTable!$1:$1048576,MATCH("업데이트순번",[1]EquipTable!$1:$1,0),0)&lt;=$BP$1,1,0)
*IF(MID(BV86,7,1)="4",0.1,1)
*IF(AND(MID(BV86,7,1)&lt;&gt;"4",OR(MID(BV86,6,1)="6",MID(BV86,6,1)="7")),3,1)</f>
        <v>0</v>
      </c>
      <c r="BO86">
        <f ca="1">IF(VLOOKUP($BV86,[1]EquipTable!$1:$1048576,MATCH("업데이트순번",[1]EquipTable!$1:$1,0),0)&lt;=$BP$1,1,0)
*IF(MID(BV86,7,1)="4",0.1,1)
*IF(AND(MID(BV86,7,1)&lt;&gt;"4",MID(BV86,6,1)="8"),4,1)</f>
        <v>0</v>
      </c>
      <c r="BP86">
        <f t="shared" ca="1" si="16"/>
        <v>0</v>
      </c>
      <c r="BQ86">
        <f t="shared" ca="1" si="17"/>
        <v>0</v>
      </c>
      <c r="BR86">
        <f t="shared" ca="1" si="18"/>
        <v>0</v>
      </c>
      <c r="BS86">
        <f t="shared" ca="1" si="19"/>
        <v>0.66801619433198434</v>
      </c>
      <c r="BT86">
        <f t="shared" ca="1" si="20"/>
        <v>0.46654099905749319</v>
      </c>
      <c r="BU86">
        <f t="shared" ca="1" si="21"/>
        <v>0.50458715596330239</v>
      </c>
      <c r="BV86" t="str">
        <f ca="1">OFFSET([1]EquipTable!$A$1,ROW()-1,0)</f>
        <v>후보</v>
      </c>
    </row>
    <row r="87" spans="1:74">
      <c r="A87">
        <v>9</v>
      </c>
      <c r="B87">
        <v>5</v>
      </c>
      <c r="C87">
        <f>IF(B87&lt;=9,0,
IF(B87=10,1,2))</f>
        <v>0</v>
      </c>
      <c r="D87">
        <f ca="1">RAND()</f>
        <v>8.2643970306439107E-2</v>
      </c>
      <c r="E87">
        <f ca="1">RAND()</f>
        <v>0.60143498768938664</v>
      </c>
      <c r="F87">
        <f ca="1">RAND()</f>
        <v>7.4557710287376566E-2</v>
      </c>
      <c r="G87">
        <f ca="1">RAND()</f>
        <v>0.34914774859641162</v>
      </c>
      <c r="H87">
        <f ca="1">RAND()</f>
        <v>0.38314773672661429</v>
      </c>
      <c r="I87">
        <f ca="1">RAND()</f>
        <v>0.84211424516059785</v>
      </c>
      <c r="M87" t="str">
        <f ca="1">IF(LEN(J87)&lt;&gt;0,J87,VLOOKUP(D87+$B87,$BJ:$BK,MATCH($BK$1,$BJ$1:$BK$1,0),1))</f>
        <v>지정 장비</v>
      </c>
      <c r="N87" t="str">
        <f ca="1">IF(LEN(K87)&lt;&gt;0,
  IF(LEN($J87)=0,"두 칸 모두 입력",
  IF($J87="지정 장비",K87,INDEX($CA:$CA,MATCH(K87,$CB:$CB,0)))),
IF($M87="삭제","삭제",
IF($M87="지정 장비",VLOOKUP($E87,OFFSET($BS:$BV,0,IF($B87=6,1,IF($B87=7,2,0))),MATCH($BV$1,OFFSET($BS$1:$BV$1,0,IF($B87=6,1,IF($B87=7,2,0))),0),1),
IF(OR($M87="캐릭터 상자 일반등급",$M87="캐릭터 상자 영웅등급"),"삭제",
IF(OR($M87="지정 캐릭터",$M87="지정 캐릭터 PP",IF(ISERROR(FIND("지정 캐릭터 LBP",$M87)),0,1)),
  IF(AND(OR($B87=10,$B87=11),$M87=OFFSET($M87,-1,0)),OFFSET(N87,-1,0),VLOOKUP($E87,$BZ:$CA,MATCH($CA$1,$BZ$1:$CA$1,0),1)),
IF(OR($M87="안 지정 캐릭터 영웅등급",$M87="안 지정 캐릭터 PP 일반등급",$M87="안 지정 캐릭터 PP 영웅등급"),
  IF(AND(OR($B87=10,$B87=11),$M87=OFFSET($M87,-1,0)),OFFSET(N87,-1,0),INT($E87*100000)),
"그외없음"))))))</f>
        <v>Equip5102</v>
      </c>
      <c r="O87">
        <f ca="1">IF(LEN(L87)&lt;&gt;0,
  IF(OR(LEN($J87)=0,LEN($K87)=0),"세 칸 모두 입력",L87),
IF($M87="삭제","삭제",
IF(OR($M87="지정 장비",$M87="캐릭터 상자 일반등급",$M87="캐릭터 상자 영웅등급",$M87="지정 캐릭터",IF(ISERROR(FIND("지정 캐릭터 LBP",$M87)),0,1),$M87="안 지정 캐릭터 영웅등급"),1,
IF($M87="지정 캐릭터 PP",
  IF(AND(OR($B87=10,$B87=11),$M87=OFFSET($M87,-1,0)),OFFSET(O87,-1,0),
    VLOOKUP($M87,$AP:$BB,MATCH($AX$1,$AP$1:$BB$1,0),0)+INT($E87*(VLOOKUP($M87,$AP:$BB,MATCH($AY$1,$AP$1:$BB$1,0),0)-VLOOKUP($M87,$AP:$BB,MATCH($AX$1,$AP$1:$BB$1,0),0)+1))),
IF(OR($M87="안 지정 캐릭터 PP 일반등급",$M87="안 지정 캐릭터 PP 영웅등급"),
  IF(AND(OR($B87=10,$B87=11),$M87=OFFSET($M87,-1,0)),OFFSET(O87,-1,0),
    VLOOKUP($M87,$AP:$BB,MATCH($AX$1,$AP$1:$BB$1,0),0)+INT($E87*(VLOOKUP($M87,$AP:$BB,MATCH($AY$1,$AP$1:$BB$1,0),0)-VLOOKUP($M87,$AP:$BB,MATCH($AX$1,$AP$1:$BB$1,0),0)+1))),
"그외없음")))))</f>
        <v>1</v>
      </c>
      <c r="P87" t="str">
        <f ca="1">IF($M87="삭제","삭제",
IF($M87="지정 장비",
  IF(ISBLANK(VLOOKUP($N87,[1]EquipTable!$1:$1048576,MATCH("표준 GO pr Min",[1]EquipTable!$1:$1,0),0)),"DI",
    IF(ISBLANK(VLOOKUP($N87,[1]EquipTable!$1:$1048576,MATCH("표준 DI pr Min",[1]EquipTable!$1:$1,0),0)),"GO",
      IF(G87&lt;IF($B87&lt;=1,0.5,0.25),"DI","GO"))),
IF(OR($M87="캐릭터 상자 일반등급",$M87="캐릭터 상자 영웅등급"),"DI",
IF(OR($M87="지정 캐릭터",IF(ISERROR(FIND("지정 캐릭터 LBP",$M87)),0,1),$M87="안 지정 캐릭터 영웅등급"),"DI",
IF($M87="지정 캐릭터 PP","DI",
IF(OR($M87="안 지정 캐릭터 PP 일반등급",$M87="안 지정 캐릭터 PP 영웅등급"),"GO",
"그외없음"))))))</f>
        <v>GO</v>
      </c>
      <c r="Q87" t="str">
        <f ca="1">IF($M87="삭제","삭제",
IF($P87="GO","삭제",
IF($M87="지정 장비",
  IF(ISBLANK(VLOOKUP($N87,[1]EquipTable!$1:$1048576,MATCH("표준 DI pp Min",[1]EquipTable!$1:$1,0),0)),"삭제",
    VLOOKUP($N87,[1]EquipTable!$1:$1048576,MATCH("표준 DI pp Min",[1]EquipTable!$1:$1,0),0)+INT($H87*(VLOOKUP($N87,[1]EquipTable!$1:$1048576,MATCH("표준 DI pp Max",[1]EquipTable!$1:$1,0),0)-VLOOKUP($N87,[1]EquipTable!$1:$1048576,MATCH("표준 DI pp Min",[1]EquipTable!$1:$1,0),0)+1))),
IF(OR($M87="캐릭터 상자 일반등급",$M87="캐릭터 상자 영웅등급"),"삭제",
IF(OR($M87="지정 캐릭터",IF(ISERROR(FIND("지정 캐릭터 LBP",$M87)),0,1)),
  IF(AND(OR($B87=10,$B87=11),$M87=OFFSET($M87,-1,0)),OFFSET(Q87,-1,0),
    IF(ISBLANK(VLOOKUP($N87,[2]ActorTable!$1:$1048576,MATCH("표준 DI pp Min",[2]ActorTable!$1:$1,0),0)),"삭제",
      INT(VLOOKUP($M87,$AP:$BC,MATCH($AZ$1,$AP$1:$BC$1,0),0)*(VLOOKUP($N87,[2]ActorTable!$1:$1048576,MATCH("표준 DI pp Min",[2]ActorTable!$1:$1,0),0)+$H87*(VLOOKUP($N87,[2]ActorTable!$1:$1048576,MATCH("표준 DI pp Max",[2]ActorTable!$1:$1,0),0)-VLOOKUP($N87,[2]ActorTable!$1:$1048576,MATCH("표준 DI pp Min",[2]ActorTable!$1:$1,0),0)+1))))),
IF($M87="안 지정 캐릭터 영웅등급",
  IF(AND(OR($B87=10,$B87=11),$M87=OFFSET($M87,-1,0)),OFFSET(Q87,-1,0),
    VLOOKUP($M87,$AP:$BC,MATCH($BB$1,$AP$1:$BC$1,0),0)+INT($H87*(VLOOKUP($M87,$AP:$BC,MATCH($BC$1,$AP$1:$BC$1,0),0)-VLOOKUP($M87,$AP:$BC,MATCH($BB$1,$AP$1:$BC$1,0),0)+1))),
IF($M87="지정 캐릭터 PP",
  IF(AND(OR($B87=10,$B87=11),$M87=OFFSET($M87,-1,0)),OFFSET(Q87,-1,0),
    INT($O87*VLOOKUP($M87,$AP:$BC,MATCH($AZ$1,$AP$1:$BC$1,0),0)*IF($O87&lt;=15,1,1+($O87-15)^0.5/8)*CHOOSE(MID($N87,7,1)+1,1,1.25,2))),
"그외없음")))))))</f>
        <v>삭제</v>
      </c>
      <c r="R87">
        <f ca="1">IF($M87="삭제","삭제",
IF($M87="지정 장비",
  IF($P87="DI",
    VLOOKUP($N87,[1]EquipTable!$1:$1048576,MATCH("표준 DI pr Min",[1]EquipTable!$1:$1,0),0)+INT($I87*(VLOOKUP($N87,[1]EquipTable!$1:$1048576,MATCH("표준 DI pr Max",[1]EquipTable!$1:$1,0),0)-VLOOKUP($N87,[1]EquipTable!$1:$1048576,MATCH("표준 DI pr Min",[1]EquipTable!$1:$1,0),0)+1)),
    ROUNDDOWN(VLOOKUP($N87,[1]EquipTable!$1:$1048576,MATCH("표준 GO pr Min",[1]EquipTable!$1:$1,0),0)+INT($I87*(VLOOKUP($N87,[1]EquipTable!$1:$1048576,MATCH("표준 GO pr Max",[1]EquipTable!$1:$1,0),0)-VLOOKUP($N87,[1]EquipTable!$1:$1048576,MATCH("표준 GO pr Min",[1]EquipTable!$1:$1,0),0)+100)),-2)),
IF(OR($M87="캐릭터 상자 일반등급",$M87="캐릭터 상자 영웅등급"),VLOOKUP($M87,$AP:$BC,MATCH($AZ$1,$AP$1:$BC$1,0),0),
IF(OR($M87="지정 캐릭터",IF(ISERROR(FIND("지정 캐릭터 LBP",$M87)),0,1)),
  IF(AND(OR($B87=10,$B87=11),$M87=OFFSET($M87,-1,0)),OFFSET(R87,-1,0),
    INT(VLOOKUP($M87,$AP:$BC,MATCH($AZ$1,$AP$1:$BC$1,0),0)*(VLOOKUP($N87,[2]ActorTable!$1:$1048576,MATCH("표준 DI pr Min",[2]ActorTable!$1:$1,0),0)+$I87*(VLOOKUP($N87,[2]ActorTable!$1:$1048576,MATCH("표준 DI pr Max",[2]ActorTable!$1:$1,0),0)-VLOOKUP($N87,[2]ActorTable!$1:$1048576,MATCH("표준 DI pr Min",[2]ActorTable!$1:$1,0),0)+1)))),
IF($M87="안 지정 캐릭터 영웅등급",
  IF(AND(OR($B87=10,$B87=11),$M87=OFFSET($M87,-1,0)),OFFSET(R87,-1,0),
    VLOOKUP($M87,$AP:$BC,MATCH($AZ$1,$AP$1:$BC$1,0),0)+INT($I87*(VLOOKUP($M87,$AP:$BC,MATCH($BA$1,$AP$1:$BC$1,0),0)-VLOOKUP($M87,$AP:$BC,MATCH($AZ$1,$AP$1:$BC$1,0),0)+1))),
IF($M87="지정 캐릭터 PP",
  IF(AND(OR($B87=10,$B87=11),$M87=OFFSET($M87,-1,0)),OFFSET(R87,-1,0),
    INT($O87*VLOOKUP($M87,$AP:$BC,MATCH($AZ$1,$AP$1:$BC$1,0),0)*IF($O87&lt;=15,1,1+($O87-15)^0.5/8)*CHOOSE(MID($N87,7,1)+1,1,1.25,2)*(VLOOKUP($M87,$AP:$BC,MATCH($BA$1,$AP$1:$BC$1,0),0)+$I87*(VLOOKUP($M87,$AP:$BC,MATCH($BB$1,$AP$1:$BC$1,0),0)-VLOOKUP($M87,$AP:$BC,MATCH($BA$1,$AP$1:$BC$1,0),0))))),
IF(OR($M87="안 지정 캐릭터 PP 일반등급",$M87="안 지정 캐릭터 PP 영웅등급"),
  IF(AND(OR($B87=10,$B87=11),$M87=OFFSET($M87,-1,0)),OFFSET(R87,-1,0),
    $O87*VLOOKUP($M87,$AP:$BC,MATCH($AZ$1,$AP$1:$BC$1,0),0)),
"그외없음")))))))</f>
        <v>1500</v>
      </c>
      <c r="S87" t="str">
        <f ca="1">IF(OR(ISNUMBER(N87),N87="삭제",ISBLANK(N87)),"",
IF(LEFT(N87,5)="Equip",
  IF($BP$1&lt;VLOOKUP(N87,[1]EquipTable!$1:$1048576,MATCH("업데이트순번",[1]EquipTable!$1:$1,0),0),"업데이트순번이상",""),
IF(LEFT(N87,5)="Actor",
  IF($BY$1&lt;VLOOKUP(N87,[2]ActorTable!$1:$1048576,MATCH("업데이트순번",[2]ActorTable!$1:$1,0),0),"업데이트순번이상",""),
"그외없음")))</f>
        <v/>
      </c>
      <c r="T87" t="str">
        <f ca="1">IF(OR(ISNUMBER(N87),N87="삭제",ISBLANK(N87)),"",
IF(LEFT(N87,5)="Equip",IF(MID(N87,7,1)="4","전설",""),
IF(LEFT(N87,5)="Actor",IF(MID(N87,7,1)="2","전설",""),
"그외없음")))</f>
        <v/>
      </c>
      <c r="U87" t="s">
        <v>82</v>
      </c>
      <c r="V87" t="s">
        <v>201</v>
      </c>
      <c r="W87">
        <v>1</v>
      </c>
      <c r="X87" t="s">
        <v>125</v>
      </c>
      <c r="Z87">
        <v>1900</v>
      </c>
      <c r="AA87" t="str">
        <f ca="1">IF(ISBLANK(AB87),"",
VLOOKUP(AB87,OFFSET(INDIRECT("$A:$B"),0,MATCH(AB$1&amp;"_Verify",INDIRECT("$1:$1"),0)-1),2,0)
)</f>
        <v>upn</v>
      </c>
      <c r="AB87" t="s">
        <v>92</v>
      </c>
      <c r="AC87">
        <v>64661</v>
      </c>
      <c r="AD87">
        <v>6</v>
      </c>
      <c r="AE87" t="s">
        <v>125</v>
      </c>
      <c r="AG87">
        <v>1800</v>
      </c>
      <c r="AH87" t="str">
        <f>IF(OR(ISNUMBER(AC87),AC87="삭제",ISBLANK(AC87)),"",
IF(LEFT(AC87,5)="Equip",
  IF($BP$1&lt;VLOOKUP(AC87,[1]EquipTable!$1:$1048576,MATCH("업데이트순번",[1]EquipTable!$1:$1,0),0),"업데이트순번이상",""),
IF(LEFT(AC87,5)="Actor",
  IF($BY$1&lt;VLOOKUP(AC87,[2]ActorTable!$1:$1048576,MATCH("업데이트순번",[2]ActorTable!$1:$1,0),0),"업데이트순번이상",""),
"그외없음")))</f>
        <v/>
      </c>
      <c r="AI87" s="11" t="str">
        <f>IF(OR(ISNUMBER(AC87),AC87="삭제",ISBLANK(AC87)),"",
IF(LEFT(AC87,5)="Equip",IF(MID(AC87,7,1)="4","전설",""),
IF(LEFT(AC87,5)="Actor",IF(MID(AC87,7,1)="2","전설",""),
"그외없음")))</f>
        <v/>
      </c>
      <c r="AJ87" t="str">
        <f>IF(ISBLANK($AB87),"",
IF(AND($B87&gt;=VLOOKUP($AB87,$AP:$AS,3,0),$B87&lt;=VLOOKUP($AB87,$AP:$AS,4,0)),"","슬롯타입이상"))</f>
        <v/>
      </c>
      <c r="AK87" t="str">
        <f>IF(OR(
  AND(NOT(ISERROR(FIND("상자",AB87))),ISBLANK(AC87)),
  AND(ISBLANK(AB87),ISBLANK(AC87)),
  AND(NOT(ISERROR(FIND("안 지정",AB87))),ISNUMBER(AC87))),"",
IF(AND(NOT(ISERROR(FIND("상자",AB87))),NOT(ISBLANK(AC87))),"밸류불필요",
IF(AND(NOT(ISERROR(FIND("안 지정",AB87))),NOT(ISNUMBER(AC87))),"숫자필요",
IF(NOT(ISERROR(FIND("장비",AB87))),
  IFERROR(VLOOKUP(AC87,[1]EquipTable!$A:$T,MATCH("이름참고",[1]EquipTable!$1:$1,0),0),"장비없음"),
IF(NOT(ISERROR(FIND("캐릭터",AB87))),
  IFERROR(VLOOKUP(AC87,[2]ActorTable!$A:$H,MATCH("이름참고",[2]ActorTable!$1:$1,0),0),"캐릭터없음"),
"")))))</f>
        <v/>
      </c>
      <c r="AL87">
        <v>1</v>
      </c>
      <c r="AM87" t="str">
        <f ca="1">IF(ROW()=2,AN87,OFFSET(AM87,-1,0)&amp;IF(LEN(AN87)=0,"",","&amp;AN87))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v>
      </c>
      <c r="AN87" t="str">
        <f ca="1">IF(AL87&lt;&gt;1,"",
"{"""&amp;A$1&amp;""":"&amp;A87
&amp;","""&amp;B$1&amp;""":"&amp;B87
&amp;IF(LEN(AA87)=0,"",","""&amp;AA$1&amp;""":"""&amp;AA87&amp;"""")
&amp;IF(LEN(AC87)=0,"",","""&amp;AC$1&amp;""":"""&amp;AC87&amp;"""")
&amp;IF(LEN(AD87)=0,"",","""&amp;AD$1&amp;""":"&amp;AD87)
&amp;IF(LEN(AE87)=0,"",","""&amp;AE$1&amp;""":"""&amp;AE87&amp;"""")
&amp;IF(LEN(AF87)=0,"",","""&amp;AF$1&amp;""":"&amp;AF87)
&amp;IF(LEN(AG87)=0,"",","""&amp;AG$1&amp;""":"&amp;AG87)&amp;"}")</f>
        <v>{"dy":9,"sl":5,"tp":"upn","vl":"64661","cn":6,"pt":"GO","pr":1800}</v>
      </c>
      <c r="BM87">
        <f ca="1">IF(VLOOKUP($BV87,[1]EquipTable!$1:$1048576,MATCH("업데이트순번",[1]EquipTable!$1:$1,0),0)&lt;=$BP$1,1,0)
*IF(MID(BV87,7,1)="4",0.1,1)</f>
        <v>0</v>
      </c>
      <c r="BN87">
        <f ca="1">IF(VLOOKUP($BV87,[1]EquipTable!$1:$1048576,MATCH("업데이트순번",[1]EquipTable!$1:$1,0),0)&lt;=$BP$1,1,0)
*IF(MID(BV87,7,1)="4",0.1,1)
*IF(AND(MID(BV87,7,1)&lt;&gt;"4",OR(MID(BV87,6,1)="6",MID(BV87,6,1)="7")),3,1)</f>
        <v>0</v>
      </c>
      <c r="BO87">
        <f ca="1">IF(VLOOKUP($BV87,[1]EquipTable!$1:$1048576,MATCH("업데이트순번",[1]EquipTable!$1:$1,0),0)&lt;=$BP$1,1,0)
*IF(MID(BV87,7,1)="4",0.1,1)
*IF(AND(MID(BV87,7,1)&lt;&gt;"4",MID(BV87,6,1)="8"),4,1)</f>
        <v>0</v>
      </c>
      <c r="BP87">
        <f t="shared" ca="1" si="16"/>
        <v>0</v>
      </c>
      <c r="BQ87">
        <f t="shared" ca="1" si="17"/>
        <v>0</v>
      </c>
      <c r="BR87">
        <f t="shared" ca="1" si="18"/>
        <v>0</v>
      </c>
      <c r="BS87">
        <f t="shared" ca="1" si="19"/>
        <v>0.66801619433198434</v>
      </c>
      <c r="BT87">
        <f t="shared" ca="1" si="20"/>
        <v>0.46654099905749319</v>
      </c>
      <c r="BU87">
        <f t="shared" ca="1" si="21"/>
        <v>0.50458715596330239</v>
      </c>
      <c r="BV87" t="str">
        <f ca="1">OFFSET([1]EquipTable!$A$1,ROW()-1,0)</f>
        <v>후보</v>
      </c>
    </row>
    <row r="88" spans="1:74">
      <c r="A88">
        <v>9</v>
      </c>
      <c r="B88">
        <v>6</v>
      </c>
      <c r="C88">
        <f>IF(B88&lt;=9,0,
IF(B88=10,1,2))</f>
        <v>0</v>
      </c>
      <c r="D88">
        <f ca="1">RAND()</f>
        <v>0.76608545324727029</v>
      </c>
      <c r="E88">
        <f ca="1">RAND()</f>
        <v>0.90136616886342347</v>
      </c>
      <c r="F88">
        <f ca="1">RAND()</f>
        <v>0.7148985220076427</v>
      </c>
      <c r="G88">
        <f ca="1">RAND()</f>
        <v>0.87557227881200639</v>
      </c>
      <c r="H88">
        <f ca="1">RAND()</f>
        <v>0.47339019335286181</v>
      </c>
      <c r="I88">
        <f ca="1">RAND()</f>
        <v>0.60701289519473467</v>
      </c>
      <c r="M88" t="str">
        <f ca="1">IF(LEN(J88)&lt;&gt;0,J88,VLOOKUP(D88+$B88,$BJ:$BK,MATCH($BK$1,$BJ$1:$BK$1,0),1))</f>
        <v>지정 장비</v>
      </c>
      <c r="N88" t="str">
        <f ca="1">IF(LEN(K88)&lt;&gt;0,
  IF(LEN($J88)=0,"두 칸 모두 입력",
  IF($J88="지정 장비",K88,INDEX($CA:$CA,MATCH(K88,$CB:$CB,0)))),
IF($M88="삭제","삭제",
IF($M88="지정 장비",VLOOKUP($E88,OFFSET($BS:$BV,0,IF($B88=6,1,IF($B88=7,2,0))),MATCH($BV$1,OFFSET($BS$1:$BV$1,0,IF($B88=6,1,IF($B88=7,2,0))),0),1),
IF(OR($M88="캐릭터 상자 일반등급",$M88="캐릭터 상자 영웅등급"),"삭제",
IF(OR($M88="지정 캐릭터",$M88="지정 캐릭터 PP",IF(ISERROR(FIND("지정 캐릭터 LBP",$M88)),0,1)),
  IF(AND(OR($B88=10,$B88=11),$M88=OFFSET($M88,-1,0)),OFFSET(N88,-1,0),VLOOKUP($E88,$BZ:$CA,MATCH($CA$1,$BZ$1:$CA$1,0),1)),
IF(OR($M88="안 지정 캐릭터 영웅등급",$M88="안 지정 캐릭터 PP 일반등급",$M88="안 지정 캐릭터 PP 영웅등급"),
  IF(AND(OR($B88=10,$B88=11),$M88=OFFSET($M88,-1,0)),OFFSET(N88,-1,0),INT($E88*100000)),
"그외없음"))))))</f>
        <v>Equip7302</v>
      </c>
      <c r="O88">
        <f ca="1">IF(LEN(L88)&lt;&gt;0,
  IF(OR(LEN($J88)=0,LEN($K88)=0),"세 칸 모두 입력",L88),
IF($M88="삭제","삭제",
IF(OR($M88="지정 장비",$M88="캐릭터 상자 일반등급",$M88="캐릭터 상자 영웅등급",$M88="지정 캐릭터",IF(ISERROR(FIND("지정 캐릭터 LBP",$M88)),0,1),$M88="안 지정 캐릭터 영웅등급"),1,
IF($M88="지정 캐릭터 PP",
  IF(AND(OR($B88=10,$B88=11),$M88=OFFSET($M88,-1,0)),OFFSET(O88,-1,0),
    VLOOKUP($M88,$AP:$BB,MATCH($AX$1,$AP$1:$BB$1,0),0)+INT($E88*(VLOOKUP($M88,$AP:$BB,MATCH($AY$1,$AP$1:$BB$1,0),0)-VLOOKUP($M88,$AP:$BB,MATCH($AX$1,$AP$1:$BB$1,0),0)+1))),
IF(OR($M88="안 지정 캐릭터 PP 일반등급",$M88="안 지정 캐릭터 PP 영웅등급"),
  IF(AND(OR($B88=10,$B88=11),$M88=OFFSET($M88,-1,0)),OFFSET(O88,-1,0),
    VLOOKUP($M88,$AP:$BB,MATCH($AX$1,$AP$1:$BB$1,0),0)+INT($E88*(VLOOKUP($M88,$AP:$BB,MATCH($AY$1,$AP$1:$BB$1,0),0)-VLOOKUP($M88,$AP:$BB,MATCH($AX$1,$AP$1:$BB$1,0),0)+1))),
"그외없음")))))</f>
        <v>1</v>
      </c>
      <c r="P88" t="str">
        <f ca="1">IF($M88="삭제","삭제",
IF($M88="지정 장비",
  IF(ISBLANK(VLOOKUP($N88,[1]EquipTable!$1:$1048576,MATCH("표준 GO pr Min",[1]EquipTable!$1:$1,0),0)),"DI",
    IF(ISBLANK(VLOOKUP($N88,[1]EquipTable!$1:$1048576,MATCH("표준 DI pr Min",[1]EquipTable!$1:$1,0),0)),"GO",
      IF(G88&lt;IF($B88&lt;=1,0.5,0.25),"DI","GO"))),
IF(OR($M88="캐릭터 상자 일반등급",$M88="캐릭터 상자 영웅등급"),"DI",
IF(OR($M88="지정 캐릭터",IF(ISERROR(FIND("지정 캐릭터 LBP",$M88)),0,1),$M88="안 지정 캐릭터 영웅등급"),"DI",
IF($M88="지정 캐릭터 PP","DI",
IF(OR($M88="안 지정 캐릭터 PP 일반등급",$M88="안 지정 캐릭터 PP 영웅등급"),"GO",
"그외없음"))))))</f>
        <v>GO</v>
      </c>
      <c r="Q88" t="str">
        <f ca="1">IF($M88="삭제","삭제",
IF($P88="GO","삭제",
IF($M88="지정 장비",
  IF(ISBLANK(VLOOKUP($N88,[1]EquipTable!$1:$1048576,MATCH("표준 DI pp Min",[1]EquipTable!$1:$1,0),0)),"삭제",
    VLOOKUP($N88,[1]EquipTable!$1:$1048576,MATCH("표준 DI pp Min",[1]EquipTable!$1:$1,0),0)+INT($H88*(VLOOKUP($N88,[1]EquipTable!$1:$1048576,MATCH("표준 DI pp Max",[1]EquipTable!$1:$1,0),0)-VLOOKUP($N88,[1]EquipTable!$1:$1048576,MATCH("표준 DI pp Min",[1]EquipTable!$1:$1,0),0)+1))),
IF(OR($M88="캐릭터 상자 일반등급",$M88="캐릭터 상자 영웅등급"),"삭제",
IF(OR($M88="지정 캐릭터",IF(ISERROR(FIND("지정 캐릭터 LBP",$M88)),0,1)),
  IF(AND(OR($B88=10,$B88=11),$M88=OFFSET($M88,-1,0)),OFFSET(Q88,-1,0),
    IF(ISBLANK(VLOOKUP($N88,[2]ActorTable!$1:$1048576,MATCH("표준 DI pp Min",[2]ActorTable!$1:$1,0),0)),"삭제",
      INT(VLOOKUP($M88,$AP:$BC,MATCH($AZ$1,$AP$1:$BC$1,0),0)*(VLOOKUP($N88,[2]ActorTable!$1:$1048576,MATCH("표준 DI pp Min",[2]ActorTable!$1:$1,0),0)+$H88*(VLOOKUP($N88,[2]ActorTable!$1:$1048576,MATCH("표준 DI pp Max",[2]ActorTable!$1:$1,0),0)-VLOOKUP($N88,[2]ActorTable!$1:$1048576,MATCH("표준 DI pp Min",[2]ActorTable!$1:$1,0),0)+1))))),
IF($M88="안 지정 캐릭터 영웅등급",
  IF(AND(OR($B88=10,$B88=11),$M88=OFFSET($M88,-1,0)),OFFSET(Q88,-1,0),
    VLOOKUP($M88,$AP:$BC,MATCH($BB$1,$AP$1:$BC$1,0),0)+INT($H88*(VLOOKUP($M88,$AP:$BC,MATCH($BC$1,$AP$1:$BC$1,0),0)-VLOOKUP($M88,$AP:$BC,MATCH($BB$1,$AP$1:$BC$1,0),0)+1))),
IF($M88="지정 캐릭터 PP",
  IF(AND(OR($B88=10,$B88=11),$M88=OFFSET($M88,-1,0)),OFFSET(Q88,-1,0),
    INT($O88*VLOOKUP($M88,$AP:$BC,MATCH($AZ$1,$AP$1:$BC$1,0),0)*IF($O88&lt;=15,1,1+($O88-15)^0.5/8)*CHOOSE(MID($N88,7,1)+1,1,1.25,2))),
"그외없음")))))))</f>
        <v>삭제</v>
      </c>
      <c r="R88">
        <f ca="1">IF($M88="삭제","삭제",
IF($M88="지정 장비",
  IF($P88="DI",
    VLOOKUP($N88,[1]EquipTable!$1:$1048576,MATCH("표준 DI pr Min",[1]EquipTable!$1:$1,0),0)+INT($I88*(VLOOKUP($N88,[1]EquipTable!$1:$1048576,MATCH("표준 DI pr Max",[1]EquipTable!$1:$1,0),0)-VLOOKUP($N88,[1]EquipTable!$1:$1048576,MATCH("표준 DI pr Min",[1]EquipTable!$1:$1,0),0)+1)),
    ROUNDDOWN(VLOOKUP($N88,[1]EquipTable!$1:$1048576,MATCH("표준 GO pr Min",[1]EquipTable!$1:$1,0),0)+INT($I88*(VLOOKUP($N88,[1]EquipTable!$1:$1048576,MATCH("표준 GO pr Max",[1]EquipTable!$1:$1,0),0)-VLOOKUP($N88,[1]EquipTable!$1:$1048576,MATCH("표준 GO pr Min",[1]EquipTable!$1:$1,0),0)+100)),-2)),
IF(OR($M88="캐릭터 상자 일반등급",$M88="캐릭터 상자 영웅등급"),VLOOKUP($M88,$AP:$BC,MATCH($AZ$1,$AP$1:$BC$1,0),0),
IF(OR($M88="지정 캐릭터",IF(ISERROR(FIND("지정 캐릭터 LBP",$M88)),0,1)),
  IF(AND(OR($B88=10,$B88=11),$M88=OFFSET($M88,-1,0)),OFFSET(R88,-1,0),
    INT(VLOOKUP($M88,$AP:$BC,MATCH($AZ$1,$AP$1:$BC$1,0),0)*(VLOOKUP($N88,[2]ActorTable!$1:$1048576,MATCH("표준 DI pr Min",[2]ActorTable!$1:$1,0),0)+$I88*(VLOOKUP($N88,[2]ActorTable!$1:$1048576,MATCH("표준 DI pr Max",[2]ActorTable!$1:$1,0),0)-VLOOKUP($N88,[2]ActorTable!$1:$1048576,MATCH("표준 DI pr Min",[2]ActorTable!$1:$1,0),0)+1)))),
IF($M88="안 지정 캐릭터 영웅등급",
  IF(AND(OR($B88=10,$B88=11),$M88=OFFSET($M88,-1,0)),OFFSET(R88,-1,0),
    VLOOKUP($M88,$AP:$BC,MATCH($AZ$1,$AP$1:$BC$1,0),0)+INT($I88*(VLOOKUP($M88,$AP:$BC,MATCH($BA$1,$AP$1:$BC$1,0),0)-VLOOKUP($M88,$AP:$BC,MATCH($AZ$1,$AP$1:$BC$1,0),0)+1))),
IF($M88="지정 캐릭터 PP",
  IF(AND(OR($B88=10,$B88=11),$M88=OFFSET($M88,-1,0)),OFFSET(R88,-1,0),
    INT($O88*VLOOKUP($M88,$AP:$BC,MATCH($AZ$1,$AP$1:$BC$1,0),0)*IF($O88&lt;=15,1,1+($O88-15)^0.5/8)*CHOOSE(MID($N88,7,1)+1,1,1.25,2)*(VLOOKUP($M88,$AP:$BC,MATCH($BA$1,$AP$1:$BC$1,0),0)+$I88*(VLOOKUP($M88,$AP:$BC,MATCH($BB$1,$AP$1:$BC$1,0),0)-VLOOKUP($M88,$AP:$BC,MATCH($BA$1,$AP$1:$BC$1,0),0))))),
IF(OR($M88="안 지정 캐릭터 PP 일반등급",$M88="안 지정 캐릭터 PP 영웅등급"),
  IF(AND(OR($B88=10,$B88=11),$M88=OFFSET($M88,-1,0)),OFFSET(R88,-1,0),
    $O88*VLOOKUP($M88,$AP:$BC,MATCH($AZ$1,$AP$1:$BC$1,0),0)),
"그외없음")))))))</f>
        <v>22600</v>
      </c>
      <c r="S88" t="str">
        <f ca="1">IF(OR(ISNUMBER(N88),N88="삭제",ISBLANK(N88)),"",
IF(LEFT(N88,5)="Equip",
  IF($BP$1&lt;VLOOKUP(N88,[1]EquipTable!$1:$1048576,MATCH("업데이트순번",[1]EquipTable!$1:$1,0),0),"업데이트순번이상",""),
IF(LEFT(N88,5)="Actor",
  IF($BY$1&lt;VLOOKUP(N88,[2]ActorTable!$1:$1048576,MATCH("업데이트순번",[2]ActorTable!$1:$1,0),0),"업데이트순번이상",""),
"그외없음")))</f>
        <v/>
      </c>
      <c r="T88" t="str">
        <f ca="1">IF(OR(ISNUMBER(N88),N88="삭제",ISBLANK(N88)),"",
IF(LEFT(N88,5)="Equip",IF(MID(N88,7,1)="4","전설",""),
IF(LEFT(N88,5)="Actor",IF(MID(N88,7,1)="2","전설",""),
"그외없음")))</f>
        <v/>
      </c>
      <c r="U88" t="s">
        <v>82</v>
      </c>
      <c r="V88" t="s">
        <v>239</v>
      </c>
      <c r="W88">
        <v>1</v>
      </c>
      <c r="X88" t="s">
        <v>125</v>
      </c>
      <c r="Z88">
        <v>29300</v>
      </c>
      <c r="AA88" t="str">
        <f ca="1">IF(ISBLANK(AB88),"",
VLOOKUP(AB88,OFFSET(INDIRECT("$A:$B"),0,MATCH(AB$1&amp;"_Verify",INDIRECT("$1:$1"),0)-1),2,0)
)</f>
        <v>fe</v>
      </c>
      <c r="AB88" t="s">
        <v>82</v>
      </c>
      <c r="AC88" t="s">
        <v>453</v>
      </c>
      <c r="AD88">
        <v>1</v>
      </c>
      <c r="AE88" t="s">
        <v>125</v>
      </c>
      <c r="AG88">
        <v>29300</v>
      </c>
      <c r="AH88" t="str">
        <f ca="1">IF(OR(ISNUMBER(AC88),AC88="삭제",ISBLANK(AC88)),"",
IF(LEFT(AC88,5)="Equip",
  IF($BP$1&lt;VLOOKUP(AC88,[1]EquipTable!$1:$1048576,MATCH("업데이트순번",[1]EquipTable!$1:$1,0),0),"업데이트순번이상",""),
IF(LEFT(AC88,5)="Actor",
  IF($BY$1&lt;VLOOKUP(AC88,[2]ActorTable!$1:$1048576,MATCH("업데이트순번",[2]ActorTable!$1:$1,0),0),"업데이트순번이상",""),
"그외없음")))</f>
        <v/>
      </c>
      <c r="AI88" s="11" t="str">
        <f>IF(OR(ISNUMBER(AC88),AC88="삭제",ISBLANK(AC88)),"",
IF(LEFT(AC88,5)="Equip",IF(MID(AC88,7,1)="4","전설",""),
IF(LEFT(AC88,5)="Actor",IF(MID(AC88,7,1)="2","전설",""),
"그외없음")))</f>
        <v/>
      </c>
      <c r="AJ88" t="str">
        <f>IF(ISBLANK($AB88),"",
IF(AND($B88&gt;=VLOOKUP($AB88,$AP:$AS,3,0),$B88&lt;=VLOOKUP($AB88,$AP:$AS,4,0)),"","슬롯타입이상"))</f>
        <v/>
      </c>
      <c r="AK88" t="str">
        <f ca="1">IF(OR(
  AND(NOT(ISERROR(FIND("상자",AB88))),ISBLANK(AC88)),
  AND(ISBLANK(AB88),ISBLANK(AC88)),
  AND(NOT(ISERROR(FIND("안 지정",AB88))),ISNUMBER(AC88))),"",
IF(AND(NOT(ISERROR(FIND("상자",AB88))),NOT(ISBLANK(AC88))),"밸류불필요",
IF(AND(NOT(ISERROR(FIND("안 지정",AB88))),NOT(ISNUMBER(AC88))),"숫자필요",
IF(NOT(ISERROR(FIND("장비",AB88))),
  IFERROR(VLOOKUP(AC88,[1]EquipTable!$A:$T,MATCH("이름참고",[1]EquipTable!$1:$1,0),0),"장비없음"),
IF(NOT(ISERROR(FIND("캐릭터",AB88))),
  IFERROR(VLOOKUP(AC88,[2]ActorTable!$A:$H,MATCH("이름참고",[2]ActorTable!$1:$1,0),0),"캐릭터없음"),
"")))))</f>
        <v>M29 그레이트소드</v>
      </c>
      <c r="AL88">
        <v>1</v>
      </c>
      <c r="AM88" t="str">
        <f ca="1">IF(ROW()=2,AN88,OFFSET(AM88,-1,0)&amp;IF(LEN(AN88)=0,"",","&amp;AN88))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v>
      </c>
      <c r="AN88" t="str">
        <f ca="1">IF(AL88&lt;&gt;1,"",
"{"""&amp;A$1&amp;""":"&amp;A88
&amp;","""&amp;B$1&amp;""":"&amp;B88
&amp;IF(LEN(AA88)=0,"",","""&amp;AA$1&amp;""":"""&amp;AA88&amp;"""")
&amp;IF(LEN(AC88)=0,"",","""&amp;AC$1&amp;""":"""&amp;AC88&amp;"""")
&amp;IF(LEN(AD88)=0,"",","""&amp;AD$1&amp;""":"&amp;AD88)
&amp;IF(LEN(AE88)=0,"",","""&amp;AE$1&amp;""":"""&amp;AE88&amp;"""")
&amp;IF(LEN(AF88)=0,"",","""&amp;AF$1&amp;""":"&amp;AF88)
&amp;IF(LEN(AG88)=0,"",","""&amp;AG$1&amp;""":"&amp;AG88)&amp;"}")</f>
        <v>{"dy":9,"sl":6,"tp":"fe","vl":"Equip8201","cn":1,"pt":"GO","pr":29300}</v>
      </c>
      <c r="BM88">
        <f ca="1">IF(VLOOKUP($BV88,[1]EquipTable!$1:$1048576,MATCH("업데이트순번",[1]EquipTable!$1:$1,0),0)&lt;=$BP$1,1,0)
*IF(MID(BV88,7,1)="4",0.1,1)</f>
        <v>1</v>
      </c>
      <c r="BN88">
        <f ca="1">IF(VLOOKUP($BV88,[1]EquipTable!$1:$1048576,MATCH("업데이트순번",[1]EquipTable!$1:$1,0),0)&lt;=$BP$1,1,0)
*IF(MID(BV88,7,1)="4",0.1,1)
*IF(AND(MID(BV88,7,1)&lt;&gt;"4",OR(MID(BV88,6,1)="6",MID(BV88,6,1)="7")),3,1)</f>
        <v>3</v>
      </c>
      <c r="BO88">
        <f ca="1">IF(VLOOKUP($BV88,[1]EquipTable!$1:$1048576,MATCH("업데이트순번",[1]EquipTable!$1:$1,0),0)&lt;=$BP$1,1,0)
*IF(MID(BV88,7,1)="4",0.1,1)
*IF(AND(MID(BV88,7,1)&lt;&gt;"4",MID(BV88,6,1)="8"),4,1)</f>
        <v>1</v>
      </c>
      <c r="BP88">
        <f t="shared" ca="1" si="16"/>
        <v>1.3495276653171391E-2</v>
      </c>
      <c r="BQ88">
        <f t="shared" ca="1" si="17"/>
        <v>2.8275212064090487E-2</v>
      </c>
      <c r="BR88">
        <f t="shared" ca="1" si="18"/>
        <v>1.0193679918450561E-2</v>
      </c>
      <c r="BS88">
        <f t="shared" ca="1" si="19"/>
        <v>0.66801619433198434</v>
      </c>
      <c r="BT88">
        <f t="shared" ca="1" si="20"/>
        <v>0.46654099905749319</v>
      </c>
      <c r="BU88">
        <f t="shared" ca="1" si="21"/>
        <v>0.50458715596330239</v>
      </c>
      <c r="BV88" t="str">
        <f ca="1">OFFSET([1]EquipTable!$A$1,ROW()-1,0)</f>
        <v>Equip6001</v>
      </c>
    </row>
    <row r="89" spans="1:74">
      <c r="A89">
        <v>9</v>
      </c>
      <c r="B89">
        <v>7</v>
      </c>
      <c r="C89">
        <f>IF(B89&lt;=9,0,
IF(B89=10,1,2))</f>
        <v>0</v>
      </c>
      <c r="D89">
        <f ca="1">RAND()</f>
        <v>0.33752264679475796</v>
      </c>
      <c r="E89">
        <f ca="1">RAND()</f>
        <v>0.46727563388150017</v>
      </c>
      <c r="F89">
        <f ca="1">RAND()</f>
        <v>0.78254066541486167</v>
      </c>
      <c r="G89">
        <f ca="1">RAND()</f>
        <v>0.244657833366832</v>
      </c>
      <c r="H89">
        <f ca="1">RAND()</f>
        <v>9.3407029266106778E-2</v>
      </c>
      <c r="I89">
        <f ca="1">RAND()</f>
        <v>0.44251900017358248</v>
      </c>
      <c r="M89" t="str">
        <f ca="1">IF(LEN(J89)&lt;&gt;0,J89,VLOOKUP(D89+$B89,$BJ:$BK,MATCH($BK$1,$BJ$1:$BK$1,0),1))</f>
        <v>지정 장비</v>
      </c>
      <c r="N89" t="str">
        <f ca="1">IF(LEN(K89)&lt;&gt;0,
  IF(LEN($J89)=0,"두 칸 모두 입력",
  IF($J89="지정 장비",K89,INDEX($CA:$CA,MATCH(K89,$CB:$CB,0)))),
IF($M89="삭제","삭제",
IF($M89="지정 장비",VLOOKUP($E89,OFFSET($BS:$BV,0,IF($B89=6,1,IF($B89=7,2,0))),MATCH($BV$1,OFFSET($BS$1:$BV$1,0,IF($B89=6,1,IF($B89=7,2,0))),0),1),
IF(OR($M89="캐릭터 상자 일반등급",$M89="캐릭터 상자 영웅등급"),"삭제",
IF(OR($M89="지정 캐릭터",$M89="지정 캐릭터 PP",IF(ISERROR(FIND("지정 캐릭터 LBP",$M89)),0,1)),
  IF(AND(OR($B89=10,$B89=11),$M89=OFFSET($M89,-1,0)),OFFSET(N89,-1,0),VLOOKUP($E89,$BZ:$CA,MATCH($CA$1,$BZ$1:$CA$1,0),1)),
IF(OR($M89="안 지정 캐릭터 영웅등급",$M89="안 지정 캐릭터 PP 일반등급",$M89="안 지정 캐릭터 PP 영웅등급"),
  IF(AND(OR($B89=10,$B89=11),$M89=OFFSET($M89,-1,0)),OFFSET(N89,-1,0),INT($E89*100000)),
"그외없음"))))))</f>
        <v>Equip5201</v>
      </c>
      <c r="O89">
        <f ca="1">IF(LEN(L89)&lt;&gt;0,
  IF(OR(LEN($J89)=0,LEN($K89)=0),"세 칸 모두 입력",L89),
IF($M89="삭제","삭제",
IF(OR($M89="지정 장비",$M89="캐릭터 상자 일반등급",$M89="캐릭터 상자 영웅등급",$M89="지정 캐릭터",IF(ISERROR(FIND("지정 캐릭터 LBP",$M89)),0,1),$M89="안 지정 캐릭터 영웅등급"),1,
IF($M89="지정 캐릭터 PP",
  IF(AND(OR($B89=10,$B89=11),$M89=OFFSET($M89,-1,0)),OFFSET(O89,-1,0),
    VLOOKUP($M89,$AP:$BB,MATCH($AX$1,$AP$1:$BB$1,0),0)+INT($E89*(VLOOKUP($M89,$AP:$BB,MATCH($AY$1,$AP$1:$BB$1,0),0)-VLOOKUP($M89,$AP:$BB,MATCH($AX$1,$AP$1:$BB$1,0),0)+1))),
IF(OR($M89="안 지정 캐릭터 PP 일반등급",$M89="안 지정 캐릭터 PP 영웅등급"),
  IF(AND(OR($B89=10,$B89=11),$M89=OFFSET($M89,-1,0)),OFFSET(O89,-1,0),
    VLOOKUP($M89,$AP:$BB,MATCH($AX$1,$AP$1:$BB$1,0),0)+INT($E89*(VLOOKUP($M89,$AP:$BB,MATCH($AY$1,$AP$1:$BB$1,0),0)-VLOOKUP($M89,$AP:$BB,MATCH($AX$1,$AP$1:$BB$1,0),0)+1))),
"그외없음")))))</f>
        <v>1</v>
      </c>
      <c r="P89" t="str">
        <f ca="1">IF($M89="삭제","삭제",
IF($M89="지정 장비",
  IF(ISBLANK(VLOOKUP($N89,[1]EquipTable!$1:$1048576,MATCH("표준 GO pr Min",[1]EquipTable!$1:$1,0),0)),"DI",
    IF(ISBLANK(VLOOKUP($N89,[1]EquipTable!$1:$1048576,MATCH("표준 DI pr Min",[1]EquipTable!$1:$1,0),0)),"GO",
      IF(G89&lt;IF($B89&lt;=1,0.5,0.25),"DI","GO"))),
IF(OR($M89="캐릭터 상자 일반등급",$M89="캐릭터 상자 영웅등급"),"DI",
IF(OR($M89="지정 캐릭터",IF(ISERROR(FIND("지정 캐릭터 LBP",$M89)),0,1),$M89="안 지정 캐릭터 영웅등급"),"DI",
IF($M89="지정 캐릭터 PP","DI",
IF(OR($M89="안 지정 캐릭터 PP 일반등급",$M89="안 지정 캐릭터 PP 영웅등급"),"GO",
"그외없음"))))))</f>
        <v>DI</v>
      </c>
      <c r="Q89" t="str">
        <f ca="1">IF($M89="삭제","삭제",
IF($P89="GO","삭제",
IF($M89="지정 장비",
  IF(ISBLANK(VLOOKUP($N89,[1]EquipTable!$1:$1048576,MATCH("표준 DI pp Min",[1]EquipTable!$1:$1,0),0)),"삭제",
    VLOOKUP($N89,[1]EquipTable!$1:$1048576,MATCH("표준 DI pp Min",[1]EquipTable!$1:$1,0),0)+INT($H89*(VLOOKUP($N89,[1]EquipTable!$1:$1048576,MATCH("표준 DI pp Max",[1]EquipTable!$1:$1,0),0)-VLOOKUP($N89,[1]EquipTable!$1:$1048576,MATCH("표준 DI pp Min",[1]EquipTable!$1:$1,0),0)+1))),
IF(OR($M89="캐릭터 상자 일반등급",$M89="캐릭터 상자 영웅등급"),"삭제",
IF(OR($M89="지정 캐릭터",IF(ISERROR(FIND("지정 캐릭터 LBP",$M89)),0,1)),
  IF(AND(OR($B89=10,$B89=11),$M89=OFFSET($M89,-1,0)),OFFSET(Q89,-1,0),
    IF(ISBLANK(VLOOKUP($N89,[2]ActorTable!$1:$1048576,MATCH("표준 DI pp Min",[2]ActorTable!$1:$1,0),0)),"삭제",
      INT(VLOOKUP($M89,$AP:$BC,MATCH($AZ$1,$AP$1:$BC$1,0),0)*(VLOOKUP($N89,[2]ActorTable!$1:$1048576,MATCH("표준 DI pp Min",[2]ActorTable!$1:$1,0),0)+$H89*(VLOOKUP($N89,[2]ActorTable!$1:$1048576,MATCH("표준 DI pp Max",[2]ActorTable!$1:$1,0),0)-VLOOKUP($N89,[2]ActorTable!$1:$1048576,MATCH("표준 DI pp Min",[2]ActorTable!$1:$1,0),0)+1))))),
IF($M89="안 지정 캐릭터 영웅등급",
  IF(AND(OR($B89=10,$B89=11),$M89=OFFSET($M89,-1,0)),OFFSET(Q89,-1,0),
    VLOOKUP($M89,$AP:$BC,MATCH($BB$1,$AP$1:$BC$1,0),0)+INT($H89*(VLOOKUP($M89,$AP:$BC,MATCH($BC$1,$AP$1:$BC$1,0),0)-VLOOKUP($M89,$AP:$BC,MATCH($BB$1,$AP$1:$BC$1,0),0)+1))),
IF($M89="지정 캐릭터 PP",
  IF(AND(OR($B89=10,$B89=11),$M89=OFFSET($M89,-1,0)),OFFSET(Q89,-1,0),
    INT($O89*VLOOKUP($M89,$AP:$BC,MATCH($AZ$1,$AP$1:$BC$1,0),0)*IF($O89&lt;=15,1,1+($O89-15)^0.5/8)*CHOOSE(MID($N89,7,1)+1,1,1.25,2))),
"그외없음")))))))</f>
        <v>삭제</v>
      </c>
      <c r="R89">
        <f ca="1">IF($M89="삭제","삭제",
IF($M89="지정 장비",
  IF($P89="DI",
    VLOOKUP($N89,[1]EquipTable!$1:$1048576,MATCH("표준 DI pr Min",[1]EquipTable!$1:$1,0),0)+INT($I89*(VLOOKUP($N89,[1]EquipTable!$1:$1048576,MATCH("표준 DI pr Max",[1]EquipTable!$1:$1,0),0)-VLOOKUP($N89,[1]EquipTable!$1:$1048576,MATCH("표준 DI pr Min",[1]EquipTable!$1:$1,0),0)+1)),
    ROUNDDOWN(VLOOKUP($N89,[1]EquipTable!$1:$1048576,MATCH("표준 GO pr Min",[1]EquipTable!$1:$1,0),0)+INT($I89*(VLOOKUP($N89,[1]EquipTable!$1:$1048576,MATCH("표준 GO pr Max",[1]EquipTable!$1:$1,0),0)-VLOOKUP($N89,[1]EquipTable!$1:$1048576,MATCH("표준 GO pr Min",[1]EquipTable!$1:$1,0),0)+100)),-2)),
IF(OR($M89="캐릭터 상자 일반등급",$M89="캐릭터 상자 영웅등급"),VLOOKUP($M89,$AP:$BC,MATCH($AZ$1,$AP$1:$BC$1,0),0),
IF(OR($M89="지정 캐릭터",IF(ISERROR(FIND("지정 캐릭터 LBP",$M89)),0,1)),
  IF(AND(OR($B89=10,$B89=11),$M89=OFFSET($M89,-1,0)),OFFSET(R89,-1,0),
    INT(VLOOKUP($M89,$AP:$BC,MATCH($AZ$1,$AP$1:$BC$1,0),0)*(VLOOKUP($N89,[2]ActorTable!$1:$1048576,MATCH("표준 DI pr Min",[2]ActorTable!$1:$1,0),0)+$I89*(VLOOKUP($N89,[2]ActorTable!$1:$1048576,MATCH("표준 DI pr Max",[2]ActorTable!$1:$1,0),0)-VLOOKUP($N89,[2]ActorTable!$1:$1048576,MATCH("표준 DI pr Min",[2]ActorTable!$1:$1,0),0)+1)))),
IF($M89="안 지정 캐릭터 영웅등급",
  IF(AND(OR($B89=10,$B89=11),$M89=OFFSET($M89,-1,0)),OFFSET(R89,-1,0),
    VLOOKUP($M89,$AP:$BC,MATCH($AZ$1,$AP$1:$BC$1,0),0)+INT($I89*(VLOOKUP($M89,$AP:$BC,MATCH($BA$1,$AP$1:$BC$1,0),0)-VLOOKUP($M89,$AP:$BC,MATCH($AZ$1,$AP$1:$BC$1,0),0)+1))),
IF($M89="지정 캐릭터 PP",
  IF(AND(OR($B89=10,$B89=11),$M89=OFFSET($M89,-1,0)),OFFSET(R89,-1,0),
    INT($O89*VLOOKUP($M89,$AP:$BC,MATCH($AZ$1,$AP$1:$BC$1,0),0)*IF($O89&lt;=15,1,1+($O89-15)^0.5/8)*CHOOSE(MID($N89,7,1)+1,1,1.25,2)*(VLOOKUP($M89,$AP:$BC,MATCH($BA$1,$AP$1:$BC$1,0),0)+$I89*(VLOOKUP($M89,$AP:$BC,MATCH($BB$1,$AP$1:$BC$1,0),0)-VLOOKUP($M89,$AP:$BC,MATCH($BA$1,$AP$1:$BC$1,0),0))))),
IF(OR($M89="안 지정 캐릭터 PP 일반등급",$M89="안 지정 캐릭터 PP 영웅등급"),
  IF(AND(OR($B89=10,$B89=11),$M89=OFFSET($M89,-1,0)),OFFSET(R89,-1,0),
    $O89*VLOOKUP($M89,$AP:$BC,MATCH($AZ$1,$AP$1:$BC$1,0),0)),
"그외없음")))))))</f>
        <v>4</v>
      </c>
      <c r="S89" t="str">
        <f ca="1">IF(OR(ISNUMBER(N89),N89="삭제",ISBLANK(N89)),"",
IF(LEFT(N89,5)="Equip",
  IF($BP$1&lt;VLOOKUP(N89,[1]EquipTable!$1:$1048576,MATCH("업데이트순번",[1]EquipTable!$1:$1,0),0),"업데이트순번이상",""),
IF(LEFT(N89,5)="Actor",
  IF($BY$1&lt;VLOOKUP(N89,[2]ActorTable!$1:$1048576,MATCH("업데이트순번",[2]ActorTable!$1:$1,0),0),"업데이트순번이상",""),
"그외없음")))</f>
        <v/>
      </c>
      <c r="T89" t="str">
        <f ca="1">IF(OR(ISNUMBER(N89),N89="삭제",ISBLANK(N89)),"",
IF(LEFT(N89,5)="Equip",IF(MID(N89,7,1)="4","전설",""),
IF(LEFT(N89,5)="Actor",IF(MID(N89,7,1)="2","전설",""),
"그외없음")))</f>
        <v/>
      </c>
      <c r="U89" t="s">
        <v>82</v>
      </c>
      <c r="V89" t="s">
        <v>259</v>
      </c>
      <c r="W89">
        <v>1</v>
      </c>
      <c r="X89" t="s">
        <v>125</v>
      </c>
      <c r="Z89">
        <v>7900</v>
      </c>
      <c r="AA89" t="str">
        <f ca="1">IF(ISBLANK(AB89),"",
VLOOKUP(AB89,OFFSET(INDIRECT("$A:$B"),0,MATCH(AB$1&amp;"_Verify",INDIRECT("$1:$1"),0)-1),2,0)
)</f>
        <v>uph</v>
      </c>
      <c r="AB89" t="s">
        <v>91</v>
      </c>
      <c r="AC89">
        <v>80489</v>
      </c>
      <c r="AD89">
        <v>14</v>
      </c>
      <c r="AE89" t="s">
        <v>125</v>
      </c>
      <c r="AG89">
        <v>4200</v>
      </c>
      <c r="AH89" t="str">
        <f>IF(OR(ISNUMBER(AC89),AC89="삭제",ISBLANK(AC89)),"",
IF(LEFT(AC89,5)="Equip",
  IF($BP$1&lt;VLOOKUP(AC89,[1]EquipTable!$1:$1048576,MATCH("업데이트순번",[1]EquipTable!$1:$1,0),0),"업데이트순번이상",""),
IF(LEFT(AC89,5)="Actor",
  IF($BY$1&lt;VLOOKUP(AC89,[2]ActorTable!$1:$1048576,MATCH("업데이트순번",[2]ActorTable!$1:$1,0),0),"업데이트순번이상",""),
"그외없음")))</f>
        <v/>
      </c>
      <c r="AI89" s="11" t="str">
        <f>IF(OR(ISNUMBER(AC89),AC89="삭제",ISBLANK(AC89)),"",
IF(LEFT(AC89,5)="Equip",IF(MID(AC89,7,1)="4","전설",""),
IF(LEFT(AC89,5)="Actor",IF(MID(AC89,7,1)="2","전설",""),
"그외없음")))</f>
        <v/>
      </c>
      <c r="AJ89" t="str">
        <f>IF(ISBLANK($AB89),"",
IF(AND($B89&gt;=VLOOKUP($AB89,$AP:$AS,3,0),$B89&lt;=VLOOKUP($AB89,$AP:$AS,4,0)),"","슬롯타입이상"))</f>
        <v/>
      </c>
      <c r="AK89" t="str">
        <f>IF(OR(
  AND(NOT(ISERROR(FIND("상자",AB89))),ISBLANK(AC89)),
  AND(ISBLANK(AB89),ISBLANK(AC89)),
  AND(NOT(ISERROR(FIND("안 지정",AB89))),ISNUMBER(AC89))),"",
IF(AND(NOT(ISERROR(FIND("상자",AB89))),NOT(ISBLANK(AC89))),"밸류불필요",
IF(AND(NOT(ISERROR(FIND("안 지정",AB89))),NOT(ISNUMBER(AC89))),"숫자필요",
IF(NOT(ISERROR(FIND("장비",AB89))),
  IFERROR(VLOOKUP(AC89,[1]EquipTable!$A:$T,MATCH("이름참고",[1]EquipTable!$1:$1,0),0),"장비없음"),
IF(NOT(ISERROR(FIND("캐릭터",AB89))),
  IFERROR(VLOOKUP(AC89,[2]ActorTable!$A:$H,MATCH("이름참고",[2]ActorTable!$1:$1,0),0),"캐릭터없음"),
"")))))</f>
        <v/>
      </c>
      <c r="AL89">
        <v>1</v>
      </c>
      <c r="AM89" t="str">
        <f ca="1">IF(ROW()=2,AN89,OFFSET(AM89,-1,0)&amp;IF(LEN(AN89)=0,"",","&amp;AN89))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v>
      </c>
      <c r="AN89" t="str">
        <f ca="1">IF(AL89&lt;&gt;1,"",
"{"""&amp;A$1&amp;""":"&amp;A89
&amp;","""&amp;B$1&amp;""":"&amp;B89
&amp;IF(LEN(AA89)=0,"",","""&amp;AA$1&amp;""":"""&amp;AA89&amp;"""")
&amp;IF(LEN(AC89)=0,"",","""&amp;AC$1&amp;""":"""&amp;AC89&amp;"""")
&amp;IF(LEN(AD89)=0,"",","""&amp;AD$1&amp;""":"&amp;AD89)
&amp;IF(LEN(AE89)=0,"",","""&amp;AE$1&amp;""":"""&amp;AE89&amp;"""")
&amp;IF(LEN(AF89)=0,"",","""&amp;AF$1&amp;""":"&amp;AF89)
&amp;IF(LEN(AG89)=0,"",","""&amp;AG$1&amp;""":"&amp;AG89)&amp;"}")</f>
        <v>{"dy":9,"sl":7,"tp":"uph","vl":"80489","cn":14,"pt":"GO","pr":4200}</v>
      </c>
      <c r="BM89">
        <f ca="1">IF(VLOOKUP($BV89,[1]EquipTable!$1:$1048576,MATCH("업데이트순번",[1]EquipTable!$1:$1,0),0)&lt;=$BP$1,1,0)
*IF(MID(BV89,7,1)="4",0.1,1)</f>
        <v>1</v>
      </c>
      <c r="BN89">
        <f ca="1">IF(VLOOKUP($BV89,[1]EquipTable!$1:$1048576,MATCH("업데이트순번",[1]EquipTable!$1:$1,0),0)&lt;=$BP$1,1,0)
*IF(MID(BV89,7,1)="4",0.1,1)
*IF(AND(MID(BV89,7,1)&lt;&gt;"4",OR(MID(BV89,6,1)="6",MID(BV89,6,1)="7")),3,1)</f>
        <v>3</v>
      </c>
      <c r="BO89">
        <f ca="1">IF(VLOOKUP($BV89,[1]EquipTable!$1:$1048576,MATCH("업데이트순번",[1]EquipTable!$1:$1,0),0)&lt;=$BP$1,1,0)
*IF(MID(BV89,7,1)="4",0.1,1)
*IF(AND(MID(BV89,7,1)&lt;&gt;"4",MID(BV89,6,1)="8"),4,1)</f>
        <v>1</v>
      </c>
      <c r="BP89">
        <f t="shared" ca="1" si="16"/>
        <v>1.3495276653171391E-2</v>
      </c>
      <c r="BQ89">
        <f t="shared" ca="1" si="17"/>
        <v>2.8275212064090487E-2</v>
      </c>
      <c r="BR89">
        <f t="shared" ca="1" si="18"/>
        <v>1.0193679918450561E-2</v>
      </c>
      <c r="BS89">
        <f t="shared" ca="1" si="19"/>
        <v>0.68151147098515574</v>
      </c>
      <c r="BT89">
        <f t="shared" ca="1" si="20"/>
        <v>0.49481621112158369</v>
      </c>
      <c r="BU89">
        <f t="shared" ca="1" si="21"/>
        <v>0.51478083588175294</v>
      </c>
      <c r="BV89" t="str">
        <f ca="1">OFFSET([1]EquipTable!$A$1,ROW()-1,0)</f>
        <v>Equip6002</v>
      </c>
    </row>
    <row r="90" spans="1:74">
      <c r="A90">
        <v>9</v>
      </c>
      <c r="B90">
        <v>8</v>
      </c>
      <c r="C90">
        <f>IF(B90&lt;=9,0,
IF(B90=10,1,2))</f>
        <v>0</v>
      </c>
      <c r="D90">
        <f ca="1">RAND()</f>
        <v>0.53760353642041125</v>
      </c>
      <c r="E90">
        <f ca="1">RAND()</f>
        <v>0.2796685562550042</v>
      </c>
      <c r="F90">
        <f ca="1">RAND()</f>
        <v>0.38273197824200078</v>
      </c>
      <c r="G90">
        <f ca="1">RAND()</f>
        <v>0.83683096068095186</v>
      </c>
      <c r="H90">
        <f ca="1">RAND()</f>
        <v>0.27257282802455107</v>
      </c>
      <c r="I90">
        <f ca="1">RAND()</f>
        <v>0.25417770699279252</v>
      </c>
      <c r="M90" t="str">
        <f ca="1">IF(LEN(J90)&lt;&gt;0,J90,VLOOKUP(D90+$B90,$BJ:$BK,MATCH($BK$1,$BJ$1:$BK$1,0),1))</f>
        <v>삭제</v>
      </c>
      <c r="N90" t="str">
        <f ca="1">IF(LEN(K90)&lt;&gt;0,
  IF(LEN($J90)=0,"두 칸 모두 입력",
  IF($J90="지정 장비",K90,INDEX($CA:$CA,MATCH(K90,$CB:$CB,0)))),
IF($M90="삭제","삭제",
IF($M90="지정 장비",VLOOKUP($E90,OFFSET($BS:$BV,0,IF($B90=6,1,IF($B90=7,2,0))),MATCH($BV$1,OFFSET($BS$1:$BV$1,0,IF($B90=6,1,IF($B90=7,2,0))),0),1),
IF(OR($M90="캐릭터 상자 일반등급",$M90="캐릭터 상자 영웅등급"),"삭제",
IF(OR($M90="지정 캐릭터",$M90="지정 캐릭터 PP",IF(ISERROR(FIND("지정 캐릭터 LBP",$M90)),0,1)),
  IF(AND(OR($B90=10,$B90=11),$M90=OFFSET($M90,-1,0)),OFFSET(N90,-1,0),VLOOKUP($E90,$BZ:$CA,MATCH($CA$1,$BZ$1:$CA$1,0),1)),
IF(OR($M90="안 지정 캐릭터 영웅등급",$M90="안 지정 캐릭터 PP 일반등급",$M90="안 지정 캐릭터 PP 영웅등급"),
  IF(AND(OR($B90=10,$B90=11),$M90=OFFSET($M90,-1,0)),OFFSET(N90,-1,0),INT($E90*100000)),
"그외없음"))))))</f>
        <v>삭제</v>
      </c>
      <c r="O90" t="str">
        <f ca="1">IF(LEN(L90)&lt;&gt;0,
  IF(OR(LEN($J90)=0,LEN($K90)=0),"세 칸 모두 입력",L90),
IF($M90="삭제","삭제",
IF(OR($M90="지정 장비",$M90="캐릭터 상자 일반등급",$M90="캐릭터 상자 영웅등급",$M90="지정 캐릭터",IF(ISERROR(FIND("지정 캐릭터 LBP",$M90)),0,1),$M90="안 지정 캐릭터 영웅등급"),1,
IF($M90="지정 캐릭터 PP",
  IF(AND(OR($B90=10,$B90=11),$M90=OFFSET($M90,-1,0)),OFFSET(O90,-1,0),
    VLOOKUP($M90,$AP:$BB,MATCH($AX$1,$AP$1:$BB$1,0),0)+INT($E90*(VLOOKUP($M90,$AP:$BB,MATCH($AY$1,$AP$1:$BB$1,0),0)-VLOOKUP($M90,$AP:$BB,MATCH($AX$1,$AP$1:$BB$1,0),0)+1))),
IF(OR($M90="안 지정 캐릭터 PP 일반등급",$M90="안 지정 캐릭터 PP 영웅등급"),
  IF(AND(OR($B90=10,$B90=11),$M90=OFFSET($M90,-1,0)),OFFSET(O90,-1,0),
    VLOOKUP($M90,$AP:$BB,MATCH($AX$1,$AP$1:$BB$1,0),0)+INT($E90*(VLOOKUP($M90,$AP:$BB,MATCH($AY$1,$AP$1:$BB$1,0),0)-VLOOKUP($M90,$AP:$BB,MATCH($AX$1,$AP$1:$BB$1,0),0)+1))),
"그외없음")))))</f>
        <v>삭제</v>
      </c>
      <c r="P90" t="str">
        <f ca="1">IF($M90="삭제","삭제",
IF($M90="지정 장비",
  IF(ISBLANK(VLOOKUP($N90,[1]EquipTable!$1:$1048576,MATCH("표준 GO pr Min",[1]EquipTable!$1:$1,0),0)),"DI",
    IF(ISBLANK(VLOOKUP($N90,[1]EquipTable!$1:$1048576,MATCH("표준 DI pr Min",[1]EquipTable!$1:$1,0),0)),"GO",
      IF(G90&lt;IF($B90&lt;=1,0.5,0.25),"DI","GO"))),
IF(OR($M90="캐릭터 상자 일반등급",$M90="캐릭터 상자 영웅등급"),"DI",
IF(OR($M90="지정 캐릭터",IF(ISERROR(FIND("지정 캐릭터 LBP",$M90)),0,1),$M90="안 지정 캐릭터 영웅등급"),"DI",
IF($M90="지정 캐릭터 PP","DI",
IF(OR($M90="안 지정 캐릭터 PP 일반등급",$M90="안 지정 캐릭터 PP 영웅등급"),"GO",
"그외없음"))))))</f>
        <v>삭제</v>
      </c>
      <c r="Q90" t="str">
        <f ca="1">IF($M90="삭제","삭제",
IF($P90="GO","삭제",
IF($M90="지정 장비",
  IF(ISBLANK(VLOOKUP($N90,[1]EquipTable!$1:$1048576,MATCH("표준 DI pp Min",[1]EquipTable!$1:$1,0),0)),"삭제",
    VLOOKUP($N90,[1]EquipTable!$1:$1048576,MATCH("표준 DI pp Min",[1]EquipTable!$1:$1,0),0)+INT($H90*(VLOOKUP($N90,[1]EquipTable!$1:$1048576,MATCH("표준 DI pp Max",[1]EquipTable!$1:$1,0),0)-VLOOKUP($N90,[1]EquipTable!$1:$1048576,MATCH("표준 DI pp Min",[1]EquipTable!$1:$1,0),0)+1))),
IF(OR($M90="캐릭터 상자 일반등급",$M90="캐릭터 상자 영웅등급"),"삭제",
IF(OR($M90="지정 캐릭터",IF(ISERROR(FIND("지정 캐릭터 LBP",$M90)),0,1)),
  IF(AND(OR($B90=10,$B90=11),$M90=OFFSET($M90,-1,0)),OFFSET(Q90,-1,0),
    IF(ISBLANK(VLOOKUP($N90,[2]ActorTable!$1:$1048576,MATCH("표준 DI pp Min",[2]ActorTable!$1:$1,0),0)),"삭제",
      INT(VLOOKUP($M90,$AP:$BC,MATCH($AZ$1,$AP$1:$BC$1,0),0)*(VLOOKUP($N90,[2]ActorTable!$1:$1048576,MATCH("표준 DI pp Min",[2]ActorTable!$1:$1,0),0)+$H90*(VLOOKUP($N90,[2]ActorTable!$1:$1048576,MATCH("표준 DI pp Max",[2]ActorTable!$1:$1,0),0)-VLOOKUP($N90,[2]ActorTable!$1:$1048576,MATCH("표준 DI pp Min",[2]ActorTable!$1:$1,0),0)+1))))),
IF($M90="안 지정 캐릭터 영웅등급",
  IF(AND(OR($B90=10,$B90=11),$M90=OFFSET($M90,-1,0)),OFFSET(Q90,-1,0),
    VLOOKUP($M90,$AP:$BC,MATCH($BB$1,$AP$1:$BC$1,0),0)+INT($H90*(VLOOKUP($M90,$AP:$BC,MATCH($BC$1,$AP$1:$BC$1,0),0)-VLOOKUP($M90,$AP:$BC,MATCH($BB$1,$AP$1:$BC$1,0),0)+1))),
IF($M90="지정 캐릭터 PP",
  IF(AND(OR($B90=10,$B90=11),$M90=OFFSET($M90,-1,0)),OFFSET(Q90,-1,0),
    INT($O90*VLOOKUP($M90,$AP:$BC,MATCH($AZ$1,$AP$1:$BC$1,0),0)*IF($O90&lt;=15,1,1+($O90-15)^0.5/8)*CHOOSE(MID($N90,7,1)+1,1,1.25,2))),
"그외없음")))))))</f>
        <v>삭제</v>
      </c>
      <c r="R90" t="str">
        <f ca="1">IF($M90="삭제","삭제",
IF($M90="지정 장비",
  IF($P90="DI",
    VLOOKUP($N90,[1]EquipTable!$1:$1048576,MATCH("표준 DI pr Min",[1]EquipTable!$1:$1,0),0)+INT($I90*(VLOOKUP($N90,[1]EquipTable!$1:$1048576,MATCH("표준 DI pr Max",[1]EquipTable!$1:$1,0),0)-VLOOKUP($N90,[1]EquipTable!$1:$1048576,MATCH("표준 DI pr Min",[1]EquipTable!$1:$1,0),0)+1)),
    ROUNDDOWN(VLOOKUP($N90,[1]EquipTable!$1:$1048576,MATCH("표준 GO pr Min",[1]EquipTable!$1:$1,0),0)+INT($I90*(VLOOKUP($N90,[1]EquipTable!$1:$1048576,MATCH("표준 GO pr Max",[1]EquipTable!$1:$1,0),0)-VLOOKUP($N90,[1]EquipTable!$1:$1048576,MATCH("표준 GO pr Min",[1]EquipTable!$1:$1,0),0)+100)),-2)),
IF(OR($M90="캐릭터 상자 일반등급",$M90="캐릭터 상자 영웅등급"),VLOOKUP($M90,$AP:$BC,MATCH($AZ$1,$AP$1:$BC$1,0),0),
IF(OR($M90="지정 캐릭터",IF(ISERROR(FIND("지정 캐릭터 LBP",$M90)),0,1)),
  IF(AND(OR($B90=10,$B90=11),$M90=OFFSET($M90,-1,0)),OFFSET(R90,-1,0),
    INT(VLOOKUP($M90,$AP:$BC,MATCH($AZ$1,$AP$1:$BC$1,0),0)*(VLOOKUP($N90,[2]ActorTable!$1:$1048576,MATCH("표준 DI pr Min",[2]ActorTable!$1:$1,0),0)+$I90*(VLOOKUP($N90,[2]ActorTable!$1:$1048576,MATCH("표준 DI pr Max",[2]ActorTable!$1:$1,0),0)-VLOOKUP($N90,[2]ActorTable!$1:$1048576,MATCH("표준 DI pr Min",[2]ActorTable!$1:$1,0),0)+1)))),
IF($M90="안 지정 캐릭터 영웅등급",
  IF(AND(OR($B90=10,$B90=11),$M90=OFFSET($M90,-1,0)),OFFSET(R90,-1,0),
    VLOOKUP($M90,$AP:$BC,MATCH($AZ$1,$AP$1:$BC$1,0),0)+INT($I90*(VLOOKUP($M90,$AP:$BC,MATCH($BA$1,$AP$1:$BC$1,0),0)-VLOOKUP($M90,$AP:$BC,MATCH($AZ$1,$AP$1:$BC$1,0),0)+1))),
IF($M90="지정 캐릭터 PP",
  IF(AND(OR($B90=10,$B90=11),$M90=OFFSET($M90,-1,0)),OFFSET(R90,-1,0),
    INT($O90*VLOOKUP($M90,$AP:$BC,MATCH($AZ$1,$AP$1:$BC$1,0),0)*IF($O90&lt;=15,1,1+($O90-15)^0.5/8)*CHOOSE(MID($N90,7,1)+1,1,1.25,2)*(VLOOKUP($M90,$AP:$BC,MATCH($BA$1,$AP$1:$BC$1,0),0)+$I90*(VLOOKUP($M90,$AP:$BC,MATCH($BB$1,$AP$1:$BC$1,0),0)-VLOOKUP($M90,$AP:$BC,MATCH($BA$1,$AP$1:$BC$1,0),0))))),
IF(OR($M90="안 지정 캐릭터 PP 일반등급",$M90="안 지정 캐릭터 PP 영웅등급"),
  IF(AND(OR($B90=10,$B90=11),$M90=OFFSET($M90,-1,0)),OFFSET(R90,-1,0),
    $O90*VLOOKUP($M90,$AP:$BC,MATCH($AZ$1,$AP$1:$BC$1,0),0)),
"그외없음")))))))</f>
        <v>삭제</v>
      </c>
      <c r="S90" t="str">
        <f ca="1">IF(OR(ISNUMBER(N90),N90="삭제",ISBLANK(N90)),"",
IF(LEFT(N90,5)="Equip",
  IF($BP$1&lt;VLOOKUP(N90,[1]EquipTable!$1:$1048576,MATCH("업데이트순번",[1]EquipTable!$1:$1,0),0),"업데이트순번이상",""),
IF(LEFT(N90,5)="Actor",
  IF($BY$1&lt;VLOOKUP(N90,[2]ActorTable!$1:$1048576,MATCH("업데이트순번",[2]ActorTable!$1:$1,0),0),"업데이트순번이상",""),
"그외없음")))</f>
        <v/>
      </c>
      <c r="T90" t="str">
        <f ca="1">IF(OR(ISNUMBER(N90),N90="삭제",ISBLANK(N90)),"",
IF(LEFT(N90,5)="Equip",IF(MID(N90,7,1)="4","전설",""),
IF(LEFT(N90,5)="Actor",IF(MID(N90,7,1)="2","전설",""),
"그외없음")))</f>
        <v/>
      </c>
      <c r="AA90" t="str">
        <f ca="1">IF(ISBLANK(AB90),"",
VLOOKUP(AB90,OFFSET(INDIRECT("$A:$B"),0,MATCH(AB$1&amp;"_Verify",INDIRECT("$1:$1"),0)-1),2,0)
)</f>
        <v/>
      </c>
      <c r="AH90" t="str">
        <f>IF(OR(ISNUMBER(AC90),AC90="삭제",ISBLANK(AC90)),"",
IF(LEFT(AC90,5)="Equip",
  IF($BP$1&lt;VLOOKUP(AC90,[1]EquipTable!$1:$1048576,MATCH("업데이트순번",[1]EquipTable!$1:$1,0),0),"업데이트순번이상",""),
IF(LEFT(AC90,5)="Actor",
  IF($BY$1&lt;VLOOKUP(AC90,[2]ActorTable!$1:$1048576,MATCH("업데이트순번",[2]ActorTable!$1:$1,0),0),"업데이트순번이상",""),
"그외없음")))</f>
        <v/>
      </c>
      <c r="AI90" s="11" t="str">
        <f>IF(OR(ISNUMBER(AC90),AC90="삭제",ISBLANK(AC90)),"",
IF(LEFT(AC90,5)="Equip",IF(MID(AC90,7,1)="4","전설",""),
IF(LEFT(AC90,5)="Actor",IF(MID(AC90,7,1)="2","전설",""),
"그외없음")))</f>
        <v/>
      </c>
      <c r="AJ90" t="str">
        <f>IF(ISBLANK($AB90),"",
IF(AND($B90&gt;=VLOOKUP($AB90,$AP:$AS,3,0),$B90&lt;=VLOOKUP($AB90,$AP:$AS,4,0)),"","슬롯타입이상"))</f>
        <v/>
      </c>
      <c r="AK90" t="str">
        <f>IF(OR(
  AND(NOT(ISERROR(FIND("상자",AB90))),ISBLANK(AC90)),
  AND(ISBLANK(AB90),ISBLANK(AC90)),
  AND(NOT(ISERROR(FIND("안 지정",AB90))),ISNUMBER(AC90))),"",
IF(AND(NOT(ISERROR(FIND("상자",AB90))),NOT(ISBLANK(AC90))),"밸류불필요",
IF(AND(NOT(ISERROR(FIND("안 지정",AB90))),NOT(ISNUMBER(AC90))),"숫자필요",
IF(NOT(ISERROR(FIND("장비",AB90))),
  IFERROR(VLOOKUP(AC90,[1]EquipTable!$A:$T,MATCH("이름참고",[1]EquipTable!$1:$1,0),0),"장비없음"),
IF(NOT(ISERROR(FIND("캐릭터",AB90))),
  IFERROR(VLOOKUP(AC90,[2]ActorTable!$A:$H,MATCH("이름참고",[2]ActorTable!$1:$1,0),0),"캐릭터없음"),
"")))))</f>
        <v/>
      </c>
      <c r="AL90">
        <v>1</v>
      </c>
      <c r="AM90" t="str">
        <f ca="1">IF(ROW()=2,AN90,OFFSET(AM90,-1,0)&amp;IF(LEN(AN90)=0,"",","&amp;AN90))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v>
      </c>
      <c r="AN90" t="str">
        <f ca="1">IF(AL90&lt;&gt;1,"",
"{"""&amp;A$1&amp;""":"&amp;A90
&amp;","""&amp;B$1&amp;""":"&amp;B90
&amp;IF(LEN(AA90)=0,"",","""&amp;AA$1&amp;""":"""&amp;AA90&amp;"""")
&amp;IF(LEN(AC90)=0,"",","""&amp;AC$1&amp;""":"""&amp;AC90&amp;"""")
&amp;IF(LEN(AD90)=0,"",","""&amp;AD$1&amp;""":"&amp;AD90)
&amp;IF(LEN(AE90)=0,"",","""&amp;AE$1&amp;""":"""&amp;AE90&amp;"""")
&amp;IF(LEN(AF90)=0,"",","""&amp;AF$1&amp;""":"&amp;AF90)
&amp;IF(LEN(AG90)=0,"",","""&amp;AG$1&amp;""":"&amp;AG90)&amp;"}")</f>
        <v>{"dy":9,"sl":8}</v>
      </c>
      <c r="BM90">
        <f ca="1">IF(VLOOKUP($BV90,[1]EquipTable!$1:$1048576,MATCH("업데이트순번",[1]EquipTable!$1:$1,0),0)&lt;=$BP$1,1,0)
*IF(MID(BV90,7,1)="4",0.1,1)</f>
        <v>1</v>
      </c>
      <c r="BN90">
        <f ca="1">IF(VLOOKUP($BV90,[1]EquipTable!$1:$1048576,MATCH("업데이트순번",[1]EquipTable!$1:$1,0),0)&lt;=$BP$1,1,0)
*IF(MID(BV90,7,1)="4",0.1,1)
*IF(AND(MID(BV90,7,1)&lt;&gt;"4",OR(MID(BV90,6,1)="6",MID(BV90,6,1)="7")),3,1)</f>
        <v>3</v>
      </c>
      <c r="BO90">
        <f ca="1">IF(VLOOKUP($BV90,[1]EquipTable!$1:$1048576,MATCH("업데이트순번",[1]EquipTable!$1:$1,0),0)&lt;=$BP$1,1,0)
*IF(MID(BV90,7,1)="4",0.1,1)
*IF(AND(MID(BV90,7,1)&lt;&gt;"4",MID(BV90,6,1)="8"),4,1)</f>
        <v>1</v>
      </c>
      <c r="BP90">
        <f t="shared" ca="1" si="16"/>
        <v>1.3495276653171391E-2</v>
      </c>
      <c r="BQ90">
        <f t="shared" ca="1" si="17"/>
        <v>2.8275212064090487E-2</v>
      </c>
      <c r="BR90">
        <f t="shared" ca="1" si="18"/>
        <v>1.0193679918450561E-2</v>
      </c>
      <c r="BS90">
        <f t="shared" ca="1" si="19"/>
        <v>0.69500674763832715</v>
      </c>
      <c r="BT90">
        <f t="shared" ca="1" si="20"/>
        <v>0.52309142318567414</v>
      </c>
      <c r="BU90">
        <f t="shared" ca="1" si="21"/>
        <v>0.52497451580020349</v>
      </c>
      <c r="BV90" t="str">
        <f ca="1">OFFSET([1]EquipTable!$A$1,ROW()-1,0)</f>
        <v>Equip6101</v>
      </c>
    </row>
    <row r="91" spans="1:74">
      <c r="A91">
        <v>9</v>
      </c>
      <c r="B91">
        <v>9</v>
      </c>
      <c r="C91">
        <f>IF(B91&lt;=9,0,
IF(B91=10,1,2))</f>
        <v>0</v>
      </c>
      <c r="D91">
        <f ca="1">RAND()</f>
        <v>0.26727062278586944</v>
      </c>
      <c r="E91">
        <f ca="1">RAND()</f>
        <v>8.3206708045913347E-2</v>
      </c>
      <c r="F91">
        <f ca="1">RAND()</f>
        <v>0.60858467274736516</v>
      </c>
      <c r="G91">
        <f ca="1">RAND()</f>
        <v>0.87140256680853867</v>
      </c>
      <c r="H91">
        <f ca="1">RAND()</f>
        <v>0.87709431534872129</v>
      </c>
      <c r="I91">
        <f ca="1">RAND()</f>
        <v>0.38647157587034842</v>
      </c>
      <c r="M91" t="str">
        <f ca="1">IF(LEN(J91)&lt;&gt;0,J91,VLOOKUP(D91+$B91,$BJ:$BK,MATCH($BK$1,$BJ$1:$BK$1,0),1))</f>
        <v>삭제</v>
      </c>
      <c r="N91" t="str">
        <f ca="1">IF(LEN(K91)&lt;&gt;0,
  IF(LEN($J91)=0,"두 칸 모두 입력",
  IF($J91="지정 장비",K91,INDEX($CA:$CA,MATCH(K91,$CB:$CB,0)))),
IF($M91="삭제","삭제",
IF($M91="지정 장비",VLOOKUP($E91,OFFSET($BS:$BV,0,IF($B91=6,1,IF($B91=7,2,0))),MATCH($BV$1,OFFSET($BS$1:$BV$1,0,IF($B91=6,1,IF($B91=7,2,0))),0),1),
IF(OR($M91="캐릭터 상자 일반등급",$M91="캐릭터 상자 영웅등급"),"삭제",
IF(OR($M91="지정 캐릭터",$M91="지정 캐릭터 PP",IF(ISERROR(FIND("지정 캐릭터 LBP",$M91)),0,1)),
  IF(AND(OR($B91=10,$B91=11),$M91=OFFSET($M91,-1,0)),OFFSET(N91,-1,0),VLOOKUP($E91,$BZ:$CA,MATCH($CA$1,$BZ$1:$CA$1,0),1)),
IF(OR($M91="안 지정 캐릭터 영웅등급",$M91="안 지정 캐릭터 PP 일반등급",$M91="안 지정 캐릭터 PP 영웅등급"),
  IF(AND(OR($B91=10,$B91=11),$M91=OFFSET($M91,-1,0)),OFFSET(N91,-1,0),INT($E91*100000)),
"그외없음"))))))</f>
        <v>삭제</v>
      </c>
      <c r="O91" t="str">
        <f ca="1">IF(LEN(L91)&lt;&gt;0,
  IF(OR(LEN($J91)=0,LEN($K91)=0),"세 칸 모두 입력",L91),
IF($M91="삭제","삭제",
IF(OR($M91="지정 장비",$M91="캐릭터 상자 일반등급",$M91="캐릭터 상자 영웅등급",$M91="지정 캐릭터",IF(ISERROR(FIND("지정 캐릭터 LBP",$M91)),0,1),$M91="안 지정 캐릭터 영웅등급"),1,
IF($M91="지정 캐릭터 PP",
  IF(AND(OR($B91=10,$B91=11),$M91=OFFSET($M91,-1,0)),OFFSET(O91,-1,0),
    VLOOKUP($M91,$AP:$BB,MATCH($AX$1,$AP$1:$BB$1,0),0)+INT($E91*(VLOOKUP($M91,$AP:$BB,MATCH($AY$1,$AP$1:$BB$1,0),0)-VLOOKUP($M91,$AP:$BB,MATCH($AX$1,$AP$1:$BB$1,0),0)+1))),
IF(OR($M91="안 지정 캐릭터 PP 일반등급",$M91="안 지정 캐릭터 PP 영웅등급"),
  IF(AND(OR($B91=10,$B91=11),$M91=OFFSET($M91,-1,0)),OFFSET(O91,-1,0),
    VLOOKUP($M91,$AP:$BB,MATCH($AX$1,$AP$1:$BB$1,0),0)+INT($E91*(VLOOKUP($M91,$AP:$BB,MATCH($AY$1,$AP$1:$BB$1,0),0)-VLOOKUP($M91,$AP:$BB,MATCH($AX$1,$AP$1:$BB$1,0),0)+1))),
"그외없음")))))</f>
        <v>삭제</v>
      </c>
      <c r="P91" t="str">
        <f ca="1">IF($M91="삭제","삭제",
IF($M91="지정 장비",
  IF(ISBLANK(VLOOKUP($N91,[1]EquipTable!$1:$1048576,MATCH("표준 GO pr Min",[1]EquipTable!$1:$1,0),0)),"DI",
    IF(ISBLANK(VLOOKUP($N91,[1]EquipTable!$1:$1048576,MATCH("표준 DI pr Min",[1]EquipTable!$1:$1,0),0)),"GO",
      IF(G91&lt;IF($B91&lt;=1,0.5,0.25),"DI","GO"))),
IF(OR($M91="캐릭터 상자 일반등급",$M91="캐릭터 상자 영웅등급"),"DI",
IF(OR($M91="지정 캐릭터",IF(ISERROR(FIND("지정 캐릭터 LBP",$M91)),0,1),$M91="안 지정 캐릭터 영웅등급"),"DI",
IF($M91="지정 캐릭터 PP","DI",
IF(OR($M91="안 지정 캐릭터 PP 일반등급",$M91="안 지정 캐릭터 PP 영웅등급"),"GO",
"그외없음"))))))</f>
        <v>삭제</v>
      </c>
      <c r="Q91" t="str">
        <f ca="1">IF($M91="삭제","삭제",
IF($P91="GO","삭제",
IF($M91="지정 장비",
  IF(ISBLANK(VLOOKUP($N91,[1]EquipTable!$1:$1048576,MATCH("표준 DI pp Min",[1]EquipTable!$1:$1,0),0)),"삭제",
    VLOOKUP($N91,[1]EquipTable!$1:$1048576,MATCH("표준 DI pp Min",[1]EquipTable!$1:$1,0),0)+INT($H91*(VLOOKUP($N91,[1]EquipTable!$1:$1048576,MATCH("표준 DI pp Max",[1]EquipTable!$1:$1,0),0)-VLOOKUP($N91,[1]EquipTable!$1:$1048576,MATCH("표준 DI pp Min",[1]EquipTable!$1:$1,0),0)+1))),
IF(OR($M91="캐릭터 상자 일반등급",$M91="캐릭터 상자 영웅등급"),"삭제",
IF(OR($M91="지정 캐릭터",IF(ISERROR(FIND("지정 캐릭터 LBP",$M91)),0,1)),
  IF(AND(OR($B91=10,$B91=11),$M91=OFFSET($M91,-1,0)),OFFSET(Q91,-1,0),
    IF(ISBLANK(VLOOKUP($N91,[2]ActorTable!$1:$1048576,MATCH("표준 DI pp Min",[2]ActorTable!$1:$1,0),0)),"삭제",
      INT(VLOOKUP($M91,$AP:$BC,MATCH($AZ$1,$AP$1:$BC$1,0),0)*(VLOOKUP($N91,[2]ActorTable!$1:$1048576,MATCH("표준 DI pp Min",[2]ActorTable!$1:$1,0),0)+$H91*(VLOOKUP($N91,[2]ActorTable!$1:$1048576,MATCH("표준 DI pp Max",[2]ActorTable!$1:$1,0),0)-VLOOKUP($N91,[2]ActorTable!$1:$1048576,MATCH("표준 DI pp Min",[2]ActorTable!$1:$1,0),0)+1))))),
IF($M91="안 지정 캐릭터 영웅등급",
  IF(AND(OR($B91=10,$B91=11),$M91=OFFSET($M91,-1,0)),OFFSET(Q91,-1,0),
    VLOOKUP($M91,$AP:$BC,MATCH($BB$1,$AP$1:$BC$1,0),0)+INT($H91*(VLOOKUP($M91,$AP:$BC,MATCH($BC$1,$AP$1:$BC$1,0),0)-VLOOKUP($M91,$AP:$BC,MATCH($BB$1,$AP$1:$BC$1,0),0)+1))),
IF($M91="지정 캐릭터 PP",
  IF(AND(OR($B91=10,$B91=11),$M91=OFFSET($M91,-1,0)),OFFSET(Q91,-1,0),
    INT($O91*VLOOKUP($M91,$AP:$BC,MATCH($AZ$1,$AP$1:$BC$1,0),0)*IF($O91&lt;=15,1,1+($O91-15)^0.5/8)*CHOOSE(MID($N91,7,1)+1,1,1.25,2))),
"그외없음")))))))</f>
        <v>삭제</v>
      </c>
      <c r="R91" t="str">
        <f ca="1">IF($M91="삭제","삭제",
IF($M91="지정 장비",
  IF($P91="DI",
    VLOOKUP($N91,[1]EquipTable!$1:$1048576,MATCH("표준 DI pr Min",[1]EquipTable!$1:$1,0),0)+INT($I91*(VLOOKUP($N91,[1]EquipTable!$1:$1048576,MATCH("표준 DI pr Max",[1]EquipTable!$1:$1,0),0)-VLOOKUP($N91,[1]EquipTable!$1:$1048576,MATCH("표준 DI pr Min",[1]EquipTable!$1:$1,0),0)+1)),
    ROUNDDOWN(VLOOKUP($N91,[1]EquipTable!$1:$1048576,MATCH("표준 GO pr Min",[1]EquipTable!$1:$1,0),0)+INT($I91*(VLOOKUP($N91,[1]EquipTable!$1:$1048576,MATCH("표준 GO pr Max",[1]EquipTable!$1:$1,0),0)-VLOOKUP($N91,[1]EquipTable!$1:$1048576,MATCH("표준 GO pr Min",[1]EquipTable!$1:$1,0),0)+100)),-2)),
IF(OR($M91="캐릭터 상자 일반등급",$M91="캐릭터 상자 영웅등급"),VLOOKUP($M91,$AP:$BC,MATCH($AZ$1,$AP$1:$BC$1,0),0),
IF(OR($M91="지정 캐릭터",IF(ISERROR(FIND("지정 캐릭터 LBP",$M91)),0,1)),
  IF(AND(OR($B91=10,$B91=11),$M91=OFFSET($M91,-1,0)),OFFSET(R91,-1,0),
    INT(VLOOKUP($M91,$AP:$BC,MATCH($AZ$1,$AP$1:$BC$1,0),0)*(VLOOKUP($N91,[2]ActorTable!$1:$1048576,MATCH("표준 DI pr Min",[2]ActorTable!$1:$1,0),0)+$I91*(VLOOKUP($N91,[2]ActorTable!$1:$1048576,MATCH("표준 DI pr Max",[2]ActorTable!$1:$1,0),0)-VLOOKUP($N91,[2]ActorTable!$1:$1048576,MATCH("표준 DI pr Min",[2]ActorTable!$1:$1,0),0)+1)))),
IF($M91="안 지정 캐릭터 영웅등급",
  IF(AND(OR($B91=10,$B91=11),$M91=OFFSET($M91,-1,0)),OFFSET(R91,-1,0),
    VLOOKUP($M91,$AP:$BC,MATCH($AZ$1,$AP$1:$BC$1,0),0)+INT($I91*(VLOOKUP($M91,$AP:$BC,MATCH($BA$1,$AP$1:$BC$1,0),0)-VLOOKUP($M91,$AP:$BC,MATCH($AZ$1,$AP$1:$BC$1,0),0)+1))),
IF($M91="지정 캐릭터 PP",
  IF(AND(OR($B91=10,$B91=11),$M91=OFFSET($M91,-1,0)),OFFSET(R91,-1,0),
    INT($O91*VLOOKUP($M91,$AP:$BC,MATCH($AZ$1,$AP$1:$BC$1,0),0)*IF($O91&lt;=15,1,1+($O91-15)^0.5/8)*CHOOSE(MID($N91,7,1)+1,1,1.25,2)*(VLOOKUP($M91,$AP:$BC,MATCH($BA$1,$AP$1:$BC$1,0),0)+$I91*(VLOOKUP($M91,$AP:$BC,MATCH($BB$1,$AP$1:$BC$1,0),0)-VLOOKUP($M91,$AP:$BC,MATCH($BA$1,$AP$1:$BC$1,0),0))))),
IF(OR($M91="안 지정 캐릭터 PP 일반등급",$M91="안 지정 캐릭터 PP 영웅등급"),
  IF(AND(OR($B91=10,$B91=11),$M91=OFFSET($M91,-1,0)),OFFSET(R91,-1,0),
    $O91*VLOOKUP($M91,$AP:$BC,MATCH($AZ$1,$AP$1:$BC$1,0),0)),
"그외없음")))))))</f>
        <v>삭제</v>
      </c>
      <c r="S91" t="str">
        <f ca="1">IF(OR(ISNUMBER(N91),N91="삭제",ISBLANK(N91)),"",
IF(LEFT(N91,5)="Equip",
  IF($BP$1&lt;VLOOKUP(N91,[1]EquipTable!$1:$1048576,MATCH("업데이트순번",[1]EquipTable!$1:$1,0),0),"업데이트순번이상",""),
IF(LEFT(N91,5)="Actor",
  IF($BY$1&lt;VLOOKUP(N91,[2]ActorTable!$1:$1048576,MATCH("업데이트순번",[2]ActorTable!$1:$1,0),0),"업데이트순번이상",""),
"그외없음")))</f>
        <v/>
      </c>
      <c r="T91" t="str">
        <f ca="1">IF(OR(ISNUMBER(N91),N91="삭제",ISBLANK(N91)),"",
IF(LEFT(N91,5)="Equip",IF(MID(N91,7,1)="4","전설",""),
IF(LEFT(N91,5)="Actor",IF(MID(N91,7,1)="2","전설",""),
"그외없음")))</f>
        <v/>
      </c>
      <c r="AA91" t="str">
        <f ca="1">IF(ISBLANK(AB91),"",
VLOOKUP(AB91,OFFSET(INDIRECT("$A:$B"),0,MATCH(AB$1&amp;"_Verify",INDIRECT("$1:$1"),0)-1),2,0)
)</f>
        <v/>
      </c>
      <c r="AH91" t="str">
        <f>IF(OR(ISNUMBER(AC91),AC91="삭제",ISBLANK(AC91)),"",
IF(LEFT(AC91,5)="Equip",
  IF($BP$1&lt;VLOOKUP(AC91,[1]EquipTable!$1:$1048576,MATCH("업데이트순번",[1]EquipTable!$1:$1,0),0),"업데이트순번이상",""),
IF(LEFT(AC91,5)="Actor",
  IF($BY$1&lt;VLOOKUP(AC91,[2]ActorTable!$1:$1048576,MATCH("업데이트순번",[2]ActorTable!$1:$1,0),0),"업데이트순번이상",""),
"그외없음")))</f>
        <v/>
      </c>
      <c r="AI91" s="11" t="str">
        <f>IF(OR(ISNUMBER(AC91),AC91="삭제",ISBLANK(AC91)),"",
IF(LEFT(AC91,5)="Equip",IF(MID(AC91,7,1)="4","전설",""),
IF(LEFT(AC91,5)="Actor",IF(MID(AC91,7,1)="2","전설",""),
"그외없음")))</f>
        <v/>
      </c>
      <c r="AJ91" t="str">
        <f>IF(ISBLANK($AB91),"",
IF(AND($B91&gt;=VLOOKUP($AB91,$AP:$AS,3,0),$B91&lt;=VLOOKUP($AB91,$AP:$AS,4,0)),"","슬롯타입이상"))</f>
        <v/>
      </c>
      <c r="AK91" t="str">
        <f>IF(OR(
  AND(NOT(ISERROR(FIND("상자",AB91))),ISBLANK(AC91)),
  AND(ISBLANK(AB91),ISBLANK(AC91)),
  AND(NOT(ISERROR(FIND("안 지정",AB91))),ISNUMBER(AC91))),"",
IF(AND(NOT(ISERROR(FIND("상자",AB91))),NOT(ISBLANK(AC91))),"밸류불필요",
IF(AND(NOT(ISERROR(FIND("안 지정",AB91))),NOT(ISNUMBER(AC91))),"숫자필요",
IF(NOT(ISERROR(FIND("장비",AB91))),
  IFERROR(VLOOKUP(AC91,[1]EquipTable!$A:$T,MATCH("이름참고",[1]EquipTable!$1:$1,0),0),"장비없음"),
IF(NOT(ISERROR(FIND("캐릭터",AB91))),
  IFERROR(VLOOKUP(AC91,[2]ActorTable!$A:$H,MATCH("이름참고",[2]ActorTable!$1:$1,0),0),"캐릭터없음"),
"")))))</f>
        <v/>
      </c>
      <c r="AL91">
        <v>1</v>
      </c>
      <c r="AM91" t="str">
        <f ca="1">IF(ROW()=2,AN91,OFFSET(AM91,-1,0)&amp;IF(LEN(AN91)=0,"",","&amp;AN91))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v>
      </c>
      <c r="AN91" t="str">
        <f ca="1">IF(AL91&lt;&gt;1,"",
"{"""&amp;A$1&amp;""":"&amp;A91
&amp;","""&amp;B$1&amp;""":"&amp;B91
&amp;IF(LEN(AA91)=0,"",","""&amp;AA$1&amp;""":"""&amp;AA91&amp;"""")
&amp;IF(LEN(AC91)=0,"",","""&amp;AC$1&amp;""":"""&amp;AC91&amp;"""")
&amp;IF(LEN(AD91)=0,"",","""&amp;AD$1&amp;""":"&amp;AD91)
&amp;IF(LEN(AE91)=0,"",","""&amp;AE$1&amp;""":"""&amp;AE91&amp;"""")
&amp;IF(LEN(AF91)=0,"",","""&amp;AF$1&amp;""":"&amp;AF91)
&amp;IF(LEN(AG91)=0,"",","""&amp;AG$1&amp;""":"&amp;AG91)&amp;"}")</f>
        <v>{"dy":9,"sl":9}</v>
      </c>
      <c r="BM91">
        <f ca="1">IF(VLOOKUP($BV91,[1]EquipTable!$1:$1048576,MATCH("업데이트순번",[1]EquipTable!$1:$1,0),0)&lt;=$BP$1,1,0)
*IF(MID(BV91,7,1)="4",0.1,1)</f>
        <v>1</v>
      </c>
      <c r="BN91">
        <f ca="1">IF(VLOOKUP($BV91,[1]EquipTable!$1:$1048576,MATCH("업데이트순번",[1]EquipTable!$1:$1,0),0)&lt;=$BP$1,1,0)
*IF(MID(BV91,7,1)="4",0.1,1)
*IF(AND(MID(BV91,7,1)&lt;&gt;"4",OR(MID(BV91,6,1)="6",MID(BV91,6,1)="7")),3,1)</f>
        <v>3</v>
      </c>
      <c r="BO91">
        <f ca="1">IF(VLOOKUP($BV91,[1]EquipTable!$1:$1048576,MATCH("업데이트순번",[1]EquipTable!$1:$1,0),0)&lt;=$BP$1,1,0)
*IF(MID(BV91,7,1)="4",0.1,1)
*IF(AND(MID(BV91,7,1)&lt;&gt;"4",MID(BV91,6,1)="8"),4,1)</f>
        <v>1</v>
      </c>
      <c r="BP91">
        <f t="shared" ca="1" si="16"/>
        <v>1.3495276653171391E-2</v>
      </c>
      <c r="BQ91">
        <f t="shared" ca="1" si="17"/>
        <v>2.8275212064090487E-2</v>
      </c>
      <c r="BR91">
        <f t="shared" ca="1" si="18"/>
        <v>1.0193679918450561E-2</v>
      </c>
      <c r="BS91">
        <f t="shared" ca="1" si="19"/>
        <v>0.70850202429149856</v>
      </c>
      <c r="BT91">
        <f t="shared" ca="1" si="20"/>
        <v>0.55136663524976459</v>
      </c>
      <c r="BU91">
        <f t="shared" ca="1" si="21"/>
        <v>0.53516819571865404</v>
      </c>
      <c r="BV91" t="str">
        <f ca="1">OFFSET([1]EquipTable!$A$1,ROW()-1,0)</f>
        <v>Equip6102</v>
      </c>
    </row>
    <row r="92" spans="1:74">
      <c r="A92">
        <v>10</v>
      </c>
      <c r="B92">
        <v>0</v>
      </c>
      <c r="C92">
        <f>IF(B92&lt;=9,0,
IF(B92=10,1,2))</f>
        <v>0</v>
      </c>
      <c r="D92">
        <f ca="1">RAND()</f>
        <v>0.42159735343366844</v>
      </c>
      <c r="E92">
        <f ca="1">RAND()</f>
        <v>0.92102964296848733</v>
      </c>
      <c r="F92">
        <f ca="1">RAND()</f>
        <v>0.77432035049413339</v>
      </c>
      <c r="G92">
        <f ca="1">RAND()</f>
        <v>0.97646163705950395</v>
      </c>
      <c r="H92">
        <f ca="1">RAND()</f>
        <v>0.8016727374969852</v>
      </c>
      <c r="I92">
        <f ca="1">RAND()</f>
        <v>0.59213036070123437</v>
      </c>
      <c r="M92" t="str">
        <f ca="1">IF(LEN(J92)&lt;&gt;0,J92,VLOOKUP(D92+$B92,$BJ:$BK,MATCH($BK$1,$BJ$1:$BK$1,0),1))</f>
        <v>지정 장비</v>
      </c>
      <c r="N92" t="str">
        <f ca="1">IF(LEN(K92)&lt;&gt;0,
  IF(LEN($J92)=0,"두 칸 모두 입력",
  IF($J92="지정 장비",K92,INDEX($CA:$CA,MATCH(K92,$CB:$CB,0)))),
IF($M92="삭제","삭제",
IF($M92="지정 장비",VLOOKUP($E92,OFFSET($BS:$BV,0,IF($B92=6,1,IF($B92=7,2,0))),MATCH($BV$1,OFFSET($BS$1:$BV$1,0,IF($B92=6,1,IF($B92=7,2,0))),0),1),
IF(OR($M92="캐릭터 상자 일반등급",$M92="캐릭터 상자 영웅등급"),"삭제",
IF(OR($M92="지정 캐릭터",$M92="지정 캐릭터 PP",IF(ISERROR(FIND("지정 캐릭터 LBP",$M92)),0,1)),
  IF(AND(OR($B92=10,$B92=11),$M92=OFFSET($M92,-1,0)),OFFSET(N92,-1,0),VLOOKUP($E92,$BZ:$CA,MATCH($CA$1,$BZ$1:$CA$1,0),1)),
IF(OR($M92="안 지정 캐릭터 영웅등급",$M92="안 지정 캐릭터 PP 일반등급",$M92="안 지정 캐릭터 PP 영웅등급"),
  IF(AND(OR($B92=10,$B92=11),$M92=OFFSET($M92,-1,0)),OFFSET(N92,-1,0),INT($E92*100000)),
"그외없음"))))))</f>
        <v>Equip8101</v>
      </c>
      <c r="O92">
        <f ca="1">IF(LEN(L92)&lt;&gt;0,
  IF(OR(LEN($J92)=0,LEN($K92)=0),"세 칸 모두 입력",L92),
IF($M92="삭제","삭제",
IF(OR($M92="지정 장비",$M92="캐릭터 상자 일반등급",$M92="캐릭터 상자 영웅등급",$M92="지정 캐릭터",IF(ISERROR(FIND("지정 캐릭터 LBP",$M92)),0,1),$M92="안 지정 캐릭터 영웅등급"),1,
IF($M92="지정 캐릭터 PP",
  IF(AND(OR($B92=10,$B92=11),$M92=OFFSET($M92,-1,0)),OFFSET(O92,-1,0),
    VLOOKUP($M92,$AP:$BB,MATCH($AX$1,$AP$1:$BB$1,0),0)+INT($E92*(VLOOKUP($M92,$AP:$BB,MATCH($AY$1,$AP$1:$BB$1,0),0)-VLOOKUP($M92,$AP:$BB,MATCH($AX$1,$AP$1:$BB$1,0),0)+1))),
IF(OR($M92="안 지정 캐릭터 PP 일반등급",$M92="안 지정 캐릭터 PP 영웅등급"),
  IF(AND(OR($B92=10,$B92=11),$M92=OFFSET($M92,-1,0)),OFFSET(O92,-1,0),
    VLOOKUP($M92,$AP:$BB,MATCH($AX$1,$AP$1:$BB$1,0),0)+INT($E92*(VLOOKUP($M92,$AP:$BB,MATCH($AY$1,$AP$1:$BB$1,0),0)-VLOOKUP($M92,$AP:$BB,MATCH($AX$1,$AP$1:$BB$1,0),0)+1))),
"그외없음")))))</f>
        <v>1</v>
      </c>
      <c r="P92" t="str">
        <f ca="1">IF($M92="삭제","삭제",
IF($M92="지정 장비",
  IF(ISBLANK(VLOOKUP($N92,[1]EquipTable!$1:$1048576,MATCH("표준 GO pr Min",[1]EquipTable!$1:$1,0),0)),"DI",
    IF(ISBLANK(VLOOKUP($N92,[1]EquipTable!$1:$1048576,MATCH("표준 DI pr Min",[1]EquipTable!$1:$1,0),0)),"GO",
      IF(G92&lt;IF($B92&lt;=1,0.5,0.25),"DI","GO"))),
IF(OR($M92="캐릭터 상자 일반등급",$M92="캐릭터 상자 영웅등급"),"DI",
IF(OR($M92="지정 캐릭터",IF(ISERROR(FIND("지정 캐릭터 LBP",$M92)),0,1),$M92="안 지정 캐릭터 영웅등급"),"DI",
IF($M92="지정 캐릭터 PP","DI",
IF(OR($M92="안 지정 캐릭터 PP 일반등급",$M92="안 지정 캐릭터 PP 영웅등급"),"GO",
"그외없음"))))))</f>
        <v>GO</v>
      </c>
      <c r="Q92" t="str">
        <f ca="1">IF($M92="삭제","삭제",
IF($P92="GO","삭제",
IF($M92="지정 장비",
  IF(ISBLANK(VLOOKUP($N92,[1]EquipTable!$1:$1048576,MATCH("표준 DI pp Min",[1]EquipTable!$1:$1,0),0)),"삭제",
    VLOOKUP($N92,[1]EquipTable!$1:$1048576,MATCH("표준 DI pp Min",[1]EquipTable!$1:$1,0),0)+INT($H92*(VLOOKUP($N92,[1]EquipTable!$1:$1048576,MATCH("표준 DI pp Max",[1]EquipTable!$1:$1,0),0)-VLOOKUP($N92,[1]EquipTable!$1:$1048576,MATCH("표준 DI pp Min",[1]EquipTable!$1:$1,0),0)+1))),
IF(OR($M92="캐릭터 상자 일반등급",$M92="캐릭터 상자 영웅등급"),"삭제",
IF(OR($M92="지정 캐릭터",IF(ISERROR(FIND("지정 캐릭터 LBP",$M92)),0,1)),
  IF(AND(OR($B92=10,$B92=11),$M92=OFFSET($M92,-1,0)),OFFSET(Q92,-1,0),
    IF(ISBLANK(VLOOKUP($N92,[2]ActorTable!$1:$1048576,MATCH("표준 DI pp Min",[2]ActorTable!$1:$1,0),0)),"삭제",
      INT(VLOOKUP($M92,$AP:$BC,MATCH($AZ$1,$AP$1:$BC$1,0),0)*(VLOOKUP($N92,[2]ActorTable!$1:$1048576,MATCH("표준 DI pp Min",[2]ActorTable!$1:$1,0),0)+$H92*(VLOOKUP($N92,[2]ActorTable!$1:$1048576,MATCH("표준 DI pp Max",[2]ActorTable!$1:$1,0),0)-VLOOKUP($N92,[2]ActorTable!$1:$1048576,MATCH("표준 DI pp Min",[2]ActorTable!$1:$1,0),0)+1))))),
IF($M92="안 지정 캐릭터 영웅등급",
  IF(AND(OR($B92=10,$B92=11),$M92=OFFSET($M92,-1,0)),OFFSET(Q92,-1,0),
    VLOOKUP($M92,$AP:$BC,MATCH($BB$1,$AP$1:$BC$1,0),0)+INT($H92*(VLOOKUP($M92,$AP:$BC,MATCH($BC$1,$AP$1:$BC$1,0),0)-VLOOKUP($M92,$AP:$BC,MATCH($BB$1,$AP$1:$BC$1,0),0)+1))),
IF($M92="지정 캐릭터 PP",
  IF(AND(OR($B92=10,$B92=11),$M92=OFFSET($M92,-1,0)),OFFSET(Q92,-1,0),
    INT($O92*VLOOKUP($M92,$AP:$BC,MATCH($AZ$1,$AP$1:$BC$1,0),0)*IF($O92&lt;=15,1,1+($O92-15)^0.5/8)*CHOOSE(MID($N92,7,1)+1,1,1.25,2))),
"그외없음")))))))</f>
        <v>삭제</v>
      </c>
      <c r="R92">
        <f ca="1">IF($M92="삭제","삭제",
IF($M92="지정 장비",
  IF($P92="DI",
    VLOOKUP($N92,[1]EquipTable!$1:$1048576,MATCH("표준 DI pr Min",[1]EquipTable!$1:$1,0),0)+INT($I92*(VLOOKUP($N92,[1]EquipTable!$1:$1048576,MATCH("표준 DI pr Max",[1]EquipTable!$1:$1,0),0)-VLOOKUP($N92,[1]EquipTable!$1:$1048576,MATCH("표준 DI pr Min",[1]EquipTable!$1:$1,0),0)+1)),
    ROUNDDOWN(VLOOKUP($N92,[1]EquipTable!$1:$1048576,MATCH("표준 GO pr Min",[1]EquipTable!$1:$1,0),0)+INT($I92*(VLOOKUP($N92,[1]EquipTable!$1:$1048576,MATCH("표준 GO pr Max",[1]EquipTable!$1:$1,0),0)-VLOOKUP($N92,[1]EquipTable!$1:$1048576,MATCH("표준 GO pr Min",[1]EquipTable!$1:$1,0),0)+100)),-2)),
IF(OR($M92="캐릭터 상자 일반등급",$M92="캐릭터 상자 영웅등급"),VLOOKUP($M92,$AP:$BC,MATCH($AZ$1,$AP$1:$BC$1,0),0),
IF(OR($M92="지정 캐릭터",IF(ISERROR(FIND("지정 캐릭터 LBP",$M92)),0,1)),
  IF(AND(OR($B92=10,$B92=11),$M92=OFFSET($M92,-1,0)),OFFSET(R92,-1,0),
    INT(VLOOKUP($M92,$AP:$BC,MATCH($AZ$1,$AP$1:$BC$1,0),0)*(VLOOKUP($N92,[2]ActorTable!$1:$1048576,MATCH("표준 DI pr Min",[2]ActorTable!$1:$1,0),0)+$I92*(VLOOKUP($N92,[2]ActorTable!$1:$1048576,MATCH("표준 DI pr Max",[2]ActorTable!$1:$1,0),0)-VLOOKUP($N92,[2]ActorTable!$1:$1048576,MATCH("표준 DI pr Min",[2]ActorTable!$1:$1,0),0)+1)))),
IF($M92="안 지정 캐릭터 영웅등급",
  IF(AND(OR($B92=10,$B92=11),$M92=OFFSET($M92,-1,0)),OFFSET(R92,-1,0),
    VLOOKUP($M92,$AP:$BC,MATCH($AZ$1,$AP$1:$BC$1,0),0)+INT($I92*(VLOOKUP($M92,$AP:$BC,MATCH($BA$1,$AP$1:$BC$1,0),0)-VLOOKUP($M92,$AP:$BC,MATCH($AZ$1,$AP$1:$BC$1,0),0)+1))),
IF($M92="지정 캐릭터 PP",
  IF(AND(OR($B92=10,$B92=11),$M92=OFFSET($M92,-1,0)),OFFSET(R92,-1,0),
    INT($O92*VLOOKUP($M92,$AP:$BC,MATCH($AZ$1,$AP$1:$BC$1,0),0)*IF($O92&lt;=15,1,1+($O92-15)^0.5/8)*CHOOSE(MID($N92,7,1)+1,1,1.25,2)*(VLOOKUP($M92,$AP:$BC,MATCH($BA$1,$AP$1:$BC$1,0),0)+$I92*(VLOOKUP($M92,$AP:$BC,MATCH($BB$1,$AP$1:$BC$1,0),0)-VLOOKUP($M92,$AP:$BC,MATCH($BA$1,$AP$1:$BC$1,0),0))))),
IF(OR($M92="안 지정 캐릭터 PP 일반등급",$M92="안 지정 캐릭터 PP 영웅등급"),
  IF(AND(OR($B92=10,$B92=11),$M92=OFFSET($M92,-1,0)),OFFSET(R92,-1,0),
    $O92*VLOOKUP($M92,$AP:$BC,MATCH($AZ$1,$AP$1:$BC$1,0),0)),
"그외없음")))))))</f>
        <v>8100</v>
      </c>
      <c r="S92" t="str">
        <f ca="1">IF(OR(ISNUMBER(N92),N92="삭제",ISBLANK(N92)),"",
IF(LEFT(N92,5)="Equip",
  IF($BP$1&lt;VLOOKUP(N92,[1]EquipTable!$1:$1048576,MATCH("업데이트순번",[1]EquipTable!$1:$1,0),0),"업데이트순번이상",""),
IF(LEFT(N92,5)="Actor",
  IF($BY$1&lt;VLOOKUP(N92,[2]ActorTable!$1:$1048576,MATCH("업데이트순번",[2]ActorTable!$1:$1,0),0),"업데이트순번이상",""),
"그외없음")))</f>
        <v/>
      </c>
      <c r="T92" t="str">
        <f ca="1">IF(OR(ISNUMBER(N92),N92="삭제",ISBLANK(N92)),"",
IF(LEFT(N92,5)="Equip",IF(MID(N92,7,1)="4","전설",""),
IF(LEFT(N92,5)="Actor",IF(MID(N92,7,1)="2","전설",""),
"그외없음")))</f>
        <v/>
      </c>
      <c r="U92" t="s">
        <v>82</v>
      </c>
      <c r="V92" t="s">
        <v>193</v>
      </c>
      <c r="W92">
        <v>1</v>
      </c>
      <c r="X92" t="s">
        <v>125</v>
      </c>
      <c r="Z92">
        <v>900</v>
      </c>
      <c r="AA92" t="str">
        <f ca="1">IF(ISBLANK(AB92),"",
VLOOKUP(AB92,OFFSET(INDIRECT("$A:$B"),0,MATCH(AB$1&amp;"_Verify",INDIRECT("$1:$1"),0)-1),2,0)
)</f>
        <v>fe</v>
      </c>
      <c r="AB92" t="s">
        <v>82</v>
      </c>
      <c r="AC92" t="s">
        <v>382</v>
      </c>
      <c r="AD92">
        <v>1</v>
      </c>
      <c r="AE92" t="s">
        <v>125</v>
      </c>
      <c r="AG92">
        <v>900</v>
      </c>
      <c r="AH92" t="str">
        <f ca="1">IF(OR(ISNUMBER(AC92),AC92="삭제",ISBLANK(AC92)),"",
IF(LEFT(AC92,5)="Equip",
  IF($BP$1&lt;VLOOKUP(AC92,[1]EquipTable!$1:$1048576,MATCH("업데이트순번",[1]EquipTable!$1:$1,0),0),"업데이트순번이상",""),
IF(LEFT(AC92,5)="Actor",
  IF($BY$1&lt;VLOOKUP(AC92,[2]ActorTable!$1:$1048576,MATCH("업데이트순번",[2]ActorTable!$1:$1,0),0),"업데이트순번이상",""),
"그외없음")))</f>
        <v/>
      </c>
      <c r="AI92" s="11" t="str">
        <f>IF(OR(ISNUMBER(AC92),AC92="삭제",ISBLANK(AC92)),"",
IF(LEFT(AC92,5)="Equip",IF(MID(AC92,7,1)="4","전설",""),
IF(LEFT(AC92,5)="Actor",IF(MID(AC92,7,1)="2","전설",""),
"그외없음")))</f>
        <v/>
      </c>
      <c r="AJ92" t="str">
        <f>IF(ISBLANK($AB92),"",
IF(AND($B92&gt;=VLOOKUP($AB92,$AP:$AS,3,0),$B92&lt;=VLOOKUP($AB92,$AP:$AS,4,0)),"","슬롯타입이상"))</f>
        <v/>
      </c>
      <c r="AK92" t="str">
        <f ca="1">IF(OR(
  AND(NOT(ISERROR(FIND("상자",AB92))),ISBLANK(AC92)),
  AND(ISBLANK(AB92),ISBLANK(AC92)),
  AND(NOT(ISERROR(FIND("안 지정",AB92))),ISNUMBER(AC92))),"",
IF(AND(NOT(ISERROR(FIND("상자",AB92))),NOT(ISBLANK(AC92))),"밸류불필요",
IF(AND(NOT(ISERROR(FIND("안 지정",AB92))),NOT(ISNUMBER(AC92))),"숫자필요",
IF(NOT(ISERROR(FIND("장비",AB92))),
  IFERROR(VLOOKUP(AC92,[1]EquipTable!$A:$T,MATCH("이름참고",[1]EquipTable!$1:$1,0),0),"장비없음"),
IF(NOT(ISERROR(FIND("캐릭터",AB92))),
  IFERROR(VLOOKUP(AC92,[2]ActorTable!$A:$H,MATCH("이름참고",[2]ActorTable!$1:$1,0),0),"캐릭터없음"),
"")))))</f>
        <v>블레이드 보우</v>
      </c>
      <c r="AL92">
        <v>1</v>
      </c>
      <c r="AM92" t="str">
        <f ca="1">IF(ROW()=2,AN92,OFFSET(AM92,-1,0)&amp;IF(LEN(AN92)=0,"",","&amp;AN92))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v>
      </c>
      <c r="AN92" t="str">
        <f ca="1">IF(AL92&lt;&gt;1,"",
"{"""&amp;A$1&amp;""":"&amp;A92
&amp;","""&amp;B$1&amp;""":"&amp;B92
&amp;IF(LEN(AA92)=0,"",","""&amp;AA$1&amp;""":"""&amp;AA92&amp;"""")
&amp;IF(LEN(AC92)=0,"",","""&amp;AC$1&amp;""":"""&amp;AC92&amp;"""")
&amp;IF(LEN(AD92)=0,"",","""&amp;AD$1&amp;""":"&amp;AD92)
&amp;IF(LEN(AE92)=0,"",","""&amp;AE$1&amp;""":"""&amp;AE92&amp;"""")
&amp;IF(LEN(AF92)=0,"",","""&amp;AF$1&amp;""":"&amp;AF92)
&amp;IF(LEN(AG92)=0,"",","""&amp;AG$1&amp;""":"&amp;AG92)&amp;"}")</f>
        <v>{"dy":10,"sl":0,"tp":"fe","vl":"Equip2002","cn":1,"pt":"GO","pr":900}</v>
      </c>
      <c r="BM92">
        <f ca="1">IF(VLOOKUP($BV92,[1]EquipTable!$1:$1048576,MATCH("업데이트순번",[1]EquipTable!$1:$1,0),0)&lt;=$BP$1,1,0)
*IF(MID(BV92,7,1)="4",0.1,1)</f>
        <v>1</v>
      </c>
      <c r="BN92">
        <f ca="1">IF(VLOOKUP($BV92,[1]EquipTable!$1:$1048576,MATCH("업데이트순번",[1]EquipTable!$1:$1,0),0)&lt;=$BP$1,1,0)
*IF(MID(BV92,7,1)="4",0.1,1)
*IF(AND(MID(BV92,7,1)&lt;&gt;"4",OR(MID(BV92,6,1)="6",MID(BV92,6,1)="7")),3,1)</f>
        <v>3</v>
      </c>
      <c r="BO92">
        <f ca="1">IF(VLOOKUP($BV92,[1]EquipTable!$1:$1048576,MATCH("업데이트순번",[1]EquipTable!$1:$1,0),0)&lt;=$BP$1,1,0)
*IF(MID(BV92,7,1)="4",0.1,1)
*IF(AND(MID(BV92,7,1)&lt;&gt;"4",MID(BV92,6,1)="8"),4,1)</f>
        <v>1</v>
      </c>
      <c r="BP92">
        <f t="shared" ca="1" si="16"/>
        <v>1.3495276653171391E-2</v>
      </c>
      <c r="BQ92">
        <f t="shared" ca="1" si="17"/>
        <v>2.8275212064090487E-2</v>
      </c>
      <c r="BR92">
        <f t="shared" ca="1" si="18"/>
        <v>1.0193679918450561E-2</v>
      </c>
      <c r="BS92">
        <f t="shared" ca="1" si="19"/>
        <v>0.72199730094466996</v>
      </c>
      <c r="BT92">
        <f t="shared" ca="1" si="20"/>
        <v>0.57964184731385504</v>
      </c>
      <c r="BU92">
        <f t="shared" ca="1" si="21"/>
        <v>0.54536187563710459</v>
      </c>
      <c r="BV92" t="str">
        <f ca="1">OFFSET([1]EquipTable!$A$1,ROW()-1,0)</f>
        <v>Equip6201</v>
      </c>
    </row>
    <row r="93" spans="1:74">
      <c r="A93">
        <v>10</v>
      </c>
      <c r="B93">
        <v>1</v>
      </c>
      <c r="C93">
        <f>IF(B93&lt;=9,0,
IF(B93=10,1,2))</f>
        <v>0</v>
      </c>
      <c r="D93">
        <f ca="1">RAND()</f>
        <v>0.98912529454332299</v>
      </c>
      <c r="E93">
        <f ca="1">RAND()</f>
        <v>0.65845754960410641</v>
      </c>
      <c r="F93">
        <f ca="1">RAND()</f>
        <v>0.87665475406321502</v>
      </c>
      <c r="G93">
        <f ca="1">RAND()</f>
        <v>0.81775893030137703</v>
      </c>
      <c r="H93">
        <f ca="1">RAND()</f>
        <v>0.58260699897656187</v>
      </c>
      <c r="I93">
        <f ca="1">RAND()</f>
        <v>0.28426875337140511</v>
      </c>
      <c r="M93" t="str">
        <f ca="1">IF(LEN(J93)&lt;&gt;0,J93,VLOOKUP(D93+$B93,$BJ:$BK,MATCH($BK$1,$BJ$1:$BK$1,0),1))</f>
        <v>지정 장비</v>
      </c>
      <c r="N93" t="str">
        <f ca="1">IF(LEN(K93)&lt;&gt;0,
  IF(LEN($J93)=0,"두 칸 모두 입력",
  IF($J93="지정 장비",K93,INDEX($CA:$CA,MATCH(K93,$CB:$CB,0)))),
IF($M93="삭제","삭제",
IF($M93="지정 장비",VLOOKUP($E93,OFFSET($BS:$BV,0,IF($B93=6,1,IF($B93=7,2,0))),MATCH($BV$1,OFFSET($BS$1:$BV$1,0,IF($B93=6,1,IF($B93=7,2,0))),0),1),
IF(OR($M93="캐릭터 상자 일반등급",$M93="캐릭터 상자 영웅등급"),"삭제",
IF(OR($M93="지정 캐릭터",$M93="지정 캐릭터 PP",IF(ISERROR(FIND("지정 캐릭터 LBP",$M93)),0,1)),
  IF(AND(OR($B93=10,$B93=11),$M93=OFFSET($M93,-1,0)),OFFSET(N93,-1,0),VLOOKUP($E93,$BZ:$CA,MATCH($CA$1,$BZ$1:$CA$1,0),1)),
IF(OR($M93="안 지정 캐릭터 영웅등급",$M93="안 지정 캐릭터 PP 일반등급",$M93="안 지정 캐릭터 PP 영웅등급"),
  IF(AND(OR($B93=10,$B93=11),$M93=OFFSET($M93,-1,0)),OFFSET(N93,-1,0),INT($E93*100000)),
"그외없음"))))))</f>
        <v>Equip5302</v>
      </c>
      <c r="O93">
        <f ca="1">IF(LEN(L93)&lt;&gt;0,
  IF(OR(LEN($J93)=0,LEN($K93)=0),"세 칸 모두 입력",L93),
IF($M93="삭제","삭제",
IF(OR($M93="지정 장비",$M93="캐릭터 상자 일반등급",$M93="캐릭터 상자 영웅등급",$M93="지정 캐릭터",IF(ISERROR(FIND("지정 캐릭터 LBP",$M93)),0,1),$M93="안 지정 캐릭터 영웅등급"),1,
IF($M93="지정 캐릭터 PP",
  IF(AND(OR($B93=10,$B93=11),$M93=OFFSET($M93,-1,0)),OFFSET(O93,-1,0),
    VLOOKUP($M93,$AP:$BB,MATCH($AX$1,$AP$1:$BB$1,0),0)+INT($E93*(VLOOKUP($M93,$AP:$BB,MATCH($AY$1,$AP$1:$BB$1,0),0)-VLOOKUP($M93,$AP:$BB,MATCH($AX$1,$AP$1:$BB$1,0),0)+1))),
IF(OR($M93="안 지정 캐릭터 PP 일반등급",$M93="안 지정 캐릭터 PP 영웅등급"),
  IF(AND(OR($B93=10,$B93=11),$M93=OFFSET($M93,-1,0)),OFFSET(O93,-1,0),
    VLOOKUP($M93,$AP:$BB,MATCH($AX$1,$AP$1:$BB$1,0),0)+INT($E93*(VLOOKUP($M93,$AP:$BB,MATCH($AY$1,$AP$1:$BB$1,0),0)-VLOOKUP($M93,$AP:$BB,MATCH($AX$1,$AP$1:$BB$1,0),0)+1))),
"그외없음")))))</f>
        <v>1</v>
      </c>
      <c r="P93" t="str">
        <f ca="1">IF($M93="삭제","삭제",
IF($M93="지정 장비",
  IF(ISBLANK(VLOOKUP($N93,[1]EquipTable!$1:$1048576,MATCH("표준 GO pr Min",[1]EquipTable!$1:$1,0),0)),"DI",
    IF(ISBLANK(VLOOKUP($N93,[1]EquipTable!$1:$1048576,MATCH("표준 DI pr Min",[1]EquipTable!$1:$1,0),0)),"GO",
      IF(G93&lt;IF($B93&lt;=1,0.5,0.25),"DI","GO"))),
IF(OR($M93="캐릭터 상자 일반등급",$M93="캐릭터 상자 영웅등급"),"DI",
IF(OR($M93="지정 캐릭터",IF(ISERROR(FIND("지정 캐릭터 LBP",$M93)),0,1),$M93="안 지정 캐릭터 영웅등급"),"DI",
IF($M93="지정 캐릭터 PP","DI",
IF(OR($M93="안 지정 캐릭터 PP 일반등급",$M93="안 지정 캐릭터 PP 영웅등급"),"GO",
"그외없음"))))))</f>
        <v>GO</v>
      </c>
      <c r="Q93" t="str">
        <f ca="1">IF($M93="삭제","삭제",
IF($P93="GO","삭제",
IF($M93="지정 장비",
  IF(ISBLANK(VLOOKUP($N93,[1]EquipTable!$1:$1048576,MATCH("표준 DI pp Min",[1]EquipTable!$1:$1,0),0)),"삭제",
    VLOOKUP($N93,[1]EquipTable!$1:$1048576,MATCH("표준 DI pp Min",[1]EquipTable!$1:$1,0),0)+INT($H93*(VLOOKUP($N93,[1]EquipTable!$1:$1048576,MATCH("표준 DI pp Max",[1]EquipTable!$1:$1,0),0)-VLOOKUP($N93,[1]EquipTable!$1:$1048576,MATCH("표준 DI pp Min",[1]EquipTable!$1:$1,0),0)+1))),
IF(OR($M93="캐릭터 상자 일반등급",$M93="캐릭터 상자 영웅등급"),"삭제",
IF(OR($M93="지정 캐릭터",IF(ISERROR(FIND("지정 캐릭터 LBP",$M93)),0,1)),
  IF(AND(OR($B93=10,$B93=11),$M93=OFFSET($M93,-1,0)),OFFSET(Q93,-1,0),
    IF(ISBLANK(VLOOKUP($N93,[2]ActorTable!$1:$1048576,MATCH("표준 DI pp Min",[2]ActorTable!$1:$1,0),0)),"삭제",
      INT(VLOOKUP($M93,$AP:$BC,MATCH($AZ$1,$AP$1:$BC$1,0),0)*(VLOOKUP($N93,[2]ActorTable!$1:$1048576,MATCH("표준 DI pp Min",[2]ActorTable!$1:$1,0),0)+$H93*(VLOOKUP($N93,[2]ActorTable!$1:$1048576,MATCH("표준 DI pp Max",[2]ActorTable!$1:$1,0),0)-VLOOKUP($N93,[2]ActorTable!$1:$1048576,MATCH("표준 DI pp Min",[2]ActorTable!$1:$1,0),0)+1))))),
IF($M93="안 지정 캐릭터 영웅등급",
  IF(AND(OR($B93=10,$B93=11),$M93=OFFSET($M93,-1,0)),OFFSET(Q93,-1,0),
    VLOOKUP($M93,$AP:$BC,MATCH($BB$1,$AP$1:$BC$1,0),0)+INT($H93*(VLOOKUP($M93,$AP:$BC,MATCH($BC$1,$AP$1:$BC$1,0),0)-VLOOKUP($M93,$AP:$BC,MATCH($BB$1,$AP$1:$BC$1,0),0)+1))),
IF($M93="지정 캐릭터 PP",
  IF(AND(OR($B93=10,$B93=11),$M93=OFFSET($M93,-1,0)),OFFSET(Q93,-1,0),
    INT($O93*VLOOKUP($M93,$AP:$BC,MATCH($AZ$1,$AP$1:$BC$1,0),0)*IF($O93&lt;=15,1,1+($O93-15)^0.5/8)*CHOOSE(MID($N93,7,1)+1,1,1.25,2))),
"그외없음")))))))</f>
        <v>삭제</v>
      </c>
      <c r="R93">
        <f ca="1">IF($M93="삭제","삭제",
IF($M93="지정 장비",
  IF($P93="DI",
    VLOOKUP($N93,[1]EquipTable!$1:$1048576,MATCH("표준 DI pr Min",[1]EquipTable!$1:$1,0),0)+INT($I93*(VLOOKUP($N93,[1]EquipTable!$1:$1048576,MATCH("표준 DI pr Max",[1]EquipTable!$1:$1,0),0)-VLOOKUP($N93,[1]EquipTable!$1:$1048576,MATCH("표준 DI pr Min",[1]EquipTable!$1:$1,0),0)+1)),
    ROUNDDOWN(VLOOKUP($N93,[1]EquipTable!$1:$1048576,MATCH("표준 GO pr Min",[1]EquipTable!$1:$1,0),0)+INT($I93*(VLOOKUP($N93,[1]EquipTable!$1:$1048576,MATCH("표준 GO pr Max",[1]EquipTable!$1:$1,0),0)-VLOOKUP($N93,[1]EquipTable!$1:$1048576,MATCH("표준 GO pr Min",[1]EquipTable!$1:$1,0),0)+100)),-2)),
IF(OR($M93="캐릭터 상자 일반등급",$M93="캐릭터 상자 영웅등급"),VLOOKUP($M93,$AP:$BC,MATCH($AZ$1,$AP$1:$BC$1,0),0),
IF(OR($M93="지정 캐릭터",IF(ISERROR(FIND("지정 캐릭터 LBP",$M93)),0,1)),
  IF(AND(OR($B93=10,$B93=11),$M93=OFFSET($M93,-1,0)),OFFSET(R93,-1,0),
    INT(VLOOKUP($M93,$AP:$BC,MATCH($AZ$1,$AP$1:$BC$1,0),0)*(VLOOKUP($N93,[2]ActorTable!$1:$1048576,MATCH("표준 DI pr Min",[2]ActorTable!$1:$1,0),0)+$I93*(VLOOKUP($N93,[2]ActorTable!$1:$1048576,MATCH("표준 DI pr Max",[2]ActorTable!$1:$1,0),0)-VLOOKUP($N93,[2]ActorTable!$1:$1048576,MATCH("표준 DI pr Min",[2]ActorTable!$1:$1,0),0)+1)))),
IF($M93="안 지정 캐릭터 영웅등급",
  IF(AND(OR($B93=10,$B93=11),$M93=OFFSET($M93,-1,0)),OFFSET(R93,-1,0),
    VLOOKUP($M93,$AP:$BC,MATCH($AZ$1,$AP$1:$BC$1,0),0)+INT($I93*(VLOOKUP($M93,$AP:$BC,MATCH($BA$1,$AP$1:$BC$1,0),0)-VLOOKUP($M93,$AP:$BC,MATCH($AZ$1,$AP$1:$BC$1,0),0)+1))),
IF($M93="지정 캐릭터 PP",
  IF(AND(OR($B93=10,$B93=11),$M93=OFFSET($M93,-1,0)),OFFSET(R93,-1,0),
    INT($O93*VLOOKUP($M93,$AP:$BC,MATCH($AZ$1,$AP$1:$BC$1,0),0)*IF($O93&lt;=15,1,1+($O93-15)^0.5/8)*CHOOSE(MID($N93,7,1)+1,1,1.25,2)*(VLOOKUP($M93,$AP:$BC,MATCH($BA$1,$AP$1:$BC$1,0),0)+$I93*(VLOOKUP($M93,$AP:$BC,MATCH($BB$1,$AP$1:$BC$1,0),0)-VLOOKUP($M93,$AP:$BC,MATCH($BA$1,$AP$1:$BC$1,0),0))))),
IF(OR($M93="안 지정 캐릭터 PP 일반등급",$M93="안 지정 캐릭터 PP 영웅등급"),
  IF(AND(OR($B93=10,$B93=11),$M93=OFFSET($M93,-1,0)),OFFSET(R93,-1,0),
    $O93*VLOOKUP($M93,$AP:$BC,MATCH($AZ$1,$AP$1:$BC$1,0),0)),
"그외없음")))))))</f>
        <v>7300</v>
      </c>
      <c r="S93" t="str">
        <f ca="1">IF(OR(ISNUMBER(N93),N93="삭제",ISBLANK(N93)),"",
IF(LEFT(N93,5)="Equip",
  IF($BP$1&lt;VLOOKUP(N93,[1]EquipTable!$1:$1048576,MATCH("업데이트순번",[1]EquipTable!$1:$1,0),0),"업데이트순번이상",""),
IF(LEFT(N93,5)="Actor",
  IF($BY$1&lt;VLOOKUP(N93,[2]ActorTable!$1:$1048576,MATCH("업데이트순번",[2]ActorTable!$1:$1,0),0),"업데이트순번이상",""),
"그외없음")))</f>
        <v/>
      </c>
      <c r="T93" t="str">
        <f ca="1">IF(OR(ISNUMBER(N93),N93="삭제",ISBLANK(N93)),"",
IF(LEFT(N93,5)="Equip",IF(MID(N93,7,1)="4","전설",""),
IF(LEFT(N93,5)="Actor",IF(MID(N93,7,1)="2","전설",""),
"그외없음")))</f>
        <v/>
      </c>
      <c r="U93" t="s">
        <v>82</v>
      </c>
      <c r="V93" t="s">
        <v>276</v>
      </c>
      <c r="W93">
        <v>1</v>
      </c>
      <c r="X93" t="s">
        <v>125</v>
      </c>
      <c r="Z93">
        <v>1200</v>
      </c>
      <c r="AA93" t="str">
        <f ca="1">IF(ISBLANK(AB93),"",
VLOOKUP(AB93,OFFSET(INDIRECT("$A:$B"),0,MATCH(AB$1&amp;"_Verify",INDIRECT("$1:$1"),0)-1),2,0)
)</f>
        <v>fe</v>
      </c>
      <c r="AB93" t="s">
        <v>82</v>
      </c>
      <c r="AC93" t="s">
        <v>434</v>
      </c>
      <c r="AD93">
        <v>1</v>
      </c>
      <c r="AE93" t="s">
        <v>125</v>
      </c>
      <c r="AG93">
        <v>1200</v>
      </c>
      <c r="AH93" t="str">
        <f ca="1">IF(OR(ISNUMBER(AC93),AC93="삭제",ISBLANK(AC93)),"",
IF(LEFT(AC93,5)="Equip",
  IF($BP$1&lt;VLOOKUP(AC93,[1]EquipTable!$1:$1048576,MATCH("업데이트순번",[1]EquipTable!$1:$1,0),0),"업데이트순번이상",""),
IF(LEFT(AC93,5)="Actor",
  IF($BY$1&lt;VLOOKUP(AC93,[2]ActorTable!$1:$1048576,MATCH("업데이트순번",[2]ActorTable!$1:$1,0),0),"업데이트순번이상",""),
"그외없음")))</f>
        <v/>
      </c>
      <c r="AI93" s="11" t="str">
        <f>IF(OR(ISNUMBER(AC93),AC93="삭제",ISBLANK(AC93)),"",
IF(LEFT(AC93,5)="Equip",IF(MID(AC93,7,1)="4","전설",""),
IF(LEFT(AC93,5)="Actor",IF(MID(AC93,7,1)="2","전설",""),
"그외없음")))</f>
        <v/>
      </c>
      <c r="AJ93" t="str">
        <f>IF(ISBLANK($AB93),"",
IF(AND($B93&gt;=VLOOKUP($AB93,$AP:$AS,3,0),$B93&lt;=VLOOKUP($AB93,$AP:$AS,4,0)),"","슬롯타입이상"))</f>
        <v/>
      </c>
      <c r="AK93" t="str">
        <f ca="1">IF(OR(
  AND(NOT(ISERROR(FIND("상자",AB93))),ISBLANK(AC93)),
  AND(ISBLANK(AB93),ISBLANK(AC93)),
  AND(NOT(ISERROR(FIND("안 지정",AB93))),ISNUMBER(AC93))),"",
IF(AND(NOT(ISERROR(FIND("상자",AB93))),NOT(ISBLANK(AC93))),"밸류불필요",
IF(AND(NOT(ISERROR(FIND("안 지정",AB93))),NOT(ISNUMBER(AC93))),"숫자필요",
IF(NOT(ISERROR(FIND("장비",AB93))),
  IFERROR(VLOOKUP(AC93,[1]EquipTable!$A:$T,MATCH("이름참고",[1]EquipTable!$1:$1,0),0),"장비없음"),
IF(NOT(ISERROR(FIND("캐릭터",AB93))),
  IFERROR(VLOOKUP(AC93,[2]ActorTable!$A:$H,MATCH("이름참고",[2]ActorTable!$1:$1,0),0),"캐릭터없음"),
"")))))</f>
        <v>강철 마울</v>
      </c>
      <c r="AL93">
        <v>1</v>
      </c>
      <c r="AM93" t="str">
        <f ca="1">IF(ROW()=2,AN93,OFFSET(AM93,-1,0)&amp;IF(LEN(AN93)=0,"",","&amp;AN93))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v>
      </c>
      <c r="AN93" t="str">
        <f ca="1">IF(AL93&lt;&gt;1,"",
"{"""&amp;A$1&amp;""":"&amp;A93
&amp;","""&amp;B$1&amp;""":"&amp;B93
&amp;IF(LEN(AA93)=0,"",","""&amp;AA$1&amp;""":"""&amp;AA93&amp;"""")
&amp;IF(LEN(AC93)=0,"",","""&amp;AC$1&amp;""":"""&amp;AC93&amp;"""")
&amp;IF(LEN(AD93)=0,"",","""&amp;AD$1&amp;""":"&amp;AD93)
&amp;IF(LEN(AE93)=0,"",","""&amp;AE$1&amp;""":"""&amp;AE93&amp;"""")
&amp;IF(LEN(AF93)=0,"",","""&amp;AF$1&amp;""":"&amp;AF93)
&amp;IF(LEN(AG93)=0,"",","""&amp;AG$1&amp;""":"&amp;AG93)&amp;"}")</f>
        <v>{"dy":10,"sl":1,"tp":"fe","vl":"Equip4102","cn":1,"pt":"GO","pr":1200}</v>
      </c>
      <c r="BM93">
        <f ca="1">IF(VLOOKUP($BV93,[1]EquipTable!$1:$1048576,MATCH("업데이트순번",[1]EquipTable!$1:$1,0),0)&lt;=$BP$1,1,0)
*IF(MID(BV93,7,1)="4",0.1,1)</f>
        <v>1</v>
      </c>
      <c r="BN93">
        <f ca="1">IF(VLOOKUP($BV93,[1]EquipTable!$1:$1048576,MATCH("업데이트순번",[1]EquipTable!$1:$1,0),0)&lt;=$BP$1,1,0)
*IF(MID(BV93,7,1)="4",0.1,1)
*IF(AND(MID(BV93,7,1)&lt;&gt;"4",OR(MID(BV93,6,1)="6",MID(BV93,6,1)="7")),3,1)</f>
        <v>3</v>
      </c>
      <c r="BO93">
        <f ca="1">IF(VLOOKUP($BV93,[1]EquipTable!$1:$1048576,MATCH("업데이트순번",[1]EquipTable!$1:$1,0),0)&lt;=$BP$1,1,0)
*IF(MID(BV93,7,1)="4",0.1,1)
*IF(AND(MID(BV93,7,1)&lt;&gt;"4",MID(BV93,6,1)="8"),4,1)</f>
        <v>1</v>
      </c>
      <c r="BP93">
        <f t="shared" ca="1" si="16"/>
        <v>1.3495276653171391E-2</v>
      </c>
      <c r="BQ93">
        <f t="shared" ca="1" si="17"/>
        <v>2.8275212064090487E-2</v>
      </c>
      <c r="BR93">
        <f t="shared" ca="1" si="18"/>
        <v>1.0193679918450561E-2</v>
      </c>
      <c r="BS93">
        <f t="shared" ca="1" si="19"/>
        <v>0.73549257759784137</v>
      </c>
      <c r="BT93">
        <f t="shared" ca="1" si="20"/>
        <v>0.60791705937794549</v>
      </c>
      <c r="BU93">
        <f t="shared" ca="1" si="21"/>
        <v>0.55555555555555514</v>
      </c>
      <c r="BV93" t="str">
        <f ca="1">OFFSET([1]EquipTable!$A$1,ROW()-1,0)</f>
        <v>Equip6202</v>
      </c>
    </row>
    <row r="94" spans="1:74">
      <c r="A94">
        <v>10</v>
      </c>
      <c r="B94">
        <v>2</v>
      </c>
      <c r="C94">
        <f>IF(B94&lt;=9,0,
IF(B94=10,1,2))</f>
        <v>0</v>
      </c>
      <c r="D94">
        <f ca="1">RAND()</f>
        <v>0.13130074974098449</v>
      </c>
      <c r="E94">
        <f ca="1">RAND()</f>
        <v>1.280453621944333E-2</v>
      </c>
      <c r="F94">
        <f ca="1">RAND()</f>
        <v>0.36231155777811008</v>
      </c>
      <c r="G94">
        <f ca="1">RAND()</f>
        <v>0.76808317571042672</v>
      </c>
      <c r="H94">
        <f ca="1">RAND()</f>
        <v>0.39240711896259239</v>
      </c>
      <c r="I94">
        <f ca="1">RAND()</f>
        <v>2.930151456740937E-2</v>
      </c>
      <c r="M94" t="str">
        <f ca="1">IF(LEN(J94)&lt;&gt;0,J94,VLOOKUP(D94+$B94,$BJ:$BK,MATCH($BK$1,$BJ$1:$BK$1,0),1))</f>
        <v>안 지정 캐릭터 PP 영웅등급</v>
      </c>
      <c r="N94">
        <f ca="1">IF(LEN(K94)&lt;&gt;0,
  IF(LEN($J94)=0,"두 칸 모두 입력",
  IF($J94="지정 장비",K94,INDEX($CA:$CA,MATCH(K94,$CB:$CB,0)))),
IF($M94="삭제","삭제",
IF($M94="지정 장비",VLOOKUP($E94,OFFSET($BS:$BV,0,IF($B94=6,1,IF($B94=7,2,0))),MATCH($BV$1,OFFSET($BS$1:$BV$1,0,IF($B94=6,1,IF($B94=7,2,0))),0),1),
IF(OR($M94="캐릭터 상자 일반등급",$M94="캐릭터 상자 영웅등급"),"삭제",
IF(OR($M94="지정 캐릭터",$M94="지정 캐릭터 PP",IF(ISERROR(FIND("지정 캐릭터 LBP",$M94)),0,1)),
  IF(AND(OR($B94=10,$B94=11),$M94=OFFSET($M94,-1,0)),OFFSET(N94,-1,0),VLOOKUP($E94,$BZ:$CA,MATCH($CA$1,$BZ$1:$CA$1,0),1)),
IF(OR($M94="안 지정 캐릭터 영웅등급",$M94="안 지정 캐릭터 PP 일반등급",$M94="안 지정 캐릭터 PP 영웅등급"),
  IF(AND(OR($B94=10,$B94=11),$M94=OFFSET($M94,-1,0)),OFFSET(N94,-1,0),INT($E94*100000)),
"그외없음"))))))</f>
        <v>1280</v>
      </c>
      <c r="O94">
        <f ca="1">IF(LEN(L94)&lt;&gt;0,
  IF(OR(LEN($J94)=0,LEN($K94)=0),"세 칸 모두 입력",L94),
IF($M94="삭제","삭제",
IF(OR($M94="지정 장비",$M94="캐릭터 상자 일반등급",$M94="캐릭터 상자 영웅등급",$M94="지정 캐릭터",IF(ISERROR(FIND("지정 캐릭터 LBP",$M94)),0,1),$M94="안 지정 캐릭터 영웅등급"),1,
IF($M94="지정 캐릭터 PP",
  IF(AND(OR($B94=10,$B94=11),$M94=OFFSET($M94,-1,0)),OFFSET(O94,-1,0),
    VLOOKUP($M94,$AP:$BB,MATCH($AX$1,$AP$1:$BB$1,0),0)+INT($E94*(VLOOKUP($M94,$AP:$BB,MATCH($AY$1,$AP$1:$BB$1,0),0)-VLOOKUP($M94,$AP:$BB,MATCH($AX$1,$AP$1:$BB$1,0),0)+1))),
IF(OR($M94="안 지정 캐릭터 PP 일반등급",$M94="안 지정 캐릭터 PP 영웅등급"),
  IF(AND(OR($B94=10,$B94=11),$M94=OFFSET($M94,-1,0)),OFFSET(O94,-1,0),
    VLOOKUP($M94,$AP:$BB,MATCH($AX$1,$AP$1:$BB$1,0),0)+INT($E94*(VLOOKUP($M94,$AP:$BB,MATCH($AY$1,$AP$1:$BB$1,0),0)-VLOOKUP($M94,$AP:$BB,MATCH($AX$1,$AP$1:$BB$1,0),0)+1))),
"그외없음")))))</f>
        <v>3</v>
      </c>
      <c r="P94" t="str">
        <f ca="1">IF($M94="삭제","삭제",
IF($M94="지정 장비",
  IF(ISBLANK(VLOOKUP($N94,[1]EquipTable!$1:$1048576,MATCH("표준 GO pr Min",[1]EquipTable!$1:$1,0),0)),"DI",
    IF(ISBLANK(VLOOKUP($N94,[1]EquipTable!$1:$1048576,MATCH("표준 DI pr Min",[1]EquipTable!$1:$1,0),0)),"GO",
      IF(G94&lt;IF($B94&lt;=1,0.5,0.25),"DI","GO"))),
IF(OR($M94="캐릭터 상자 일반등급",$M94="캐릭터 상자 영웅등급"),"DI",
IF(OR($M94="지정 캐릭터",IF(ISERROR(FIND("지정 캐릭터 LBP",$M94)),0,1),$M94="안 지정 캐릭터 영웅등급"),"DI",
IF($M94="지정 캐릭터 PP","DI",
IF(OR($M94="안 지정 캐릭터 PP 일반등급",$M94="안 지정 캐릭터 PP 영웅등급"),"GO",
"그외없음"))))))</f>
        <v>GO</v>
      </c>
      <c r="Q94" t="str">
        <f ca="1">IF($M94="삭제","삭제",
IF($P94="GO","삭제",
IF($M94="지정 장비",
  IF(ISBLANK(VLOOKUP($N94,[1]EquipTable!$1:$1048576,MATCH("표준 DI pp Min",[1]EquipTable!$1:$1,0),0)),"삭제",
    VLOOKUP($N94,[1]EquipTable!$1:$1048576,MATCH("표준 DI pp Min",[1]EquipTable!$1:$1,0),0)+INT($H94*(VLOOKUP($N94,[1]EquipTable!$1:$1048576,MATCH("표준 DI pp Max",[1]EquipTable!$1:$1,0),0)-VLOOKUP($N94,[1]EquipTable!$1:$1048576,MATCH("표준 DI pp Min",[1]EquipTable!$1:$1,0),0)+1))),
IF(OR($M94="캐릭터 상자 일반등급",$M94="캐릭터 상자 영웅등급"),"삭제",
IF(OR($M94="지정 캐릭터",IF(ISERROR(FIND("지정 캐릭터 LBP",$M94)),0,1)),
  IF(AND(OR($B94=10,$B94=11),$M94=OFFSET($M94,-1,0)),OFFSET(Q94,-1,0),
    IF(ISBLANK(VLOOKUP($N94,[2]ActorTable!$1:$1048576,MATCH("표준 DI pp Min",[2]ActorTable!$1:$1,0),0)),"삭제",
      INT(VLOOKUP($M94,$AP:$BC,MATCH($AZ$1,$AP$1:$BC$1,0),0)*(VLOOKUP($N94,[2]ActorTable!$1:$1048576,MATCH("표준 DI pp Min",[2]ActorTable!$1:$1,0),0)+$H94*(VLOOKUP($N94,[2]ActorTable!$1:$1048576,MATCH("표준 DI pp Max",[2]ActorTable!$1:$1,0),0)-VLOOKUP($N94,[2]ActorTable!$1:$1048576,MATCH("표준 DI pp Min",[2]ActorTable!$1:$1,0),0)+1))))),
IF($M94="안 지정 캐릭터 영웅등급",
  IF(AND(OR($B94=10,$B94=11),$M94=OFFSET($M94,-1,0)),OFFSET(Q94,-1,0),
    VLOOKUP($M94,$AP:$BC,MATCH($BB$1,$AP$1:$BC$1,0),0)+INT($H94*(VLOOKUP($M94,$AP:$BC,MATCH($BC$1,$AP$1:$BC$1,0),0)-VLOOKUP($M94,$AP:$BC,MATCH($BB$1,$AP$1:$BC$1,0),0)+1))),
IF($M94="지정 캐릭터 PP",
  IF(AND(OR($B94=10,$B94=11),$M94=OFFSET($M94,-1,0)),OFFSET(Q94,-1,0),
    INT($O94*VLOOKUP($M94,$AP:$BC,MATCH($AZ$1,$AP$1:$BC$1,0),0)*IF($O94&lt;=15,1,1+($O94-15)^0.5/8)*CHOOSE(MID($N94,7,1)+1,1,1.25,2))),
"그외없음")))))))</f>
        <v>삭제</v>
      </c>
      <c r="R94">
        <f ca="1">IF($M94="삭제","삭제",
IF($M94="지정 장비",
  IF($P94="DI",
    VLOOKUP($N94,[1]EquipTable!$1:$1048576,MATCH("표준 DI pr Min",[1]EquipTable!$1:$1,0),0)+INT($I94*(VLOOKUP($N94,[1]EquipTable!$1:$1048576,MATCH("표준 DI pr Max",[1]EquipTable!$1:$1,0),0)-VLOOKUP($N94,[1]EquipTable!$1:$1048576,MATCH("표준 DI pr Min",[1]EquipTable!$1:$1,0),0)+1)),
    ROUNDDOWN(VLOOKUP($N94,[1]EquipTable!$1:$1048576,MATCH("표준 GO pr Min",[1]EquipTable!$1:$1,0),0)+INT($I94*(VLOOKUP($N94,[1]EquipTable!$1:$1048576,MATCH("표준 GO pr Max",[1]EquipTable!$1:$1,0),0)-VLOOKUP($N94,[1]EquipTable!$1:$1048576,MATCH("표준 GO pr Min",[1]EquipTable!$1:$1,0),0)+100)),-2)),
IF(OR($M94="캐릭터 상자 일반등급",$M94="캐릭터 상자 영웅등급"),VLOOKUP($M94,$AP:$BC,MATCH($AZ$1,$AP$1:$BC$1,0),0),
IF(OR($M94="지정 캐릭터",IF(ISERROR(FIND("지정 캐릭터 LBP",$M94)),0,1)),
  IF(AND(OR($B94=10,$B94=11),$M94=OFFSET($M94,-1,0)),OFFSET(R94,-1,0),
    INT(VLOOKUP($M94,$AP:$BC,MATCH($AZ$1,$AP$1:$BC$1,0),0)*(VLOOKUP($N94,[2]ActorTable!$1:$1048576,MATCH("표준 DI pr Min",[2]ActorTable!$1:$1,0),0)+$I94*(VLOOKUP($N94,[2]ActorTable!$1:$1048576,MATCH("표준 DI pr Max",[2]ActorTable!$1:$1,0),0)-VLOOKUP($N94,[2]ActorTable!$1:$1048576,MATCH("표준 DI pr Min",[2]ActorTable!$1:$1,0),0)+1)))),
IF($M94="안 지정 캐릭터 영웅등급",
  IF(AND(OR($B94=10,$B94=11),$M94=OFFSET($M94,-1,0)),OFFSET(R94,-1,0),
    VLOOKUP($M94,$AP:$BC,MATCH($AZ$1,$AP$1:$BC$1,0),0)+INT($I94*(VLOOKUP($M94,$AP:$BC,MATCH($BA$1,$AP$1:$BC$1,0),0)-VLOOKUP($M94,$AP:$BC,MATCH($AZ$1,$AP$1:$BC$1,0),0)+1))),
IF($M94="지정 캐릭터 PP",
  IF(AND(OR($B94=10,$B94=11),$M94=OFFSET($M94,-1,0)),OFFSET(R94,-1,0),
    INT($O94*VLOOKUP($M94,$AP:$BC,MATCH($AZ$1,$AP$1:$BC$1,0),0)*IF($O94&lt;=15,1,1+($O94-15)^0.5/8)*CHOOSE(MID($N94,7,1)+1,1,1.25,2)*(VLOOKUP($M94,$AP:$BC,MATCH($BA$1,$AP$1:$BC$1,0),0)+$I94*(VLOOKUP($M94,$AP:$BC,MATCH($BB$1,$AP$1:$BC$1,0),0)-VLOOKUP($M94,$AP:$BC,MATCH($BA$1,$AP$1:$BC$1,0),0))))),
IF(OR($M94="안 지정 캐릭터 PP 일반등급",$M94="안 지정 캐릭터 PP 영웅등급"),
  IF(AND(OR($B94=10,$B94=11),$M94=OFFSET($M94,-1,0)),OFFSET(R94,-1,0),
    $O94*VLOOKUP($M94,$AP:$BC,MATCH($AZ$1,$AP$1:$BC$1,0),0)),
"그외없음")))))))</f>
        <v>900</v>
      </c>
      <c r="S94" t="str">
        <f ca="1">IF(OR(ISNUMBER(N94),N94="삭제",ISBLANK(N94)),"",
IF(LEFT(N94,5)="Equip",
  IF($BP$1&lt;VLOOKUP(N94,[1]EquipTable!$1:$1048576,MATCH("업데이트순번",[1]EquipTable!$1:$1,0),0),"업데이트순번이상",""),
IF(LEFT(N94,5)="Actor",
  IF($BY$1&lt;VLOOKUP(N94,[2]ActorTable!$1:$1048576,MATCH("업데이트순번",[2]ActorTable!$1:$1,0),0),"업데이트순번이상",""),
"그외없음")))</f>
        <v/>
      </c>
      <c r="T94" t="str">
        <f ca="1">IF(OR(ISNUMBER(N94),N94="삭제",ISBLANK(N94)),"",
IF(LEFT(N94,5)="Equip",IF(MID(N94,7,1)="4","전설",""),
IF(LEFT(N94,5)="Actor",IF(MID(N94,7,1)="2","전설",""),
"그외없음")))</f>
        <v/>
      </c>
      <c r="U94" t="s">
        <v>91</v>
      </c>
      <c r="V94">
        <v>36875</v>
      </c>
      <c r="W94">
        <v>11</v>
      </c>
      <c r="X94" t="s">
        <v>125</v>
      </c>
      <c r="Z94">
        <v>1100</v>
      </c>
      <c r="AA94" t="str">
        <f ca="1">IF(ISBLANK(AB94),"",
VLOOKUP(AB94,OFFSET(INDIRECT("$A:$B"),0,MATCH(AB$1&amp;"_Verify",INDIRECT("$1:$1"),0)-1),2,0)
)</f>
        <v>upn</v>
      </c>
      <c r="AB94" t="s">
        <v>92</v>
      </c>
      <c r="AC94">
        <v>25208</v>
      </c>
      <c r="AD94">
        <v>10</v>
      </c>
      <c r="AE94" t="s">
        <v>125</v>
      </c>
      <c r="AG94">
        <v>3000</v>
      </c>
      <c r="AH94" t="str">
        <f>IF(OR(ISNUMBER(AC94),AC94="삭제",ISBLANK(AC94)),"",
IF(LEFT(AC94,5)="Equip",
  IF($BP$1&lt;VLOOKUP(AC94,[1]EquipTable!$1:$1048576,MATCH("업데이트순번",[1]EquipTable!$1:$1,0),0),"업데이트순번이상",""),
IF(LEFT(AC94,5)="Actor",
  IF($BY$1&lt;VLOOKUP(AC94,[2]ActorTable!$1:$1048576,MATCH("업데이트순번",[2]ActorTable!$1:$1,0),0),"업데이트순번이상",""),
"그외없음")))</f>
        <v/>
      </c>
      <c r="AI94" s="11" t="str">
        <f>IF(OR(ISNUMBER(AC94),AC94="삭제",ISBLANK(AC94)),"",
IF(LEFT(AC94,5)="Equip",IF(MID(AC94,7,1)="4","전설",""),
IF(LEFT(AC94,5)="Actor",IF(MID(AC94,7,1)="2","전설",""),
"그외없음")))</f>
        <v/>
      </c>
      <c r="AJ94" t="str">
        <f>IF(ISBLANK($AB94),"",
IF(AND($B94&gt;=VLOOKUP($AB94,$AP:$AS,3,0),$B94&lt;=VLOOKUP($AB94,$AP:$AS,4,0)),"","슬롯타입이상"))</f>
        <v/>
      </c>
      <c r="AK94" t="str">
        <f>IF(OR(
  AND(NOT(ISERROR(FIND("상자",AB94))),ISBLANK(AC94)),
  AND(ISBLANK(AB94),ISBLANK(AC94)),
  AND(NOT(ISERROR(FIND("안 지정",AB94))),ISNUMBER(AC94))),"",
IF(AND(NOT(ISERROR(FIND("상자",AB94))),NOT(ISBLANK(AC94))),"밸류불필요",
IF(AND(NOT(ISERROR(FIND("안 지정",AB94))),NOT(ISNUMBER(AC94))),"숫자필요",
IF(NOT(ISERROR(FIND("장비",AB94))),
  IFERROR(VLOOKUP(AC94,[1]EquipTable!$A:$T,MATCH("이름참고",[1]EquipTable!$1:$1,0),0),"장비없음"),
IF(NOT(ISERROR(FIND("캐릭터",AB94))),
  IFERROR(VLOOKUP(AC94,[2]ActorTable!$A:$H,MATCH("이름참고",[2]ActorTable!$1:$1,0),0),"캐릭터없음"),
"")))))</f>
        <v/>
      </c>
      <c r="AL94">
        <v>1</v>
      </c>
      <c r="AM94" t="str">
        <f ca="1">IF(ROW()=2,AN94,OFFSET(AM94,-1,0)&amp;IF(LEN(AN94)=0,"",","&amp;AN94))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v>
      </c>
      <c r="AN94" t="str">
        <f ca="1">IF(AL94&lt;&gt;1,"",
"{"""&amp;A$1&amp;""":"&amp;A94
&amp;","""&amp;B$1&amp;""":"&amp;B94
&amp;IF(LEN(AA94)=0,"",","""&amp;AA$1&amp;""":"""&amp;AA94&amp;"""")
&amp;IF(LEN(AC94)=0,"",","""&amp;AC$1&amp;""":"""&amp;AC94&amp;"""")
&amp;IF(LEN(AD94)=0,"",","""&amp;AD$1&amp;""":"&amp;AD94)
&amp;IF(LEN(AE94)=0,"",","""&amp;AE$1&amp;""":"""&amp;AE94&amp;"""")
&amp;IF(LEN(AF94)=0,"",","""&amp;AF$1&amp;""":"&amp;AF94)
&amp;IF(LEN(AG94)=0,"",","""&amp;AG$1&amp;""":"&amp;AG94)&amp;"}")</f>
        <v>{"dy":10,"sl":2,"tp":"upn","vl":"25208","cn":10,"pt":"GO","pr":3000}</v>
      </c>
      <c r="BM94">
        <f ca="1">IF(VLOOKUP($BV94,[1]EquipTable!$1:$1048576,MATCH("업데이트순번",[1]EquipTable!$1:$1,0),0)&lt;=$BP$1,1,0)
*IF(MID(BV94,7,1)="4",0.1,1)</f>
        <v>1</v>
      </c>
      <c r="BN94">
        <f ca="1">IF(VLOOKUP($BV94,[1]EquipTable!$1:$1048576,MATCH("업데이트순번",[1]EquipTable!$1:$1,0),0)&lt;=$BP$1,1,0)
*IF(MID(BV94,7,1)="4",0.1,1)
*IF(AND(MID(BV94,7,1)&lt;&gt;"4",OR(MID(BV94,6,1)="6",MID(BV94,6,1)="7")),3,1)</f>
        <v>3</v>
      </c>
      <c r="BO94">
        <f ca="1">IF(VLOOKUP($BV94,[1]EquipTable!$1:$1048576,MATCH("업데이트순번",[1]EquipTable!$1:$1,0),0)&lt;=$BP$1,1,0)
*IF(MID(BV94,7,1)="4",0.1,1)
*IF(AND(MID(BV94,7,1)&lt;&gt;"4",MID(BV94,6,1)="8"),4,1)</f>
        <v>1</v>
      </c>
      <c r="BP94">
        <f t="shared" ca="1" si="16"/>
        <v>1.3495276653171391E-2</v>
      </c>
      <c r="BQ94">
        <f t="shared" ca="1" si="17"/>
        <v>2.8275212064090487E-2</v>
      </c>
      <c r="BR94">
        <f t="shared" ca="1" si="18"/>
        <v>1.0193679918450561E-2</v>
      </c>
      <c r="BS94">
        <f t="shared" ca="1" si="19"/>
        <v>0.74898785425101277</v>
      </c>
      <c r="BT94">
        <f t="shared" ca="1" si="20"/>
        <v>0.63619227144203594</v>
      </c>
      <c r="BU94">
        <f t="shared" ca="1" si="21"/>
        <v>0.56574923547400569</v>
      </c>
      <c r="BV94" t="str">
        <f ca="1">OFFSET([1]EquipTable!$A$1,ROW()-1,0)</f>
        <v>Equip6301</v>
      </c>
    </row>
    <row r="95" spans="1:74">
      <c r="A95">
        <v>10</v>
      </c>
      <c r="B95">
        <v>3</v>
      </c>
      <c r="C95">
        <f>IF(B95&lt;=9,0,
IF(B95=10,1,2))</f>
        <v>0</v>
      </c>
      <c r="D95">
        <f ca="1">RAND()</f>
        <v>0.637993418896044</v>
      </c>
      <c r="E95">
        <f ca="1">RAND()</f>
        <v>0.3396414747832367</v>
      </c>
      <c r="F95">
        <f ca="1">RAND()</f>
        <v>0.11050657416554144</v>
      </c>
      <c r="G95">
        <f ca="1">RAND()</f>
        <v>0.23284320177204498</v>
      </c>
      <c r="H95">
        <f ca="1">RAND()</f>
        <v>0.92500039837826908</v>
      </c>
      <c r="I95">
        <f ca="1">RAND()</f>
        <v>0.64344220171791744</v>
      </c>
      <c r="M95" t="str">
        <f ca="1">IF(LEN(J95)&lt;&gt;0,J95,VLOOKUP(D95+$B95,$BJ:$BK,MATCH($BK$1,$BJ$1:$BK$1,0),1))</f>
        <v>안 지정 캐릭터 PP 일반등급</v>
      </c>
      <c r="N95">
        <f ca="1">IF(LEN(K95)&lt;&gt;0,
  IF(LEN($J95)=0,"두 칸 모두 입력",
  IF($J95="지정 장비",K95,INDEX($CA:$CA,MATCH(K95,$CB:$CB,0)))),
IF($M95="삭제","삭제",
IF($M95="지정 장비",VLOOKUP($E95,OFFSET($BS:$BV,0,IF($B95=6,1,IF($B95=7,2,0))),MATCH($BV$1,OFFSET($BS$1:$BV$1,0,IF($B95=6,1,IF($B95=7,2,0))),0),1),
IF(OR($M95="캐릭터 상자 일반등급",$M95="캐릭터 상자 영웅등급"),"삭제",
IF(OR($M95="지정 캐릭터",$M95="지정 캐릭터 PP",IF(ISERROR(FIND("지정 캐릭터 LBP",$M95)),0,1)),
  IF(AND(OR($B95=10,$B95=11),$M95=OFFSET($M95,-1,0)),OFFSET(N95,-1,0),VLOOKUP($E95,$BZ:$CA,MATCH($CA$1,$BZ$1:$CA$1,0),1)),
IF(OR($M95="안 지정 캐릭터 영웅등급",$M95="안 지정 캐릭터 PP 일반등급",$M95="안 지정 캐릭터 PP 영웅등급"),
  IF(AND(OR($B95=10,$B95=11),$M95=OFFSET($M95,-1,0)),OFFSET(N95,-1,0),INT($E95*100000)),
"그외없음"))))))</f>
        <v>33964</v>
      </c>
      <c r="O95">
        <f ca="1">IF(LEN(L95)&lt;&gt;0,
  IF(OR(LEN($J95)=0,LEN($K95)=0),"세 칸 모두 입력",L95),
IF($M95="삭제","삭제",
IF(OR($M95="지정 장비",$M95="캐릭터 상자 일반등급",$M95="캐릭터 상자 영웅등급",$M95="지정 캐릭터",IF(ISERROR(FIND("지정 캐릭터 LBP",$M95)),0,1),$M95="안 지정 캐릭터 영웅등급"),1,
IF($M95="지정 캐릭터 PP",
  IF(AND(OR($B95=10,$B95=11),$M95=OFFSET($M95,-1,0)),OFFSET(O95,-1,0),
    VLOOKUP($M95,$AP:$BB,MATCH($AX$1,$AP$1:$BB$1,0),0)+INT($E95*(VLOOKUP($M95,$AP:$BB,MATCH($AY$1,$AP$1:$BB$1,0),0)-VLOOKUP($M95,$AP:$BB,MATCH($AX$1,$AP$1:$BB$1,0),0)+1))),
IF(OR($M95="안 지정 캐릭터 PP 일반등급",$M95="안 지정 캐릭터 PP 영웅등급"),
  IF(AND(OR($B95=10,$B95=11),$M95=OFFSET($M95,-1,0)),OFFSET(O95,-1,0),
    VLOOKUP($M95,$AP:$BB,MATCH($AX$1,$AP$1:$BB$1,0),0)+INT($E95*(VLOOKUP($M95,$AP:$BB,MATCH($AY$1,$AP$1:$BB$1,0),0)-VLOOKUP($M95,$AP:$BB,MATCH($AX$1,$AP$1:$BB$1,0),0)+1))),
"그외없음")))))</f>
        <v>7</v>
      </c>
      <c r="P95" t="str">
        <f ca="1">IF($M95="삭제","삭제",
IF($M95="지정 장비",
  IF(ISBLANK(VLOOKUP($N95,[1]EquipTable!$1:$1048576,MATCH("표준 GO pr Min",[1]EquipTable!$1:$1,0),0)),"DI",
    IF(ISBLANK(VLOOKUP($N95,[1]EquipTable!$1:$1048576,MATCH("표준 DI pr Min",[1]EquipTable!$1:$1,0),0)),"GO",
      IF(G95&lt;IF($B95&lt;=1,0.5,0.25),"DI","GO"))),
IF(OR($M95="캐릭터 상자 일반등급",$M95="캐릭터 상자 영웅등급"),"DI",
IF(OR($M95="지정 캐릭터",IF(ISERROR(FIND("지정 캐릭터 LBP",$M95)),0,1),$M95="안 지정 캐릭터 영웅등급"),"DI",
IF($M95="지정 캐릭터 PP","DI",
IF(OR($M95="안 지정 캐릭터 PP 일반등급",$M95="안 지정 캐릭터 PP 영웅등급"),"GO",
"그외없음"))))))</f>
        <v>GO</v>
      </c>
      <c r="Q95" t="str">
        <f ca="1">IF($M95="삭제","삭제",
IF($P95="GO","삭제",
IF($M95="지정 장비",
  IF(ISBLANK(VLOOKUP($N95,[1]EquipTable!$1:$1048576,MATCH("표준 DI pp Min",[1]EquipTable!$1:$1,0),0)),"삭제",
    VLOOKUP($N95,[1]EquipTable!$1:$1048576,MATCH("표준 DI pp Min",[1]EquipTable!$1:$1,0),0)+INT($H95*(VLOOKUP($N95,[1]EquipTable!$1:$1048576,MATCH("표준 DI pp Max",[1]EquipTable!$1:$1,0),0)-VLOOKUP($N95,[1]EquipTable!$1:$1048576,MATCH("표준 DI pp Min",[1]EquipTable!$1:$1,0),0)+1))),
IF(OR($M95="캐릭터 상자 일반등급",$M95="캐릭터 상자 영웅등급"),"삭제",
IF(OR($M95="지정 캐릭터",IF(ISERROR(FIND("지정 캐릭터 LBP",$M95)),0,1)),
  IF(AND(OR($B95=10,$B95=11),$M95=OFFSET($M95,-1,0)),OFFSET(Q95,-1,0),
    IF(ISBLANK(VLOOKUP($N95,[2]ActorTable!$1:$1048576,MATCH("표준 DI pp Min",[2]ActorTable!$1:$1,0),0)),"삭제",
      INT(VLOOKUP($M95,$AP:$BC,MATCH($AZ$1,$AP$1:$BC$1,0),0)*(VLOOKUP($N95,[2]ActorTable!$1:$1048576,MATCH("표준 DI pp Min",[2]ActorTable!$1:$1,0),0)+$H95*(VLOOKUP($N95,[2]ActorTable!$1:$1048576,MATCH("표준 DI pp Max",[2]ActorTable!$1:$1,0),0)-VLOOKUP($N95,[2]ActorTable!$1:$1048576,MATCH("표준 DI pp Min",[2]ActorTable!$1:$1,0),0)+1))))),
IF($M95="안 지정 캐릭터 영웅등급",
  IF(AND(OR($B95=10,$B95=11),$M95=OFFSET($M95,-1,0)),OFFSET(Q95,-1,0),
    VLOOKUP($M95,$AP:$BC,MATCH($BB$1,$AP$1:$BC$1,0),0)+INT($H95*(VLOOKUP($M95,$AP:$BC,MATCH($BC$1,$AP$1:$BC$1,0),0)-VLOOKUP($M95,$AP:$BC,MATCH($BB$1,$AP$1:$BC$1,0),0)+1))),
IF($M95="지정 캐릭터 PP",
  IF(AND(OR($B95=10,$B95=11),$M95=OFFSET($M95,-1,0)),OFFSET(Q95,-1,0),
    INT($O95*VLOOKUP($M95,$AP:$BC,MATCH($AZ$1,$AP$1:$BC$1,0),0)*IF($O95&lt;=15,1,1+($O95-15)^0.5/8)*CHOOSE(MID($N95,7,1)+1,1,1.25,2))),
"그외없음")))))))</f>
        <v>삭제</v>
      </c>
      <c r="R95">
        <f ca="1">IF($M95="삭제","삭제",
IF($M95="지정 장비",
  IF($P95="DI",
    VLOOKUP($N95,[1]EquipTable!$1:$1048576,MATCH("표준 DI pr Min",[1]EquipTable!$1:$1,0),0)+INT($I95*(VLOOKUP($N95,[1]EquipTable!$1:$1048576,MATCH("표준 DI pr Max",[1]EquipTable!$1:$1,0),0)-VLOOKUP($N95,[1]EquipTable!$1:$1048576,MATCH("표준 DI pr Min",[1]EquipTable!$1:$1,0),0)+1)),
    ROUNDDOWN(VLOOKUP($N95,[1]EquipTable!$1:$1048576,MATCH("표준 GO pr Min",[1]EquipTable!$1:$1,0),0)+INT($I95*(VLOOKUP($N95,[1]EquipTable!$1:$1048576,MATCH("표준 GO pr Max",[1]EquipTable!$1:$1,0),0)-VLOOKUP($N95,[1]EquipTable!$1:$1048576,MATCH("표준 GO pr Min",[1]EquipTable!$1:$1,0),0)+100)),-2)),
IF(OR($M95="캐릭터 상자 일반등급",$M95="캐릭터 상자 영웅등급"),VLOOKUP($M95,$AP:$BC,MATCH($AZ$1,$AP$1:$BC$1,0),0),
IF(OR($M95="지정 캐릭터",IF(ISERROR(FIND("지정 캐릭터 LBP",$M95)),0,1)),
  IF(AND(OR($B95=10,$B95=11),$M95=OFFSET($M95,-1,0)),OFFSET(R95,-1,0),
    INT(VLOOKUP($M95,$AP:$BC,MATCH($AZ$1,$AP$1:$BC$1,0),0)*(VLOOKUP($N95,[2]ActorTable!$1:$1048576,MATCH("표준 DI pr Min",[2]ActorTable!$1:$1,0),0)+$I95*(VLOOKUP($N95,[2]ActorTable!$1:$1048576,MATCH("표준 DI pr Max",[2]ActorTable!$1:$1,0),0)-VLOOKUP($N95,[2]ActorTable!$1:$1048576,MATCH("표준 DI pr Min",[2]ActorTable!$1:$1,0),0)+1)))),
IF($M95="안 지정 캐릭터 영웅등급",
  IF(AND(OR($B95=10,$B95=11),$M95=OFFSET($M95,-1,0)),OFFSET(R95,-1,0),
    VLOOKUP($M95,$AP:$BC,MATCH($AZ$1,$AP$1:$BC$1,0),0)+INT($I95*(VLOOKUP($M95,$AP:$BC,MATCH($BA$1,$AP$1:$BC$1,0),0)-VLOOKUP($M95,$AP:$BC,MATCH($AZ$1,$AP$1:$BC$1,0),0)+1))),
IF($M95="지정 캐릭터 PP",
  IF(AND(OR($B95=10,$B95=11),$M95=OFFSET($M95,-1,0)),OFFSET(R95,-1,0),
    INT($O95*VLOOKUP($M95,$AP:$BC,MATCH($AZ$1,$AP$1:$BC$1,0),0)*IF($O95&lt;=15,1,1+($O95-15)^0.5/8)*CHOOSE(MID($N95,7,1)+1,1,1.25,2)*(VLOOKUP($M95,$AP:$BC,MATCH($BA$1,$AP$1:$BC$1,0),0)+$I95*(VLOOKUP($M95,$AP:$BC,MATCH($BB$1,$AP$1:$BC$1,0),0)-VLOOKUP($M95,$AP:$BC,MATCH($BA$1,$AP$1:$BC$1,0),0))))),
IF(OR($M95="안 지정 캐릭터 PP 일반등급",$M95="안 지정 캐릭터 PP 영웅등급"),
  IF(AND(OR($B95=10,$B95=11),$M95=OFFSET($M95,-1,0)),OFFSET(R95,-1,0),
    $O95*VLOOKUP($M95,$AP:$BC,MATCH($AZ$1,$AP$1:$BC$1,0),0)),
"그외없음")))))))</f>
        <v>2100</v>
      </c>
      <c r="S95" t="str">
        <f ca="1">IF(OR(ISNUMBER(N95),N95="삭제",ISBLANK(N95)),"",
IF(LEFT(N95,5)="Equip",
  IF($BP$1&lt;VLOOKUP(N95,[1]EquipTable!$1:$1048576,MATCH("업데이트순번",[1]EquipTable!$1:$1,0),0),"업데이트순번이상",""),
IF(LEFT(N95,5)="Actor",
  IF($BY$1&lt;VLOOKUP(N95,[2]ActorTable!$1:$1048576,MATCH("업데이트순번",[2]ActorTable!$1:$1,0),0),"업데이트순번이상",""),
"그외없음")))</f>
        <v/>
      </c>
      <c r="T95" t="str">
        <f ca="1">IF(OR(ISNUMBER(N95),N95="삭제",ISBLANK(N95)),"",
IF(LEFT(N95,5)="Equip",IF(MID(N95,7,1)="4","전설",""),
IF(LEFT(N95,5)="Actor",IF(MID(N95,7,1)="2","전설",""),
"그외없음")))</f>
        <v/>
      </c>
      <c r="U95" t="s">
        <v>92</v>
      </c>
      <c r="V95">
        <v>25208</v>
      </c>
      <c r="W95">
        <v>10</v>
      </c>
      <c r="X95" t="s">
        <v>125</v>
      </c>
      <c r="Z95">
        <v>1000</v>
      </c>
      <c r="AA95" t="str">
        <f ca="1">IF(ISBLANK(AB95),"",
VLOOKUP(AB95,OFFSET(INDIRECT("$A:$B"),0,MATCH(AB$1&amp;"_Verify",INDIRECT("$1:$1"),0)-1),2,0)
)</f>
        <v>fe</v>
      </c>
      <c r="AB95" t="s">
        <v>82</v>
      </c>
      <c r="AC95" t="s">
        <v>472</v>
      </c>
      <c r="AD95">
        <v>1</v>
      </c>
      <c r="AE95" t="s">
        <v>129</v>
      </c>
      <c r="AF95">
        <v>159</v>
      </c>
      <c r="AG95">
        <v>99</v>
      </c>
      <c r="AH95" t="str">
        <f ca="1">IF(OR(ISNUMBER(AC95),AC95="삭제",ISBLANK(AC95)),"",
IF(LEFT(AC95,5)="Equip",
  IF($BP$1&lt;VLOOKUP(AC95,[1]EquipTable!$1:$1048576,MATCH("업데이트순번",[1]EquipTable!$1:$1,0),0),"업데이트순번이상",""),
IF(LEFT(AC95,5)="Actor",
  IF($BY$1&lt;VLOOKUP(AC95,[2]ActorTable!$1:$1048576,MATCH("업데이트순번",[2]ActorTable!$1:$1,0),0),"업데이트순번이상",""),
"그외없음")))</f>
        <v/>
      </c>
      <c r="AI95" s="11" t="str">
        <f>IF(OR(ISNUMBER(AC95),AC95="삭제",ISBLANK(AC95)),"",
IF(LEFT(AC95,5)="Equip",IF(MID(AC95,7,1)="4","전설",""),
IF(LEFT(AC95,5)="Actor",IF(MID(AC95,7,1)="2","전설",""),
"그외없음")))</f>
        <v>전설</v>
      </c>
      <c r="AJ95" t="str">
        <f>IF(ISBLANK($AB95),"",
IF(AND($B95&gt;=VLOOKUP($AB95,$AP:$AS,3,0),$B95&lt;=VLOOKUP($AB95,$AP:$AS,4,0)),"","슬롯타입이상"))</f>
        <v/>
      </c>
      <c r="AK95" t="str">
        <f ca="1">IF(OR(
  AND(NOT(ISERROR(FIND("상자",AB95))),ISBLANK(AC95)),
  AND(ISBLANK(AB95),ISBLANK(AC95)),
  AND(NOT(ISERROR(FIND("안 지정",AB95))),ISNUMBER(AC95))),"",
IF(AND(NOT(ISERROR(FIND("상자",AB95))),NOT(ISBLANK(AC95))),"밸류불필요",
IF(AND(NOT(ISERROR(FIND("안 지정",AB95))),NOT(ISNUMBER(AC95))),"숫자필요",
IF(NOT(ISERROR(FIND("장비",AB95))),
  IFERROR(VLOOKUP(AC95,[1]EquipTable!$A:$T,MATCH("이름참고",[1]EquipTable!$1:$1,0),0),"장비없음"),
IF(NOT(ISERROR(FIND("캐릭터",AB95))),
  IFERROR(VLOOKUP(AC95,[2]ActorTable!$A:$H,MATCH("이름참고",[2]ActorTable!$1:$1,0),0),"캐릭터없음"),
"")))))</f>
        <v>고대인의 의식</v>
      </c>
      <c r="AL95">
        <v>1</v>
      </c>
      <c r="AM95" t="str">
        <f ca="1">IF(ROW()=2,AN95,OFFSET(AM95,-1,0)&amp;IF(LEN(AN95)=0,"",","&amp;AN95))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v>
      </c>
      <c r="AN95" t="str">
        <f ca="1">IF(AL95&lt;&gt;1,"",
"{"""&amp;A$1&amp;""":"&amp;A95
&amp;","""&amp;B$1&amp;""":"&amp;B95
&amp;IF(LEN(AA95)=0,"",","""&amp;AA$1&amp;""":"""&amp;AA95&amp;"""")
&amp;IF(LEN(AC95)=0,"",","""&amp;AC$1&amp;""":"""&amp;AC95&amp;"""")
&amp;IF(LEN(AD95)=0,"",","""&amp;AD$1&amp;""":"&amp;AD95)
&amp;IF(LEN(AE95)=0,"",","""&amp;AE$1&amp;""":"""&amp;AE95&amp;"""")
&amp;IF(LEN(AF95)=0,"",","""&amp;AF$1&amp;""":"&amp;AF95)
&amp;IF(LEN(AG95)=0,"",","""&amp;AG$1&amp;""":"&amp;AG95)&amp;"}")</f>
        <v>{"dy":10,"sl":3,"tp":"fe","vl":"Equip2401","cn":1,"pt":"DI","pp":159,"pr":99}</v>
      </c>
      <c r="BM95">
        <f ca="1">IF(VLOOKUP($BV95,[1]EquipTable!$1:$1048576,MATCH("업데이트순번",[1]EquipTable!$1:$1,0),0)&lt;=$BP$1,1,0)
*IF(MID(BV95,7,1)="4",0.1,1)</f>
        <v>1</v>
      </c>
      <c r="BN95">
        <f ca="1">IF(VLOOKUP($BV95,[1]EquipTable!$1:$1048576,MATCH("업데이트순번",[1]EquipTable!$1:$1,0),0)&lt;=$BP$1,1,0)
*IF(MID(BV95,7,1)="4",0.1,1)
*IF(AND(MID(BV95,7,1)&lt;&gt;"4",OR(MID(BV95,6,1)="6",MID(BV95,6,1)="7")),3,1)</f>
        <v>3</v>
      </c>
      <c r="BO95">
        <f ca="1">IF(VLOOKUP($BV95,[1]EquipTable!$1:$1048576,MATCH("업데이트순번",[1]EquipTable!$1:$1,0),0)&lt;=$BP$1,1,0)
*IF(MID(BV95,7,1)="4",0.1,1)
*IF(AND(MID(BV95,7,1)&lt;&gt;"4",MID(BV95,6,1)="8"),4,1)</f>
        <v>1</v>
      </c>
      <c r="BP95">
        <f t="shared" ca="1" si="16"/>
        <v>1.3495276653171391E-2</v>
      </c>
      <c r="BQ95">
        <f t="shared" ca="1" si="17"/>
        <v>2.8275212064090487E-2</v>
      </c>
      <c r="BR95">
        <f t="shared" ca="1" si="18"/>
        <v>1.0193679918450561E-2</v>
      </c>
      <c r="BS95">
        <f t="shared" ca="1" si="19"/>
        <v>0.76248313090418418</v>
      </c>
      <c r="BT95">
        <f t="shared" ca="1" si="20"/>
        <v>0.66446748350612639</v>
      </c>
      <c r="BU95">
        <f t="shared" ca="1" si="21"/>
        <v>0.57594291539245623</v>
      </c>
      <c r="BV95" t="str">
        <f ca="1">OFFSET([1]EquipTable!$A$1,ROW()-1,0)</f>
        <v>Equip6302</v>
      </c>
    </row>
    <row r="96" spans="1:74">
      <c r="A96">
        <v>10</v>
      </c>
      <c r="B96">
        <v>4</v>
      </c>
      <c r="C96">
        <f>IF(B96&lt;=9,0,
IF(B96=10,1,2))</f>
        <v>0</v>
      </c>
      <c r="D96">
        <f ca="1">RAND()</f>
        <v>0.95236680420361353</v>
      </c>
      <c r="E96">
        <f ca="1">RAND()</f>
        <v>0.55558400431360089</v>
      </c>
      <c r="F96">
        <f ca="1">RAND()</f>
        <v>0.35268522352394538</v>
      </c>
      <c r="G96">
        <f ca="1">RAND()</f>
        <v>0.96743506954454883</v>
      </c>
      <c r="H96">
        <f ca="1">RAND()</f>
        <v>0.8927286633017647</v>
      </c>
      <c r="I96">
        <f ca="1">RAND()</f>
        <v>0.69685856346342123</v>
      </c>
      <c r="M96" t="str">
        <f ca="1">IF(LEN(J96)&lt;&gt;0,J96,VLOOKUP(D96+$B96,$BJ:$BK,MATCH($BK$1,$BJ$1:$BK$1,0),1))</f>
        <v>안 지정 캐릭터 PP 일반등급</v>
      </c>
      <c r="N96">
        <f ca="1">IF(LEN(K96)&lt;&gt;0,
  IF(LEN($J96)=0,"두 칸 모두 입력",
  IF($J96="지정 장비",K96,INDEX($CA:$CA,MATCH(K96,$CB:$CB,0)))),
IF($M96="삭제","삭제",
IF($M96="지정 장비",VLOOKUP($E96,OFFSET($BS:$BV,0,IF($B96=6,1,IF($B96=7,2,0))),MATCH($BV$1,OFFSET($BS$1:$BV$1,0,IF($B96=6,1,IF($B96=7,2,0))),0),1),
IF(OR($M96="캐릭터 상자 일반등급",$M96="캐릭터 상자 영웅등급"),"삭제",
IF(OR($M96="지정 캐릭터",$M96="지정 캐릭터 PP",IF(ISERROR(FIND("지정 캐릭터 LBP",$M96)),0,1)),
  IF(AND(OR($B96=10,$B96=11),$M96=OFFSET($M96,-1,0)),OFFSET(N96,-1,0),VLOOKUP($E96,$BZ:$CA,MATCH($CA$1,$BZ$1:$CA$1,0),1)),
IF(OR($M96="안 지정 캐릭터 영웅등급",$M96="안 지정 캐릭터 PP 일반등급",$M96="안 지정 캐릭터 PP 영웅등급"),
  IF(AND(OR($B96=10,$B96=11),$M96=OFFSET($M96,-1,0)),OFFSET(N96,-1,0),INT($E96*100000)),
"그외없음"))))))</f>
        <v>55558</v>
      </c>
      <c r="O96">
        <f ca="1">IF(LEN(L96)&lt;&gt;0,
  IF(OR(LEN($J96)=0,LEN($K96)=0),"세 칸 모두 입력",L96),
IF($M96="삭제","삭제",
IF(OR($M96="지정 장비",$M96="캐릭터 상자 일반등급",$M96="캐릭터 상자 영웅등급",$M96="지정 캐릭터",IF(ISERROR(FIND("지정 캐릭터 LBP",$M96)),0,1),$M96="안 지정 캐릭터 영웅등급"),1,
IF($M96="지정 캐릭터 PP",
  IF(AND(OR($B96=10,$B96=11),$M96=OFFSET($M96,-1,0)),OFFSET(O96,-1,0),
    VLOOKUP($M96,$AP:$BB,MATCH($AX$1,$AP$1:$BB$1,0),0)+INT($E96*(VLOOKUP($M96,$AP:$BB,MATCH($AY$1,$AP$1:$BB$1,0),0)-VLOOKUP($M96,$AP:$BB,MATCH($AX$1,$AP$1:$BB$1,0),0)+1))),
IF(OR($M96="안 지정 캐릭터 PP 일반등급",$M96="안 지정 캐릭터 PP 영웅등급"),
  IF(AND(OR($B96=10,$B96=11),$M96=OFFSET($M96,-1,0)),OFFSET(O96,-1,0),
    VLOOKUP($M96,$AP:$BB,MATCH($AX$1,$AP$1:$BB$1,0),0)+INT($E96*(VLOOKUP($M96,$AP:$BB,MATCH($AY$1,$AP$1:$BB$1,0),0)-VLOOKUP($M96,$AP:$BB,MATCH($AX$1,$AP$1:$BB$1,0),0)+1))),
"그외없음")))))</f>
        <v>9</v>
      </c>
      <c r="P96" t="str">
        <f ca="1">IF($M96="삭제","삭제",
IF($M96="지정 장비",
  IF(ISBLANK(VLOOKUP($N96,[1]EquipTable!$1:$1048576,MATCH("표준 GO pr Min",[1]EquipTable!$1:$1,0),0)),"DI",
    IF(ISBLANK(VLOOKUP($N96,[1]EquipTable!$1:$1048576,MATCH("표준 DI pr Min",[1]EquipTable!$1:$1,0),0)),"GO",
      IF(G96&lt;IF($B96&lt;=1,0.5,0.25),"DI","GO"))),
IF(OR($M96="캐릭터 상자 일반등급",$M96="캐릭터 상자 영웅등급"),"DI",
IF(OR($M96="지정 캐릭터",IF(ISERROR(FIND("지정 캐릭터 LBP",$M96)),0,1),$M96="안 지정 캐릭터 영웅등급"),"DI",
IF($M96="지정 캐릭터 PP","DI",
IF(OR($M96="안 지정 캐릭터 PP 일반등급",$M96="안 지정 캐릭터 PP 영웅등급"),"GO",
"그외없음"))))))</f>
        <v>GO</v>
      </c>
      <c r="Q96" t="str">
        <f ca="1">IF($M96="삭제","삭제",
IF($P96="GO","삭제",
IF($M96="지정 장비",
  IF(ISBLANK(VLOOKUP($N96,[1]EquipTable!$1:$1048576,MATCH("표준 DI pp Min",[1]EquipTable!$1:$1,0),0)),"삭제",
    VLOOKUP($N96,[1]EquipTable!$1:$1048576,MATCH("표준 DI pp Min",[1]EquipTable!$1:$1,0),0)+INT($H96*(VLOOKUP($N96,[1]EquipTable!$1:$1048576,MATCH("표준 DI pp Max",[1]EquipTable!$1:$1,0),0)-VLOOKUP($N96,[1]EquipTable!$1:$1048576,MATCH("표준 DI pp Min",[1]EquipTable!$1:$1,0),0)+1))),
IF(OR($M96="캐릭터 상자 일반등급",$M96="캐릭터 상자 영웅등급"),"삭제",
IF(OR($M96="지정 캐릭터",IF(ISERROR(FIND("지정 캐릭터 LBP",$M96)),0,1)),
  IF(AND(OR($B96=10,$B96=11),$M96=OFFSET($M96,-1,0)),OFFSET(Q96,-1,0),
    IF(ISBLANK(VLOOKUP($N96,[2]ActorTable!$1:$1048576,MATCH("표준 DI pp Min",[2]ActorTable!$1:$1,0),0)),"삭제",
      INT(VLOOKUP($M96,$AP:$BC,MATCH($AZ$1,$AP$1:$BC$1,0),0)*(VLOOKUP($N96,[2]ActorTable!$1:$1048576,MATCH("표준 DI pp Min",[2]ActorTable!$1:$1,0),0)+$H96*(VLOOKUP($N96,[2]ActorTable!$1:$1048576,MATCH("표준 DI pp Max",[2]ActorTable!$1:$1,0),0)-VLOOKUP($N96,[2]ActorTable!$1:$1048576,MATCH("표준 DI pp Min",[2]ActorTable!$1:$1,0),0)+1))))),
IF($M96="안 지정 캐릭터 영웅등급",
  IF(AND(OR($B96=10,$B96=11),$M96=OFFSET($M96,-1,0)),OFFSET(Q96,-1,0),
    VLOOKUP($M96,$AP:$BC,MATCH($BB$1,$AP$1:$BC$1,0),0)+INT($H96*(VLOOKUP($M96,$AP:$BC,MATCH($BC$1,$AP$1:$BC$1,0),0)-VLOOKUP($M96,$AP:$BC,MATCH($BB$1,$AP$1:$BC$1,0),0)+1))),
IF($M96="지정 캐릭터 PP",
  IF(AND(OR($B96=10,$B96=11),$M96=OFFSET($M96,-1,0)),OFFSET(Q96,-1,0),
    INT($O96*VLOOKUP($M96,$AP:$BC,MATCH($AZ$1,$AP$1:$BC$1,0),0)*IF($O96&lt;=15,1,1+($O96-15)^0.5/8)*CHOOSE(MID($N96,7,1)+1,1,1.25,2))),
"그외없음")))))))</f>
        <v>삭제</v>
      </c>
      <c r="R96">
        <f ca="1">IF($M96="삭제","삭제",
IF($M96="지정 장비",
  IF($P96="DI",
    VLOOKUP($N96,[1]EquipTable!$1:$1048576,MATCH("표준 DI pr Min",[1]EquipTable!$1:$1,0),0)+INT($I96*(VLOOKUP($N96,[1]EquipTable!$1:$1048576,MATCH("표준 DI pr Max",[1]EquipTable!$1:$1,0),0)-VLOOKUP($N96,[1]EquipTable!$1:$1048576,MATCH("표준 DI pr Min",[1]EquipTable!$1:$1,0),0)+1)),
    ROUNDDOWN(VLOOKUP($N96,[1]EquipTable!$1:$1048576,MATCH("표준 GO pr Min",[1]EquipTable!$1:$1,0),0)+INT($I96*(VLOOKUP($N96,[1]EquipTable!$1:$1048576,MATCH("표준 GO pr Max",[1]EquipTable!$1:$1,0),0)-VLOOKUP($N96,[1]EquipTable!$1:$1048576,MATCH("표준 GO pr Min",[1]EquipTable!$1:$1,0),0)+100)),-2)),
IF(OR($M96="캐릭터 상자 일반등급",$M96="캐릭터 상자 영웅등급"),VLOOKUP($M96,$AP:$BC,MATCH($AZ$1,$AP$1:$BC$1,0),0),
IF(OR($M96="지정 캐릭터",IF(ISERROR(FIND("지정 캐릭터 LBP",$M96)),0,1)),
  IF(AND(OR($B96=10,$B96=11),$M96=OFFSET($M96,-1,0)),OFFSET(R96,-1,0),
    INT(VLOOKUP($M96,$AP:$BC,MATCH($AZ$1,$AP$1:$BC$1,0),0)*(VLOOKUP($N96,[2]ActorTable!$1:$1048576,MATCH("표준 DI pr Min",[2]ActorTable!$1:$1,0),0)+$I96*(VLOOKUP($N96,[2]ActorTable!$1:$1048576,MATCH("표준 DI pr Max",[2]ActorTable!$1:$1,0),0)-VLOOKUP($N96,[2]ActorTable!$1:$1048576,MATCH("표준 DI pr Min",[2]ActorTable!$1:$1,0),0)+1)))),
IF($M96="안 지정 캐릭터 영웅등급",
  IF(AND(OR($B96=10,$B96=11),$M96=OFFSET($M96,-1,0)),OFFSET(R96,-1,0),
    VLOOKUP($M96,$AP:$BC,MATCH($AZ$1,$AP$1:$BC$1,0),0)+INT($I96*(VLOOKUP($M96,$AP:$BC,MATCH($BA$1,$AP$1:$BC$1,0),0)-VLOOKUP($M96,$AP:$BC,MATCH($AZ$1,$AP$1:$BC$1,0),0)+1))),
IF($M96="지정 캐릭터 PP",
  IF(AND(OR($B96=10,$B96=11),$M96=OFFSET($M96,-1,0)),OFFSET(R96,-1,0),
    INT($O96*VLOOKUP($M96,$AP:$BC,MATCH($AZ$1,$AP$1:$BC$1,0),0)*IF($O96&lt;=15,1,1+($O96-15)^0.5/8)*CHOOSE(MID($N96,7,1)+1,1,1.25,2)*(VLOOKUP($M96,$AP:$BC,MATCH($BA$1,$AP$1:$BC$1,0),0)+$I96*(VLOOKUP($M96,$AP:$BC,MATCH($BB$1,$AP$1:$BC$1,0),0)-VLOOKUP($M96,$AP:$BC,MATCH($BA$1,$AP$1:$BC$1,0),0))))),
IF(OR($M96="안 지정 캐릭터 PP 일반등급",$M96="안 지정 캐릭터 PP 영웅등급"),
  IF(AND(OR($B96=10,$B96=11),$M96=OFFSET($M96,-1,0)),OFFSET(R96,-1,0),
    $O96*VLOOKUP($M96,$AP:$BC,MATCH($AZ$1,$AP$1:$BC$1,0),0)),
"그외없음")))))))</f>
        <v>2700</v>
      </c>
      <c r="S96" t="str">
        <f ca="1">IF(OR(ISNUMBER(N96),N96="삭제",ISBLANK(N96)),"",
IF(LEFT(N96,5)="Equip",
  IF($BP$1&lt;VLOOKUP(N96,[1]EquipTable!$1:$1048576,MATCH("업데이트순번",[1]EquipTable!$1:$1,0),0),"업데이트순번이상",""),
IF(LEFT(N96,5)="Actor",
  IF($BY$1&lt;VLOOKUP(N96,[2]ActorTable!$1:$1048576,MATCH("업데이트순번",[2]ActorTable!$1:$1,0),0),"업데이트순번이상",""),
"그외없음")))</f>
        <v/>
      </c>
      <c r="T96" t="str">
        <f ca="1">IF(OR(ISNUMBER(N96),N96="삭제",ISBLANK(N96)),"",
IF(LEFT(N96,5)="Equip",IF(MID(N96,7,1)="4","전설",""),
IF(LEFT(N96,5)="Actor",IF(MID(N96,7,1)="2","전설",""),
"그외없음")))</f>
        <v/>
      </c>
      <c r="U96" t="s">
        <v>92</v>
      </c>
      <c r="V96">
        <v>56571</v>
      </c>
      <c r="W96">
        <v>12</v>
      </c>
      <c r="X96" t="s">
        <v>125</v>
      </c>
      <c r="Z96">
        <v>1200</v>
      </c>
      <c r="AA96" t="str">
        <f ca="1">IF(ISBLANK(AB96),"",
VLOOKUP(AB96,OFFSET(INDIRECT("$A:$B"),0,MATCH(AB$1&amp;"_Verify",INDIRECT("$1:$1"),0)-1),2,0)
)</f>
        <v>upn</v>
      </c>
      <c r="AB96" t="s">
        <v>92</v>
      </c>
      <c r="AC96">
        <v>56571</v>
      </c>
      <c r="AD96">
        <v>4</v>
      </c>
      <c r="AE96" t="s">
        <v>125</v>
      </c>
      <c r="AG96">
        <v>1200</v>
      </c>
      <c r="AH96" t="str">
        <f>IF(OR(ISNUMBER(AC96),AC96="삭제",ISBLANK(AC96)),"",
IF(LEFT(AC96,5)="Equip",
  IF($BP$1&lt;VLOOKUP(AC96,[1]EquipTable!$1:$1048576,MATCH("업데이트순번",[1]EquipTable!$1:$1,0),0),"업데이트순번이상",""),
IF(LEFT(AC96,5)="Actor",
  IF($BY$1&lt;VLOOKUP(AC96,[2]ActorTable!$1:$1048576,MATCH("업데이트순번",[2]ActorTable!$1:$1,0),0),"업데이트순번이상",""),
"그외없음")))</f>
        <v/>
      </c>
      <c r="AI96" s="11" t="str">
        <f>IF(OR(ISNUMBER(AC96),AC96="삭제",ISBLANK(AC96)),"",
IF(LEFT(AC96,5)="Equip",IF(MID(AC96,7,1)="4","전설",""),
IF(LEFT(AC96,5)="Actor",IF(MID(AC96,7,1)="2","전설",""),
"그외없음")))</f>
        <v/>
      </c>
      <c r="AJ96" t="str">
        <f>IF(ISBLANK($AB96),"",
IF(AND($B96&gt;=VLOOKUP($AB96,$AP:$AS,3,0),$B96&lt;=VLOOKUP($AB96,$AP:$AS,4,0)),"","슬롯타입이상"))</f>
        <v/>
      </c>
      <c r="AK96" t="str">
        <f>IF(OR(
  AND(NOT(ISERROR(FIND("상자",AB96))),ISBLANK(AC96)),
  AND(ISBLANK(AB96),ISBLANK(AC96)),
  AND(NOT(ISERROR(FIND("안 지정",AB96))),ISNUMBER(AC96))),"",
IF(AND(NOT(ISERROR(FIND("상자",AB96))),NOT(ISBLANK(AC96))),"밸류불필요",
IF(AND(NOT(ISERROR(FIND("안 지정",AB96))),NOT(ISNUMBER(AC96))),"숫자필요",
IF(NOT(ISERROR(FIND("장비",AB96))),
  IFERROR(VLOOKUP(AC96,[1]EquipTable!$A:$T,MATCH("이름참고",[1]EquipTable!$1:$1,0),0),"장비없음"),
IF(NOT(ISERROR(FIND("캐릭터",AB96))),
  IFERROR(VLOOKUP(AC96,[2]ActorTable!$A:$H,MATCH("이름참고",[2]ActorTable!$1:$1,0),0),"캐릭터없음"),
"")))))</f>
        <v/>
      </c>
      <c r="AL96">
        <v>1</v>
      </c>
      <c r="AM96" t="str">
        <f ca="1">IF(ROW()=2,AN96,OFFSET(AM96,-1,0)&amp;IF(LEN(AN96)=0,"",","&amp;AN96))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v>
      </c>
      <c r="AN96" t="str">
        <f ca="1">IF(AL96&lt;&gt;1,"",
"{"""&amp;A$1&amp;""":"&amp;A96
&amp;","""&amp;B$1&amp;""":"&amp;B96
&amp;IF(LEN(AA96)=0,"",","""&amp;AA$1&amp;""":"""&amp;AA96&amp;"""")
&amp;IF(LEN(AC96)=0,"",","""&amp;AC$1&amp;""":"""&amp;AC96&amp;"""")
&amp;IF(LEN(AD96)=0,"",","""&amp;AD$1&amp;""":"&amp;AD96)
&amp;IF(LEN(AE96)=0,"",","""&amp;AE$1&amp;""":"""&amp;AE96&amp;"""")
&amp;IF(LEN(AF96)=0,"",","""&amp;AF$1&amp;""":"&amp;AF96)
&amp;IF(LEN(AG96)=0,"",","""&amp;AG$1&amp;""":"&amp;AG96)&amp;"}")</f>
        <v>{"dy":10,"sl":4,"tp":"upn","vl":"56571","cn":4,"pt":"GO","pr":1200}</v>
      </c>
      <c r="BM96">
        <f ca="1">IF(VLOOKUP($BV96,[1]EquipTable!$1:$1048576,MATCH("업데이트순번",[1]EquipTable!$1:$1,0),0)&lt;=$BP$1,1,0)
*IF(MID(BV96,7,1)="4",0.1,1)</f>
        <v>0.1</v>
      </c>
      <c r="BN96">
        <f ca="1">IF(VLOOKUP($BV96,[1]EquipTable!$1:$1048576,MATCH("업데이트순번",[1]EquipTable!$1:$1,0),0)&lt;=$BP$1,1,0)
*IF(MID(BV96,7,1)="4",0.1,1)
*IF(AND(MID(BV96,7,1)&lt;&gt;"4",OR(MID(BV96,6,1)="6",MID(BV96,6,1)="7")),3,1)</f>
        <v>0.1</v>
      </c>
      <c r="BO96">
        <f ca="1">IF(VLOOKUP($BV96,[1]EquipTable!$1:$1048576,MATCH("업데이트순번",[1]EquipTable!$1:$1,0),0)&lt;=$BP$1,1,0)
*IF(MID(BV96,7,1)="4",0.1,1)
*IF(AND(MID(BV96,7,1)&lt;&gt;"4",MID(BV96,6,1)="8"),4,1)</f>
        <v>0.1</v>
      </c>
      <c r="BP96">
        <f t="shared" ca="1" si="16"/>
        <v>1.3495276653171392E-3</v>
      </c>
      <c r="BQ96">
        <f t="shared" ca="1" si="17"/>
        <v>9.4250706880301622E-4</v>
      </c>
      <c r="BR96">
        <f t="shared" ca="1" si="18"/>
        <v>1.0193679918450561E-3</v>
      </c>
      <c r="BS96">
        <f t="shared" ca="1" si="19"/>
        <v>0.77597840755735559</v>
      </c>
      <c r="BT96">
        <f t="shared" ca="1" si="20"/>
        <v>0.69274269557021684</v>
      </c>
      <c r="BU96">
        <f t="shared" ca="1" si="21"/>
        <v>0.58613659531090678</v>
      </c>
      <c r="BV96" t="str">
        <f ca="1">OFFSET([1]EquipTable!$A$1,ROW()-1,0)</f>
        <v>Equip6401</v>
      </c>
    </row>
    <row r="97" spans="1:74">
      <c r="A97">
        <v>10</v>
      </c>
      <c r="B97">
        <v>5</v>
      </c>
      <c r="C97">
        <f>IF(B97&lt;=9,0,
IF(B97=10,1,2))</f>
        <v>0</v>
      </c>
      <c r="D97">
        <f ca="1">RAND()</f>
        <v>0.71196109259981011</v>
      </c>
      <c r="E97">
        <f ca="1">RAND()</f>
        <v>0.34739788585995157</v>
      </c>
      <c r="F97">
        <f ca="1">RAND()</f>
        <v>0.54538543654894622</v>
      </c>
      <c r="G97">
        <f ca="1">RAND()</f>
        <v>0.69806683478488751</v>
      </c>
      <c r="H97">
        <f ca="1">RAND()</f>
        <v>0.42122359440593804</v>
      </c>
      <c r="I97">
        <f ca="1">RAND()</f>
        <v>8.6206643221461321E-2</v>
      </c>
      <c r="M97" t="str">
        <f ca="1">IF(LEN(J97)&lt;&gt;0,J97,VLOOKUP(D97+$B97,$BJ:$BK,MATCH($BK$1,$BJ$1:$BK$1,0),1))</f>
        <v>안 지정 캐릭터 PP 영웅등급</v>
      </c>
      <c r="N97">
        <f ca="1">IF(LEN(K97)&lt;&gt;0,
  IF(LEN($J97)=0,"두 칸 모두 입력",
  IF($J97="지정 장비",K97,INDEX($CA:$CA,MATCH(K97,$CB:$CB,0)))),
IF($M97="삭제","삭제",
IF($M97="지정 장비",VLOOKUP($E97,OFFSET($BS:$BV,0,IF($B97=6,1,IF($B97=7,2,0))),MATCH($BV$1,OFFSET($BS$1:$BV$1,0,IF($B97=6,1,IF($B97=7,2,0))),0),1),
IF(OR($M97="캐릭터 상자 일반등급",$M97="캐릭터 상자 영웅등급"),"삭제",
IF(OR($M97="지정 캐릭터",$M97="지정 캐릭터 PP",IF(ISERROR(FIND("지정 캐릭터 LBP",$M97)),0,1)),
  IF(AND(OR($B97=10,$B97=11),$M97=OFFSET($M97,-1,0)),OFFSET(N97,-1,0),VLOOKUP($E97,$BZ:$CA,MATCH($CA$1,$BZ$1:$CA$1,0),1)),
IF(OR($M97="안 지정 캐릭터 영웅등급",$M97="안 지정 캐릭터 PP 일반등급",$M97="안 지정 캐릭터 PP 영웅등급"),
  IF(AND(OR($B97=10,$B97=11),$M97=OFFSET($M97,-1,0)),OFFSET(N97,-1,0),INT($E97*100000)),
"그외없음"))))))</f>
        <v>34739</v>
      </c>
      <c r="O97">
        <f ca="1">IF(LEN(L97)&lt;&gt;0,
  IF(OR(LEN($J97)=0,LEN($K97)=0),"세 칸 모두 입력",L97),
IF($M97="삭제","삭제",
IF(OR($M97="지정 장비",$M97="캐릭터 상자 일반등급",$M97="캐릭터 상자 영웅등급",$M97="지정 캐릭터",IF(ISERROR(FIND("지정 캐릭터 LBP",$M97)),0,1),$M97="안 지정 캐릭터 영웅등급"),1,
IF($M97="지정 캐릭터 PP",
  IF(AND(OR($B97=10,$B97=11),$M97=OFFSET($M97,-1,0)),OFFSET(O97,-1,0),
    VLOOKUP($M97,$AP:$BB,MATCH($AX$1,$AP$1:$BB$1,0),0)+INT($E97*(VLOOKUP($M97,$AP:$BB,MATCH($AY$1,$AP$1:$BB$1,0),0)-VLOOKUP($M97,$AP:$BB,MATCH($AX$1,$AP$1:$BB$1,0),0)+1))),
IF(OR($M97="안 지정 캐릭터 PP 일반등급",$M97="안 지정 캐릭터 PP 영웅등급"),
  IF(AND(OR($B97=10,$B97=11),$M97=OFFSET($M97,-1,0)),OFFSET(O97,-1,0),
    VLOOKUP($M97,$AP:$BB,MATCH($AX$1,$AP$1:$BB$1,0),0)+INT($E97*(VLOOKUP($M97,$AP:$BB,MATCH($AY$1,$AP$1:$BB$1,0),0)-VLOOKUP($M97,$AP:$BB,MATCH($AX$1,$AP$1:$BB$1,0),0)+1))),
"그외없음")))))</f>
        <v>7</v>
      </c>
      <c r="P97" t="str">
        <f ca="1">IF($M97="삭제","삭제",
IF($M97="지정 장비",
  IF(ISBLANK(VLOOKUP($N97,[1]EquipTable!$1:$1048576,MATCH("표준 GO pr Min",[1]EquipTable!$1:$1,0),0)),"DI",
    IF(ISBLANK(VLOOKUP($N97,[1]EquipTable!$1:$1048576,MATCH("표준 DI pr Min",[1]EquipTable!$1:$1,0),0)),"GO",
      IF(G97&lt;IF($B97&lt;=1,0.5,0.25),"DI","GO"))),
IF(OR($M97="캐릭터 상자 일반등급",$M97="캐릭터 상자 영웅등급"),"DI",
IF(OR($M97="지정 캐릭터",IF(ISERROR(FIND("지정 캐릭터 LBP",$M97)),0,1),$M97="안 지정 캐릭터 영웅등급"),"DI",
IF($M97="지정 캐릭터 PP","DI",
IF(OR($M97="안 지정 캐릭터 PP 일반등급",$M97="안 지정 캐릭터 PP 영웅등급"),"GO",
"그외없음"))))))</f>
        <v>GO</v>
      </c>
      <c r="Q97" t="str">
        <f ca="1">IF($M97="삭제","삭제",
IF($P97="GO","삭제",
IF($M97="지정 장비",
  IF(ISBLANK(VLOOKUP($N97,[1]EquipTable!$1:$1048576,MATCH("표준 DI pp Min",[1]EquipTable!$1:$1,0),0)),"삭제",
    VLOOKUP($N97,[1]EquipTable!$1:$1048576,MATCH("표준 DI pp Min",[1]EquipTable!$1:$1,0),0)+INT($H97*(VLOOKUP($N97,[1]EquipTable!$1:$1048576,MATCH("표준 DI pp Max",[1]EquipTable!$1:$1,0),0)-VLOOKUP($N97,[1]EquipTable!$1:$1048576,MATCH("표준 DI pp Min",[1]EquipTable!$1:$1,0),0)+1))),
IF(OR($M97="캐릭터 상자 일반등급",$M97="캐릭터 상자 영웅등급"),"삭제",
IF(OR($M97="지정 캐릭터",IF(ISERROR(FIND("지정 캐릭터 LBP",$M97)),0,1)),
  IF(AND(OR($B97=10,$B97=11),$M97=OFFSET($M97,-1,0)),OFFSET(Q97,-1,0),
    IF(ISBLANK(VLOOKUP($N97,[2]ActorTable!$1:$1048576,MATCH("표준 DI pp Min",[2]ActorTable!$1:$1,0),0)),"삭제",
      INT(VLOOKUP($M97,$AP:$BC,MATCH($AZ$1,$AP$1:$BC$1,0),0)*(VLOOKUP($N97,[2]ActorTable!$1:$1048576,MATCH("표준 DI pp Min",[2]ActorTable!$1:$1,0),0)+$H97*(VLOOKUP($N97,[2]ActorTable!$1:$1048576,MATCH("표준 DI pp Max",[2]ActorTable!$1:$1,0),0)-VLOOKUP($N97,[2]ActorTable!$1:$1048576,MATCH("표준 DI pp Min",[2]ActorTable!$1:$1,0),0)+1))))),
IF($M97="안 지정 캐릭터 영웅등급",
  IF(AND(OR($B97=10,$B97=11),$M97=OFFSET($M97,-1,0)),OFFSET(Q97,-1,0),
    VLOOKUP($M97,$AP:$BC,MATCH($BB$1,$AP$1:$BC$1,0),0)+INT($H97*(VLOOKUP($M97,$AP:$BC,MATCH($BC$1,$AP$1:$BC$1,0),0)-VLOOKUP($M97,$AP:$BC,MATCH($BB$1,$AP$1:$BC$1,0),0)+1))),
IF($M97="지정 캐릭터 PP",
  IF(AND(OR($B97=10,$B97=11),$M97=OFFSET($M97,-1,0)),OFFSET(Q97,-1,0),
    INT($O97*VLOOKUP($M97,$AP:$BC,MATCH($AZ$1,$AP$1:$BC$1,0),0)*IF($O97&lt;=15,1,1+($O97-15)^0.5/8)*CHOOSE(MID($N97,7,1)+1,1,1.25,2))),
"그외없음")))))))</f>
        <v>삭제</v>
      </c>
      <c r="R97">
        <f ca="1">IF($M97="삭제","삭제",
IF($M97="지정 장비",
  IF($P97="DI",
    VLOOKUP($N97,[1]EquipTable!$1:$1048576,MATCH("표준 DI pr Min",[1]EquipTable!$1:$1,0),0)+INT($I97*(VLOOKUP($N97,[1]EquipTable!$1:$1048576,MATCH("표준 DI pr Max",[1]EquipTable!$1:$1,0),0)-VLOOKUP($N97,[1]EquipTable!$1:$1048576,MATCH("표준 DI pr Min",[1]EquipTable!$1:$1,0),0)+1)),
    ROUNDDOWN(VLOOKUP($N97,[1]EquipTable!$1:$1048576,MATCH("표준 GO pr Min",[1]EquipTable!$1:$1,0),0)+INT($I97*(VLOOKUP($N97,[1]EquipTable!$1:$1048576,MATCH("표준 GO pr Max",[1]EquipTable!$1:$1,0),0)-VLOOKUP($N97,[1]EquipTable!$1:$1048576,MATCH("표준 GO pr Min",[1]EquipTable!$1:$1,0),0)+100)),-2)),
IF(OR($M97="캐릭터 상자 일반등급",$M97="캐릭터 상자 영웅등급"),VLOOKUP($M97,$AP:$BC,MATCH($AZ$1,$AP$1:$BC$1,0),0),
IF(OR($M97="지정 캐릭터",IF(ISERROR(FIND("지정 캐릭터 LBP",$M97)),0,1)),
  IF(AND(OR($B97=10,$B97=11),$M97=OFFSET($M97,-1,0)),OFFSET(R97,-1,0),
    INT(VLOOKUP($M97,$AP:$BC,MATCH($AZ$1,$AP$1:$BC$1,0),0)*(VLOOKUP($N97,[2]ActorTable!$1:$1048576,MATCH("표준 DI pr Min",[2]ActorTable!$1:$1,0),0)+$I97*(VLOOKUP($N97,[2]ActorTable!$1:$1048576,MATCH("표준 DI pr Max",[2]ActorTable!$1:$1,0),0)-VLOOKUP($N97,[2]ActorTable!$1:$1048576,MATCH("표준 DI pr Min",[2]ActorTable!$1:$1,0),0)+1)))),
IF($M97="안 지정 캐릭터 영웅등급",
  IF(AND(OR($B97=10,$B97=11),$M97=OFFSET($M97,-1,0)),OFFSET(R97,-1,0),
    VLOOKUP($M97,$AP:$BC,MATCH($AZ$1,$AP$1:$BC$1,0),0)+INT($I97*(VLOOKUP($M97,$AP:$BC,MATCH($BA$1,$AP$1:$BC$1,0),0)-VLOOKUP($M97,$AP:$BC,MATCH($AZ$1,$AP$1:$BC$1,0),0)+1))),
IF($M97="지정 캐릭터 PP",
  IF(AND(OR($B97=10,$B97=11),$M97=OFFSET($M97,-1,0)),OFFSET(R97,-1,0),
    INT($O97*VLOOKUP($M97,$AP:$BC,MATCH($AZ$1,$AP$1:$BC$1,0),0)*IF($O97&lt;=15,1,1+($O97-15)^0.5/8)*CHOOSE(MID($N97,7,1)+1,1,1.25,2)*(VLOOKUP($M97,$AP:$BC,MATCH($BA$1,$AP$1:$BC$1,0),0)+$I97*(VLOOKUP($M97,$AP:$BC,MATCH($BB$1,$AP$1:$BC$1,0),0)-VLOOKUP($M97,$AP:$BC,MATCH($BA$1,$AP$1:$BC$1,0),0))))),
IF(OR($M97="안 지정 캐릭터 PP 일반등급",$M97="안 지정 캐릭터 PP 영웅등급"),
  IF(AND(OR($B97=10,$B97=11),$M97=OFFSET($M97,-1,0)),OFFSET(R97,-1,0),
    $O97*VLOOKUP($M97,$AP:$BC,MATCH($AZ$1,$AP$1:$BC$1,0),0)),
"그외없음")))))))</f>
        <v>2100</v>
      </c>
      <c r="S97" t="str">
        <f ca="1">IF(OR(ISNUMBER(N97),N97="삭제",ISBLANK(N97)),"",
IF(LEFT(N97,5)="Equip",
  IF($BP$1&lt;VLOOKUP(N97,[1]EquipTable!$1:$1048576,MATCH("업데이트순번",[1]EquipTable!$1:$1,0),0),"업데이트순번이상",""),
IF(LEFT(N97,5)="Actor",
  IF($BY$1&lt;VLOOKUP(N97,[2]ActorTable!$1:$1048576,MATCH("업데이트순번",[2]ActorTable!$1:$1,0),0),"업데이트순번이상",""),
"그외없음")))</f>
        <v/>
      </c>
      <c r="T97" t="str">
        <f ca="1">IF(OR(ISNUMBER(N97),N97="삭제",ISBLANK(N97)),"",
IF(LEFT(N97,5)="Equip",IF(MID(N97,7,1)="4","전설",""),
IF(LEFT(N97,5)="Actor",IF(MID(N97,7,1)="2","전설",""),
"그외없음")))</f>
        <v/>
      </c>
      <c r="U97" t="s">
        <v>82</v>
      </c>
      <c r="V97" t="s">
        <v>197</v>
      </c>
      <c r="W97">
        <v>1</v>
      </c>
      <c r="X97" t="s">
        <v>125</v>
      </c>
      <c r="Z97">
        <v>3300</v>
      </c>
      <c r="AA97" t="str">
        <f ca="1">IF(ISBLANK(AB97),"",
VLOOKUP(AB97,OFFSET(INDIRECT("$A:$B"),0,MATCH(AB$1&amp;"_Verify",INDIRECT("$1:$1"),0)-1),2,0)
)</f>
        <v>fe</v>
      </c>
      <c r="AB97" t="s">
        <v>82</v>
      </c>
      <c r="AC97" t="s">
        <v>394</v>
      </c>
      <c r="AD97">
        <v>1</v>
      </c>
      <c r="AE97" t="s">
        <v>125</v>
      </c>
      <c r="AG97">
        <v>3300</v>
      </c>
      <c r="AH97" t="str">
        <f ca="1">IF(OR(ISNUMBER(AC97),AC97="삭제",ISBLANK(AC97)),"",
IF(LEFT(AC97,5)="Equip",
  IF($BP$1&lt;VLOOKUP(AC97,[1]EquipTable!$1:$1048576,MATCH("업데이트순번",[1]EquipTable!$1:$1,0),0),"업데이트순번이상",""),
IF(LEFT(AC97,5)="Actor",
  IF($BY$1&lt;VLOOKUP(AC97,[2]ActorTable!$1:$1048576,MATCH("업데이트순번",[2]ActorTable!$1:$1,0),0),"업데이트순번이상",""),
"그외없음")))</f>
        <v/>
      </c>
      <c r="AI97" s="11" t="str">
        <f>IF(OR(ISNUMBER(AC97),AC97="삭제",ISBLANK(AC97)),"",
IF(LEFT(AC97,5)="Equip",IF(MID(AC97,7,1)="4","전설",""),
IF(LEFT(AC97,5)="Actor",IF(MID(AC97,7,1)="2","전설",""),
"그외없음")))</f>
        <v/>
      </c>
      <c r="AJ97" t="str">
        <f>IF(ISBLANK($AB97),"",
IF(AND($B97&gt;=VLOOKUP($AB97,$AP:$AS,3,0),$B97&lt;=VLOOKUP($AB97,$AP:$AS,4,0)),"","슬롯타입이상"))</f>
        <v/>
      </c>
      <c r="AK97" t="str">
        <f ca="1">IF(OR(
  AND(NOT(ISERROR(FIND("상자",AB97))),ISBLANK(AC97)),
  AND(ISBLANK(AB97),ISBLANK(AC97)),
  AND(NOT(ISERROR(FIND("안 지정",AB97))),ISNUMBER(AC97))),"",
IF(AND(NOT(ISERROR(FIND("상자",AB97))),NOT(ISBLANK(AC97))),"밸류불필요",
IF(AND(NOT(ISERROR(FIND("안 지정",AB97))),NOT(ISNUMBER(AC97))),"숫자필요",
IF(NOT(ISERROR(FIND("장비",AB97))),
  IFERROR(VLOOKUP(AC97,[1]EquipTable!$A:$T,MATCH("이름참고",[1]EquipTable!$1:$1,0),0),"장비없음"),
IF(NOT(ISERROR(FIND("캐릭터",AB97))),
  IFERROR(VLOOKUP(AC97,[2]ActorTable!$A:$H,MATCH("이름참고",[2]ActorTable!$1:$1,0),0),"캐릭터없음"),
"")))))</f>
        <v>빛의 트랩</v>
      </c>
      <c r="AL97">
        <v>1</v>
      </c>
      <c r="AM97" t="str">
        <f ca="1">IF(ROW()=2,AN97,OFFSET(AM97,-1,0)&amp;IF(LEN(AN97)=0,"",","&amp;AN97))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v>
      </c>
      <c r="AN97" t="str">
        <f ca="1">IF(AL97&lt;&gt;1,"",
"{"""&amp;A$1&amp;""":"&amp;A97
&amp;","""&amp;B$1&amp;""":"&amp;B97
&amp;IF(LEN(AA97)=0,"",","""&amp;AA$1&amp;""":"""&amp;AA97&amp;"""")
&amp;IF(LEN(AC97)=0,"",","""&amp;AC$1&amp;""":"""&amp;AC97&amp;"""")
&amp;IF(LEN(AD97)=0,"",","""&amp;AD$1&amp;""":"&amp;AD97)
&amp;IF(LEN(AE97)=0,"",","""&amp;AE$1&amp;""":"""&amp;AE97&amp;"""")
&amp;IF(LEN(AF97)=0,"",","""&amp;AF$1&amp;""":"&amp;AF97)
&amp;IF(LEN(AG97)=0,"",","""&amp;AG$1&amp;""":"&amp;AG97)&amp;"}")</f>
        <v>{"dy":10,"sl":5,"tp":"fe","vl":"Equip3201","cn":1,"pt":"GO","pr":3300}</v>
      </c>
      <c r="BM97">
        <f ca="1">IF(VLOOKUP($BV97,[1]EquipTable!$1:$1048576,MATCH("업데이트순번",[1]EquipTable!$1:$1,0),0)&lt;=$BP$1,1,0)
*IF(MID(BV97,7,1)="4",0.1,1)</f>
        <v>0.1</v>
      </c>
      <c r="BN97">
        <f ca="1">IF(VLOOKUP($BV97,[1]EquipTable!$1:$1048576,MATCH("업데이트순번",[1]EquipTable!$1:$1,0),0)&lt;=$BP$1,1,0)
*IF(MID(BV97,7,1)="4",0.1,1)
*IF(AND(MID(BV97,7,1)&lt;&gt;"4",OR(MID(BV97,6,1)="6",MID(BV97,6,1)="7")),3,1)</f>
        <v>0.1</v>
      </c>
      <c r="BO97">
        <f ca="1">IF(VLOOKUP($BV97,[1]EquipTable!$1:$1048576,MATCH("업데이트순번",[1]EquipTable!$1:$1,0),0)&lt;=$BP$1,1,0)
*IF(MID(BV97,7,1)="4",0.1,1)
*IF(AND(MID(BV97,7,1)&lt;&gt;"4",MID(BV97,6,1)="8"),4,1)</f>
        <v>0.1</v>
      </c>
      <c r="BP97">
        <f t="shared" ca="1" si="16"/>
        <v>1.3495276653171392E-3</v>
      </c>
      <c r="BQ97">
        <f t="shared" ca="1" si="17"/>
        <v>9.4250706880301622E-4</v>
      </c>
      <c r="BR97">
        <f t="shared" ca="1" si="18"/>
        <v>1.0193679918450561E-3</v>
      </c>
      <c r="BS97">
        <f t="shared" ca="1" si="19"/>
        <v>0.77732793522267274</v>
      </c>
      <c r="BT97">
        <f t="shared" ca="1" si="20"/>
        <v>0.69368520263901989</v>
      </c>
      <c r="BU97">
        <f t="shared" ca="1" si="21"/>
        <v>0.58715596330275188</v>
      </c>
      <c r="BV97" t="str">
        <f ca="1">OFFSET([1]EquipTable!$A$1,ROW()-1,0)</f>
        <v>Equip6402</v>
      </c>
    </row>
    <row r="98" spans="1:74">
      <c r="A98">
        <v>10</v>
      </c>
      <c r="B98">
        <v>6</v>
      </c>
      <c r="C98">
        <f>IF(B98&lt;=9,0,
IF(B98=10,1,2))</f>
        <v>0</v>
      </c>
      <c r="D98">
        <f ca="1">RAND()</f>
        <v>0.47171737086284171</v>
      </c>
      <c r="E98">
        <f ca="1">RAND()</f>
        <v>0.30555505160592178</v>
      </c>
      <c r="F98">
        <f ca="1">RAND()</f>
        <v>0.41215505082324866</v>
      </c>
      <c r="G98">
        <f ca="1">RAND()</f>
        <v>0.93435641968430472</v>
      </c>
      <c r="H98">
        <f ca="1">RAND()</f>
        <v>0.12394774618283677</v>
      </c>
      <c r="I98">
        <f ca="1">RAND()</f>
        <v>0.4946956867752007</v>
      </c>
      <c r="M98" t="str">
        <f ca="1">IF(LEN(J98)&lt;&gt;0,J98,VLOOKUP(D98+$B98,$BJ:$BK,MATCH($BK$1,$BJ$1:$BK$1,0),1))</f>
        <v>지정 장비</v>
      </c>
      <c r="N98" t="str">
        <f ca="1">IF(LEN(K98)&lt;&gt;0,
  IF(LEN($J98)=0,"두 칸 모두 입력",
  IF($J98="지정 장비",K98,INDEX($CA:$CA,MATCH(K98,$CB:$CB,0)))),
IF($M98="삭제","삭제",
IF($M98="지정 장비",VLOOKUP($E98,OFFSET($BS:$BV,0,IF($B98=6,1,IF($B98=7,2,0))),MATCH($BV$1,OFFSET($BS$1:$BV$1,0,IF($B98=6,1,IF($B98=7,2,0))),0),1),
IF(OR($M98="캐릭터 상자 일반등급",$M98="캐릭터 상자 영웅등급"),"삭제",
IF(OR($M98="지정 캐릭터",$M98="지정 캐릭터 PP",IF(ISERROR(FIND("지정 캐릭터 LBP",$M98)),0,1)),
  IF(AND(OR($B98=10,$B98=11),$M98=OFFSET($M98,-1,0)),OFFSET(N98,-1,0),VLOOKUP($E98,$BZ:$CA,MATCH($CA$1,$BZ$1:$CA$1,0),1)),
IF(OR($M98="안 지정 캐릭터 영웅등급",$M98="안 지정 캐릭터 PP 일반등급",$M98="안 지정 캐릭터 PP 영웅등급"),
  IF(AND(OR($B98=10,$B98=11),$M98=OFFSET($M98,-1,0)),OFFSET(N98,-1,0),INT($E98*100000)),
"그외없음"))))))</f>
        <v>Equip3302</v>
      </c>
      <c r="O98">
        <f ca="1">IF(LEN(L98)&lt;&gt;0,
  IF(OR(LEN($J98)=0,LEN($K98)=0),"세 칸 모두 입력",L98),
IF($M98="삭제","삭제",
IF(OR($M98="지정 장비",$M98="캐릭터 상자 일반등급",$M98="캐릭터 상자 영웅등급",$M98="지정 캐릭터",IF(ISERROR(FIND("지정 캐릭터 LBP",$M98)),0,1),$M98="안 지정 캐릭터 영웅등급"),1,
IF($M98="지정 캐릭터 PP",
  IF(AND(OR($B98=10,$B98=11),$M98=OFFSET($M98,-1,0)),OFFSET(O98,-1,0),
    VLOOKUP($M98,$AP:$BB,MATCH($AX$1,$AP$1:$BB$1,0),0)+INT($E98*(VLOOKUP($M98,$AP:$BB,MATCH($AY$1,$AP$1:$BB$1,0),0)-VLOOKUP($M98,$AP:$BB,MATCH($AX$1,$AP$1:$BB$1,0),0)+1))),
IF(OR($M98="안 지정 캐릭터 PP 일반등급",$M98="안 지정 캐릭터 PP 영웅등급"),
  IF(AND(OR($B98=10,$B98=11),$M98=OFFSET($M98,-1,0)),OFFSET(O98,-1,0),
    VLOOKUP($M98,$AP:$BB,MATCH($AX$1,$AP$1:$BB$1,0),0)+INT($E98*(VLOOKUP($M98,$AP:$BB,MATCH($AY$1,$AP$1:$BB$1,0),0)-VLOOKUP($M98,$AP:$BB,MATCH($AX$1,$AP$1:$BB$1,0),0)+1))),
"그외없음")))))</f>
        <v>1</v>
      </c>
      <c r="P98" t="str">
        <f ca="1">IF($M98="삭제","삭제",
IF($M98="지정 장비",
  IF(ISBLANK(VLOOKUP($N98,[1]EquipTable!$1:$1048576,MATCH("표준 GO pr Min",[1]EquipTable!$1:$1,0),0)),"DI",
    IF(ISBLANK(VLOOKUP($N98,[1]EquipTable!$1:$1048576,MATCH("표준 DI pr Min",[1]EquipTable!$1:$1,0),0)),"GO",
      IF(G98&lt;IF($B98&lt;=1,0.5,0.25),"DI","GO"))),
IF(OR($M98="캐릭터 상자 일반등급",$M98="캐릭터 상자 영웅등급"),"DI",
IF(OR($M98="지정 캐릭터",IF(ISERROR(FIND("지정 캐릭터 LBP",$M98)),0,1),$M98="안 지정 캐릭터 영웅등급"),"DI",
IF($M98="지정 캐릭터 PP","DI",
IF(OR($M98="안 지정 캐릭터 PP 일반등급",$M98="안 지정 캐릭터 PP 영웅등급"),"GO",
"그외없음"))))))</f>
        <v>GO</v>
      </c>
      <c r="Q98" t="str">
        <f ca="1">IF($M98="삭제","삭제",
IF($P98="GO","삭제",
IF($M98="지정 장비",
  IF(ISBLANK(VLOOKUP($N98,[1]EquipTable!$1:$1048576,MATCH("표준 DI pp Min",[1]EquipTable!$1:$1,0),0)),"삭제",
    VLOOKUP($N98,[1]EquipTable!$1:$1048576,MATCH("표준 DI pp Min",[1]EquipTable!$1:$1,0),0)+INT($H98*(VLOOKUP($N98,[1]EquipTable!$1:$1048576,MATCH("표준 DI pp Max",[1]EquipTable!$1:$1,0),0)-VLOOKUP($N98,[1]EquipTable!$1:$1048576,MATCH("표준 DI pp Min",[1]EquipTable!$1:$1,0),0)+1))),
IF(OR($M98="캐릭터 상자 일반등급",$M98="캐릭터 상자 영웅등급"),"삭제",
IF(OR($M98="지정 캐릭터",IF(ISERROR(FIND("지정 캐릭터 LBP",$M98)),0,1)),
  IF(AND(OR($B98=10,$B98=11),$M98=OFFSET($M98,-1,0)),OFFSET(Q98,-1,0),
    IF(ISBLANK(VLOOKUP($N98,[2]ActorTable!$1:$1048576,MATCH("표준 DI pp Min",[2]ActorTable!$1:$1,0),0)),"삭제",
      INT(VLOOKUP($M98,$AP:$BC,MATCH($AZ$1,$AP$1:$BC$1,0),0)*(VLOOKUP($N98,[2]ActorTable!$1:$1048576,MATCH("표준 DI pp Min",[2]ActorTable!$1:$1,0),0)+$H98*(VLOOKUP($N98,[2]ActorTable!$1:$1048576,MATCH("표준 DI pp Max",[2]ActorTable!$1:$1,0),0)-VLOOKUP($N98,[2]ActorTable!$1:$1048576,MATCH("표준 DI pp Min",[2]ActorTable!$1:$1,0),0)+1))))),
IF($M98="안 지정 캐릭터 영웅등급",
  IF(AND(OR($B98=10,$B98=11),$M98=OFFSET($M98,-1,0)),OFFSET(Q98,-1,0),
    VLOOKUP($M98,$AP:$BC,MATCH($BB$1,$AP$1:$BC$1,0),0)+INT($H98*(VLOOKUP($M98,$AP:$BC,MATCH($BC$1,$AP$1:$BC$1,0),0)-VLOOKUP($M98,$AP:$BC,MATCH($BB$1,$AP$1:$BC$1,0),0)+1))),
IF($M98="지정 캐릭터 PP",
  IF(AND(OR($B98=10,$B98=11),$M98=OFFSET($M98,-1,0)),OFFSET(Q98,-1,0),
    INT($O98*VLOOKUP($M98,$AP:$BC,MATCH($AZ$1,$AP$1:$BC$1,0),0)*IF($O98&lt;=15,1,1+($O98-15)^0.5/8)*CHOOSE(MID($N98,7,1)+1,1,1.25,2))),
"그외없음")))))))</f>
        <v>삭제</v>
      </c>
      <c r="R98">
        <f ca="1">IF($M98="삭제","삭제",
IF($M98="지정 장비",
  IF($P98="DI",
    VLOOKUP($N98,[1]EquipTable!$1:$1048576,MATCH("표준 DI pr Min",[1]EquipTable!$1:$1,0),0)+INT($I98*(VLOOKUP($N98,[1]EquipTable!$1:$1048576,MATCH("표준 DI pr Max",[1]EquipTable!$1:$1,0),0)-VLOOKUP($N98,[1]EquipTable!$1:$1048576,MATCH("표준 DI pr Min",[1]EquipTable!$1:$1,0),0)+1)),
    ROUNDDOWN(VLOOKUP($N98,[1]EquipTable!$1:$1048576,MATCH("표준 GO pr Min",[1]EquipTable!$1:$1,0),0)+INT($I98*(VLOOKUP($N98,[1]EquipTable!$1:$1048576,MATCH("표준 GO pr Max",[1]EquipTable!$1:$1,0),0)-VLOOKUP($N98,[1]EquipTable!$1:$1048576,MATCH("표준 GO pr Min",[1]EquipTable!$1:$1,0),0)+100)),-2)),
IF(OR($M98="캐릭터 상자 일반등급",$M98="캐릭터 상자 영웅등급"),VLOOKUP($M98,$AP:$BC,MATCH($AZ$1,$AP$1:$BC$1,0),0),
IF(OR($M98="지정 캐릭터",IF(ISERROR(FIND("지정 캐릭터 LBP",$M98)),0,1)),
  IF(AND(OR($B98=10,$B98=11),$M98=OFFSET($M98,-1,0)),OFFSET(R98,-1,0),
    INT(VLOOKUP($M98,$AP:$BC,MATCH($AZ$1,$AP$1:$BC$1,0),0)*(VLOOKUP($N98,[2]ActorTable!$1:$1048576,MATCH("표준 DI pr Min",[2]ActorTable!$1:$1,0),0)+$I98*(VLOOKUP($N98,[2]ActorTable!$1:$1048576,MATCH("표준 DI pr Max",[2]ActorTable!$1:$1,0),0)-VLOOKUP($N98,[2]ActorTable!$1:$1048576,MATCH("표준 DI pr Min",[2]ActorTable!$1:$1,0),0)+1)))),
IF($M98="안 지정 캐릭터 영웅등급",
  IF(AND(OR($B98=10,$B98=11),$M98=OFFSET($M98,-1,0)),OFFSET(R98,-1,0),
    VLOOKUP($M98,$AP:$BC,MATCH($AZ$1,$AP$1:$BC$1,0),0)+INT($I98*(VLOOKUP($M98,$AP:$BC,MATCH($BA$1,$AP$1:$BC$1,0),0)-VLOOKUP($M98,$AP:$BC,MATCH($AZ$1,$AP$1:$BC$1,0),0)+1))),
IF($M98="지정 캐릭터 PP",
  IF(AND(OR($B98=10,$B98=11),$M98=OFFSET($M98,-1,0)),OFFSET(R98,-1,0),
    INT($O98*VLOOKUP($M98,$AP:$BC,MATCH($AZ$1,$AP$1:$BC$1,0),0)*IF($O98&lt;=15,1,1+($O98-15)^0.5/8)*CHOOSE(MID($N98,7,1)+1,1,1.25,2)*(VLOOKUP($M98,$AP:$BC,MATCH($BA$1,$AP$1:$BC$1,0),0)+$I98*(VLOOKUP($M98,$AP:$BC,MATCH($BB$1,$AP$1:$BC$1,0),0)-VLOOKUP($M98,$AP:$BC,MATCH($BA$1,$AP$1:$BC$1,0),0))))),
IF(OR($M98="안 지정 캐릭터 PP 일반등급",$M98="안 지정 캐릭터 PP 영웅등급"),
  IF(AND(OR($B98=10,$B98=11),$M98=OFFSET($M98,-1,0)),OFFSET(R98,-1,0),
    $O98*VLOOKUP($M98,$AP:$BC,MATCH($AZ$1,$AP$1:$BC$1,0),0)),
"그외없음")))))))</f>
        <v>7500</v>
      </c>
      <c r="S98" t="str">
        <f ca="1">IF(OR(ISNUMBER(N98),N98="삭제",ISBLANK(N98)),"",
IF(LEFT(N98,5)="Equip",
  IF($BP$1&lt;VLOOKUP(N98,[1]EquipTable!$1:$1048576,MATCH("업데이트순번",[1]EquipTable!$1:$1,0),0),"업데이트순번이상",""),
IF(LEFT(N98,5)="Actor",
  IF($BY$1&lt;VLOOKUP(N98,[2]ActorTable!$1:$1048576,MATCH("업데이트순번",[2]ActorTable!$1:$1,0),0),"업데이트순번이상",""),
"그외없음")))</f>
        <v/>
      </c>
      <c r="T98" t="str">
        <f ca="1">IF(OR(ISNUMBER(N98),N98="삭제",ISBLANK(N98)),"",
IF(LEFT(N98,5)="Equip",IF(MID(N98,7,1)="4","전설",""),
IF(LEFT(N98,5)="Actor",IF(MID(N98,7,1)="2","전설",""),
"그외없음")))</f>
        <v/>
      </c>
      <c r="U98" t="s">
        <v>82</v>
      </c>
      <c r="V98" t="s">
        <v>248</v>
      </c>
      <c r="W98">
        <v>1</v>
      </c>
      <c r="X98" t="s">
        <v>125</v>
      </c>
      <c r="Z98">
        <v>2600</v>
      </c>
      <c r="AA98" t="str">
        <f ca="1">IF(ISBLANK(AB98),"",
VLOOKUP(AB98,OFFSET(INDIRECT("$A:$B"),0,MATCH(AB$1&amp;"_Verify",INDIRECT("$1:$1"),0)-1),2,0)
)</f>
        <v>uph</v>
      </c>
      <c r="AB98" t="s">
        <v>91</v>
      </c>
      <c r="AC98">
        <v>36875</v>
      </c>
      <c r="AD98">
        <v>9</v>
      </c>
      <c r="AE98" t="s">
        <v>125</v>
      </c>
      <c r="AG98">
        <v>2700</v>
      </c>
      <c r="AH98" t="str">
        <f>IF(OR(ISNUMBER(AC98),AC98="삭제",ISBLANK(AC98)),"",
IF(LEFT(AC98,5)="Equip",
  IF($BP$1&lt;VLOOKUP(AC98,[1]EquipTable!$1:$1048576,MATCH("업데이트순번",[1]EquipTable!$1:$1,0),0),"업데이트순번이상",""),
IF(LEFT(AC98,5)="Actor",
  IF($BY$1&lt;VLOOKUP(AC98,[2]ActorTable!$1:$1048576,MATCH("업데이트순번",[2]ActorTable!$1:$1,0),0),"업데이트순번이상",""),
"그외없음")))</f>
        <v/>
      </c>
      <c r="AI98" s="11" t="str">
        <f>IF(OR(ISNUMBER(AC98),AC98="삭제",ISBLANK(AC98)),"",
IF(LEFT(AC98,5)="Equip",IF(MID(AC98,7,1)="4","전설",""),
IF(LEFT(AC98,5)="Actor",IF(MID(AC98,7,1)="2","전설",""),
"그외없음")))</f>
        <v/>
      </c>
      <c r="AJ98" t="str">
        <f>IF(ISBLANK($AB98),"",
IF(AND($B98&gt;=VLOOKUP($AB98,$AP:$AS,3,0),$B98&lt;=VLOOKUP($AB98,$AP:$AS,4,0)),"","슬롯타입이상"))</f>
        <v/>
      </c>
      <c r="AK98" t="str">
        <f>IF(OR(
  AND(NOT(ISERROR(FIND("상자",AB98))),ISBLANK(AC98)),
  AND(ISBLANK(AB98),ISBLANK(AC98)),
  AND(NOT(ISERROR(FIND("안 지정",AB98))),ISNUMBER(AC98))),"",
IF(AND(NOT(ISERROR(FIND("상자",AB98))),NOT(ISBLANK(AC98))),"밸류불필요",
IF(AND(NOT(ISERROR(FIND("안 지정",AB98))),NOT(ISNUMBER(AC98))),"숫자필요",
IF(NOT(ISERROR(FIND("장비",AB98))),
  IFERROR(VLOOKUP(AC98,[1]EquipTable!$A:$T,MATCH("이름참고",[1]EquipTable!$1:$1,0),0),"장비없음"),
IF(NOT(ISERROR(FIND("캐릭터",AB98))),
  IFERROR(VLOOKUP(AC98,[2]ActorTable!$A:$H,MATCH("이름참고",[2]ActorTable!$1:$1,0),0),"캐릭터없음"),
"")))))</f>
        <v/>
      </c>
      <c r="AL98">
        <v>1</v>
      </c>
      <c r="AM98" t="str">
        <f ca="1">IF(ROW()=2,AN98,OFFSET(AM98,-1,0)&amp;IF(LEN(AN98)=0,"",","&amp;AN98))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v>
      </c>
      <c r="AN98" t="str">
        <f ca="1">IF(AL98&lt;&gt;1,"",
"{"""&amp;A$1&amp;""":"&amp;A98
&amp;","""&amp;B$1&amp;""":"&amp;B98
&amp;IF(LEN(AA98)=0,"",","""&amp;AA$1&amp;""":"""&amp;AA98&amp;"""")
&amp;IF(LEN(AC98)=0,"",","""&amp;AC$1&amp;""":"""&amp;AC98&amp;"""")
&amp;IF(LEN(AD98)=0,"",","""&amp;AD$1&amp;""":"&amp;AD98)
&amp;IF(LEN(AE98)=0,"",","""&amp;AE$1&amp;""":"""&amp;AE98&amp;"""")
&amp;IF(LEN(AF98)=0,"",","""&amp;AF$1&amp;""":"&amp;AF98)
&amp;IF(LEN(AG98)=0,"",","""&amp;AG$1&amp;""":"&amp;AG98)&amp;"}")</f>
        <v>{"dy":10,"sl":6,"tp":"uph","vl":"36875","cn":9,"pt":"GO","pr":2700}</v>
      </c>
      <c r="BM98">
        <f ca="1">IF(VLOOKUP($BV98,[1]EquipTable!$1:$1048576,MATCH("업데이트순번",[1]EquipTable!$1:$1,0),0)&lt;=$BP$1,1,0)
*IF(MID(BV98,7,1)="4",0.1,1)</f>
        <v>0</v>
      </c>
      <c r="BN98">
        <f ca="1">IF(VLOOKUP($BV98,[1]EquipTable!$1:$1048576,MATCH("업데이트순번",[1]EquipTable!$1:$1,0),0)&lt;=$BP$1,1,0)
*IF(MID(BV98,7,1)="4",0.1,1)
*IF(AND(MID(BV98,7,1)&lt;&gt;"4",OR(MID(BV98,6,1)="6",MID(BV98,6,1)="7")),3,1)</f>
        <v>0</v>
      </c>
      <c r="BO98">
        <f ca="1">IF(VLOOKUP($BV98,[1]EquipTable!$1:$1048576,MATCH("업데이트순번",[1]EquipTable!$1:$1,0),0)&lt;=$BP$1,1,0)
*IF(MID(BV98,7,1)="4",0.1,1)
*IF(AND(MID(BV98,7,1)&lt;&gt;"4",MID(BV98,6,1)="8"),4,1)</f>
        <v>0</v>
      </c>
      <c r="BP98">
        <f t="shared" ca="1" si="16"/>
        <v>0</v>
      </c>
      <c r="BQ98">
        <f t="shared" ca="1" si="17"/>
        <v>0</v>
      </c>
      <c r="BR98">
        <f t="shared" ca="1" si="18"/>
        <v>0</v>
      </c>
      <c r="BS98">
        <f t="shared" ca="1" si="19"/>
        <v>0.77867746288798989</v>
      </c>
      <c r="BT98">
        <f t="shared" ca="1" si="20"/>
        <v>0.69462770970782295</v>
      </c>
      <c r="BU98">
        <f t="shared" ca="1" si="21"/>
        <v>0.58817533129459698</v>
      </c>
      <c r="BV98" t="str">
        <f ca="1">OFFSET([1]EquipTable!$A$1,ROW()-1,0)</f>
        <v>Equip6403</v>
      </c>
    </row>
    <row r="99" spans="1:74">
      <c r="A99">
        <v>10</v>
      </c>
      <c r="B99">
        <v>7</v>
      </c>
      <c r="C99">
        <f>IF(B99&lt;=9,0,
IF(B99=10,1,2))</f>
        <v>0</v>
      </c>
      <c r="D99">
        <f ca="1">RAND()</f>
        <v>0.7147572944011501</v>
      </c>
      <c r="E99">
        <f ca="1">RAND()</f>
        <v>0.28560405742343054</v>
      </c>
      <c r="F99">
        <f ca="1">RAND()</f>
        <v>0.39502512833095571</v>
      </c>
      <c r="G99">
        <f ca="1">RAND()</f>
        <v>0.19334317279279345</v>
      </c>
      <c r="H99">
        <f ca="1">RAND()</f>
        <v>0.33548405780391599</v>
      </c>
      <c r="I99">
        <f ca="1">RAND()</f>
        <v>0.36630014839261793</v>
      </c>
      <c r="M99" t="str">
        <f ca="1">IF(LEN(J99)&lt;&gt;0,J99,VLOOKUP(D99+$B99,$BJ:$BK,MATCH($BK$1,$BJ$1:$BK$1,0),1))</f>
        <v>지정 장비</v>
      </c>
      <c r="N99" t="str">
        <f ca="1">IF(LEN(K99)&lt;&gt;0,
  IF(LEN($J99)=0,"두 칸 모두 입력",
  IF($J99="지정 장비",K99,INDEX($CA:$CA,MATCH(K99,$CB:$CB,0)))),
IF($M99="삭제","삭제",
IF($M99="지정 장비",VLOOKUP($E99,OFFSET($BS:$BV,0,IF($B99=6,1,IF($B99=7,2,0))),MATCH($BV$1,OFFSET($BS$1:$BV$1,0,IF($B99=6,1,IF($B99=7,2,0))),0),1),
IF(OR($M99="캐릭터 상자 일반등급",$M99="캐릭터 상자 영웅등급"),"삭제",
IF(OR($M99="지정 캐릭터",$M99="지정 캐릭터 PP",IF(ISERROR(FIND("지정 캐릭터 LBP",$M99)),0,1)),
  IF(AND(OR($B99=10,$B99=11),$M99=OFFSET($M99,-1,0)),OFFSET(N99,-1,0),VLOOKUP($E99,$BZ:$CA,MATCH($CA$1,$BZ$1:$CA$1,0),1)),
IF(OR($M99="안 지정 캐릭터 영웅등급",$M99="안 지정 캐릭터 PP 일반등급",$M99="안 지정 캐릭터 PP 영웅등급"),
  IF(AND(OR($B99=10,$B99=11),$M99=OFFSET($M99,-1,0)),OFFSET(N99,-1,0),INT($E99*100000)),
"그외없음"))))))</f>
        <v>Equip3102</v>
      </c>
      <c r="O99">
        <f ca="1">IF(LEN(L99)&lt;&gt;0,
  IF(OR(LEN($J99)=0,LEN($K99)=0),"세 칸 모두 입력",L99),
IF($M99="삭제","삭제",
IF(OR($M99="지정 장비",$M99="캐릭터 상자 일반등급",$M99="캐릭터 상자 영웅등급",$M99="지정 캐릭터",IF(ISERROR(FIND("지정 캐릭터 LBP",$M99)),0,1),$M99="안 지정 캐릭터 영웅등급"),1,
IF($M99="지정 캐릭터 PP",
  IF(AND(OR($B99=10,$B99=11),$M99=OFFSET($M99,-1,0)),OFFSET(O99,-1,0),
    VLOOKUP($M99,$AP:$BB,MATCH($AX$1,$AP$1:$BB$1,0),0)+INT($E99*(VLOOKUP($M99,$AP:$BB,MATCH($AY$1,$AP$1:$BB$1,0),0)-VLOOKUP($M99,$AP:$BB,MATCH($AX$1,$AP$1:$BB$1,0),0)+1))),
IF(OR($M99="안 지정 캐릭터 PP 일반등급",$M99="안 지정 캐릭터 PP 영웅등급"),
  IF(AND(OR($B99=10,$B99=11),$M99=OFFSET($M99,-1,0)),OFFSET(O99,-1,0),
    VLOOKUP($M99,$AP:$BB,MATCH($AX$1,$AP$1:$BB$1,0),0)+INT($E99*(VLOOKUP($M99,$AP:$BB,MATCH($AY$1,$AP$1:$BB$1,0),0)-VLOOKUP($M99,$AP:$BB,MATCH($AX$1,$AP$1:$BB$1,0),0)+1))),
"그외없음")))))</f>
        <v>1</v>
      </c>
      <c r="P99" t="str">
        <f ca="1">IF($M99="삭제","삭제",
IF($M99="지정 장비",
  IF(ISBLANK(VLOOKUP($N99,[1]EquipTable!$1:$1048576,MATCH("표준 GO pr Min",[1]EquipTable!$1:$1,0),0)),"DI",
    IF(ISBLANK(VLOOKUP($N99,[1]EquipTable!$1:$1048576,MATCH("표준 DI pr Min",[1]EquipTable!$1:$1,0),0)),"GO",
      IF(G99&lt;IF($B99&lt;=1,0.5,0.25),"DI","GO"))),
IF(OR($M99="캐릭터 상자 일반등급",$M99="캐릭터 상자 영웅등급"),"DI",
IF(OR($M99="지정 캐릭터",IF(ISERROR(FIND("지정 캐릭터 LBP",$M99)),0,1),$M99="안 지정 캐릭터 영웅등급"),"DI",
IF($M99="지정 캐릭터 PP","DI",
IF(OR($M99="안 지정 캐릭터 PP 일반등급",$M99="안 지정 캐릭터 PP 영웅등급"),"GO",
"그외없음"))))))</f>
        <v>GO</v>
      </c>
      <c r="Q99" t="str">
        <f ca="1">IF($M99="삭제","삭제",
IF($P99="GO","삭제",
IF($M99="지정 장비",
  IF(ISBLANK(VLOOKUP($N99,[1]EquipTable!$1:$1048576,MATCH("표준 DI pp Min",[1]EquipTable!$1:$1,0),0)),"삭제",
    VLOOKUP($N99,[1]EquipTable!$1:$1048576,MATCH("표준 DI pp Min",[1]EquipTable!$1:$1,0),0)+INT($H99*(VLOOKUP($N99,[1]EquipTable!$1:$1048576,MATCH("표준 DI pp Max",[1]EquipTable!$1:$1,0),0)-VLOOKUP($N99,[1]EquipTable!$1:$1048576,MATCH("표준 DI pp Min",[1]EquipTable!$1:$1,0),0)+1))),
IF(OR($M99="캐릭터 상자 일반등급",$M99="캐릭터 상자 영웅등급"),"삭제",
IF(OR($M99="지정 캐릭터",IF(ISERROR(FIND("지정 캐릭터 LBP",$M99)),0,1)),
  IF(AND(OR($B99=10,$B99=11),$M99=OFFSET($M99,-1,0)),OFFSET(Q99,-1,0),
    IF(ISBLANK(VLOOKUP($N99,[2]ActorTable!$1:$1048576,MATCH("표준 DI pp Min",[2]ActorTable!$1:$1,0),0)),"삭제",
      INT(VLOOKUP($M99,$AP:$BC,MATCH($AZ$1,$AP$1:$BC$1,0),0)*(VLOOKUP($N99,[2]ActorTable!$1:$1048576,MATCH("표준 DI pp Min",[2]ActorTable!$1:$1,0),0)+$H99*(VLOOKUP($N99,[2]ActorTable!$1:$1048576,MATCH("표준 DI pp Max",[2]ActorTable!$1:$1,0),0)-VLOOKUP($N99,[2]ActorTable!$1:$1048576,MATCH("표준 DI pp Min",[2]ActorTable!$1:$1,0),0)+1))))),
IF($M99="안 지정 캐릭터 영웅등급",
  IF(AND(OR($B99=10,$B99=11),$M99=OFFSET($M99,-1,0)),OFFSET(Q99,-1,0),
    VLOOKUP($M99,$AP:$BC,MATCH($BB$1,$AP$1:$BC$1,0),0)+INT($H99*(VLOOKUP($M99,$AP:$BC,MATCH($BC$1,$AP$1:$BC$1,0),0)-VLOOKUP($M99,$AP:$BC,MATCH($BB$1,$AP$1:$BC$1,0),0)+1))),
IF($M99="지정 캐릭터 PP",
  IF(AND(OR($B99=10,$B99=11),$M99=OFFSET($M99,-1,0)),OFFSET(Q99,-1,0),
    INT($O99*VLOOKUP($M99,$AP:$BC,MATCH($AZ$1,$AP$1:$BC$1,0),0)*IF($O99&lt;=15,1,1+($O99-15)^0.5/8)*CHOOSE(MID($N99,7,1)+1,1,1.25,2))),
"그외없음")))))))</f>
        <v>삭제</v>
      </c>
      <c r="R99">
        <f ca="1">IF($M99="삭제","삭제",
IF($M99="지정 장비",
  IF($P99="DI",
    VLOOKUP($N99,[1]EquipTable!$1:$1048576,MATCH("표준 DI pr Min",[1]EquipTable!$1:$1,0),0)+INT($I99*(VLOOKUP($N99,[1]EquipTable!$1:$1048576,MATCH("표준 DI pr Max",[1]EquipTable!$1:$1,0),0)-VLOOKUP($N99,[1]EquipTable!$1:$1048576,MATCH("표준 DI pr Min",[1]EquipTable!$1:$1,0),0)+1)),
    ROUNDDOWN(VLOOKUP($N99,[1]EquipTable!$1:$1048576,MATCH("표준 GO pr Min",[1]EquipTable!$1:$1,0),0)+INT($I99*(VLOOKUP($N99,[1]EquipTable!$1:$1048576,MATCH("표준 GO pr Max",[1]EquipTable!$1:$1,0),0)-VLOOKUP($N99,[1]EquipTable!$1:$1048576,MATCH("표준 GO pr Min",[1]EquipTable!$1:$1,0),0)+100)),-2)),
IF(OR($M99="캐릭터 상자 일반등급",$M99="캐릭터 상자 영웅등급"),VLOOKUP($M99,$AP:$BC,MATCH($AZ$1,$AP$1:$BC$1,0),0),
IF(OR($M99="지정 캐릭터",IF(ISERROR(FIND("지정 캐릭터 LBP",$M99)),0,1)),
  IF(AND(OR($B99=10,$B99=11),$M99=OFFSET($M99,-1,0)),OFFSET(R99,-1,0),
    INT(VLOOKUP($M99,$AP:$BC,MATCH($AZ$1,$AP$1:$BC$1,0),0)*(VLOOKUP($N99,[2]ActorTable!$1:$1048576,MATCH("표준 DI pr Min",[2]ActorTable!$1:$1,0),0)+$I99*(VLOOKUP($N99,[2]ActorTable!$1:$1048576,MATCH("표준 DI pr Max",[2]ActorTable!$1:$1,0),0)-VLOOKUP($N99,[2]ActorTable!$1:$1048576,MATCH("표준 DI pr Min",[2]ActorTable!$1:$1,0),0)+1)))),
IF($M99="안 지정 캐릭터 영웅등급",
  IF(AND(OR($B99=10,$B99=11),$M99=OFFSET($M99,-1,0)),OFFSET(R99,-1,0),
    VLOOKUP($M99,$AP:$BC,MATCH($AZ$1,$AP$1:$BC$1,0),0)+INT($I99*(VLOOKUP($M99,$AP:$BC,MATCH($BA$1,$AP$1:$BC$1,0),0)-VLOOKUP($M99,$AP:$BC,MATCH($AZ$1,$AP$1:$BC$1,0),0)+1))),
IF($M99="지정 캐릭터 PP",
  IF(AND(OR($B99=10,$B99=11),$M99=OFFSET($M99,-1,0)),OFFSET(R99,-1,0),
    INT($O99*VLOOKUP($M99,$AP:$BC,MATCH($AZ$1,$AP$1:$BC$1,0),0)*IF($O99&lt;=15,1,1+($O99-15)^0.5/8)*CHOOSE(MID($N99,7,1)+1,1,1.25,2)*(VLOOKUP($M99,$AP:$BC,MATCH($BA$1,$AP$1:$BC$1,0),0)+$I99*(VLOOKUP($M99,$AP:$BC,MATCH($BB$1,$AP$1:$BC$1,0),0)-VLOOKUP($M99,$AP:$BC,MATCH($BA$1,$AP$1:$BC$1,0),0))))),
IF(OR($M99="안 지정 캐릭터 PP 일반등급",$M99="안 지정 캐릭터 PP 영웅등급"),
  IF(AND(OR($B99=10,$B99=11),$M99=OFFSET($M99,-1,0)),OFFSET(R99,-1,0),
    $O99*VLOOKUP($M99,$AP:$BC,MATCH($AZ$1,$AP$1:$BC$1,0),0)),
"그외없음")))))))</f>
        <v>1200</v>
      </c>
      <c r="S99" t="str">
        <f ca="1">IF(OR(ISNUMBER(N99),N99="삭제",ISBLANK(N99)),"",
IF(LEFT(N99,5)="Equip",
  IF($BP$1&lt;VLOOKUP(N99,[1]EquipTable!$1:$1048576,MATCH("업데이트순번",[1]EquipTable!$1:$1,0),0),"업데이트순번이상",""),
IF(LEFT(N99,5)="Actor",
  IF($BY$1&lt;VLOOKUP(N99,[2]ActorTable!$1:$1048576,MATCH("업데이트순번",[2]ActorTable!$1:$1,0),0),"업데이트순번이상",""),
"그외없음")))</f>
        <v/>
      </c>
      <c r="T99" t="str">
        <f ca="1">IF(OR(ISNUMBER(N99),N99="삭제",ISBLANK(N99)),"",
IF(LEFT(N99,5)="Equip",IF(MID(N99,7,1)="4","전설",""),
IF(LEFT(N99,5)="Actor",IF(MID(N99,7,1)="2","전설",""),
"그외없음")))</f>
        <v/>
      </c>
      <c r="U99" t="s">
        <v>82</v>
      </c>
      <c r="V99" t="s">
        <v>195</v>
      </c>
      <c r="W99">
        <v>1</v>
      </c>
      <c r="X99" t="s">
        <v>125</v>
      </c>
      <c r="Z99">
        <v>22300</v>
      </c>
      <c r="AA99" t="str">
        <f ca="1">IF(ISBLANK(AB99),"",
VLOOKUP(AB99,OFFSET(INDIRECT("$A:$B"),0,MATCH(AB$1&amp;"_Verify",INDIRECT("$1:$1"),0)-1),2,0)
)</f>
        <v>fe</v>
      </c>
      <c r="AB99" t="s">
        <v>82</v>
      </c>
      <c r="AC99" t="s">
        <v>454</v>
      </c>
      <c r="AD99">
        <v>1</v>
      </c>
      <c r="AE99" t="s">
        <v>125</v>
      </c>
      <c r="AG99">
        <v>22300</v>
      </c>
      <c r="AH99" t="str">
        <f ca="1">IF(OR(ISNUMBER(AC99),AC99="삭제",ISBLANK(AC99)),"",
IF(LEFT(AC99,5)="Equip",
  IF($BP$1&lt;VLOOKUP(AC99,[1]EquipTable!$1:$1048576,MATCH("업데이트순번",[1]EquipTable!$1:$1,0),0),"업데이트순번이상",""),
IF(LEFT(AC99,5)="Actor",
  IF($BY$1&lt;VLOOKUP(AC99,[2]ActorTable!$1:$1048576,MATCH("업데이트순번",[2]ActorTable!$1:$1,0),0),"업데이트순번이상",""),
"그외없음")))</f>
        <v/>
      </c>
      <c r="AI99" s="11" t="str">
        <f>IF(OR(ISNUMBER(AC99),AC99="삭제",ISBLANK(AC99)),"",
IF(LEFT(AC99,5)="Equip",IF(MID(AC99,7,1)="4","전설",""),
IF(LEFT(AC99,5)="Actor",IF(MID(AC99,7,1)="2","전설",""),
"그외없음")))</f>
        <v/>
      </c>
      <c r="AJ99" t="str">
        <f>IF(ISBLANK($AB99),"",
IF(AND($B99&gt;=VLOOKUP($AB99,$AP:$AS,3,0),$B99&lt;=VLOOKUP($AB99,$AP:$AS,4,0)),"","슬롯타입이상"))</f>
        <v/>
      </c>
      <c r="AK99" t="str">
        <f ca="1">IF(OR(
  AND(NOT(ISERROR(FIND("상자",AB99))),ISBLANK(AC99)),
  AND(ISBLANK(AB99),ISBLANK(AC99)),
  AND(NOT(ISERROR(FIND("안 지정",AB99))),ISNUMBER(AC99))),"",
IF(AND(NOT(ISERROR(FIND("상자",AB99))),NOT(ISBLANK(AC99))),"밸류불필요",
IF(AND(NOT(ISERROR(FIND("안 지정",AB99))),NOT(ISNUMBER(AC99))),"숫자필요",
IF(NOT(ISERROR(FIND("장비",AB99))),
  IFERROR(VLOOKUP(AC99,[1]EquipTable!$A:$T,MATCH("이름참고",[1]EquipTable!$1:$1,0),0),"장비없음"),
IF(NOT(ISERROR(FIND("캐릭터",AB99))),
  IFERROR(VLOOKUP(AC99,[2]ActorTable!$A:$H,MATCH("이름참고",[2]ActorTable!$1:$1,0),0),"캐릭터없음"),
"")))))</f>
        <v>광학발생기</v>
      </c>
      <c r="AL99">
        <v>1</v>
      </c>
      <c r="AM99" t="str">
        <f ca="1">IF(ROW()=2,AN99,OFFSET(AM99,-1,0)&amp;IF(LEN(AN99)=0,"",","&amp;AN99))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v>
      </c>
      <c r="AN99" t="str">
        <f ca="1">IF(AL99&lt;&gt;1,"",
"{"""&amp;A$1&amp;""":"&amp;A99
&amp;","""&amp;B$1&amp;""":"&amp;B99
&amp;IF(LEN(AA99)=0,"",","""&amp;AA$1&amp;""":"""&amp;AA99&amp;"""")
&amp;IF(LEN(AC99)=0,"",","""&amp;AC$1&amp;""":"""&amp;AC99&amp;"""")
&amp;IF(LEN(AD99)=0,"",","""&amp;AD$1&amp;""":"&amp;AD99)
&amp;IF(LEN(AE99)=0,"",","""&amp;AE$1&amp;""":"""&amp;AE99&amp;"""")
&amp;IF(LEN(AF99)=0,"",","""&amp;AF$1&amp;""":"&amp;AF99)
&amp;IF(LEN(AG99)=0,"",","""&amp;AG$1&amp;""":"&amp;AG99)&amp;"}")</f>
        <v>{"dy":10,"sl":7,"tp":"fe","vl":"Equip6301","cn":1,"pt":"GO","pr":22300}</v>
      </c>
      <c r="BM99">
        <f ca="1">IF(VLOOKUP($BV99,[1]EquipTable!$1:$1048576,MATCH("업데이트순번",[1]EquipTable!$1:$1,0),0)&lt;=$BP$1,1,0)
*IF(MID(BV99,7,1)="4",0.1,1)</f>
        <v>0</v>
      </c>
      <c r="BN99">
        <f ca="1">IF(VLOOKUP($BV99,[1]EquipTable!$1:$1048576,MATCH("업데이트순번",[1]EquipTable!$1:$1,0),0)&lt;=$BP$1,1,0)
*IF(MID(BV99,7,1)="4",0.1,1)
*IF(AND(MID(BV99,7,1)&lt;&gt;"4",OR(MID(BV99,6,1)="6",MID(BV99,6,1)="7")),3,1)</f>
        <v>0</v>
      </c>
      <c r="BO99">
        <f ca="1">IF(VLOOKUP($BV99,[1]EquipTable!$1:$1048576,MATCH("업데이트순번",[1]EquipTable!$1:$1,0),0)&lt;=$BP$1,1,0)
*IF(MID(BV99,7,1)="4",0.1,1)
*IF(AND(MID(BV99,7,1)&lt;&gt;"4",MID(BV99,6,1)="8"),4,1)</f>
        <v>0</v>
      </c>
      <c r="BP99">
        <f t="shared" ca="1" si="16"/>
        <v>0</v>
      </c>
      <c r="BQ99">
        <f t="shared" ca="1" si="17"/>
        <v>0</v>
      </c>
      <c r="BR99">
        <f t="shared" ca="1" si="18"/>
        <v>0</v>
      </c>
      <c r="BS99">
        <f t="shared" ca="1" si="19"/>
        <v>0.77867746288798989</v>
      </c>
      <c r="BT99">
        <f t="shared" ca="1" si="20"/>
        <v>0.69462770970782295</v>
      </c>
      <c r="BU99">
        <f t="shared" ca="1" si="21"/>
        <v>0.58817533129459698</v>
      </c>
      <c r="BV99" t="str">
        <f ca="1">OFFSET([1]EquipTable!$A$1,ROW()-1,0)</f>
        <v>Equip6404</v>
      </c>
    </row>
    <row r="100" spans="1:74">
      <c r="A100">
        <v>10</v>
      </c>
      <c r="B100">
        <v>8</v>
      </c>
      <c r="C100">
        <f>IF(B100&lt;=9,0,
IF(B100=10,1,2))</f>
        <v>0</v>
      </c>
      <c r="D100">
        <f ca="1">RAND()</f>
        <v>0.96180890355425752</v>
      </c>
      <c r="E100">
        <f ca="1">RAND()</f>
        <v>0.98265205740390105</v>
      </c>
      <c r="F100">
        <f ca="1">RAND()</f>
        <v>0.88254480477220532</v>
      </c>
      <c r="G100">
        <f ca="1">RAND()</f>
        <v>0.67763438384573771</v>
      </c>
      <c r="H100">
        <f ca="1">RAND()</f>
        <v>7.8317948250325564E-2</v>
      </c>
      <c r="I100">
        <f ca="1">RAND()</f>
        <v>0.12762306343569485</v>
      </c>
      <c r="M100" t="str">
        <f ca="1">IF(LEN(J100)&lt;&gt;0,J100,VLOOKUP(D100+$B100,$BJ:$BK,MATCH($BK$1,$BJ$1:$BK$1,0),1))</f>
        <v>삭제</v>
      </c>
      <c r="N100" t="str">
        <f ca="1">IF(LEN(K100)&lt;&gt;0,
  IF(LEN($J100)=0,"두 칸 모두 입력",
  IF($J100="지정 장비",K100,INDEX($CA:$CA,MATCH(K100,$CB:$CB,0)))),
IF($M100="삭제","삭제",
IF($M100="지정 장비",VLOOKUP($E100,OFFSET($BS:$BV,0,IF($B100=6,1,IF($B100=7,2,0))),MATCH($BV$1,OFFSET($BS$1:$BV$1,0,IF($B100=6,1,IF($B100=7,2,0))),0),1),
IF(OR($M100="캐릭터 상자 일반등급",$M100="캐릭터 상자 영웅등급"),"삭제",
IF(OR($M100="지정 캐릭터",$M100="지정 캐릭터 PP",IF(ISERROR(FIND("지정 캐릭터 LBP",$M100)),0,1)),
  IF(AND(OR($B100=10,$B100=11),$M100=OFFSET($M100,-1,0)),OFFSET(N100,-1,0),VLOOKUP($E100,$BZ:$CA,MATCH($CA$1,$BZ$1:$CA$1,0),1)),
IF(OR($M100="안 지정 캐릭터 영웅등급",$M100="안 지정 캐릭터 PP 일반등급",$M100="안 지정 캐릭터 PP 영웅등급"),
  IF(AND(OR($B100=10,$B100=11),$M100=OFFSET($M100,-1,0)),OFFSET(N100,-1,0),INT($E100*100000)),
"그외없음"))))))</f>
        <v>삭제</v>
      </c>
      <c r="O100" t="str">
        <f ca="1">IF(LEN(L100)&lt;&gt;0,
  IF(OR(LEN($J100)=0,LEN($K100)=0),"세 칸 모두 입력",L100),
IF($M100="삭제","삭제",
IF(OR($M100="지정 장비",$M100="캐릭터 상자 일반등급",$M100="캐릭터 상자 영웅등급",$M100="지정 캐릭터",IF(ISERROR(FIND("지정 캐릭터 LBP",$M100)),0,1),$M100="안 지정 캐릭터 영웅등급"),1,
IF($M100="지정 캐릭터 PP",
  IF(AND(OR($B100=10,$B100=11),$M100=OFFSET($M100,-1,0)),OFFSET(O100,-1,0),
    VLOOKUP($M100,$AP:$BB,MATCH($AX$1,$AP$1:$BB$1,0),0)+INT($E100*(VLOOKUP($M100,$AP:$BB,MATCH($AY$1,$AP$1:$BB$1,0),0)-VLOOKUP($M100,$AP:$BB,MATCH($AX$1,$AP$1:$BB$1,0),0)+1))),
IF(OR($M100="안 지정 캐릭터 PP 일반등급",$M100="안 지정 캐릭터 PP 영웅등급"),
  IF(AND(OR($B100=10,$B100=11),$M100=OFFSET($M100,-1,0)),OFFSET(O100,-1,0),
    VLOOKUP($M100,$AP:$BB,MATCH($AX$1,$AP$1:$BB$1,0),0)+INT($E100*(VLOOKUP($M100,$AP:$BB,MATCH($AY$1,$AP$1:$BB$1,0),0)-VLOOKUP($M100,$AP:$BB,MATCH($AX$1,$AP$1:$BB$1,0),0)+1))),
"그외없음")))))</f>
        <v>삭제</v>
      </c>
      <c r="P100" t="str">
        <f ca="1">IF($M100="삭제","삭제",
IF($M100="지정 장비",
  IF(ISBLANK(VLOOKUP($N100,[1]EquipTable!$1:$1048576,MATCH("표준 GO pr Min",[1]EquipTable!$1:$1,0),0)),"DI",
    IF(ISBLANK(VLOOKUP($N100,[1]EquipTable!$1:$1048576,MATCH("표준 DI pr Min",[1]EquipTable!$1:$1,0),0)),"GO",
      IF(G100&lt;IF($B100&lt;=1,0.5,0.25),"DI","GO"))),
IF(OR($M100="캐릭터 상자 일반등급",$M100="캐릭터 상자 영웅등급"),"DI",
IF(OR($M100="지정 캐릭터",IF(ISERROR(FIND("지정 캐릭터 LBP",$M100)),0,1),$M100="안 지정 캐릭터 영웅등급"),"DI",
IF($M100="지정 캐릭터 PP","DI",
IF(OR($M100="안 지정 캐릭터 PP 일반등급",$M100="안 지정 캐릭터 PP 영웅등급"),"GO",
"그외없음"))))))</f>
        <v>삭제</v>
      </c>
      <c r="Q100" t="str">
        <f ca="1">IF($M100="삭제","삭제",
IF($P100="GO","삭제",
IF($M100="지정 장비",
  IF(ISBLANK(VLOOKUP($N100,[1]EquipTable!$1:$1048576,MATCH("표준 DI pp Min",[1]EquipTable!$1:$1,0),0)),"삭제",
    VLOOKUP($N100,[1]EquipTable!$1:$1048576,MATCH("표준 DI pp Min",[1]EquipTable!$1:$1,0),0)+INT($H100*(VLOOKUP($N100,[1]EquipTable!$1:$1048576,MATCH("표준 DI pp Max",[1]EquipTable!$1:$1,0),0)-VLOOKUP($N100,[1]EquipTable!$1:$1048576,MATCH("표준 DI pp Min",[1]EquipTable!$1:$1,0),0)+1))),
IF(OR($M100="캐릭터 상자 일반등급",$M100="캐릭터 상자 영웅등급"),"삭제",
IF(OR($M100="지정 캐릭터",IF(ISERROR(FIND("지정 캐릭터 LBP",$M100)),0,1)),
  IF(AND(OR($B100=10,$B100=11),$M100=OFFSET($M100,-1,0)),OFFSET(Q100,-1,0),
    IF(ISBLANK(VLOOKUP($N100,[2]ActorTable!$1:$1048576,MATCH("표준 DI pp Min",[2]ActorTable!$1:$1,0),0)),"삭제",
      INT(VLOOKUP($M100,$AP:$BC,MATCH($AZ$1,$AP$1:$BC$1,0),0)*(VLOOKUP($N100,[2]ActorTable!$1:$1048576,MATCH("표준 DI pp Min",[2]ActorTable!$1:$1,0),0)+$H100*(VLOOKUP($N100,[2]ActorTable!$1:$1048576,MATCH("표준 DI pp Max",[2]ActorTable!$1:$1,0),0)-VLOOKUP($N100,[2]ActorTable!$1:$1048576,MATCH("표준 DI pp Min",[2]ActorTable!$1:$1,0),0)+1))))),
IF($M100="안 지정 캐릭터 영웅등급",
  IF(AND(OR($B100=10,$B100=11),$M100=OFFSET($M100,-1,0)),OFFSET(Q100,-1,0),
    VLOOKUP($M100,$AP:$BC,MATCH($BB$1,$AP$1:$BC$1,0),0)+INT($H100*(VLOOKUP($M100,$AP:$BC,MATCH($BC$1,$AP$1:$BC$1,0),0)-VLOOKUP($M100,$AP:$BC,MATCH($BB$1,$AP$1:$BC$1,0),0)+1))),
IF($M100="지정 캐릭터 PP",
  IF(AND(OR($B100=10,$B100=11),$M100=OFFSET($M100,-1,0)),OFFSET(Q100,-1,0),
    INT($O100*VLOOKUP($M100,$AP:$BC,MATCH($AZ$1,$AP$1:$BC$1,0),0)*IF($O100&lt;=15,1,1+($O100-15)^0.5/8)*CHOOSE(MID($N100,7,1)+1,1,1.25,2))),
"그외없음")))))))</f>
        <v>삭제</v>
      </c>
      <c r="R100" t="str">
        <f ca="1">IF($M100="삭제","삭제",
IF($M100="지정 장비",
  IF($P100="DI",
    VLOOKUP($N100,[1]EquipTable!$1:$1048576,MATCH("표준 DI pr Min",[1]EquipTable!$1:$1,0),0)+INT($I100*(VLOOKUP($N100,[1]EquipTable!$1:$1048576,MATCH("표준 DI pr Max",[1]EquipTable!$1:$1,0),0)-VLOOKUP($N100,[1]EquipTable!$1:$1048576,MATCH("표준 DI pr Min",[1]EquipTable!$1:$1,0),0)+1)),
    ROUNDDOWN(VLOOKUP($N100,[1]EquipTable!$1:$1048576,MATCH("표준 GO pr Min",[1]EquipTable!$1:$1,0),0)+INT($I100*(VLOOKUP($N100,[1]EquipTable!$1:$1048576,MATCH("표준 GO pr Max",[1]EquipTable!$1:$1,0),0)-VLOOKUP($N100,[1]EquipTable!$1:$1048576,MATCH("표준 GO pr Min",[1]EquipTable!$1:$1,0),0)+100)),-2)),
IF(OR($M100="캐릭터 상자 일반등급",$M100="캐릭터 상자 영웅등급"),VLOOKUP($M100,$AP:$BC,MATCH($AZ$1,$AP$1:$BC$1,0),0),
IF(OR($M100="지정 캐릭터",IF(ISERROR(FIND("지정 캐릭터 LBP",$M100)),0,1)),
  IF(AND(OR($B100=10,$B100=11),$M100=OFFSET($M100,-1,0)),OFFSET(R100,-1,0),
    INT(VLOOKUP($M100,$AP:$BC,MATCH($AZ$1,$AP$1:$BC$1,0),0)*(VLOOKUP($N100,[2]ActorTable!$1:$1048576,MATCH("표준 DI pr Min",[2]ActorTable!$1:$1,0),0)+$I100*(VLOOKUP($N100,[2]ActorTable!$1:$1048576,MATCH("표준 DI pr Max",[2]ActorTable!$1:$1,0),0)-VLOOKUP($N100,[2]ActorTable!$1:$1048576,MATCH("표준 DI pr Min",[2]ActorTable!$1:$1,0),0)+1)))),
IF($M100="안 지정 캐릭터 영웅등급",
  IF(AND(OR($B100=10,$B100=11),$M100=OFFSET($M100,-1,0)),OFFSET(R100,-1,0),
    VLOOKUP($M100,$AP:$BC,MATCH($AZ$1,$AP$1:$BC$1,0),0)+INT($I100*(VLOOKUP($M100,$AP:$BC,MATCH($BA$1,$AP$1:$BC$1,0),0)-VLOOKUP($M100,$AP:$BC,MATCH($AZ$1,$AP$1:$BC$1,0),0)+1))),
IF($M100="지정 캐릭터 PP",
  IF(AND(OR($B100=10,$B100=11),$M100=OFFSET($M100,-1,0)),OFFSET(R100,-1,0),
    INT($O100*VLOOKUP($M100,$AP:$BC,MATCH($AZ$1,$AP$1:$BC$1,0),0)*IF($O100&lt;=15,1,1+($O100-15)^0.5/8)*CHOOSE(MID($N100,7,1)+1,1,1.25,2)*(VLOOKUP($M100,$AP:$BC,MATCH($BA$1,$AP$1:$BC$1,0),0)+$I100*(VLOOKUP($M100,$AP:$BC,MATCH($BB$1,$AP$1:$BC$1,0),0)-VLOOKUP($M100,$AP:$BC,MATCH($BA$1,$AP$1:$BC$1,0),0))))),
IF(OR($M100="안 지정 캐릭터 PP 일반등급",$M100="안 지정 캐릭터 PP 영웅등급"),
  IF(AND(OR($B100=10,$B100=11),$M100=OFFSET($M100,-1,0)),OFFSET(R100,-1,0),
    $O100*VLOOKUP($M100,$AP:$BC,MATCH($AZ$1,$AP$1:$BC$1,0),0)),
"그외없음")))))))</f>
        <v>삭제</v>
      </c>
      <c r="S100" t="str">
        <f ca="1">IF(OR(ISNUMBER(N100),N100="삭제",ISBLANK(N100)),"",
IF(LEFT(N100,5)="Equip",
  IF($BP$1&lt;VLOOKUP(N100,[1]EquipTable!$1:$1048576,MATCH("업데이트순번",[1]EquipTable!$1:$1,0),0),"업데이트순번이상",""),
IF(LEFT(N100,5)="Actor",
  IF($BY$1&lt;VLOOKUP(N100,[2]ActorTable!$1:$1048576,MATCH("업데이트순번",[2]ActorTable!$1:$1,0),0),"업데이트순번이상",""),
"그외없음")))</f>
        <v/>
      </c>
      <c r="T100" t="str">
        <f ca="1">IF(OR(ISNUMBER(N100),N100="삭제",ISBLANK(N100)),"",
IF(LEFT(N100,5)="Equip",IF(MID(N100,7,1)="4","전설",""),
IF(LEFT(N100,5)="Actor",IF(MID(N100,7,1)="2","전설",""),
"그외없음")))</f>
        <v/>
      </c>
      <c r="AA100" t="str">
        <f ca="1">IF(ISBLANK(AB100),"",
VLOOKUP(AB100,OFFSET(INDIRECT("$A:$B"),0,MATCH(AB$1&amp;"_Verify",INDIRECT("$1:$1"),0)-1),2,0)
)</f>
        <v/>
      </c>
      <c r="AH100" t="str">
        <f>IF(OR(ISNUMBER(AC100),AC100="삭제",ISBLANK(AC100)),"",
IF(LEFT(AC100,5)="Equip",
  IF($BP$1&lt;VLOOKUP(AC100,[1]EquipTable!$1:$1048576,MATCH("업데이트순번",[1]EquipTable!$1:$1,0),0),"업데이트순번이상",""),
IF(LEFT(AC100,5)="Actor",
  IF($BY$1&lt;VLOOKUP(AC100,[2]ActorTable!$1:$1048576,MATCH("업데이트순번",[2]ActorTable!$1:$1,0),0),"업데이트순번이상",""),
"그외없음")))</f>
        <v/>
      </c>
      <c r="AI100" s="11" t="str">
        <f>IF(OR(ISNUMBER(AC100),AC100="삭제",ISBLANK(AC100)),"",
IF(LEFT(AC100,5)="Equip",IF(MID(AC100,7,1)="4","전설",""),
IF(LEFT(AC100,5)="Actor",IF(MID(AC100,7,1)="2","전설",""),
"그외없음")))</f>
        <v/>
      </c>
      <c r="AJ100" t="str">
        <f>IF(ISBLANK($AB100),"",
IF(AND($B100&gt;=VLOOKUP($AB100,$AP:$AS,3,0),$B100&lt;=VLOOKUP($AB100,$AP:$AS,4,0)),"","슬롯타입이상"))</f>
        <v/>
      </c>
      <c r="AK100" t="str">
        <f>IF(OR(
  AND(NOT(ISERROR(FIND("상자",AB100))),ISBLANK(AC100)),
  AND(ISBLANK(AB100),ISBLANK(AC100)),
  AND(NOT(ISERROR(FIND("안 지정",AB100))),ISNUMBER(AC100))),"",
IF(AND(NOT(ISERROR(FIND("상자",AB100))),NOT(ISBLANK(AC100))),"밸류불필요",
IF(AND(NOT(ISERROR(FIND("안 지정",AB100))),NOT(ISNUMBER(AC100))),"숫자필요",
IF(NOT(ISERROR(FIND("장비",AB100))),
  IFERROR(VLOOKUP(AC100,[1]EquipTable!$A:$T,MATCH("이름참고",[1]EquipTable!$1:$1,0),0),"장비없음"),
IF(NOT(ISERROR(FIND("캐릭터",AB100))),
  IFERROR(VLOOKUP(AC100,[2]ActorTable!$A:$H,MATCH("이름참고",[2]ActorTable!$1:$1,0),0),"캐릭터없음"),
"")))))</f>
        <v/>
      </c>
      <c r="AL100">
        <v>1</v>
      </c>
      <c r="AM100" t="str">
        <f ca="1">IF(ROW()=2,AN100,OFFSET(AM100,-1,0)&amp;IF(LEN(AN100)=0,"",","&amp;AN100))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v>
      </c>
      <c r="AN100" t="str">
        <f ca="1">IF(AL100&lt;&gt;1,"",
"{"""&amp;A$1&amp;""":"&amp;A100
&amp;","""&amp;B$1&amp;""":"&amp;B100
&amp;IF(LEN(AA100)=0,"",","""&amp;AA$1&amp;""":"""&amp;AA100&amp;"""")
&amp;IF(LEN(AC100)=0,"",","""&amp;AC$1&amp;""":"""&amp;AC100&amp;"""")
&amp;IF(LEN(AD100)=0,"",","""&amp;AD$1&amp;""":"&amp;AD100)
&amp;IF(LEN(AE100)=0,"",","""&amp;AE$1&amp;""":"""&amp;AE100&amp;"""")
&amp;IF(LEN(AF100)=0,"",","""&amp;AF$1&amp;""":"&amp;AF100)
&amp;IF(LEN(AG100)=0,"",","""&amp;AG$1&amp;""":"&amp;AG100)&amp;"}")</f>
        <v>{"dy":10,"sl":8}</v>
      </c>
      <c r="BM100">
        <f ca="1">IF(VLOOKUP($BV100,[1]EquipTable!$1:$1048576,MATCH("업데이트순번",[1]EquipTable!$1:$1,0),0)&lt;=$BP$1,1,0)
*IF(MID(BV100,7,1)="4",0.1,1)</f>
        <v>0</v>
      </c>
      <c r="BN100">
        <f ca="1">IF(VLOOKUP($BV100,[1]EquipTable!$1:$1048576,MATCH("업데이트순번",[1]EquipTable!$1:$1,0),0)&lt;=$BP$1,1,0)
*IF(MID(BV100,7,1)="4",0.1,1)
*IF(AND(MID(BV100,7,1)&lt;&gt;"4",OR(MID(BV100,6,1)="6",MID(BV100,6,1)="7")),3,1)</f>
        <v>0</v>
      </c>
      <c r="BO100">
        <f ca="1">IF(VLOOKUP($BV100,[1]EquipTable!$1:$1048576,MATCH("업데이트순번",[1]EquipTable!$1:$1,0),0)&lt;=$BP$1,1,0)
*IF(MID(BV100,7,1)="4",0.1,1)
*IF(AND(MID(BV100,7,1)&lt;&gt;"4",MID(BV100,6,1)="8"),4,1)</f>
        <v>0</v>
      </c>
      <c r="BP100">
        <f t="shared" ca="1" si="16"/>
        <v>0</v>
      </c>
      <c r="BQ100">
        <f t="shared" ca="1" si="17"/>
        <v>0</v>
      </c>
      <c r="BR100">
        <f t="shared" ca="1" si="18"/>
        <v>0</v>
      </c>
      <c r="BS100">
        <f t="shared" ca="1" si="19"/>
        <v>0.77867746288798989</v>
      </c>
      <c r="BT100">
        <f t="shared" ca="1" si="20"/>
        <v>0.69462770970782295</v>
      </c>
      <c r="BU100">
        <f t="shared" ca="1" si="21"/>
        <v>0.58817533129459698</v>
      </c>
      <c r="BV100" t="str">
        <f ca="1">OFFSET([1]EquipTable!$A$1,ROW()-1,0)</f>
        <v>Equip6405</v>
      </c>
    </row>
    <row r="101" spans="1:74">
      <c r="A101">
        <v>10</v>
      </c>
      <c r="B101">
        <v>9</v>
      </c>
      <c r="C101">
        <f>IF(B101&lt;=9,0,
IF(B101=10,1,2))</f>
        <v>0</v>
      </c>
      <c r="D101">
        <f ca="1">RAND()</f>
        <v>0.7998661018477834</v>
      </c>
      <c r="E101">
        <f ca="1">RAND()</f>
        <v>0.14530858043505124</v>
      </c>
      <c r="F101">
        <f ca="1">RAND()</f>
        <v>0.77055107822771962</v>
      </c>
      <c r="G101">
        <f ca="1">RAND()</f>
        <v>3.1049541476510512E-2</v>
      </c>
      <c r="H101">
        <f ca="1">RAND()</f>
        <v>2.6901960404309477E-2</v>
      </c>
      <c r="I101">
        <f ca="1">RAND()</f>
        <v>0.37987457914863654</v>
      </c>
      <c r="M101" t="str">
        <f ca="1">IF(LEN(J101)&lt;&gt;0,J101,VLOOKUP(D101+$B101,$BJ:$BK,MATCH($BK$1,$BJ$1:$BK$1,0),1))</f>
        <v>삭제</v>
      </c>
      <c r="N101" t="str">
        <f ca="1">IF(LEN(K101)&lt;&gt;0,
  IF(LEN($J101)=0,"두 칸 모두 입력",
  IF($J101="지정 장비",K101,INDEX($CA:$CA,MATCH(K101,$CB:$CB,0)))),
IF($M101="삭제","삭제",
IF($M101="지정 장비",VLOOKUP($E101,OFFSET($BS:$BV,0,IF($B101=6,1,IF($B101=7,2,0))),MATCH($BV$1,OFFSET($BS$1:$BV$1,0,IF($B101=6,1,IF($B101=7,2,0))),0),1),
IF(OR($M101="캐릭터 상자 일반등급",$M101="캐릭터 상자 영웅등급"),"삭제",
IF(OR($M101="지정 캐릭터",$M101="지정 캐릭터 PP",IF(ISERROR(FIND("지정 캐릭터 LBP",$M101)),0,1)),
  IF(AND(OR($B101=10,$B101=11),$M101=OFFSET($M101,-1,0)),OFFSET(N101,-1,0),VLOOKUP($E101,$BZ:$CA,MATCH($CA$1,$BZ$1:$CA$1,0),1)),
IF(OR($M101="안 지정 캐릭터 영웅등급",$M101="안 지정 캐릭터 PP 일반등급",$M101="안 지정 캐릭터 PP 영웅등급"),
  IF(AND(OR($B101=10,$B101=11),$M101=OFFSET($M101,-1,0)),OFFSET(N101,-1,0),INT($E101*100000)),
"그외없음"))))))</f>
        <v>삭제</v>
      </c>
      <c r="O101" t="str">
        <f ca="1">IF(LEN(L101)&lt;&gt;0,
  IF(OR(LEN($J101)=0,LEN($K101)=0),"세 칸 모두 입력",L101),
IF($M101="삭제","삭제",
IF(OR($M101="지정 장비",$M101="캐릭터 상자 일반등급",$M101="캐릭터 상자 영웅등급",$M101="지정 캐릭터",IF(ISERROR(FIND("지정 캐릭터 LBP",$M101)),0,1),$M101="안 지정 캐릭터 영웅등급"),1,
IF($M101="지정 캐릭터 PP",
  IF(AND(OR($B101=10,$B101=11),$M101=OFFSET($M101,-1,0)),OFFSET(O101,-1,0),
    VLOOKUP($M101,$AP:$BB,MATCH($AX$1,$AP$1:$BB$1,0),0)+INT($E101*(VLOOKUP($M101,$AP:$BB,MATCH($AY$1,$AP$1:$BB$1,0),0)-VLOOKUP($M101,$AP:$BB,MATCH($AX$1,$AP$1:$BB$1,0),0)+1))),
IF(OR($M101="안 지정 캐릭터 PP 일반등급",$M101="안 지정 캐릭터 PP 영웅등급"),
  IF(AND(OR($B101=10,$B101=11),$M101=OFFSET($M101,-1,0)),OFFSET(O101,-1,0),
    VLOOKUP($M101,$AP:$BB,MATCH($AX$1,$AP$1:$BB$1,0),0)+INT($E101*(VLOOKUP($M101,$AP:$BB,MATCH($AY$1,$AP$1:$BB$1,0),0)-VLOOKUP($M101,$AP:$BB,MATCH($AX$1,$AP$1:$BB$1,0),0)+1))),
"그외없음")))))</f>
        <v>삭제</v>
      </c>
      <c r="P101" t="str">
        <f ca="1">IF($M101="삭제","삭제",
IF($M101="지정 장비",
  IF(ISBLANK(VLOOKUP($N101,[1]EquipTable!$1:$1048576,MATCH("표준 GO pr Min",[1]EquipTable!$1:$1,0),0)),"DI",
    IF(ISBLANK(VLOOKUP($N101,[1]EquipTable!$1:$1048576,MATCH("표준 DI pr Min",[1]EquipTable!$1:$1,0),0)),"GO",
      IF(G101&lt;IF($B101&lt;=1,0.5,0.25),"DI","GO"))),
IF(OR($M101="캐릭터 상자 일반등급",$M101="캐릭터 상자 영웅등급"),"DI",
IF(OR($M101="지정 캐릭터",IF(ISERROR(FIND("지정 캐릭터 LBP",$M101)),0,1),$M101="안 지정 캐릭터 영웅등급"),"DI",
IF($M101="지정 캐릭터 PP","DI",
IF(OR($M101="안 지정 캐릭터 PP 일반등급",$M101="안 지정 캐릭터 PP 영웅등급"),"GO",
"그외없음"))))))</f>
        <v>삭제</v>
      </c>
      <c r="Q101" t="str">
        <f ca="1">IF($M101="삭제","삭제",
IF($P101="GO","삭제",
IF($M101="지정 장비",
  IF(ISBLANK(VLOOKUP($N101,[1]EquipTable!$1:$1048576,MATCH("표준 DI pp Min",[1]EquipTable!$1:$1,0),0)),"삭제",
    VLOOKUP($N101,[1]EquipTable!$1:$1048576,MATCH("표준 DI pp Min",[1]EquipTable!$1:$1,0),0)+INT($H101*(VLOOKUP($N101,[1]EquipTable!$1:$1048576,MATCH("표준 DI pp Max",[1]EquipTable!$1:$1,0),0)-VLOOKUP($N101,[1]EquipTable!$1:$1048576,MATCH("표준 DI pp Min",[1]EquipTable!$1:$1,0),0)+1))),
IF(OR($M101="캐릭터 상자 일반등급",$M101="캐릭터 상자 영웅등급"),"삭제",
IF(OR($M101="지정 캐릭터",IF(ISERROR(FIND("지정 캐릭터 LBP",$M101)),0,1)),
  IF(AND(OR($B101=10,$B101=11),$M101=OFFSET($M101,-1,0)),OFFSET(Q101,-1,0),
    IF(ISBLANK(VLOOKUP($N101,[2]ActorTable!$1:$1048576,MATCH("표준 DI pp Min",[2]ActorTable!$1:$1,0),0)),"삭제",
      INT(VLOOKUP($M101,$AP:$BC,MATCH($AZ$1,$AP$1:$BC$1,0),0)*(VLOOKUP($N101,[2]ActorTable!$1:$1048576,MATCH("표준 DI pp Min",[2]ActorTable!$1:$1,0),0)+$H101*(VLOOKUP($N101,[2]ActorTable!$1:$1048576,MATCH("표준 DI pp Max",[2]ActorTable!$1:$1,0),0)-VLOOKUP($N101,[2]ActorTable!$1:$1048576,MATCH("표준 DI pp Min",[2]ActorTable!$1:$1,0),0)+1))))),
IF($M101="안 지정 캐릭터 영웅등급",
  IF(AND(OR($B101=10,$B101=11),$M101=OFFSET($M101,-1,0)),OFFSET(Q101,-1,0),
    VLOOKUP($M101,$AP:$BC,MATCH($BB$1,$AP$1:$BC$1,0),0)+INT($H101*(VLOOKUP($M101,$AP:$BC,MATCH($BC$1,$AP$1:$BC$1,0),0)-VLOOKUP($M101,$AP:$BC,MATCH($BB$1,$AP$1:$BC$1,0),0)+1))),
IF($M101="지정 캐릭터 PP",
  IF(AND(OR($B101=10,$B101=11),$M101=OFFSET($M101,-1,0)),OFFSET(Q101,-1,0),
    INT($O101*VLOOKUP($M101,$AP:$BC,MATCH($AZ$1,$AP$1:$BC$1,0),0)*IF($O101&lt;=15,1,1+($O101-15)^0.5/8)*CHOOSE(MID($N101,7,1)+1,1,1.25,2))),
"그외없음")))))))</f>
        <v>삭제</v>
      </c>
      <c r="R101" t="str">
        <f ca="1">IF($M101="삭제","삭제",
IF($M101="지정 장비",
  IF($P101="DI",
    VLOOKUP($N101,[1]EquipTable!$1:$1048576,MATCH("표준 DI pr Min",[1]EquipTable!$1:$1,0),0)+INT($I101*(VLOOKUP($N101,[1]EquipTable!$1:$1048576,MATCH("표준 DI pr Max",[1]EquipTable!$1:$1,0),0)-VLOOKUP($N101,[1]EquipTable!$1:$1048576,MATCH("표준 DI pr Min",[1]EquipTable!$1:$1,0),0)+1)),
    ROUNDDOWN(VLOOKUP($N101,[1]EquipTable!$1:$1048576,MATCH("표준 GO pr Min",[1]EquipTable!$1:$1,0),0)+INT($I101*(VLOOKUP($N101,[1]EquipTable!$1:$1048576,MATCH("표준 GO pr Max",[1]EquipTable!$1:$1,0),0)-VLOOKUP($N101,[1]EquipTable!$1:$1048576,MATCH("표준 GO pr Min",[1]EquipTable!$1:$1,0),0)+100)),-2)),
IF(OR($M101="캐릭터 상자 일반등급",$M101="캐릭터 상자 영웅등급"),VLOOKUP($M101,$AP:$BC,MATCH($AZ$1,$AP$1:$BC$1,0),0),
IF(OR($M101="지정 캐릭터",IF(ISERROR(FIND("지정 캐릭터 LBP",$M101)),0,1)),
  IF(AND(OR($B101=10,$B101=11),$M101=OFFSET($M101,-1,0)),OFFSET(R101,-1,0),
    INT(VLOOKUP($M101,$AP:$BC,MATCH($AZ$1,$AP$1:$BC$1,0),0)*(VLOOKUP($N101,[2]ActorTable!$1:$1048576,MATCH("표준 DI pr Min",[2]ActorTable!$1:$1,0),0)+$I101*(VLOOKUP($N101,[2]ActorTable!$1:$1048576,MATCH("표준 DI pr Max",[2]ActorTable!$1:$1,0),0)-VLOOKUP($N101,[2]ActorTable!$1:$1048576,MATCH("표준 DI pr Min",[2]ActorTable!$1:$1,0),0)+1)))),
IF($M101="안 지정 캐릭터 영웅등급",
  IF(AND(OR($B101=10,$B101=11),$M101=OFFSET($M101,-1,0)),OFFSET(R101,-1,0),
    VLOOKUP($M101,$AP:$BC,MATCH($AZ$1,$AP$1:$BC$1,0),0)+INT($I101*(VLOOKUP($M101,$AP:$BC,MATCH($BA$1,$AP$1:$BC$1,0),0)-VLOOKUP($M101,$AP:$BC,MATCH($AZ$1,$AP$1:$BC$1,0),0)+1))),
IF($M101="지정 캐릭터 PP",
  IF(AND(OR($B101=10,$B101=11),$M101=OFFSET($M101,-1,0)),OFFSET(R101,-1,0),
    INT($O101*VLOOKUP($M101,$AP:$BC,MATCH($AZ$1,$AP$1:$BC$1,0),0)*IF($O101&lt;=15,1,1+($O101-15)^0.5/8)*CHOOSE(MID($N101,7,1)+1,1,1.25,2)*(VLOOKUP($M101,$AP:$BC,MATCH($BA$1,$AP$1:$BC$1,0),0)+$I101*(VLOOKUP($M101,$AP:$BC,MATCH($BB$1,$AP$1:$BC$1,0),0)-VLOOKUP($M101,$AP:$BC,MATCH($BA$1,$AP$1:$BC$1,0),0))))),
IF(OR($M101="안 지정 캐릭터 PP 일반등급",$M101="안 지정 캐릭터 PP 영웅등급"),
  IF(AND(OR($B101=10,$B101=11),$M101=OFFSET($M101,-1,0)),OFFSET(R101,-1,0),
    $O101*VLOOKUP($M101,$AP:$BC,MATCH($AZ$1,$AP$1:$BC$1,0),0)),
"그외없음")))))))</f>
        <v>삭제</v>
      </c>
      <c r="S101" t="str">
        <f ca="1">IF(OR(ISNUMBER(N101),N101="삭제",ISBLANK(N101)),"",
IF(LEFT(N101,5)="Equip",
  IF($BP$1&lt;VLOOKUP(N101,[1]EquipTable!$1:$1048576,MATCH("업데이트순번",[1]EquipTable!$1:$1,0),0),"업데이트순번이상",""),
IF(LEFT(N101,5)="Actor",
  IF($BY$1&lt;VLOOKUP(N101,[2]ActorTable!$1:$1048576,MATCH("업데이트순번",[2]ActorTable!$1:$1,0),0),"업데이트순번이상",""),
"그외없음")))</f>
        <v/>
      </c>
      <c r="T101" t="str">
        <f ca="1">IF(OR(ISNUMBER(N101),N101="삭제",ISBLANK(N101)),"",
IF(LEFT(N101,5)="Equip",IF(MID(N101,7,1)="4","전설",""),
IF(LEFT(N101,5)="Actor",IF(MID(N101,7,1)="2","전설",""),
"그외없음")))</f>
        <v/>
      </c>
      <c r="AA101" t="str">
        <f ca="1">IF(ISBLANK(AB101),"",
VLOOKUP(AB101,OFFSET(INDIRECT("$A:$B"),0,MATCH(AB$1&amp;"_Verify",INDIRECT("$1:$1"),0)-1),2,0)
)</f>
        <v/>
      </c>
      <c r="AH101" t="str">
        <f>IF(OR(ISNUMBER(AC101),AC101="삭제",ISBLANK(AC101)),"",
IF(LEFT(AC101,5)="Equip",
  IF($BP$1&lt;VLOOKUP(AC101,[1]EquipTable!$1:$1048576,MATCH("업데이트순번",[1]EquipTable!$1:$1,0),0),"업데이트순번이상",""),
IF(LEFT(AC101,5)="Actor",
  IF($BY$1&lt;VLOOKUP(AC101,[2]ActorTable!$1:$1048576,MATCH("업데이트순번",[2]ActorTable!$1:$1,0),0),"업데이트순번이상",""),
"그외없음")))</f>
        <v/>
      </c>
      <c r="AI101" s="11" t="str">
        <f>IF(OR(ISNUMBER(AC101),AC101="삭제",ISBLANK(AC101)),"",
IF(LEFT(AC101,5)="Equip",IF(MID(AC101,7,1)="4","전설",""),
IF(LEFT(AC101,5)="Actor",IF(MID(AC101,7,1)="2","전설",""),
"그외없음")))</f>
        <v/>
      </c>
      <c r="AJ101" t="str">
        <f>IF(ISBLANK($AB101),"",
IF(AND($B101&gt;=VLOOKUP($AB101,$AP:$AS,3,0),$B101&lt;=VLOOKUP($AB101,$AP:$AS,4,0)),"","슬롯타입이상"))</f>
        <v/>
      </c>
      <c r="AK101" t="str">
        <f>IF(OR(
  AND(NOT(ISERROR(FIND("상자",AB101))),ISBLANK(AC101)),
  AND(ISBLANK(AB101),ISBLANK(AC101)),
  AND(NOT(ISERROR(FIND("안 지정",AB101))),ISNUMBER(AC101))),"",
IF(AND(NOT(ISERROR(FIND("상자",AB101))),NOT(ISBLANK(AC101))),"밸류불필요",
IF(AND(NOT(ISERROR(FIND("안 지정",AB101))),NOT(ISNUMBER(AC101))),"숫자필요",
IF(NOT(ISERROR(FIND("장비",AB101))),
  IFERROR(VLOOKUP(AC101,[1]EquipTable!$A:$T,MATCH("이름참고",[1]EquipTable!$1:$1,0),0),"장비없음"),
IF(NOT(ISERROR(FIND("캐릭터",AB101))),
  IFERROR(VLOOKUP(AC101,[2]ActorTable!$A:$H,MATCH("이름참고",[2]ActorTable!$1:$1,0),0),"캐릭터없음"),
"")))))</f>
        <v/>
      </c>
      <c r="AL101">
        <v>1</v>
      </c>
      <c r="AM101" t="str">
        <f ca="1">IF(ROW()=2,AN101,OFFSET(AM101,-1,0)&amp;IF(LEN(AN101)=0,"",","&amp;AN101))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v>
      </c>
      <c r="AN101" t="str">
        <f ca="1">IF(AL101&lt;&gt;1,"",
"{"""&amp;A$1&amp;""":"&amp;A101
&amp;","""&amp;B$1&amp;""":"&amp;B101
&amp;IF(LEN(AA101)=0,"",","""&amp;AA$1&amp;""":"""&amp;AA101&amp;"""")
&amp;IF(LEN(AC101)=0,"",","""&amp;AC$1&amp;""":"""&amp;AC101&amp;"""")
&amp;IF(LEN(AD101)=0,"",","""&amp;AD$1&amp;""":"&amp;AD101)
&amp;IF(LEN(AE101)=0,"",","""&amp;AE$1&amp;""":"""&amp;AE101&amp;"""")
&amp;IF(LEN(AF101)=0,"",","""&amp;AF$1&amp;""":"&amp;AF101)
&amp;IF(LEN(AG101)=0,"",","""&amp;AG$1&amp;""":"&amp;AG101)&amp;"}")</f>
        <v>{"dy":10,"sl":9}</v>
      </c>
      <c r="BM101">
        <f ca="1">IF(VLOOKUP($BV101,[1]EquipTable!$1:$1048576,MATCH("업데이트순번",[1]EquipTable!$1:$1,0),0)&lt;=$BP$1,1,0)
*IF(MID(BV101,7,1)="4",0.1,1)</f>
        <v>1</v>
      </c>
      <c r="BN101">
        <f ca="1">IF(VLOOKUP($BV101,[1]EquipTable!$1:$1048576,MATCH("업데이트순번",[1]EquipTable!$1:$1,0),0)&lt;=$BP$1,1,0)
*IF(MID(BV101,7,1)="4",0.1,1)
*IF(AND(MID(BV101,7,1)&lt;&gt;"4",OR(MID(BV101,6,1)="6",MID(BV101,6,1)="7")),3,1)</f>
        <v>3</v>
      </c>
      <c r="BO101">
        <f ca="1">IF(VLOOKUP($BV101,[1]EquipTable!$1:$1048576,MATCH("업데이트순번",[1]EquipTable!$1:$1,0),0)&lt;=$BP$1,1,0)
*IF(MID(BV101,7,1)="4",0.1,1)
*IF(AND(MID(BV101,7,1)&lt;&gt;"4",MID(BV101,6,1)="8"),4,1)</f>
        <v>1</v>
      </c>
      <c r="BP101">
        <f t="shared" ca="1" si="16"/>
        <v>1.3495276653171391E-2</v>
      </c>
      <c r="BQ101">
        <f t="shared" ca="1" si="17"/>
        <v>2.8275212064090487E-2</v>
      </c>
      <c r="BR101">
        <f t="shared" ca="1" si="18"/>
        <v>1.0193679918450561E-2</v>
      </c>
      <c r="BS101">
        <f t="shared" ca="1" si="19"/>
        <v>0.77867746288798989</v>
      </c>
      <c r="BT101">
        <f t="shared" ca="1" si="20"/>
        <v>0.69462770970782295</v>
      </c>
      <c r="BU101">
        <f t="shared" ca="1" si="21"/>
        <v>0.58817533129459698</v>
      </c>
      <c r="BV101" t="str">
        <f ca="1">OFFSET([1]EquipTable!$A$1,ROW()-1,0)</f>
        <v>Equip7001</v>
      </c>
    </row>
    <row r="102" spans="1:74">
      <c r="A102">
        <v>11</v>
      </c>
      <c r="B102">
        <v>0</v>
      </c>
      <c r="C102">
        <f>IF(B102&lt;=9,0,
IF(B102=10,1,2))</f>
        <v>0</v>
      </c>
      <c r="D102">
        <f ca="1">RAND()</f>
        <v>0.65520861659207374</v>
      </c>
      <c r="E102">
        <f ca="1">RAND()</f>
        <v>0.17230263912947441</v>
      </c>
      <c r="F102">
        <f ca="1">RAND()</f>
        <v>0.93820726017122047</v>
      </c>
      <c r="G102">
        <f ca="1">RAND()</f>
        <v>0.42842416628288749</v>
      </c>
      <c r="H102">
        <f ca="1">RAND()</f>
        <v>0.80976559860355102</v>
      </c>
      <c r="I102">
        <f ca="1">RAND()</f>
        <v>0.80394660471925972</v>
      </c>
      <c r="M102" t="str">
        <f ca="1">IF(LEN(J102)&lt;&gt;0,J102,VLOOKUP(D102+$B102,$BJ:$BK,MATCH($BK$1,$BJ$1:$BK$1,0),1))</f>
        <v>지정 장비</v>
      </c>
      <c r="N102" t="str">
        <f ca="1">IF(LEN(K102)&lt;&gt;0,
  IF(LEN($J102)=0,"두 칸 모두 입력",
  IF($J102="지정 장비",K102,INDEX($CA:$CA,MATCH(K102,$CB:$CB,0)))),
IF($M102="삭제","삭제",
IF($M102="지정 장비",VLOOKUP($E102,OFFSET($BS:$BV,0,IF($B102=6,1,IF($B102=7,2,0))),MATCH($BV$1,OFFSET($BS$1:$BV$1,0,IF($B102=6,1,IF($B102=7,2,0))),0),1),
IF(OR($M102="캐릭터 상자 일반등급",$M102="캐릭터 상자 영웅등급"),"삭제",
IF(OR($M102="지정 캐릭터",$M102="지정 캐릭터 PP",IF(ISERROR(FIND("지정 캐릭터 LBP",$M102)),0,1)),
  IF(AND(OR($B102=10,$B102=11),$M102=OFFSET($M102,-1,0)),OFFSET(N102,-1,0),VLOOKUP($E102,$BZ:$CA,MATCH($CA$1,$BZ$1:$CA$1,0),1)),
IF(OR($M102="안 지정 캐릭터 영웅등급",$M102="안 지정 캐릭터 PP 일반등급",$M102="안 지정 캐릭터 PP 영웅등급"),
  IF(AND(OR($B102=10,$B102=11),$M102=OFFSET($M102,-1,0)),OFFSET(N102,-1,0),INT($E102*100000)),
"그외없음"))))))</f>
        <v>Equip1201</v>
      </c>
      <c r="O102">
        <f ca="1">IF(LEN(L102)&lt;&gt;0,
  IF(OR(LEN($J102)=0,LEN($K102)=0),"세 칸 모두 입력",L102),
IF($M102="삭제","삭제",
IF(OR($M102="지정 장비",$M102="캐릭터 상자 일반등급",$M102="캐릭터 상자 영웅등급",$M102="지정 캐릭터",IF(ISERROR(FIND("지정 캐릭터 LBP",$M102)),0,1),$M102="안 지정 캐릭터 영웅등급"),1,
IF($M102="지정 캐릭터 PP",
  IF(AND(OR($B102=10,$B102=11),$M102=OFFSET($M102,-1,0)),OFFSET(O102,-1,0),
    VLOOKUP($M102,$AP:$BB,MATCH($AX$1,$AP$1:$BB$1,0),0)+INT($E102*(VLOOKUP($M102,$AP:$BB,MATCH($AY$1,$AP$1:$BB$1,0),0)-VLOOKUP($M102,$AP:$BB,MATCH($AX$1,$AP$1:$BB$1,0),0)+1))),
IF(OR($M102="안 지정 캐릭터 PP 일반등급",$M102="안 지정 캐릭터 PP 영웅등급"),
  IF(AND(OR($B102=10,$B102=11),$M102=OFFSET($M102,-1,0)),OFFSET(O102,-1,0),
    VLOOKUP($M102,$AP:$BB,MATCH($AX$1,$AP$1:$BB$1,0),0)+INT($E102*(VLOOKUP($M102,$AP:$BB,MATCH($AY$1,$AP$1:$BB$1,0),0)-VLOOKUP($M102,$AP:$BB,MATCH($AX$1,$AP$1:$BB$1,0),0)+1))),
"그외없음")))))</f>
        <v>1</v>
      </c>
      <c r="P102" t="str">
        <f ca="1">IF($M102="삭제","삭제",
IF($M102="지정 장비",
  IF(ISBLANK(VLOOKUP($N102,[1]EquipTable!$1:$1048576,MATCH("표준 GO pr Min",[1]EquipTable!$1:$1,0),0)),"DI",
    IF(ISBLANK(VLOOKUP($N102,[1]EquipTable!$1:$1048576,MATCH("표준 DI pr Min",[1]EquipTable!$1:$1,0),0)),"GO",
      IF(G102&lt;IF($B102&lt;=1,0.5,0.25),"DI","GO"))),
IF(OR($M102="캐릭터 상자 일반등급",$M102="캐릭터 상자 영웅등급"),"DI",
IF(OR($M102="지정 캐릭터",IF(ISERROR(FIND("지정 캐릭터 LBP",$M102)),0,1),$M102="안 지정 캐릭터 영웅등급"),"DI",
IF($M102="지정 캐릭터 PP","DI",
IF(OR($M102="안 지정 캐릭터 PP 일반등급",$M102="안 지정 캐릭터 PP 영웅등급"),"GO",
"그외없음"))))))</f>
        <v>DI</v>
      </c>
      <c r="Q102" t="str">
        <f ca="1">IF($M102="삭제","삭제",
IF($P102="GO","삭제",
IF($M102="지정 장비",
  IF(ISBLANK(VLOOKUP($N102,[1]EquipTable!$1:$1048576,MATCH("표준 DI pp Min",[1]EquipTable!$1:$1,0),0)),"삭제",
    VLOOKUP($N102,[1]EquipTable!$1:$1048576,MATCH("표준 DI pp Min",[1]EquipTable!$1:$1,0),0)+INT($H102*(VLOOKUP($N102,[1]EquipTable!$1:$1048576,MATCH("표준 DI pp Max",[1]EquipTable!$1:$1,0),0)-VLOOKUP($N102,[1]EquipTable!$1:$1048576,MATCH("표준 DI pp Min",[1]EquipTable!$1:$1,0),0)+1))),
IF(OR($M102="캐릭터 상자 일반등급",$M102="캐릭터 상자 영웅등급"),"삭제",
IF(OR($M102="지정 캐릭터",IF(ISERROR(FIND("지정 캐릭터 LBP",$M102)),0,1)),
  IF(AND(OR($B102=10,$B102=11),$M102=OFFSET($M102,-1,0)),OFFSET(Q102,-1,0),
    IF(ISBLANK(VLOOKUP($N102,[2]ActorTable!$1:$1048576,MATCH("표준 DI pp Min",[2]ActorTable!$1:$1,0),0)),"삭제",
      INT(VLOOKUP($M102,$AP:$BC,MATCH($AZ$1,$AP$1:$BC$1,0),0)*(VLOOKUP($N102,[2]ActorTable!$1:$1048576,MATCH("표준 DI pp Min",[2]ActorTable!$1:$1,0),0)+$H102*(VLOOKUP($N102,[2]ActorTable!$1:$1048576,MATCH("표준 DI pp Max",[2]ActorTable!$1:$1,0),0)-VLOOKUP($N102,[2]ActorTable!$1:$1048576,MATCH("표준 DI pp Min",[2]ActorTable!$1:$1,0),0)+1))))),
IF($M102="안 지정 캐릭터 영웅등급",
  IF(AND(OR($B102=10,$B102=11),$M102=OFFSET($M102,-1,0)),OFFSET(Q102,-1,0),
    VLOOKUP($M102,$AP:$BC,MATCH($BB$1,$AP$1:$BC$1,0),0)+INT($H102*(VLOOKUP($M102,$AP:$BC,MATCH($BC$1,$AP$1:$BC$1,0),0)-VLOOKUP($M102,$AP:$BC,MATCH($BB$1,$AP$1:$BC$1,0),0)+1))),
IF($M102="지정 캐릭터 PP",
  IF(AND(OR($B102=10,$B102=11),$M102=OFFSET($M102,-1,0)),OFFSET(Q102,-1,0),
    INT($O102*VLOOKUP($M102,$AP:$BC,MATCH($AZ$1,$AP$1:$BC$1,0),0)*IF($O102&lt;=15,1,1+($O102-15)^0.5/8)*CHOOSE(MID($N102,7,1)+1,1,1.25,2))),
"그외없음")))))))</f>
        <v>삭제</v>
      </c>
      <c r="R102">
        <f ca="1">IF($M102="삭제","삭제",
IF($M102="지정 장비",
  IF($P102="DI",
    VLOOKUP($N102,[1]EquipTable!$1:$1048576,MATCH("표준 DI pr Min",[1]EquipTable!$1:$1,0),0)+INT($I102*(VLOOKUP($N102,[1]EquipTable!$1:$1048576,MATCH("표준 DI pr Max",[1]EquipTable!$1:$1,0),0)-VLOOKUP($N102,[1]EquipTable!$1:$1048576,MATCH("표준 DI pr Min",[1]EquipTable!$1:$1,0),0)+1)),
    ROUNDDOWN(VLOOKUP($N102,[1]EquipTable!$1:$1048576,MATCH("표준 GO pr Min",[1]EquipTable!$1:$1,0),0)+INT($I102*(VLOOKUP($N102,[1]EquipTable!$1:$1048576,MATCH("표준 GO pr Max",[1]EquipTable!$1:$1,0),0)-VLOOKUP($N102,[1]EquipTable!$1:$1048576,MATCH("표준 GO pr Min",[1]EquipTable!$1:$1,0),0)+100)),-2)),
IF(OR($M102="캐릭터 상자 일반등급",$M102="캐릭터 상자 영웅등급"),VLOOKUP($M102,$AP:$BC,MATCH($AZ$1,$AP$1:$BC$1,0),0),
IF(OR($M102="지정 캐릭터",IF(ISERROR(FIND("지정 캐릭터 LBP",$M102)),0,1)),
  IF(AND(OR($B102=10,$B102=11),$M102=OFFSET($M102,-1,0)),OFFSET(R102,-1,0),
    INT(VLOOKUP($M102,$AP:$BC,MATCH($AZ$1,$AP$1:$BC$1,0),0)*(VLOOKUP($N102,[2]ActorTable!$1:$1048576,MATCH("표준 DI pr Min",[2]ActorTable!$1:$1,0),0)+$I102*(VLOOKUP($N102,[2]ActorTable!$1:$1048576,MATCH("표준 DI pr Max",[2]ActorTable!$1:$1,0),0)-VLOOKUP($N102,[2]ActorTable!$1:$1048576,MATCH("표준 DI pr Min",[2]ActorTable!$1:$1,0),0)+1)))),
IF($M102="안 지정 캐릭터 영웅등급",
  IF(AND(OR($B102=10,$B102=11),$M102=OFFSET($M102,-1,0)),OFFSET(R102,-1,0),
    VLOOKUP($M102,$AP:$BC,MATCH($AZ$1,$AP$1:$BC$1,0),0)+INT($I102*(VLOOKUP($M102,$AP:$BC,MATCH($BA$1,$AP$1:$BC$1,0),0)-VLOOKUP($M102,$AP:$BC,MATCH($AZ$1,$AP$1:$BC$1,0),0)+1))),
IF($M102="지정 캐릭터 PP",
  IF(AND(OR($B102=10,$B102=11),$M102=OFFSET($M102,-1,0)),OFFSET(R102,-1,0),
    INT($O102*VLOOKUP($M102,$AP:$BC,MATCH($AZ$1,$AP$1:$BC$1,0),0)*IF($O102&lt;=15,1,1+($O102-15)^0.5/8)*CHOOSE(MID($N102,7,1)+1,1,1.25,2)*(VLOOKUP($M102,$AP:$BC,MATCH($BA$1,$AP$1:$BC$1,0),0)+$I102*(VLOOKUP($M102,$AP:$BC,MATCH($BB$1,$AP$1:$BC$1,0),0)-VLOOKUP($M102,$AP:$BC,MATCH($BA$1,$AP$1:$BC$1,0),0))))),
IF(OR($M102="안 지정 캐릭터 PP 일반등급",$M102="안 지정 캐릭터 PP 영웅등급"),
  IF(AND(OR($B102=10,$B102=11),$M102=OFFSET($M102,-1,0)),OFFSET(R102,-1,0),
    $O102*VLOOKUP($M102,$AP:$BC,MATCH($AZ$1,$AP$1:$BC$1,0),0)),
"그외없음")))))))</f>
        <v>5</v>
      </c>
      <c r="S102" t="str">
        <f ca="1">IF(OR(ISNUMBER(N102),N102="삭제",ISBLANK(N102)),"",
IF(LEFT(N102,5)="Equip",
  IF($BP$1&lt;VLOOKUP(N102,[1]EquipTable!$1:$1048576,MATCH("업데이트순번",[1]EquipTable!$1:$1,0),0),"업데이트순번이상",""),
IF(LEFT(N102,5)="Actor",
  IF($BY$1&lt;VLOOKUP(N102,[2]ActorTable!$1:$1048576,MATCH("업데이트순번",[2]ActorTable!$1:$1,0),0),"업데이트순번이상",""),
"그외없음")))</f>
        <v/>
      </c>
      <c r="T102" t="str">
        <f ca="1">IF(OR(ISNUMBER(N102),N102="삭제",ISBLANK(N102)),"",
IF(LEFT(N102,5)="Equip",IF(MID(N102,7,1)="4","전설",""),
IF(LEFT(N102,5)="Actor",IF(MID(N102,7,1)="2","전설",""),
"그외없음")))</f>
        <v/>
      </c>
      <c r="U102" t="s">
        <v>83</v>
      </c>
      <c r="W102">
        <v>1</v>
      </c>
      <c r="X102" t="s">
        <v>129</v>
      </c>
      <c r="Z102">
        <v>29</v>
      </c>
      <c r="AA102" t="str">
        <f ca="1">IF(ISBLANK(AB102),"",
VLOOKUP(AB102,OFFSET(INDIRECT("$A:$B"),0,MATCH(AB$1&amp;"_Verify",INDIRECT("$1:$1"),0)-1),2,0)
)</f>
        <v>fe</v>
      </c>
      <c r="AB102" t="s">
        <v>82</v>
      </c>
      <c r="AC102" t="s">
        <v>411</v>
      </c>
      <c r="AD102">
        <v>1</v>
      </c>
      <c r="AE102" t="s">
        <v>125</v>
      </c>
      <c r="AG102">
        <v>1500</v>
      </c>
      <c r="AH102" t="str">
        <f ca="1">IF(OR(ISNUMBER(AC102),AC102="삭제",ISBLANK(AC102)),"",
IF(LEFT(AC102,5)="Equip",
  IF($BP$1&lt;VLOOKUP(AC102,[1]EquipTable!$1:$1048576,MATCH("업데이트순번",[1]EquipTable!$1:$1,0),0),"업데이트순번이상",""),
IF(LEFT(AC102,5)="Actor",
  IF($BY$1&lt;VLOOKUP(AC102,[2]ActorTable!$1:$1048576,MATCH("업데이트순번",[2]ActorTable!$1:$1,0),0),"업데이트순번이상",""),
"그외없음")))</f>
        <v/>
      </c>
      <c r="AI102" s="11" t="str">
        <f>IF(OR(ISNUMBER(AC102),AC102="삭제",ISBLANK(AC102)),"",
IF(LEFT(AC102,5)="Equip",IF(MID(AC102,7,1)="4","전설",""),
IF(LEFT(AC102,5)="Actor",IF(MID(AC102,7,1)="2","전설",""),
"그외없음")))</f>
        <v/>
      </c>
      <c r="AJ102" t="str">
        <f>IF(ISBLANK($AB102),"",
IF(AND($B102&gt;=VLOOKUP($AB102,$AP:$AS,3,0),$B102&lt;=VLOOKUP($AB102,$AP:$AS,4,0)),"","슬롯타입이상"))</f>
        <v/>
      </c>
      <c r="AK102" t="str">
        <f ca="1">IF(OR(
  AND(NOT(ISERROR(FIND("상자",AB102))),ISBLANK(AC102)),
  AND(ISBLANK(AB102),ISBLANK(AC102)),
  AND(NOT(ISERROR(FIND("안 지정",AB102))),ISNUMBER(AC102))),"",
IF(AND(NOT(ISERROR(FIND("상자",AB102))),NOT(ISBLANK(AC102))),"밸류불필요",
IF(AND(NOT(ISERROR(FIND("안 지정",AB102))),NOT(ISNUMBER(AC102))),"숫자필요",
IF(NOT(ISERROR(FIND("장비",AB102))),
  IFERROR(VLOOKUP(AC102,[1]EquipTable!$A:$T,MATCH("이름참고",[1]EquipTable!$1:$1,0),0),"장비없음"),
IF(NOT(ISERROR(FIND("캐릭터",AB102))),
  IFERROR(VLOOKUP(AC102,[2]ActorTable!$A:$H,MATCH("이름참고",[2]ActorTable!$1:$1,0),0),"캐릭터없음"),
"")))))</f>
        <v>불안정한 절단기</v>
      </c>
      <c r="AL102">
        <v>1</v>
      </c>
      <c r="AM102" t="str">
        <f ca="1">IF(ROW()=2,AN102,OFFSET(AM102,-1,0)&amp;IF(LEN(AN102)=0,"",","&amp;AN102))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v>
      </c>
      <c r="AN102" t="str">
        <f ca="1">IF(AL102&lt;&gt;1,"",
"{"""&amp;A$1&amp;""":"&amp;A102
&amp;","""&amp;B$1&amp;""":"&amp;B102
&amp;IF(LEN(AA102)=0,"",","""&amp;AA$1&amp;""":"""&amp;AA102&amp;"""")
&amp;IF(LEN(AC102)=0,"",","""&amp;AC$1&amp;""":"""&amp;AC102&amp;"""")
&amp;IF(LEN(AD102)=0,"",","""&amp;AD$1&amp;""":"&amp;AD102)
&amp;IF(LEN(AE102)=0,"",","""&amp;AE$1&amp;""":"""&amp;AE102&amp;"""")
&amp;IF(LEN(AF102)=0,"",","""&amp;AF$1&amp;""":"&amp;AF102)
&amp;IF(LEN(AG102)=0,"",","""&amp;AG$1&amp;""":"&amp;AG102)&amp;"}")</f>
        <v>{"dy":11,"sl":0,"tp":"fe","vl":"Equip0101","cn":1,"pt":"GO","pr":1500}</v>
      </c>
      <c r="BM102">
        <f ca="1">IF(VLOOKUP($BV102,[1]EquipTable!$1:$1048576,MATCH("업데이트순번",[1]EquipTable!$1:$1,0),0)&lt;=$BP$1,1,0)
*IF(MID(BV102,7,1)="4",0.1,1)</f>
        <v>1</v>
      </c>
      <c r="BN102">
        <f ca="1">IF(VLOOKUP($BV102,[1]EquipTable!$1:$1048576,MATCH("업데이트순번",[1]EquipTable!$1:$1,0),0)&lt;=$BP$1,1,0)
*IF(MID(BV102,7,1)="4",0.1,1)
*IF(AND(MID(BV102,7,1)&lt;&gt;"4",OR(MID(BV102,6,1)="6",MID(BV102,6,1)="7")),3,1)</f>
        <v>3</v>
      </c>
      <c r="BO102">
        <f ca="1">IF(VLOOKUP($BV102,[1]EquipTable!$1:$1048576,MATCH("업데이트순번",[1]EquipTable!$1:$1,0),0)&lt;=$BP$1,1,0)
*IF(MID(BV102,7,1)="4",0.1,1)
*IF(AND(MID(BV102,7,1)&lt;&gt;"4",MID(BV102,6,1)="8"),4,1)</f>
        <v>1</v>
      </c>
      <c r="BP102">
        <f t="shared" ca="1" si="16"/>
        <v>1.3495276653171391E-2</v>
      </c>
      <c r="BQ102">
        <f t="shared" ca="1" si="17"/>
        <v>2.8275212064090487E-2</v>
      </c>
      <c r="BR102">
        <f t="shared" ca="1" si="18"/>
        <v>1.0193679918450561E-2</v>
      </c>
      <c r="BS102">
        <f t="shared" ca="1" si="19"/>
        <v>0.7921727395411613</v>
      </c>
      <c r="BT102">
        <f t="shared" ca="1" si="20"/>
        <v>0.7229029217719134</v>
      </c>
      <c r="BU102">
        <f t="shared" ca="1" si="21"/>
        <v>0.59836901121304753</v>
      </c>
      <c r="BV102" t="str">
        <f ca="1">OFFSET([1]EquipTable!$A$1,ROW()-1,0)</f>
        <v>Equip7002</v>
      </c>
    </row>
    <row r="103" spans="1:74">
      <c r="A103">
        <v>11</v>
      </c>
      <c r="B103">
        <v>1</v>
      </c>
      <c r="C103">
        <f>IF(B103&lt;=9,0,
IF(B103=10,1,2))</f>
        <v>0</v>
      </c>
      <c r="D103">
        <f ca="1">RAND()</f>
        <v>0.58017698863458433</v>
      </c>
      <c r="E103">
        <f ca="1">RAND()</f>
        <v>0.90429439234983022</v>
      </c>
      <c r="F103">
        <f ca="1">RAND()</f>
        <v>0.11288950129359809</v>
      </c>
      <c r="G103">
        <f ca="1">RAND()</f>
        <v>0.11133547196787652</v>
      </c>
      <c r="H103">
        <f ca="1">RAND()</f>
        <v>0.22596799722039129</v>
      </c>
      <c r="I103">
        <f ca="1">RAND()</f>
        <v>0.63900915562042071</v>
      </c>
      <c r="M103" t="str">
        <f ca="1">IF(LEN(J103)&lt;&gt;0,J103,VLOOKUP(D103+$B103,$BJ:$BK,MATCH($BK$1,$BJ$1:$BK$1,0),1))</f>
        <v>지정 장비</v>
      </c>
      <c r="N103" t="str">
        <f ca="1">IF(LEN(K103)&lt;&gt;0,
  IF(LEN($J103)=0,"두 칸 모두 입력",
  IF($J103="지정 장비",K103,INDEX($CA:$CA,MATCH(K103,$CB:$CB,0)))),
IF($M103="삭제","삭제",
IF($M103="지정 장비",VLOOKUP($E103,OFFSET($BS:$BV,0,IF($B103=6,1,IF($B103=7,2,0))),MATCH($BV$1,OFFSET($BS$1:$BV$1,0,IF($B103=6,1,IF($B103=7,2,0))),0),1),
IF(OR($M103="캐릭터 상자 일반등급",$M103="캐릭터 상자 영웅등급"),"삭제",
IF(OR($M103="지정 캐릭터",$M103="지정 캐릭터 PP",IF(ISERROR(FIND("지정 캐릭터 LBP",$M103)),0,1)),
  IF(AND(OR($B103=10,$B103=11),$M103=OFFSET($M103,-1,0)),OFFSET(N103,-1,0),VLOOKUP($E103,$BZ:$CA,MATCH($CA$1,$BZ$1:$CA$1,0),1)),
IF(OR($M103="안 지정 캐릭터 영웅등급",$M103="안 지정 캐릭터 PP 일반등급",$M103="안 지정 캐릭터 PP 영웅등급"),
  IF(AND(OR($B103=10,$B103=11),$M103=OFFSET($M103,-1,0)),OFFSET(N103,-1,0),INT($E103*100000)),
"그외없음"))))))</f>
        <v>Equip8002</v>
      </c>
      <c r="O103">
        <f ca="1">IF(LEN(L103)&lt;&gt;0,
  IF(OR(LEN($J103)=0,LEN($K103)=0),"세 칸 모두 입력",L103),
IF($M103="삭제","삭제",
IF(OR($M103="지정 장비",$M103="캐릭터 상자 일반등급",$M103="캐릭터 상자 영웅등급",$M103="지정 캐릭터",IF(ISERROR(FIND("지정 캐릭터 LBP",$M103)),0,1),$M103="안 지정 캐릭터 영웅등급"),1,
IF($M103="지정 캐릭터 PP",
  IF(AND(OR($B103=10,$B103=11),$M103=OFFSET($M103,-1,0)),OFFSET(O103,-1,0),
    VLOOKUP($M103,$AP:$BB,MATCH($AX$1,$AP$1:$BB$1,0),0)+INT($E103*(VLOOKUP($M103,$AP:$BB,MATCH($AY$1,$AP$1:$BB$1,0),0)-VLOOKUP($M103,$AP:$BB,MATCH($AX$1,$AP$1:$BB$1,0),0)+1))),
IF(OR($M103="안 지정 캐릭터 PP 일반등급",$M103="안 지정 캐릭터 PP 영웅등급"),
  IF(AND(OR($B103=10,$B103=11),$M103=OFFSET($M103,-1,0)),OFFSET(O103,-1,0),
    VLOOKUP($M103,$AP:$BB,MATCH($AX$1,$AP$1:$BB$1,0),0)+INT($E103*(VLOOKUP($M103,$AP:$BB,MATCH($AY$1,$AP$1:$BB$1,0),0)-VLOOKUP($M103,$AP:$BB,MATCH($AX$1,$AP$1:$BB$1,0),0)+1))),
"그외없음")))))</f>
        <v>1</v>
      </c>
      <c r="P103" t="str">
        <f ca="1">IF($M103="삭제","삭제",
IF($M103="지정 장비",
  IF(ISBLANK(VLOOKUP($N103,[1]EquipTable!$1:$1048576,MATCH("표준 GO pr Min",[1]EquipTable!$1:$1,0),0)),"DI",
    IF(ISBLANK(VLOOKUP($N103,[1]EquipTable!$1:$1048576,MATCH("표준 DI pr Min",[1]EquipTable!$1:$1,0),0)),"GO",
      IF(G103&lt;IF($B103&lt;=1,0.5,0.25),"DI","GO"))),
IF(OR($M103="캐릭터 상자 일반등급",$M103="캐릭터 상자 영웅등급"),"DI",
IF(OR($M103="지정 캐릭터",IF(ISERROR(FIND("지정 캐릭터 LBP",$M103)),0,1),$M103="안 지정 캐릭터 영웅등급"),"DI",
IF($M103="지정 캐릭터 PP","DI",
IF(OR($M103="안 지정 캐릭터 PP 일반등급",$M103="안 지정 캐릭터 PP 영웅등급"),"GO",
"그외없음"))))))</f>
        <v>GO</v>
      </c>
      <c r="Q103" t="str">
        <f ca="1">IF($M103="삭제","삭제",
IF($P103="GO","삭제",
IF($M103="지정 장비",
  IF(ISBLANK(VLOOKUP($N103,[1]EquipTable!$1:$1048576,MATCH("표준 DI pp Min",[1]EquipTable!$1:$1,0),0)),"삭제",
    VLOOKUP($N103,[1]EquipTable!$1:$1048576,MATCH("표준 DI pp Min",[1]EquipTable!$1:$1,0),0)+INT($H103*(VLOOKUP($N103,[1]EquipTable!$1:$1048576,MATCH("표준 DI pp Max",[1]EquipTable!$1:$1,0),0)-VLOOKUP($N103,[1]EquipTable!$1:$1048576,MATCH("표준 DI pp Min",[1]EquipTable!$1:$1,0),0)+1))),
IF(OR($M103="캐릭터 상자 일반등급",$M103="캐릭터 상자 영웅등급"),"삭제",
IF(OR($M103="지정 캐릭터",IF(ISERROR(FIND("지정 캐릭터 LBP",$M103)),0,1)),
  IF(AND(OR($B103=10,$B103=11),$M103=OFFSET($M103,-1,0)),OFFSET(Q103,-1,0),
    IF(ISBLANK(VLOOKUP($N103,[2]ActorTable!$1:$1048576,MATCH("표준 DI pp Min",[2]ActorTable!$1:$1,0),0)),"삭제",
      INT(VLOOKUP($M103,$AP:$BC,MATCH($AZ$1,$AP$1:$BC$1,0),0)*(VLOOKUP($N103,[2]ActorTable!$1:$1048576,MATCH("표준 DI pp Min",[2]ActorTable!$1:$1,0),0)+$H103*(VLOOKUP($N103,[2]ActorTable!$1:$1048576,MATCH("표준 DI pp Max",[2]ActorTable!$1:$1,0),0)-VLOOKUP($N103,[2]ActorTable!$1:$1048576,MATCH("표준 DI pp Min",[2]ActorTable!$1:$1,0),0)+1))))),
IF($M103="안 지정 캐릭터 영웅등급",
  IF(AND(OR($B103=10,$B103=11),$M103=OFFSET($M103,-1,0)),OFFSET(Q103,-1,0),
    VLOOKUP($M103,$AP:$BC,MATCH($BB$1,$AP$1:$BC$1,0),0)+INT($H103*(VLOOKUP($M103,$AP:$BC,MATCH($BC$1,$AP$1:$BC$1,0),0)-VLOOKUP($M103,$AP:$BC,MATCH($BB$1,$AP$1:$BC$1,0),0)+1))),
IF($M103="지정 캐릭터 PP",
  IF(AND(OR($B103=10,$B103=11),$M103=OFFSET($M103,-1,0)),OFFSET(Q103,-1,0),
    INT($O103*VLOOKUP($M103,$AP:$BC,MATCH($AZ$1,$AP$1:$BC$1,0),0)*IF($O103&lt;=15,1,1+($O103-15)^0.5/8)*CHOOSE(MID($N103,7,1)+1,1,1.25,2))),
"그외없음")))))))</f>
        <v>삭제</v>
      </c>
      <c r="R103">
        <f ca="1">IF($M103="삭제","삭제",
IF($M103="지정 장비",
  IF($P103="DI",
    VLOOKUP($N103,[1]EquipTable!$1:$1048576,MATCH("표준 DI pr Min",[1]EquipTable!$1:$1,0),0)+INT($I103*(VLOOKUP($N103,[1]EquipTable!$1:$1048576,MATCH("표준 DI pr Max",[1]EquipTable!$1:$1,0),0)-VLOOKUP($N103,[1]EquipTable!$1:$1048576,MATCH("표준 DI pr Min",[1]EquipTable!$1:$1,0),0)+1)),
    ROUNDDOWN(VLOOKUP($N103,[1]EquipTable!$1:$1048576,MATCH("표준 GO pr Min",[1]EquipTable!$1:$1,0),0)+INT($I103*(VLOOKUP($N103,[1]EquipTable!$1:$1048576,MATCH("표준 GO pr Max",[1]EquipTable!$1:$1,0),0)-VLOOKUP($N103,[1]EquipTable!$1:$1048576,MATCH("표준 GO pr Min",[1]EquipTable!$1:$1,0),0)+100)),-2)),
IF(OR($M103="캐릭터 상자 일반등급",$M103="캐릭터 상자 영웅등급"),VLOOKUP($M103,$AP:$BC,MATCH($AZ$1,$AP$1:$BC$1,0),0),
IF(OR($M103="지정 캐릭터",IF(ISERROR(FIND("지정 캐릭터 LBP",$M103)),0,1)),
  IF(AND(OR($B103=10,$B103=11),$M103=OFFSET($M103,-1,0)),OFFSET(R103,-1,0),
    INT(VLOOKUP($M103,$AP:$BC,MATCH($AZ$1,$AP$1:$BC$1,0),0)*(VLOOKUP($N103,[2]ActorTable!$1:$1048576,MATCH("표준 DI pr Min",[2]ActorTable!$1:$1,0),0)+$I103*(VLOOKUP($N103,[2]ActorTable!$1:$1048576,MATCH("표준 DI pr Max",[2]ActorTable!$1:$1,0),0)-VLOOKUP($N103,[2]ActorTable!$1:$1048576,MATCH("표준 DI pr Min",[2]ActorTable!$1:$1,0),0)+1)))),
IF($M103="안 지정 캐릭터 영웅등급",
  IF(AND(OR($B103=10,$B103=11),$M103=OFFSET($M103,-1,0)),OFFSET(R103,-1,0),
    VLOOKUP($M103,$AP:$BC,MATCH($AZ$1,$AP$1:$BC$1,0),0)+INT($I103*(VLOOKUP($M103,$AP:$BC,MATCH($BA$1,$AP$1:$BC$1,0),0)-VLOOKUP($M103,$AP:$BC,MATCH($AZ$1,$AP$1:$BC$1,0),0)+1))),
IF($M103="지정 캐릭터 PP",
  IF(AND(OR($B103=10,$B103=11),$M103=OFFSET($M103,-1,0)),OFFSET(R103,-1,0),
    INT($O103*VLOOKUP($M103,$AP:$BC,MATCH($AZ$1,$AP$1:$BC$1,0),0)*IF($O103&lt;=15,1,1+($O103-15)^0.5/8)*CHOOSE(MID($N103,7,1)+1,1,1.25,2)*(VLOOKUP($M103,$AP:$BC,MATCH($BA$1,$AP$1:$BC$1,0),0)+$I103*(VLOOKUP($M103,$AP:$BC,MATCH($BB$1,$AP$1:$BC$1,0),0)-VLOOKUP($M103,$AP:$BC,MATCH($BA$1,$AP$1:$BC$1,0),0))))),
IF(OR($M103="안 지정 캐릭터 PP 일반등급",$M103="안 지정 캐릭터 PP 영웅등급"),
  IF(AND(OR($B103=10,$B103=11),$M103=OFFSET($M103,-1,0)),OFFSET(R103,-1,0),
    $O103*VLOOKUP($M103,$AP:$BC,MATCH($AZ$1,$AP$1:$BC$1,0),0)),
"그외없음")))))))</f>
        <v>5200</v>
      </c>
      <c r="S103" t="str">
        <f ca="1">IF(OR(ISNUMBER(N103),N103="삭제",ISBLANK(N103)),"",
IF(LEFT(N103,5)="Equip",
  IF($BP$1&lt;VLOOKUP(N103,[1]EquipTable!$1:$1048576,MATCH("업데이트순번",[1]EquipTable!$1:$1,0),0),"업데이트순번이상",""),
IF(LEFT(N103,5)="Actor",
  IF($BY$1&lt;VLOOKUP(N103,[2]ActorTable!$1:$1048576,MATCH("업데이트순번",[2]ActorTable!$1:$1,0),0),"업데이트순번이상",""),
"그외없음")))</f>
        <v/>
      </c>
      <c r="T103" t="str">
        <f ca="1">IF(OR(ISNUMBER(N103),N103="삭제",ISBLANK(N103)),"",
IF(LEFT(N103,5)="Equip",IF(MID(N103,7,1)="4","전설",""),
IF(LEFT(N103,5)="Actor",IF(MID(N103,7,1)="2","전설",""),
"그외없음")))</f>
        <v/>
      </c>
      <c r="U103" t="s">
        <v>82</v>
      </c>
      <c r="V103" t="s">
        <v>202</v>
      </c>
      <c r="W103">
        <v>1</v>
      </c>
      <c r="X103" t="s">
        <v>129</v>
      </c>
      <c r="Z103">
        <v>16</v>
      </c>
      <c r="AA103" t="str">
        <f ca="1">IF(ISBLANK(AB103),"",
VLOOKUP(AB103,OFFSET(INDIRECT("$A:$B"),0,MATCH(AB$1&amp;"_Verify",INDIRECT("$1:$1"),0)-1),2,0)
)</f>
        <v>uph</v>
      </c>
      <c r="AB103" t="s">
        <v>91</v>
      </c>
      <c r="AC103">
        <v>28914</v>
      </c>
      <c r="AD103">
        <v>11</v>
      </c>
      <c r="AE103" t="s">
        <v>297</v>
      </c>
      <c r="AG103">
        <v>3</v>
      </c>
      <c r="AH103" t="str">
        <f>IF(OR(ISNUMBER(AC103),AC103="삭제",ISBLANK(AC103)),"",
IF(LEFT(AC103,5)="Equip",
  IF($BP$1&lt;VLOOKUP(AC103,[1]EquipTable!$1:$1048576,MATCH("업데이트순번",[1]EquipTable!$1:$1,0),0),"업데이트순번이상",""),
IF(LEFT(AC103,5)="Actor",
  IF($BY$1&lt;VLOOKUP(AC103,[2]ActorTable!$1:$1048576,MATCH("업데이트순번",[2]ActorTable!$1:$1,0),0),"업데이트순번이상",""),
"그외없음")))</f>
        <v/>
      </c>
      <c r="AI103" s="11" t="str">
        <f>IF(OR(ISNUMBER(AC103),AC103="삭제",ISBLANK(AC103)),"",
IF(LEFT(AC103,5)="Equip",IF(MID(AC103,7,1)="4","전설",""),
IF(LEFT(AC103,5)="Actor",IF(MID(AC103,7,1)="2","전설",""),
"그외없음")))</f>
        <v/>
      </c>
      <c r="AJ103" t="str">
        <f>IF(ISBLANK($AB103),"",
IF(AND($B103&gt;=VLOOKUP($AB103,$AP:$AS,3,0),$B103&lt;=VLOOKUP($AB103,$AP:$AS,4,0)),"","슬롯타입이상"))</f>
        <v/>
      </c>
      <c r="AK103" t="str">
        <f>IF(OR(
  AND(NOT(ISERROR(FIND("상자",AB103))),ISBLANK(AC103)),
  AND(ISBLANK(AB103),ISBLANK(AC103)),
  AND(NOT(ISERROR(FIND("안 지정",AB103))),ISNUMBER(AC103))),"",
IF(AND(NOT(ISERROR(FIND("상자",AB103))),NOT(ISBLANK(AC103))),"밸류불필요",
IF(AND(NOT(ISERROR(FIND("안 지정",AB103))),NOT(ISNUMBER(AC103))),"숫자필요",
IF(NOT(ISERROR(FIND("장비",AB103))),
  IFERROR(VLOOKUP(AC103,[1]EquipTable!$A:$T,MATCH("이름참고",[1]EquipTable!$1:$1,0),0),"장비없음"),
IF(NOT(ISERROR(FIND("캐릭터",AB103))),
  IFERROR(VLOOKUP(AC103,[2]ActorTable!$A:$H,MATCH("이름참고",[2]ActorTable!$1:$1,0),0),"캐릭터없음"),
"")))))</f>
        <v/>
      </c>
      <c r="AL103">
        <v>1</v>
      </c>
      <c r="AM103" t="str">
        <f ca="1">IF(ROW()=2,AN103,OFFSET(AM103,-1,0)&amp;IF(LEN(AN103)=0,"",","&amp;AN103))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v>
      </c>
      <c r="AN103" t="str">
        <f ca="1">IF(AL103&lt;&gt;1,"",
"{"""&amp;A$1&amp;""":"&amp;A103
&amp;","""&amp;B$1&amp;""":"&amp;B103
&amp;IF(LEN(AA103)=0,"",","""&amp;AA$1&amp;""":"""&amp;AA103&amp;"""")
&amp;IF(LEN(AC103)=0,"",","""&amp;AC$1&amp;""":"""&amp;AC103&amp;"""")
&amp;IF(LEN(AD103)=0,"",","""&amp;AD$1&amp;""":"&amp;AD103)
&amp;IF(LEN(AE103)=0,"",","""&amp;AE$1&amp;""":"""&amp;AE103&amp;"""")
&amp;IF(LEN(AF103)=0,"",","""&amp;AF$1&amp;""":"&amp;AF103)
&amp;IF(LEN(AG103)=0,"",","""&amp;AG$1&amp;""":"&amp;AG103)&amp;"}")</f>
        <v>{"dy":11,"sl":1,"tp":"uph","vl":"28914","cn":11,"pt":"DI","pr":3}</v>
      </c>
      <c r="BM103">
        <f ca="1">IF(VLOOKUP($BV103,[1]EquipTable!$1:$1048576,MATCH("업데이트순번",[1]EquipTable!$1:$1,0),0)&lt;=$BP$1,1,0)
*IF(MID(BV103,7,1)="4",0.1,1)</f>
        <v>1</v>
      </c>
      <c r="BN103">
        <f ca="1">IF(VLOOKUP($BV103,[1]EquipTable!$1:$1048576,MATCH("업데이트순번",[1]EquipTable!$1:$1,0),0)&lt;=$BP$1,1,0)
*IF(MID(BV103,7,1)="4",0.1,1)
*IF(AND(MID(BV103,7,1)&lt;&gt;"4",OR(MID(BV103,6,1)="6",MID(BV103,6,1)="7")),3,1)</f>
        <v>3</v>
      </c>
      <c r="BO103">
        <f ca="1">IF(VLOOKUP($BV103,[1]EquipTable!$1:$1048576,MATCH("업데이트순번",[1]EquipTable!$1:$1,0),0)&lt;=$BP$1,1,0)
*IF(MID(BV103,7,1)="4",0.1,1)
*IF(AND(MID(BV103,7,1)&lt;&gt;"4",MID(BV103,6,1)="8"),4,1)</f>
        <v>1</v>
      </c>
      <c r="BP103">
        <f t="shared" ca="1" si="16"/>
        <v>1.3495276653171391E-2</v>
      </c>
      <c r="BQ103">
        <f t="shared" ca="1" si="17"/>
        <v>2.8275212064090487E-2</v>
      </c>
      <c r="BR103">
        <f t="shared" ca="1" si="18"/>
        <v>1.0193679918450561E-2</v>
      </c>
      <c r="BS103">
        <f t="shared" ca="1" si="19"/>
        <v>0.8056680161943327</v>
      </c>
      <c r="BT103">
        <f t="shared" ca="1" si="20"/>
        <v>0.75117813383600385</v>
      </c>
      <c r="BU103">
        <f t="shared" ca="1" si="21"/>
        <v>0.60856269113149808</v>
      </c>
      <c r="BV103" t="str">
        <f ca="1">OFFSET([1]EquipTable!$A$1,ROW()-1,0)</f>
        <v>Equip7101</v>
      </c>
    </row>
    <row r="104" spans="1:74">
      <c r="A104">
        <v>11</v>
      </c>
      <c r="B104">
        <v>2</v>
      </c>
      <c r="C104">
        <f>IF(B104&lt;=9,0,
IF(B104=10,1,2))</f>
        <v>0</v>
      </c>
      <c r="D104">
        <f ca="1">RAND()</f>
        <v>0.2830009908325567</v>
      </c>
      <c r="E104">
        <f ca="1">RAND()</f>
        <v>0.65303789017252556</v>
      </c>
      <c r="F104">
        <f ca="1">RAND()</f>
        <v>3.3437488711109298E-2</v>
      </c>
      <c r="G104">
        <f ca="1">RAND()</f>
        <v>0.99221188072497468</v>
      </c>
      <c r="H104">
        <f ca="1">RAND()</f>
        <v>0.63959023724812158</v>
      </c>
      <c r="I104">
        <f ca="1">RAND()</f>
        <v>0.76731432141467359</v>
      </c>
      <c r="M104" t="str">
        <f ca="1">IF(LEN(J104)&lt;&gt;0,J104,VLOOKUP(D104+$B104,$BJ:$BK,MATCH($BK$1,$BJ$1:$BK$1,0),1))</f>
        <v>안 지정 캐릭터 PP 영웅등급</v>
      </c>
      <c r="N104">
        <f ca="1">IF(LEN(K104)&lt;&gt;0,
  IF(LEN($J104)=0,"두 칸 모두 입력",
  IF($J104="지정 장비",K104,INDEX($CA:$CA,MATCH(K104,$CB:$CB,0)))),
IF($M104="삭제","삭제",
IF($M104="지정 장비",VLOOKUP($E104,OFFSET($BS:$BV,0,IF($B104=6,1,IF($B104=7,2,0))),MATCH($BV$1,OFFSET($BS$1:$BV$1,0,IF($B104=6,1,IF($B104=7,2,0))),0),1),
IF(OR($M104="캐릭터 상자 일반등급",$M104="캐릭터 상자 영웅등급"),"삭제",
IF(OR($M104="지정 캐릭터",$M104="지정 캐릭터 PP",IF(ISERROR(FIND("지정 캐릭터 LBP",$M104)),0,1)),
  IF(AND(OR($B104=10,$B104=11),$M104=OFFSET($M104,-1,0)),OFFSET(N104,-1,0),VLOOKUP($E104,$BZ:$CA,MATCH($CA$1,$BZ$1:$CA$1,0),1)),
IF(OR($M104="안 지정 캐릭터 영웅등급",$M104="안 지정 캐릭터 PP 일반등급",$M104="안 지정 캐릭터 PP 영웅등급"),
  IF(AND(OR($B104=10,$B104=11),$M104=OFFSET($M104,-1,0)),OFFSET(N104,-1,0),INT($E104*100000)),
"그외없음"))))))</f>
        <v>65303</v>
      </c>
      <c r="O104">
        <f ca="1">IF(LEN(L104)&lt;&gt;0,
  IF(OR(LEN($J104)=0,LEN($K104)=0),"세 칸 모두 입력",L104),
IF($M104="삭제","삭제",
IF(OR($M104="지정 장비",$M104="캐릭터 상자 일반등급",$M104="캐릭터 상자 영웅등급",$M104="지정 캐릭터",IF(ISERROR(FIND("지정 캐릭터 LBP",$M104)),0,1),$M104="안 지정 캐릭터 영웅등급"),1,
IF($M104="지정 캐릭터 PP",
  IF(AND(OR($B104=10,$B104=11),$M104=OFFSET($M104,-1,0)),OFFSET(O104,-1,0),
    VLOOKUP($M104,$AP:$BB,MATCH($AX$1,$AP$1:$BB$1,0),0)+INT($E104*(VLOOKUP($M104,$AP:$BB,MATCH($AY$1,$AP$1:$BB$1,0),0)-VLOOKUP($M104,$AP:$BB,MATCH($AX$1,$AP$1:$BB$1,0),0)+1))),
IF(OR($M104="안 지정 캐릭터 PP 일반등급",$M104="안 지정 캐릭터 PP 영웅등급"),
  IF(AND(OR($B104=10,$B104=11),$M104=OFFSET($M104,-1,0)),OFFSET(O104,-1,0),
    VLOOKUP($M104,$AP:$BB,MATCH($AX$1,$AP$1:$BB$1,0),0)+INT($E104*(VLOOKUP($M104,$AP:$BB,MATCH($AY$1,$AP$1:$BB$1,0),0)-VLOOKUP($M104,$AP:$BB,MATCH($AX$1,$AP$1:$BB$1,0),0)+1))),
"그외없음")))))</f>
        <v>10</v>
      </c>
      <c r="P104" t="str">
        <f ca="1">IF($M104="삭제","삭제",
IF($M104="지정 장비",
  IF(ISBLANK(VLOOKUP($N104,[1]EquipTable!$1:$1048576,MATCH("표준 GO pr Min",[1]EquipTable!$1:$1,0),0)),"DI",
    IF(ISBLANK(VLOOKUP($N104,[1]EquipTable!$1:$1048576,MATCH("표준 DI pr Min",[1]EquipTable!$1:$1,0),0)),"GO",
      IF(G104&lt;IF($B104&lt;=1,0.5,0.25),"DI","GO"))),
IF(OR($M104="캐릭터 상자 일반등급",$M104="캐릭터 상자 영웅등급"),"DI",
IF(OR($M104="지정 캐릭터",IF(ISERROR(FIND("지정 캐릭터 LBP",$M104)),0,1),$M104="안 지정 캐릭터 영웅등급"),"DI",
IF($M104="지정 캐릭터 PP","DI",
IF(OR($M104="안 지정 캐릭터 PP 일반등급",$M104="안 지정 캐릭터 PP 영웅등급"),"GO",
"그외없음"))))))</f>
        <v>GO</v>
      </c>
      <c r="Q104" t="str">
        <f ca="1">IF($M104="삭제","삭제",
IF($P104="GO","삭제",
IF($M104="지정 장비",
  IF(ISBLANK(VLOOKUP($N104,[1]EquipTable!$1:$1048576,MATCH("표준 DI pp Min",[1]EquipTable!$1:$1,0),0)),"삭제",
    VLOOKUP($N104,[1]EquipTable!$1:$1048576,MATCH("표준 DI pp Min",[1]EquipTable!$1:$1,0),0)+INT($H104*(VLOOKUP($N104,[1]EquipTable!$1:$1048576,MATCH("표준 DI pp Max",[1]EquipTable!$1:$1,0),0)-VLOOKUP($N104,[1]EquipTable!$1:$1048576,MATCH("표준 DI pp Min",[1]EquipTable!$1:$1,0),0)+1))),
IF(OR($M104="캐릭터 상자 일반등급",$M104="캐릭터 상자 영웅등급"),"삭제",
IF(OR($M104="지정 캐릭터",IF(ISERROR(FIND("지정 캐릭터 LBP",$M104)),0,1)),
  IF(AND(OR($B104=10,$B104=11),$M104=OFFSET($M104,-1,0)),OFFSET(Q104,-1,0),
    IF(ISBLANK(VLOOKUP($N104,[2]ActorTable!$1:$1048576,MATCH("표준 DI pp Min",[2]ActorTable!$1:$1,0),0)),"삭제",
      INT(VLOOKUP($M104,$AP:$BC,MATCH($AZ$1,$AP$1:$BC$1,0),0)*(VLOOKUP($N104,[2]ActorTable!$1:$1048576,MATCH("표준 DI pp Min",[2]ActorTable!$1:$1,0),0)+$H104*(VLOOKUP($N104,[2]ActorTable!$1:$1048576,MATCH("표준 DI pp Max",[2]ActorTable!$1:$1,0),0)-VLOOKUP($N104,[2]ActorTable!$1:$1048576,MATCH("표준 DI pp Min",[2]ActorTable!$1:$1,0),0)+1))))),
IF($M104="안 지정 캐릭터 영웅등급",
  IF(AND(OR($B104=10,$B104=11),$M104=OFFSET($M104,-1,0)),OFFSET(Q104,-1,0),
    VLOOKUP($M104,$AP:$BC,MATCH($BB$1,$AP$1:$BC$1,0),0)+INT($H104*(VLOOKUP($M104,$AP:$BC,MATCH($BC$1,$AP$1:$BC$1,0),0)-VLOOKUP($M104,$AP:$BC,MATCH($BB$1,$AP$1:$BC$1,0),0)+1))),
IF($M104="지정 캐릭터 PP",
  IF(AND(OR($B104=10,$B104=11),$M104=OFFSET($M104,-1,0)),OFFSET(Q104,-1,0),
    INT($O104*VLOOKUP($M104,$AP:$BC,MATCH($AZ$1,$AP$1:$BC$1,0),0)*IF($O104&lt;=15,1,1+($O104-15)^0.5/8)*CHOOSE(MID($N104,7,1)+1,1,1.25,2))),
"그외없음")))))))</f>
        <v>삭제</v>
      </c>
      <c r="R104">
        <f ca="1">IF($M104="삭제","삭제",
IF($M104="지정 장비",
  IF($P104="DI",
    VLOOKUP($N104,[1]EquipTable!$1:$1048576,MATCH("표준 DI pr Min",[1]EquipTable!$1:$1,0),0)+INT($I104*(VLOOKUP($N104,[1]EquipTable!$1:$1048576,MATCH("표준 DI pr Max",[1]EquipTable!$1:$1,0),0)-VLOOKUP($N104,[1]EquipTable!$1:$1048576,MATCH("표준 DI pr Min",[1]EquipTable!$1:$1,0),0)+1)),
    ROUNDDOWN(VLOOKUP($N104,[1]EquipTable!$1:$1048576,MATCH("표준 GO pr Min",[1]EquipTable!$1:$1,0),0)+INT($I104*(VLOOKUP($N104,[1]EquipTable!$1:$1048576,MATCH("표준 GO pr Max",[1]EquipTable!$1:$1,0),0)-VLOOKUP($N104,[1]EquipTable!$1:$1048576,MATCH("표준 GO pr Min",[1]EquipTable!$1:$1,0),0)+100)),-2)),
IF(OR($M104="캐릭터 상자 일반등급",$M104="캐릭터 상자 영웅등급"),VLOOKUP($M104,$AP:$BC,MATCH($AZ$1,$AP$1:$BC$1,0),0),
IF(OR($M104="지정 캐릭터",IF(ISERROR(FIND("지정 캐릭터 LBP",$M104)),0,1)),
  IF(AND(OR($B104=10,$B104=11),$M104=OFFSET($M104,-1,0)),OFFSET(R104,-1,0),
    INT(VLOOKUP($M104,$AP:$BC,MATCH($AZ$1,$AP$1:$BC$1,0),0)*(VLOOKUP($N104,[2]ActorTable!$1:$1048576,MATCH("표준 DI pr Min",[2]ActorTable!$1:$1,0),0)+$I104*(VLOOKUP($N104,[2]ActorTable!$1:$1048576,MATCH("표준 DI pr Max",[2]ActorTable!$1:$1,0),0)-VLOOKUP($N104,[2]ActorTable!$1:$1048576,MATCH("표준 DI pr Min",[2]ActorTable!$1:$1,0),0)+1)))),
IF($M104="안 지정 캐릭터 영웅등급",
  IF(AND(OR($B104=10,$B104=11),$M104=OFFSET($M104,-1,0)),OFFSET(R104,-1,0),
    VLOOKUP($M104,$AP:$BC,MATCH($AZ$1,$AP$1:$BC$1,0),0)+INT($I104*(VLOOKUP($M104,$AP:$BC,MATCH($BA$1,$AP$1:$BC$1,0),0)-VLOOKUP($M104,$AP:$BC,MATCH($AZ$1,$AP$1:$BC$1,0),0)+1))),
IF($M104="지정 캐릭터 PP",
  IF(AND(OR($B104=10,$B104=11),$M104=OFFSET($M104,-1,0)),OFFSET(R104,-1,0),
    INT($O104*VLOOKUP($M104,$AP:$BC,MATCH($AZ$1,$AP$1:$BC$1,0),0)*IF($O104&lt;=15,1,1+($O104-15)^0.5/8)*CHOOSE(MID($N104,7,1)+1,1,1.25,2)*(VLOOKUP($M104,$AP:$BC,MATCH($BA$1,$AP$1:$BC$1,0),0)+$I104*(VLOOKUP($M104,$AP:$BC,MATCH($BB$1,$AP$1:$BC$1,0),0)-VLOOKUP($M104,$AP:$BC,MATCH($BA$1,$AP$1:$BC$1,0),0))))),
IF(OR($M104="안 지정 캐릭터 PP 일반등급",$M104="안 지정 캐릭터 PP 영웅등급"),
  IF(AND(OR($B104=10,$B104=11),$M104=OFFSET($M104,-1,0)),OFFSET(R104,-1,0),
    $O104*VLOOKUP($M104,$AP:$BC,MATCH($AZ$1,$AP$1:$BC$1,0),0)),
"그외없음")))))))</f>
        <v>3000</v>
      </c>
      <c r="S104" t="str">
        <f ca="1">IF(OR(ISNUMBER(N104),N104="삭제",ISBLANK(N104)),"",
IF(LEFT(N104,5)="Equip",
  IF($BP$1&lt;VLOOKUP(N104,[1]EquipTable!$1:$1048576,MATCH("업데이트순번",[1]EquipTable!$1:$1,0),0),"업데이트순번이상",""),
IF(LEFT(N104,5)="Actor",
  IF($BY$1&lt;VLOOKUP(N104,[2]ActorTable!$1:$1048576,MATCH("업데이트순번",[2]ActorTable!$1:$1,0),0),"업데이트순번이상",""),
"그외없음")))</f>
        <v/>
      </c>
      <c r="T104" t="str">
        <f ca="1">IF(OR(ISNUMBER(N104),N104="삭제",ISBLANK(N104)),"",
IF(LEFT(N104,5)="Equip",IF(MID(N104,7,1)="4","전설",""),
IF(LEFT(N104,5)="Actor",IF(MID(N104,7,1)="2","전설",""),
"그외없음")))</f>
        <v/>
      </c>
      <c r="U104" t="s">
        <v>91</v>
      </c>
      <c r="V104">
        <v>18914</v>
      </c>
      <c r="W104">
        <v>10</v>
      </c>
      <c r="X104" t="s">
        <v>125</v>
      </c>
      <c r="Z104">
        <v>1000</v>
      </c>
      <c r="AA104" t="str">
        <f ca="1">IF(ISBLANK(AB104),"",
VLOOKUP(AB104,OFFSET(INDIRECT("$A:$B"),0,MATCH(AB$1&amp;"_Verify",INDIRECT("$1:$1"),0)-1),2,0)
)</f>
        <v>fe</v>
      </c>
      <c r="AB104" t="s">
        <v>82</v>
      </c>
      <c r="AC104" t="s">
        <v>399</v>
      </c>
      <c r="AD104">
        <v>1</v>
      </c>
      <c r="AE104" t="s">
        <v>125</v>
      </c>
      <c r="AG104">
        <v>700</v>
      </c>
      <c r="AH104" t="str">
        <f ca="1">IF(OR(ISNUMBER(AC104),AC104="삭제",ISBLANK(AC104)),"",
IF(LEFT(AC104,5)="Equip",
  IF($BP$1&lt;VLOOKUP(AC104,[1]EquipTable!$1:$1048576,MATCH("업데이트순번",[1]EquipTable!$1:$1,0),0),"업데이트순번이상",""),
IF(LEFT(AC104,5)="Actor",
  IF($BY$1&lt;VLOOKUP(AC104,[2]ActorTable!$1:$1048576,MATCH("업데이트순번",[2]ActorTable!$1:$1,0),0),"업데이트순번이상",""),
"그외없음")))</f>
        <v/>
      </c>
      <c r="AI104" s="11" t="str">
        <f>IF(OR(ISNUMBER(AC104),AC104="삭제",ISBLANK(AC104)),"",
IF(LEFT(AC104,5)="Equip",IF(MID(AC104,7,1)="4","전설",""),
IF(LEFT(AC104,5)="Actor",IF(MID(AC104,7,1)="2","전설",""),
"그외없음")))</f>
        <v/>
      </c>
      <c r="AJ104" t="str">
        <f>IF(ISBLANK($AB104),"",
IF(AND($B104&gt;=VLOOKUP($AB104,$AP:$AS,3,0),$B104&lt;=VLOOKUP($AB104,$AP:$AS,4,0)),"","슬롯타입이상"))</f>
        <v/>
      </c>
      <c r="AK104" t="str">
        <f ca="1">IF(OR(
  AND(NOT(ISERROR(FIND("상자",AB104))),ISBLANK(AC104)),
  AND(ISBLANK(AB104),ISBLANK(AC104)),
  AND(NOT(ISERROR(FIND("안 지정",AB104))),ISNUMBER(AC104))),"",
IF(AND(NOT(ISERROR(FIND("상자",AB104))),NOT(ISBLANK(AC104))),"밸류불필요",
IF(AND(NOT(ISERROR(FIND("안 지정",AB104))),NOT(ISNUMBER(AC104))),"숫자필요",
IF(NOT(ISERROR(FIND("장비",AB104))),
  IFERROR(VLOOKUP(AC104,[1]EquipTable!$A:$T,MATCH("이름참고",[1]EquipTable!$1:$1,0),0),"장비없음"),
IF(NOT(ISERROR(FIND("캐릭터",AB104))),
  IFERROR(VLOOKUP(AC104,[2]ActorTable!$A:$H,MATCH("이름참고",[2]ActorTable!$1:$1,0),0),"캐릭터없음"),
"")))))</f>
        <v>용사의 단검</v>
      </c>
      <c r="AL104">
        <v>1</v>
      </c>
      <c r="AM104" t="str">
        <f ca="1">IF(ROW()=2,AN104,OFFSET(AM104,-1,0)&amp;IF(LEN(AN104)=0,"",","&amp;AN104))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v>
      </c>
      <c r="AN104" t="str">
        <f ca="1">IF(AL104&lt;&gt;1,"",
"{"""&amp;A$1&amp;""":"&amp;A104
&amp;","""&amp;B$1&amp;""":"&amp;B104
&amp;IF(LEN(AA104)=0,"",","""&amp;AA$1&amp;""":"""&amp;AA104&amp;"""")
&amp;IF(LEN(AC104)=0,"",","""&amp;AC$1&amp;""":"""&amp;AC104&amp;"""")
&amp;IF(LEN(AD104)=0,"",","""&amp;AD$1&amp;""":"&amp;AD104)
&amp;IF(LEN(AE104)=0,"",","""&amp;AE$1&amp;""":"""&amp;AE104&amp;"""")
&amp;IF(LEN(AF104)=0,"",","""&amp;AF$1&amp;""":"&amp;AF104)
&amp;IF(LEN(AG104)=0,"",","""&amp;AG$1&amp;""":"&amp;AG104)&amp;"}")</f>
        <v>{"dy":11,"sl":2,"tp":"fe","vl":"Equip1001","cn":1,"pt":"GO","pr":700}</v>
      </c>
      <c r="BM104">
        <f ca="1">IF(VLOOKUP($BV104,[1]EquipTable!$1:$1048576,MATCH("업데이트순번",[1]EquipTable!$1:$1,0),0)&lt;=$BP$1,1,0)
*IF(MID(BV104,7,1)="4",0.1,1)</f>
        <v>1</v>
      </c>
      <c r="BN104">
        <f ca="1">IF(VLOOKUP($BV104,[1]EquipTable!$1:$1048576,MATCH("업데이트순번",[1]EquipTable!$1:$1,0),0)&lt;=$BP$1,1,0)
*IF(MID(BV104,7,1)="4",0.1,1)
*IF(AND(MID(BV104,7,1)&lt;&gt;"4",OR(MID(BV104,6,1)="6",MID(BV104,6,1)="7")),3,1)</f>
        <v>3</v>
      </c>
      <c r="BO104">
        <f ca="1">IF(VLOOKUP($BV104,[1]EquipTable!$1:$1048576,MATCH("업데이트순번",[1]EquipTable!$1:$1,0),0)&lt;=$BP$1,1,0)
*IF(MID(BV104,7,1)="4",0.1,1)
*IF(AND(MID(BV104,7,1)&lt;&gt;"4",MID(BV104,6,1)="8"),4,1)</f>
        <v>1</v>
      </c>
      <c r="BP104">
        <f t="shared" ca="1" si="16"/>
        <v>1.3495276653171391E-2</v>
      </c>
      <c r="BQ104">
        <f t="shared" ca="1" si="17"/>
        <v>2.8275212064090487E-2</v>
      </c>
      <c r="BR104">
        <f t="shared" ca="1" si="18"/>
        <v>1.0193679918450561E-2</v>
      </c>
      <c r="BS104">
        <f t="shared" ca="1" si="19"/>
        <v>0.81916329284750411</v>
      </c>
      <c r="BT104">
        <f t="shared" ca="1" si="20"/>
        <v>0.7794533459000943</v>
      </c>
      <c r="BU104">
        <f t="shared" ca="1" si="21"/>
        <v>0.61875637104994863</v>
      </c>
      <c r="BV104" t="str">
        <f ca="1">OFFSET([1]EquipTable!$A$1,ROW()-1,0)</f>
        <v>Equip7102</v>
      </c>
    </row>
    <row r="105" spans="1:74">
      <c r="A105">
        <v>11</v>
      </c>
      <c r="B105">
        <v>3</v>
      </c>
      <c r="C105">
        <f>IF(B105&lt;=9,0,
IF(B105=10,1,2))</f>
        <v>0</v>
      </c>
      <c r="D105">
        <f ca="1">RAND()</f>
        <v>0.60393573746288309</v>
      </c>
      <c r="E105">
        <f ca="1">RAND()</f>
        <v>0.74462713018406801</v>
      </c>
      <c r="F105">
        <f ca="1">RAND()</f>
        <v>6.6458356247049766E-2</v>
      </c>
      <c r="G105">
        <f ca="1">RAND()</f>
        <v>0.32978354747876448</v>
      </c>
      <c r="H105">
        <f ca="1">RAND()</f>
        <v>0.95800807486425799</v>
      </c>
      <c r="I105">
        <f ca="1">RAND()</f>
        <v>0.7835415323645829</v>
      </c>
      <c r="M105" t="str">
        <f ca="1">IF(LEN(J105)&lt;&gt;0,J105,VLOOKUP(D105+$B105,$BJ:$BK,MATCH($BK$1,$BJ$1:$BK$1,0),1))</f>
        <v>안 지정 캐릭터 PP 일반등급</v>
      </c>
      <c r="N105">
        <f ca="1">IF(LEN(K105)&lt;&gt;0,
  IF(LEN($J105)=0,"두 칸 모두 입력",
  IF($J105="지정 장비",K105,INDEX($CA:$CA,MATCH(K105,$CB:$CB,0)))),
IF($M105="삭제","삭제",
IF($M105="지정 장비",VLOOKUP($E105,OFFSET($BS:$BV,0,IF($B105=6,1,IF($B105=7,2,0))),MATCH($BV$1,OFFSET($BS$1:$BV$1,0,IF($B105=6,1,IF($B105=7,2,0))),0),1),
IF(OR($M105="캐릭터 상자 일반등급",$M105="캐릭터 상자 영웅등급"),"삭제",
IF(OR($M105="지정 캐릭터",$M105="지정 캐릭터 PP",IF(ISERROR(FIND("지정 캐릭터 LBP",$M105)),0,1)),
  IF(AND(OR($B105=10,$B105=11),$M105=OFFSET($M105,-1,0)),OFFSET(N105,-1,0),VLOOKUP($E105,$BZ:$CA,MATCH($CA$1,$BZ$1:$CA$1,0),1)),
IF(OR($M105="안 지정 캐릭터 영웅등급",$M105="안 지정 캐릭터 PP 일반등급",$M105="안 지정 캐릭터 PP 영웅등급"),
  IF(AND(OR($B105=10,$B105=11),$M105=OFFSET($M105,-1,0)),OFFSET(N105,-1,0),INT($E105*100000)),
"그외없음"))))))</f>
        <v>74462</v>
      </c>
      <c r="O105">
        <f ca="1">IF(LEN(L105)&lt;&gt;0,
  IF(OR(LEN($J105)=0,LEN($K105)=0),"세 칸 모두 입력",L105),
IF($M105="삭제","삭제",
IF(OR($M105="지정 장비",$M105="캐릭터 상자 일반등급",$M105="캐릭터 상자 영웅등급",$M105="지정 캐릭터",IF(ISERROR(FIND("지정 캐릭터 LBP",$M105)),0,1),$M105="안 지정 캐릭터 영웅등급"),1,
IF($M105="지정 캐릭터 PP",
  IF(AND(OR($B105=10,$B105=11),$M105=OFFSET($M105,-1,0)),OFFSET(O105,-1,0),
    VLOOKUP($M105,$AP:$BB,MATCH($AX$1,$AP$1:$BB$1,0),0)+INT($E105*(VLOOKUP($M105,$AP:$BB,MATCH($AY$1,$AP$1:$BB$1,0),0)-VLOOKUP($M105,$AP:$BB,MATCH($AX$1,$AP$1:$BB$1,0),0)+1))),
IF(OR($M105="안 지정 캐릭터 PP 일반등급",$M105="안 지정 캐릭터 PP 영웅등급"),
  IF(AND(OR($B105=10,$B105=11),$M105=OFFSET($M105,-1,0)),OFFSET(O105,-1,0),
    VLOOKUP($M105,$AP:$BB,MATCH($AX$1,$AP$1:$BB$1,0),0)+INT($E105*(VLOOKUP($M105,$AP:$BB,MATCH($AY$1,$AP$1:$BB$1,0),0)-VLOOKUP($M105,$AP:$BB,MATCH($AX$1,$AP$1:$BB$1,0),0)+1))),
"그외없음")))))</f>
        <v>11</v>
      </c>
      <c r="P105" t="str">
        <f ca="1">IF($M105="삭제","삭제",
IF($M105="지정 장비",
  IF(ISBLANK(VLOOKUP($N105,[1]EquipTable!$1:$1048576,MATCH("표준 GO pr Min",[1]EquipTable!$1:$1,0),0)),"DI",
    IF(ISBLANK(VLOOKUP($N105,[1]EquipTable!$1:$1048576,MATCH("표준 DI pr Min",[1]EquipTable!$1:$1,0),0)),"GO",
      IF(G105&lt;IF($B105&lt;=1,0.5,0.25),"DI","GO"))),
IF(OR($M105="캐릭터 상자 일반등급",$M105="캐릭터 상자 영웅등급"),"DI",
IF(OR($M105="지정 캐릭터",IF(ISERROR(FIND("지정 캐릭터 LBP",$M105)),0,1),$M105="안 지정 캐릭터 영웅등급"),"DI",
IF($M105="지정 캐릭터 PP","DI",
IF(OR($M105="안 지정 캐릭터 PP 일반등급",$M105="안 지정 캐릭터 PP 영웅등급"),"GO",
"그외없음"))))))</f>
        <v>GO</v>
      </c>
      <c r="Q105" t="str">
        <f ca="1">IF($M105="삭제","삭제",
IF($P105="GO","삭제",
IF($M105="지정 장비",
  IF(ISBLANK(VLOOKUP($N105,[1]EquipTable!$1:$1048576,MATCH("표준 DI pp Min",[1]EquipTable!$1:$1,0),0)),"삭제",
    VLOOKUP($N105,[1]EquipTable!$1:$1048576,MATCH("표준 DI pp Min",[1]EquipTable!$1:$1,0),0)+INT($H105*(VLOOKUP($N105,[1]EquipTable!$1:$1048576,MATCH("표준 DI pp Max",[1]EquipTable!$1:$1,0),0)-VLOOKUP($N105,[1]EquipTable!$1:$1048576,MATCH("표준 DI pp Min",[1]EquipTable!$1:$1,0),0)+1))),
IF(OR($M105="캐릭터 상자 일반등급",$M105="캐릭터 상자 영웅등급"),"삭제",
IF(OR($M105="지정 캐릭터",IF(ISERROR(FIND("지정 캐릭터 LBP",$M105)),0,1)),
  IF(AND(OR($B105=10,$B105=11),$M105=OFFSET($M105,-1,0)),OFFSET(Q105,-1,0),
    IF(ISBLANK(VLOOKUP($N105,[2]ActorTable!$1:$1048576,MATCH("표준 DI pp Min",[2]ActorTable!$1:$1,0),0)),"삭제",
      INT(VLOOKUP($M105,$AP:$BC,MATCH($AZ$1,$AP$1:$BC$1,0),0)*(VLOOKUP($N105,[2]ActorTable!$1:$1048576,MATCH("표준 DI pp Min",[2]ActorTable!$1:$1,0),0)+$H105*(VLOOKUP($N105,[2]ActorTable!$1:$1048576,MATCH("표준 DI pp Max",[2]ActorTable!$1:$1,0),0)-VLOOKUP($N105,[2]ActorTable!$1:$1048576,MATCH("표준 DI pp Min",[2]ActorTable!$1:$1,0),0)+1))))),
IF($M105="안 지정 캐릭터 영웅등급",
  IF(AND(OR($B105=10,$B105=11),$M105=OFFSET($M105,-1,0)),OFFSET(Q105,-1,0),
    VLOOKUP($M105,$AP:$BC,MATCH($BB$1,$AP$1:$BC$1,0),0)+INT($H105*(VLOOKUP($M105,$AP:$BC,MATCH($BC$1,$AP$1:$BC$1,0),0)-VLOOKUP($M105,$AP:$BC,MATCH($BB$1,$AP$1:$BC$1,0),0)+1))),
IF($M105="지정 캐릭터 PP",
  IF(AND(OR($B105=10,$B105=11),$M105=OFFSET($M105,-1,0)),OFFSET(Q105,-1,0),
    INT($O105*VLOOKUP($M105,$AP:$BC,MATCH($AZ$1,$AP$1:$BC$1,0),0)*IF($O105&lt;=15,1,1+($O105-15)^0.5/8)*CHOOSE(MID($N105,7,1)+1,1,1.25,2))),
"그외없음")))))))</f>
        <v>삭제</v>
      </c>
      <c r="R105">
        <f ca="1">IF($M105="삭제","삭제",
IF($M105="지정 장비",
  IF($P105="DI",
    VLOOKUP($N105,[1]EquipTable!$1:$1048576,MATCH("표준 DI pr Min",[1]EquipTable!$1:$1,0),0)+INT($I105*(VLOOKUP($N105,[1]EquipTable!$1:$1048576,MATCH("표준 DI pr Max",[1]EquipTable!$1:$1,0),0)-VLOOKUP($N105,[1]EquipTable!$1:$1048576,MATCH("표준 DI pr Min",[1]EquipTable!$1:$1,0),0)+1)),
    ROUNDDOWN(VLOOKUP($N105,[1]EquipTable!$1:$1048576,MATCH("표준 GO pr Min",[1]EquipTable!$1:$1,0),0)+INT($I105*(VLOOKUP($N105,[1]EquipTable!$1:$1048576,MATCH("표준 GO pr Max",[1]EquipTable!$1:$1,0),0)-VLOOKUP($N105,[1]EquipTable!$1:$1048576,MATCH("표준 GO pr Min",[1]EquipTable!$1:$1,0),0)+100)),-2)),
IF(OR($M105="캐릭터 상자 일반등급",$M105="캐릭터 상자 영웅등급"),VLOOKUP($M105,$AP:$BC,MATCH($AZ$1,$AP$1:$BC$1,0),0),
IF(OR($M105="지정 캐릭터",IF(ISERROR(FIND("지정 캐릭터 LBP",$M105)),0,1)),
  IF(AND(OR($B105=10,$B105=11),$M105=OFFSET($M105,-1,0)),OFFSET(R105,-1,0),
    INT(VLOOKUP($M105,$AP:$BC,MATCH($AZ$1,$AP$1:$BC$1,0),0)*(VLOOKUP($N105,[2]ActorTable!$1:$1048576,MATCH("표준 DI pr Min",[2]ActorTable!$1:$1,0),0)+$I105*(VLOOKUP($N105,[2]ActorTable!$1:$1048576,MATCH("표준 DI pr Max",[2]ActorTable!$1:$1,0),0)-VLOOKUP($N105,[2]ActorTable!$1:$1048576,MATCH("표준 DI pr Min",[2]ActorTable!$1:$1,0),0)+1)))),
IF($M105="안 지정 캐릭터 영웅등급",
  IF(AND(OR($B105=10,$B105=11),$M105=OFFSET($M105,-1,0)),OFFSET(R105,-1,0),
    VLOOKUP($M105,$AP:$BC,MATCH($AZ$1,$AP$1:$BC$1,0),0)+INT($I105*(VLOOKUP($M105,$AP:$BC,MATCH($BA$1,$AP$1:$BC$1,0),0)-VLOOKUP($M105,$AP:$BC,MATCH($AZ$1,$AP$1:$BC$1,0),0)+1))),
IF($M105="지정 캐릭터 PP",
  IF(AND(OR($B105=10,$B105=11),$M105=OFFSET($M105,-1,0)),OFFSET(R105,-1,0),
    INT($O105*VLOOKUP($M105,$AP:$BC,MATCH($AZ$1,$AP$1:$BC$1,0),0)*IF($O105&lt;=15,1,1+($O105-15)^0.5/8)*CHOOSE(MID($N105,7,1)+1,1,1.25,2)*(VLOOKUP($M105,$AP:$BC,MATCH($BA$1,$AP$1:$BC$1,0),0)+$I105*(VLOOKUP($M105,$AP:$BC,MATCH($BB$1,$AP$1:$BC$1,0),0)-VLOOKUP($M105,$AP:$BC,MATCH($BA$1,$AP$1:$BC$1,0),0))))),
IF(OR($M105="안 지정 캐릭터 PP 일반등급",$M105="안 지정 캐릭터 PP 영웅등급"),
  IF(AND(OR($B105=10,$B105=11),$M105=OFFSET($M105,-1,0)),OFFSET(R105,-1,0),
    $O105*VLOOKUP($M105,$AP:$BC,MATCH($AZ$1,$AP$1:$BC$1,0),0)),
"그외없음")))))))</f>
        <v>3300</v>
      </c>
      <c r="S105" t="str">
        <f ca="1">IF(OR(ISNUMBER(N105),N105="삭제",ISBLANK(N105)),"",
IF(LEFT(N105,5)="Equip",
  IF($BP$1&lt;VLOOKUP(N105,[1]EquipTable!$1:$1048576,MATCH("업데이트순번",[1]EquipTable!$1:$1,0),0),"업데이트순번이상",""),
IF(LEFT(N105,5)="Actor",
  IF($BY$1&lt;VLOOKUP(N105,[2]ActorTable!$1:$1048576,MATCH("업데이트순번",[2]ActorTable!$1:$1,0),0),"업데이트순번이상",""),
"그외없음")))</f>
        <v/>
      </c>
      <c r="T105" t="str">
        <f ca="1">IF(OR(ISNUMBER(N105),N105="삭제",ISBLANK(N105)),"",
IF(LEFT(N105,5)="Equip",IF(MID(N105,7,1)="4","전설",""),
IF(LEFT(N105,5)="Actor",IF(MID(N105,7,1)="2","전설",""),
"그외없음")))</f>
        <v/>
      </c>
      <c r="U105" t="s">
        <v>92</v>
      </c>
      <c r="V105">
        <v>18862</v>
      </c>
      <c r="W105">
        <v>10</v>
      </c>
      <c r="X105" t="s">
        <v>125</v>
      </c>
      <c r="Z105">
        <v>1000</v>
      </c>
      <c r="AA105" t="str">
        <f ca="1">IF(ISBLANK(AB105),"",
VLOOKUP(AB105,OFFSET(INDIRECT("$A:$B"),0,MATCH(AB$1&amp;"_Verify",INDIRECT("$1:$1"),0)-1),2,0)
)</f>
        <v>fe</v>
      </c>
      <c r="AB105" t="s">
        <v>82</v>
      </c>
      <c r="AC105" t="s">
        <v>455</v>
      </c>
      <c r="AD105">
        <v>1</v>
      </c>
      <c r="AE105" t="s">
        <v>125</v>
      </c>
      <c r="AG105">
        <v>1200</v>
      </c>
      <c r="AH105" t="str">
        <f ca="1">IF(OR(ISNUMBER(AC105),AC105="삭제",ISBLANK(AC105)),"",
IF(LEFT(AC105,5)="Equip",
  IF($BP$1&lt;VLOOKUP(AC105,[1]EquipTable!$1:$1048576,MATCH("업데이트순번",[1]EquipTable!$1:$1,0),0),"업데이트순번이상",""),
IF(LEFT(AC105,5)="Actor",
  IF($BY$1&lt;VLOOKUP(AC105,[2]ActorTable!$1:$1048576,MATCH("업데이트순번",[2]ActorTable!$1:$1,0),0),"업데이트순번이상",""),
"그외없음")))</f>
        <v/>
      </c>
      <c r="AI105" s="11" t="str">
        <f>IF(OR(ISNUMBER(AC105),AC105="삭제",ISBLANK(AC105)),"",
IF(LEFT(AC105,5)="Equip",IF(MID(AC105,7,1)="4","전설",""),
IF(LEFT(AC105,5)="Actor",IF(MID(AC105,7,1)="2","전설",""),
"그외없음")))</f>
        <v/>
      </c>
      <c r="AJ105" t="str">
        <f>IF(ISBLANK($AB105),"",
IF(AND($B105&gt;=VLOOKUP($AB105,$AP:$AS,3,0),$B105&lt;=VLOOKUP($AB105,$AP:$AS,4,0)),"","슬롯타입이상"))</f>
        <v/>
      </c>
      <c r="AK105" t="str">
        <f ca="1">IF(OR(
  AND(NOT(ISERROR(FIND("상자",AB105))),ISBLANK(AC105)),
  AND(ISBLANK(AB105),ISBLANK(AC105)),
  AND(NOT(ISERROR(FIND("안 지정",AB105))),ISNUMBER(AC105))),"",
IF(AND(NOT(ISERROR(FIND("상자",AB105))),NOT(ISBLANK(AC105))),"밸류불필요",
IF(AND(NOT(ISERROR(FIND("안 지정",AB105))),NOT(ISNUMBER(AC105))),"숫자필요",
IF(NOT(ISERROR(FIND("장비",AB105))),
  IFERROR(VLOOKUP(AC105,[1]EquipTable!$A:$T,MATCH("이름참고",[1]EquipTable!$1:$1,0),0),"장비없음"),
IF(NOT(ISERROR(FIND("캐릭터",AB105))),
  IFERROR(VLOOKUP(AC105,[2]ActorTable!$A:$H,MATCH("이름참고",[2]ActorTable!$1:$1,0),0),"캐릭터없음"),
"")))))</f>
        <v>결사대의 활</v>
      </c>
      <c r="AL105">
        <v>1</v>
      </c>
      <c r="AM105" t="str">
        <f ca="1">IF(ROW()=2,AN105,OFFSET(AM105,-1,0)&amp;IF(LEN(AN105)=0,"",","&amp;AN105))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v>
      </c>
      <c r="AN105" t="str">
        <f ca="1">IF(AL105&lt;&gt;1,"",
"{"""&amp;A$1&amp;""":"&amp;A105
&amp;","""&amp;B$1&amp;""":"&amp;B105
&amp;IF(LEN(AA105)=0,"",","""&amp;AA$1&amp;""":"""&amp;AA105&amp;"""")
&amp;IF(LEN(AC105)=0,"",","""&amp;AC$1&amp;""":"""&amp;AC105&amp;"""")
&amp;IF(LEN(AD105)=0,"",","""&amp;AD$1&amp;""":"&amp;AD105)
&amp;IF(LEN(AE105)=0,"",","""&amp;AE$1&amp;""":"""&amp;AE105&amp;"""")
&amp;IF(LEN(AF105)=0,"",","""&amp;AF$1&amp;""":"&amp;AF105)
&amp;IF(LEN(AG105)=0,"",","""&amp;AG$1&amp;""":"&amp;AG105)&amp;"}")</f>
        <v>{"dy":11,"sl":3,"tp":"fe","vl":"Equip2101","cn":1,"pt":"GO","pr":1200}</v>
      </c>
      <c r="BM105">
        <f ca="1">IF(VLOOKUP($BV105,[1]EquipTable!$1:$1048576,MATCH("업데이트순번",[1]EquipTable!$1:$1,0),0)&lt;=$BP$1,1,0)
*IF(MID(BV105,7,1)="4",0.1,1)</f>
        <v>1</v>
      </c>
      <c r="BN105">
        <f ca="1">IF(VLOOKUP($BV105,[1]EquipTable!$1:$1048576,MATCH("업데이트순번",[1]EquipTable!$1:$1,0),0)&lt;=$BP$1,1,0)
*IF(MID(BV105,7,1)="4",0.1,1)
*IF(AND(MID(BV105,7,1)&lt;&gt;"4",OR(MID(BV105,6,1)="6",MID(BV105,6,1)="7")),3,1)</f>
        <v>3</v>
      </c>
      <c r="BO105">
        <f ca="1">IF(VLOOKUP($BV105,[1]EquipTable!$1:$1048576,MATCH("업데이트순번",[1]EquipTable!$1:$1,0),0)&lt;=$BP$1,1,0)
*IF(MID(BV105,7,1)="4",0.1,1)
*IF(AND(MID(BV105,7,1)&lt;&gt;"4",MID(BV105,6,1)="8"),4,1)</f>
        <v>1</v>
      </c>
      <c r="BP105">
        <f t="shared" ca="1" si="16"/>
        <v>1.3495276653171391E-2</v>
      </c>
      <c r="BQ105">
        <f t="shared" ca="1" si="17"/>
        <v>2.8275212064090487E-2</v>
      </c>
      <c r="BR105">
        <f t="shared" ca="1" si="18"/>
        <v>1.0193679918450561E-2</v>
      </c>
      <c r="BS105">
        <f t="shared" ca="1" si="19"/>
        <v>0.83265856950067552</v>
      </c>
      <c r="BT105">
        <f t="shared" ca="1" si="20"/>
        <v>0.80772855796418475</v>
      </c>
      <c r="BU105">
        <f t="shared" ca="1" si="21"/>
        <v>0.62895005096839918</v>
      </c>
      <c r="BV105" t="str">
        <f ca="1">OFFSET([1]EquipTable!$A$1,ROW()-1,0)</f>
        <v>Equip7201</v>
      </c>
    </row>
    <row r="106" spans="1:74">
      <c r="A106">
        <v>11</v>
      </c>
      <c r="B106">
        <v>4</v>
      </c>
      <c r="C106">
        <f>IF(B106&lt;=9,0,
IF(B106=10,1,2))</f>
        <v>0</v>
      </c>
      <c r="D106">
        <f ca="1">RAND()</f>
        <v>0.51105601013223023</v>
      </c>
      <c r="E106">
        <f ca="1">RAND()</f>
        <v>0.89879852024764784</v>
      </c>
      <c r="F106">
        <f ca="1">RAND()</f>
        <v>0.77130337977069907</v>
      </c>
      <c r="G106">
        <f ca="1">RAND()</f>
        <v>0.79683872818994317</v>
      </c>
      <c r="H106">
        <f ca="1">RAND()</f>
        <v>0.95641905258576365</v>
      </c>
      <c r="I106">
        <f ca="1">RAND()</f>
        <v>0.94547889236711458</v>
      </c>
      <c r="M106" t="str">
        <f ca="1">IF(LEN(J106)&lt;&gt;0,J106,VLOOKUP(D106+$B106,$BJ:$BK,MATCH($BK$1,$BJ$1:$BK$1,0),1))</f>
        <v>안 지정 캐릭터 PP 일반등급</v>
      </c>
      <c r="N106">
        <f ca="1">IF(LEN(K106)&lt;&gt;0,
  IF(LEN($J106)=0,"두 칸 모두 입력",
  IF($J106="지정 장비",K106,INDEX($CA:$CA,MATCH(K106,$CB:$CB,0)))),
IF($M106="삭제","삭제",
IF($M106="지정 장비",VLOOKUP($E106,OFFSET($BS:$BV,0,IF($B106=6,1,IF($B106=7,2,0))),MATCH($BV$1,OFFSET($BS$1:$BV$1,0,IF($B106=6,1,IF($B106=7,2,0))),0),1),
IF(OR($M106="캐릭터 상자 일반등급",$M106="캐릭터 상자 영웅등급"),"삭제",
IF(OR($M106="지정 캐릭터",$M106="지정 캐릭터 PP",IF(ISERROR(FIND("지정 캐릭터 LBP",$M106)),0,1)),
  IF(AND(OR($B106=10,$B106=11),$M106=OFFSET($M106,-1,0)),OFFSET(N106,-1,0),VLOOKUP($E106,$BZ:$CA,MATCH($CA$1,$BZ$1:$CA$1,0),1)),
IF(OR($M106="안 지정 캐릭터 영웅등급",$M106="안 지정 캐릭터 PP 일반등급",$M106="안 지정 캐릭터 PP 영웅등급"),
  IF(AND(OR($B106=10,$B106=11),$M106=OFFSET($M106,-1,0)),OFFSET(N106,-1,0),INT($E106*100000)),
"그외없음"))))))</f>
        <v>89879</v>
      </c>
      <c r="O106">
        <f ca="1">IF(LEN(L106)&lt;&gt;0,
  IF(OR(LEN($J106)=0,LEN($K106)=0),"세 칸 모두 입력",L106),
IF($M106="삭제","삭제",
IF(OR($M106="지정 장비",$M106="캐릭터 상자 일반등급",$M106="캐릭터 상자 영웅등급",$M106="지정 캐릭터",IF(ISERROR(FIND("지정 캐릭터 LBP",$M106)),0,1),$M106="안 지정 캐릭터 영웅등급"),1,
IF($M106="지정 캐릭터 PP",
  IF(AND(OR($B106=10,$B106=11),$M106=OFFSET($M106,-1,0)),OFFSET(O106,-1,0),
    VLOOKUP($M106,$AP:$BB,MATCH($AX$1,$AP$1:$BB$1,0),0)+INT($E106*(VLOOKUP($M106,$AP:$BB,MATCH($AY$1,$AP$1:$BB$1,0),0)-VLOOKUP($M106,$AP:$BB,MATCH($AX$1,$AP$1:$BB$1,0),0)+1))),
IF(OR($M106="안 지정 캐릭터 PP 일반등급",$M106="안 지정 캐릭터 PP 영웅등급"),
  IF(AND(OR($B106=10,$B106=11),$M106=OFFSET($M106,-1,0)),OFFSET(O106,-1,0),
    VLOOKUP($M106,$AP:$BB,MATCH($AX$1,$AP$1:$BB$1,0),0)+INT($E106*(VLOOKUP($M106,$AP:$BB,MATCH($AY$1,$AP$1:$BB$1,0),0)-VLOOKUP($M106,$AP:$BB,MATCH($AX$1,$AP$1:$BB$1,0),0)+1))),
"그외없음")))))</f>
        <v>13</v>
      </c>
      <c r="P106" t="str">
        <f ca="1">IF($M106="삭제","삭제",
IF($M106="지정 장비",
  IF(ISBLANK(VLOOKUP($N106,[1]EquipTable!$1:$1048576,MATCH("표준 GO pr Min",[1]EquipTable!$1:$1,0),0)),"DI",
    IF(ISBLANK(VLOOKUP($N106,[1]EquipTable!$1:$1048576,MATCH("표준 DI pr Min",[1]EquipTable!$1:$1,0),0)),"GO",
      IF(G106&lt;IF($B106&lt;=1,0.5,0.25),"DI","GO"))),
IF(OR($M106="캐릭터 상자 일반등급",$M106="캐릭터 상자 영웅등급"),"DI",
IF(OR($M106="지정 캐릭터",IF(ISERROR(FIND("지정 캐릭터 LBP",$M106)),0,1),$M106="안 지정 캐릭터 영웅등급"),"DI",
IF($M106="지정 캐릭터 PP","DI",
IF(OR($M106="안 지정 캐릭터 PP 일반등급",$M106="안 지정 캐릭터 PP 영웅등급"),"GO",
"그외없음"))))))</f>
        <v>GO</v>
      </c>
      <c r="Q106" t="str">
        <f ca="1">IF($M106="삭제","삭제",
IF($P106="GO","삭제",
IF($M106="지정 장비",
  IF(ISBLANK(VLOOKUP($N106,[1]EquipTable!$1:$1048576,MATCH("표준 DI pp Min",[1]EquipTable!$1:$1,0),0)),"삭제",
    VLOOKUP($N106,[1]EquipTable!$1:$1048576,MATCH("표준 DI pp Min",[1]EquipTable!$1:$1,0),0)+INT($H106*(VLOOKUP($N106,[1]EquipTable!$1:$1048576,MATCH("표준 DI pp Max",[1]EquipTable!$1:$1,0),0)-VLOOKUP($N106,[1]EquipTable!$1:$1048576,MATCH("표준 DI pp Min",[1]EquipTable!$1:$1,0),0)+1))),
IF(OR($M106="캐릭터 상자 일반등급",$M106="캐릭터 상자 영웅등급"),"삭제",
IF(OR($M106="지정 캐릭터",IF(ISERROR(FIND("지정 캐릭터 LBP",$M106)),0,1)),
  IF(AND(OR($B106=10,$B106=11),$M106=OFFSET($M106,-1,0)),OFFSET(Q106,-1,0),
    IF(ISBLANK(VLOOKUP($N106,[2]ActorTable!$1:$1048576,MATCH("표준 DI pp Min",[2]ActorTable!$1:$1,0),0)),"삭제",
      INT(VLOOKUP($M106,$AP:$BC,MATCH($AZ$1,$AP$1:$BC$1,0),0)*(VLOOKUP($N106,[2]ActorTable!$1:$1048576,MATCH("표준 DI pp Min",[2]ActorTable!$1:$1,0),0)+$H106*(VLOOKUP($N106,[2]ActorTable!$1:$1048576,MATCH("표준 DI pp Max",[2]ActorTable!$1:$1,0),0)-VLOOKUP($N106,[2]ActorTable!$1:$1048576,MATCH("표준 DI pp Min",[2]ActorTable!$1:$1,0),0)+1))))),
IF($M106="안 지정 캐릭터 영웅등급",
  IF(AND(OR($B106=10,$B106=11),$M106=OFFSET($M106,-1,0)),OFFSET(Q106,-1,0),
    VLOOKUP($M106,$AP:$BC,MATCH($BB$1,$AP$1:$BC$1,0),0)+INT($H106*(VLOOKUP($M106,$AP:$BC,MATCH($BC$1,$AP$1:$BC$1,0),0)-VLOOKUP($M106,$AP:$BC,MATCH($BB$1,$AP$1:$BC$1,0),0)+1))),
IF($M106="지정 캐릭터 PP",
  IF(AND(OR($B106=10,$B106=11),$M106=OFFSET($M106,-1,0)),OFFSET(Q106,-1,0),
    INT($O106*VLOOKUP($M106,$AP:$BC,MATCH($AZ$1,$AP$1:$BC$1,0),0)*IF($O106&lt;=15,1,1+($O106-15)^0.5/8)*CHOOSE(MID($N106,7,1)+1,1,1.25,2))),
"그외없음")))))))</f>
        <v>삭제</v>
      </c>
      <c r="R106">
        <f ca="1">IF($M106="삭제","삭제",
IF($M106="지정 장비",
  IF($P106="DI",
    VLOOKUP($N106,[1]EquipTable!$1:$1048576,MATCH("표준 DI pr Min",[1]EquipTable!$1:$1,0),0)+INT($I106*(VLOOKUP($N106,[1]EquipTable!$1:$1048576,MATCH("표준 DI pr Max",[1]EquipTable!$1:$1,0),0)-VLOOKUP($N106,[1]EquipTable!$1:$1048576,MATCH("표준 DI pr Min",[1]EquipTable!$1:$1,0),0)+1)),
    ROUNDDOWN(VLOOKUP($N106,[1]EquipTable!$1:$1048576,MATCH("표준 GO pr Min",[1]EquipTable!$1:$1,0),0)+INT($I106*(VLOOKUP($N106,[1]EquipTable!$1:$1048576,MATCH("표준 GO pr Max",[1]EquipTable!$1:$1,0),0)-VLOOKUP($N106,[1]EquipTable!$1:$1048576,MATCH("표준 GO pr Min",[1]EquipTable!$1:$1,0),0)+100)),-2)),
IF(OR($M106="캐릭터 상자 일반등급",$M106="캐릭터 상자 영웅등급"),VLOOKUP($M106,$AP:$BC,MATCH($AZ$1,$AP$1:$BC$1,0),0),
IF(OR($M106="지정 캐릭터",IF(ISERROR(FIND("지정 캐릭터 LBP",$M106)),0,1)),
  IF(AND(OR($B106=10,$B106=11),$M106=OFFSET($M106,-1,0)),OFFSET(R106,-1,0),
    INT(VLOOKUP($M106,$AP:$BC,MATCH($AZ$1,$AP$1:$BC$1,0),0)*(VLOOKUP($N106,[2]ActorTable!$1:$1048576,MATCH("표준 DI pr Min",[2]ActorTable!$1:$1,0),0)+$I106*(VLOOKUP($N106,[2]ActorTable!$1:$1048576,MATCH("표준 DI pr Max",[2]ActorTable!$1:$1,0),0)-VLOOKUP($N106,[2]ActorTable!$1:$1048576,MATCH("표준 DI pr Min",[2]ActorTable!$1:$1,0),0)+1)))),
IF($M106="안 지정 캐릭터 영웅등급",
  IF(AND(OR($B106=10,$B106=11),$M106=OFFSET($M106,-1,0)),OFFSET(R106,-1,0),
    VLOOKUP($M106,$AP:$BC,MATCH($AZ$1,$AP$1:$BC$1,0),0)+INT($I106*(VLOOKUP($M106,$AP:$BC,MATCH($BA$1,$AP$1:$BC$1,0),0)-VLOOKUP($M106,$AP:$BC,MATCH($AZ$1,$AP$1:$BC$1,0),0)+1))),
IF($M106="지정 캐릭터 PP",
  IF(AND(OR($B106=10,$B106=11),$M106=OFFSET($M106,-1,0)),OFFSET(R106,-1,0),
    INT($O106*VLOOKUP($M106,$AP:$BC,MATCH($AZ$1,$AP$1:$BC$1,0),0)*IF($O106&lt;=15,1,1+($O106-15)^0.5/8)*CHOOSE(MID($N106,7,1)+1,1,1.25,2)*(VLOOKUP($M106,$AP:$BC,MATCH($BA$1,$AP$1:$BC$1,0),0)+$I106*(VLOOKUP($M106,$AP:$BC,MATCH($BB$1,$AP$1:$BC$1,0),0)-VLOOKUP($M106,$AP:$BC,MATCH($BA$1,$AP$1:$BC$1,0),0))))),
IF(OR($M106="안 지정 캐릭터 PP 일반등급",$M106="안 지정 캐릭터 PP 영웅등급"),
  IF(AND(OR($B106=10,$B106=11),$M106=OFFSET($M106,-1,0)),OFFSET(R106,-1,0),
    $O106*VLOOKUP($M106,$AP:$BC,MATCH($AZ$1,$AP$1:$BC$1,0),0)),
"그외없음")))))))</f>
        <v>3900</v>
      </c>
      <c r="S106" t="str">
        <f ca="1">IF(OR(ISNUMBER(N106),N106="삭제",ISBLANK(N106)),"",
IF(LEFT(N106,5)="Equip",
  IF($BP$1&lt;VLOOKUP(N106,[1]EquipTable!$1:$1048576,MATCH("업데이트순번",[1]EquipTable!$1:$1,0),0),"업데이트순번이상",""),
IF(LEFT(N106,5)="Actor",
  IF($BY$1&lt;VLOOKUP(N106,[2]ActorTable!$1:$1048576,MATCH("업데이트순번",[2]ActorTable!$1:$1,0),0),"업데이트순번이상",""),
"그외없음")))</f>
        <v/>
      </c>
      <c r="T106" t="str">
        <f ca="1">IF(OR(ISNUMBER(N106),N106="삭제",ISBLANK(N106)),"",
IF(LEFT(N106,5)="Equip",IF(MID(N106,7,1)="4","전설",""),
IF(LEFT(N106,5)="Actor",IF(MID(N106,7,1)="2","전설",""),
"그외없음")))</f>
        <v/>
      </c>
      <c r="U106" t="s">
        <v>92</v>
      </c>
      <c r="V106">
        <v>81752</v>
      </c>
      <c r="W106">
        <v>13</v>
      </c>
      <c r="X106" t="s">
        <v>125</v>
      </c>
      <c r="Z106">
        <v>1300</v>
      </c>
      <c r="AA106" t="str">
        <f ca="1">IF(ISBLANK(AB106),"",
VLOOKUP(AB106,OFFSET(INDIRECT("$A:$B"),0,MATCH(AB$1&amp;"_Verify",INDIRECT("$1:$1"),0)-1),2,0)
)</f>
        <v>upn</v>
      </c>
      <c r="AB106" t="s">
        <v>92</v>
      </c>
      <c r="AC106">
        <v>71752</v>
      </c>
      <c r="AD106">
        <v>6</v>
      </c>
      <c r="AE106" t="s">
        <v>125</v>
      </c>
      <c r="AG106">
        <v>1800</v>
      </c>
      <c r="AH106" t="str">
        <f>IF(OR(ISNUMBER(AC106),AC106="삭제",ISBLANK(AC106)),"",
IF(LEFT(AC106,5)="Equip",
  IF($BP$1&lt;VLOOKUP(AC106,[1]EquipTable!$1:$1048576,MATCH("업데이트순번",[1]EquipTable!$1:$1,0),0),"업데이트순번이상",""),
IF(LEFT(AC106,5)="Actor",
  IF($BY$1&lt;VLOOKUP(AC106,[2]ActorTable!$1:$1048576,MATCH("업데이트순번",[2]ActorTable!$1:$1,0),0),"업데이트순번이상",""),
"그외없음")))</f>
        <v/>
      </c>
      <c r="AI106" s="11" t="str">
        <f>IF(OR(ISNUMBER(AC106),AC106="삭제",ISBLANK(AC106)),"",
IF(LEFT(AC106,5)="Equip",IF(MID(AC106,7,1)="4","전설",""),
IF(LEFT(AC106,5)="Actor",IF(MID(AC106,7,1)="2","전설",""),
"그외없음")))</f>
        <v/>
      </c>
      <c r="AJ106" t="str">
        <f>IF(ISBLANK($AB106),"",
IF(AND($B106&gt;=VLOOKUP($AB106,$AP:$AS,3,0),$B106&lt;=VLOOKUP($AB106,$AP:$AS,4,0)),"","슬롯타입이상"))</f>
        <v/>
      </c>
      <c r="AK106" t="str">
        <f>IF(OR(
  AND(NOT(ISERROR(FIND("상자",AB106))),ISBLANK(AC106)),
  AND(ISBLANK(AB106),ISBLANK(AC106)),
  AND(NOT(ISERROR(FIND("안 지정",AB106))),ISNUMBER(AC106))),"",
IF(AND(NOT(ISERROR(FIND("상자",AB106))),NOT(ISBLANK(AC106))),"밸류불필요",
IF(AND(NOT(ISERROR(FIND("안 지정",AB106))),NOT(ISNUMBER(AC106))),"숫자필요",
IF(NOT(ISERROR(FIND("장비",AB106))),
  IFERROR(VLOOKUP(AC106,[1]EquipTable!$A:$T,MATCH("이름참고",[1]EquipTable!$1:$1,0),0),"장비없음"),
IF(NOT(ISERROR(FIND("캐릭터",AB106))),
  IFERROR(VLOOKUP(AC106,[2]ActorTable!$A:$H,MATCH("이름참고",[2]ActorTable!$1:$1,0),0),"캐릭터없음"),
"")))))</f>
        <v/>
      </c>
      <c r="AL106">
        <v>1</v>
      </c>
      <c r="AM106" t="str">
        <f ca="1">IF(ROW()=2,AN106,OFFSET(AM106,-1,0)&amp;IF(LEN(AN106)=0,"",","&amp;AN106))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v>
      </c>
      <c r="AN106" t="str">
        <f ca="1">IF(AL106&lt;&gt;1,"",
"{"""&amp;A$1&amp;""":"&amp;A106
&amp;","""&amp;B$1&amp;""":"&amp;B106
&amp;IF(LEN(AA106)=0,"",","""&amp;AA$1&amp;""":"""&amp;AA106&amp;"""")
&amp;IF(LEN(AC106)=0,"",","""&amp;AC$1&amp;""":"""&amp;AC106&amp;"""")
&amp;IF(LEN(AD106)=0,"",","""&amp;AD$1&amp;""":"&amp;AD106)
&amp;IF(LEN(AE106)=0,"",","""&amp;AE$1&amp;""":"""&amp;AE106&amp;"""")
&amp;IF(LEN(AF106)=0,"",","""&amp;AF$1&amp;""":"&amp;AF106)
&amp;IF(LEN(AG106)=0,"",","""&amp;AG$1&amp;""":"&amp;AG106)&amp;"}")</f>
        <v>{"dy":11,"sl":4,"tp":"upn","vl":"71752","cn":6,"pt":"GO","pr":1800}</v>
      </c>
      <c r="BM106">
        <f ca="1">IF(VLOOKUP($BV106,[1]EquipTable!$1:$1048576,MATCH("업데이트순번",[1]EquipTable!$1:$1,0),0)&lt;=$BP$1,1,0)
*IF(MID(BV106,7,1)="4",0.1,1)</f>
        <v>1</v>
      </c>
      <c r="BN106">
        <f ca="1">IF(VLOOKUP($BV106,[1]EquipTable!$1:$1048576,MATCH("업데이트순번",[1]EquipTable!$1:$1,0),0)&lt;=$BP$1,1,0)
*IF(MID(BV106,7,1)="4",0.1,1)
*IF(AND(MID(BV106,7,1)&lt;&gt;"4",OR(MID(BV106,6,1)="6",MID(BV106,6,1)="7")),3,1)</f>
        <v>3</v>
      </c>
      <c r="BO106">
        <f ca="1">IF(VLOOKUP($BV106,[1]EquipTable!$1:$1048576,MATCH("업데이트순번",[1]EquipTable!$1:$1,0),0)&lt;=$BP$1,1,0)
*IF(MID(BV106,7,1)="4",0.1,1)
*IF(AND(MID(BV106,7,1)&lt;&gt;"4",MID(BV106,6,1)="8"),4,1)</f>
        <v>1</v>
      </c>
      <c r="BP106">
        <f t="shared" ca="1" si="16"/>
        <v>1.3495276653171391E-2</v>
      </c>
      <c r="BQ106">
        <f t="shared" ca="1" si="17"/>
        <v>2.8275212064090487E-2</v>
      </c>
      <c r="BR106">
        <f t="shared" ca="1" si="18"/>
        <v>1.0193679918450561E-2</v>
      </c>
      <c r="BS106">
        <f t="shared" ca="1" si="19"/>
        <v>0.84615384615384692</v>
      </c>
      <c r="BT106">
        <f t="shared" ca="1" si="20"/>
        <v>0.83600377002827519</v>
      </c>
      <c r="BU106">
        <f t="shared" ca="1" si="21"/>
        <v>0.63914373088684973</v>
      </c>
      <c r="BV106" t="str">
        <f ca="1">OFFSET([1]EquipTable!$A$1,ROW()-1,0)</f>
        <v>Equip7202</v>
      </c>
    </row>
    <row r="107" spans="1:74">
      <c r="A107">
        <v>11</v>
      </c>
      <c r="B107">
        <v>5</v>
      </c>
      <c r="C107">
        <f>IF(B107&lt;=9,0,
IF(B107=10,1,2))</f>
        <v>0</v>
      </c>
      <c r="D107">
        <f ca="1">RAND()</f>
        <v>0.64590084926359181</v>
      </c>
      <c r="E107">
        <f ca="1">RAND()</f>
        <v>0.41271641269639581</v>
      </c>
      <c r="F107">
        <f ca="1">RAND()</f>
        <v>0.42637677712621258</v>
      </c>
      <c r="G107">
        <f ca="1">RAND()</f>
        <v>2.1311029783769864E-2</v>
      </c>
      <c r="H107">
        <f ca="1">RAND()</f>
        <v>0.11691013391836913</v>
      </c>
      <c r="I107">
        <f ca="1">RAND()</f>
        <v>0.545201913089849</v>
      </c>
      <c r="M107" t="str">
        <f ca="1">IF(LEN(J107)&lt;&gt;0,J107,VLOOKUP(D107+$B107,$BJ:$BK,MATCH($BK$1,$BJ$1:$BK$1,0),1))</f>
        <v>안 지정 캐릭터 PP 영웅등급</v>
      </c>
      <c r="N107">
        <f ca="1">IF(LEN(K107)&lt;&gt;0,
  IF(LEN($J107)=0,"두 칸 모두 입력",
  IF($J107="지정 장비",K107,INDEX($CA:$CA,MATCH(K107,$CB:$CB,0)))),
IF($M107="삭제","삭제",
IF($M107="지정 장비",VLOOKUP($E107,OFFSET($BS:$BV,0,IF($B107=6,1,IF($B107=7,2,0))),MATCH($BV$1,OFFSET($BS$1:$BV$1,0,IF($B107=6,1,IF($B107=7,2,0))),0),1),
IF(OR($M107="캐릭터 상자 일반등급",$M107="캐릭터 상자 영웅등급"),"삭제",
IF(OR($M107="지정 캐릭터",$M107="지정 캐릭터 PP",IF(ISERROR(FIND("지정 캐릭터 LBP",$M107)),0,1)),
  IF(AND(OR($B107=10,$B107=11),$M107=OFFSET($M107,-1,0)),OFFSET(N107,-1,0),VLOOKUP($E107,$BZ:$CA,MATCH($CA$1,$BZ$1:$CA$1,0),1)),
IF(OR($M107="안 지정 캐릭터 영웅등급",$M107="안 지정 캐릭터 PP 일반등급",$M107="안 지정 캐릭터 PP 영웅등급"),
  IF(AND(OR($B107=10,$B107=11),$M107=OFFSET($M107,-1,0)),OFFSET(N107,-1,0),INT($E107*100000)),
"그외없음"))))))</f>
        <v>41271</v>
      </c>
      <c r="O107">
        <f ca="1">IF(LEN(L107)&lt;&gt;0,
  IF(OR(LEN($J107)=0,LEN($K107)=0),"세 칸 모두 입력",L107),
IF($M107="삭제","삭제",
IF(OR($M107="지정 장비",$M107="캐릭터 상자 일반등급",$M107="캐릭터 상자 영웅등급",$M107="지정 캐릭터",IF(ISERROR(FIND("지정 캐릭터 LBP",$M107)),0,1),$M107="안 지정 캐릭터 영웅등급"),1,
IF($M107="지정 캐릭터 PP",
  IF(AND(OR($B107=10,$B107=11),$M107=OFFSET($M107,-1,0)),OFFSET(O107,-1,0),
    VLOOKUP($M107,$AP:$BB,MATCH($AX$1,$AP$1:$BB$1,0),0)+INT($E107*(VLOOKUP($M107,$AP:$BB,MATCH($AY$1,$AP$1:$BB$1,0),0)-VLOOKUP($M107,$AP:$BB,MATCH($AX$1,$AP$1:$BB$1,0),0)+1))),
IF(OR($M107="안 지정 캐릭터 PP 일반등급",$M107="안 지정 캐릭터 PP 영웅등급"),
  IF(AND(OR($B107=10,$B107=11),$M107=OFFSET($M107,-1,0)),OFFSET(O107,-1,0),
    VLOOKUP($M107,$AP:$BB,MATCH($AX$1,$AP$1:$BB$1,0),0)+INT($E107*(VLOOKUP($M107,$AP:$BB,MATCH($AY$1,$AP$1:$BB$1,0),0)-VLOOKUP($M107,$AP:$BB,MATCH($AX$1,$AP$1:$BB$1,0),0)+1))),
"그외없음")))))</f>
        <v>7</v>
      </c>
      <c r="P107" t="str">
        <f ca="1">IF($M107="삭제","삭제",
IF($M107="지정 장비",
  IF(ISBLANK(VLOOKUP($N107,[1]EquipTable!$1:$1048576,MATCH("표준 GO pr Min",[1]EquipTable!$1:$1,0),0)),"DI",
    IF(ISBLANK(VLOOKUP($N107,[1]EquipTable!$1:$1048576,MATCH("표준 DI pr Min",[1]EquipTable!$1:$1,0),0)),"GO",
      IF(G107&lt;IF($B107&lt;=1,0.5,0.25),"DI","GO"))),
IF(OR($M107="캐릭터 상자 일반등급",$M107="캐릭터 상자 영웅등급"),"DI",
IF(OR($M107="지정 캐릭터",IF(ISERROR(FIND("지정 캐릭터 LBP",$M107)),0,1),$M107="안 지정 캐릭터 영웅등급"),"DI",
IF($M107="지정 캐릭터 PP","DI",
IF(OR($M107="안 지정 캐릭터 PP 일반등급",$M107="안 지정 캐릭터 PP 영웅등급"),"GO",
"그외없음"))))))</f>
        <v>GO</v>
      </c>
      <c r="Q107" t="str">
        <f ca="1">IF($M107="삭제","삭제",
IF($P107="GO","삭제",
IF($M107="지정 장비",
  IF(ISBLANK(VLOOKUP($N107,[1]EquipTable!$1:$1048576,MATCH("표준 DI pp Min",[1]EquipTable!$1:$1,0),0)),"삭제",
    VLOOKUP($N107,[1]EquipTable!$1:$1048576,MATCH("표준 DI pp Min",[1]EquipTable!$1:$1,0),0)+INT($H107*(VLOOKUP($N107,[1]EquipTable!$1:$1048576,MATCH("표준 DI pp Max",[1]EquipTable!$1:$1,0),0)-VLOOKUP($N107,[1]EquipTable!$1:$1048576,MATCH("표준 DI pp Min",[1]EquipTable!$1:$1,0),0)+1))),
IF(OR($M107="캐릭터 상자 일반등급",$M107="캐릭터 상자 영웅등급"),"삭제",
IF(OR($M107="지정 캐릭터",IF(ISERROR(FIND("지정 캐릭터 LBP",$M107)),0,1)),
  IF(AND(OR($B107=10,$B107=11),$M107=OFFSET($M107,-1,0)),OFFSET(Q107,-1,0),
    IF(ISBLANK(VLOOKUP($N107,[2]ActorTable!$1:$1048576,MATCH("표준 DI pp Min",[2]ActorTable!$1:$1,0),0)),"삭제",
      INT(VLOOKUP($M107,$AP:$BC,MATCH($AZ$1,$AP$1:$BC$1,0),0)*(VLOOKUP($N107,[2]ActorTable!$1:$1048576,MATCH("표준 DI pp Min",[2]ActorTable!$1:$1,0),0)+$H107*(VLOOKUP($N107,[2]ActorTable!$1:$1048576,MATCH("표준 DI pp Max",[2]ActorTable!$1:$1,0),0)-VLOOKUP($N107,[2]ActorTable!$1:$1048576,MATCH("표준 DI pp Min",[2]ActorTable!$1:$1,0),0)+1))))),
IF($M107="안 지정 캐릭터 영웅등급",
  IF(AND(OR($B107=10,$B107=11),$M107=OFFSET($M107,-1,0)),OFFSET(Q107,-1,0),
    VLOOKUP($M107,$AP:$BC,MATCH($BB$1,$AP$1:$BC$1,0),0)+INT($H107*(VLOOKUP($M107,$AP:$BC,MATCH($BC$1,$AP$1:$BC$1,0),0)-VLOOKUP($M107,$AP:$BC,MATCH($BB$1,$AP$1:$BC$1,0),0)+1))),
IF($M107="지정 캐릭터 PP",
  IF(AND(OR($B107=10,$B107=11),$M107=OFFSET($M107,-1,0)),OFFSET(Q107,-1,0),
    INT($O107*VLOOKUP($M107,$AP:$BC,MATCH($AZ$1,$AP$1:$BC$1,0),0)*IF($O107&lt;=15,1,1+($O107-15)^0.5/8)*CHOOSE(MID($N107,7,1)+1,1,1.25,2))),
"그외없음")))))))</f>
        <v>삭제</v>
      </c>
      <c r="R107">
        <f ca="1">IF($M107="삭제","삭제",
IF($M107="지정 장비",
  IF($P107="DI",
    VLOOKUP($N107,[1]EquipTable!$1:$1048576,MATCH("표준 DI pr Min",[1]EquipTable!$1:$1,0),0)+INT($I107*(VLOOKUP($N107,[1]EquipTable!$1:$1048576,MATCH("표준 DI pr Max",[1]EquipTable!$1:$1,0),0)-VLOOKUP($N107,[1]EquipTable!$1:$1048576,MATCH("표준 DI pr Min",[1]EquipTable!$1:$1,0),0)+1)),
    ROUNDDOWN(VLOOKUP($N107,[1]EquipTable!$1:$1048576,MATCH("표준 GO pr Min",[1]EquipTable!$1:$1,0),0)+INT($I107*(VLOOKUP($N107,[1]EquipTable!$1:$1048576,MATCH("표준 GO pr Max",[1]EquipTable!$1:$1,0),0)-VLOOKUP($N107,[1]EquipTable!$1:$1048576,MATCH("표준 GO pr Min",[1]EquipTable!$1:$1,0),0)+100)),-2)),
IF(OR($M107="캐릭터 상자 일반등급",$M107="캐릭터 상자 영웅등급"),VLOOKUP($M107,$AP:$BC,MATCH($AZ$1,$AP$1:$BC$1,0),0),
IF(OR($M107="지정 캐릭터",IF(ISERROR(FIND("지정 캐릭터 LBP",$M107)),0,1)),
  IF(AND(OR($B107=10,$B107=11),$M107=OFFSET($M107,-1,0)),OFFSET(R107,-1,0),
    INT(VLOOKUP($M107,$AP:$BC,MATCH($AZ$1,$AP$1:$BC$1,0),0)*(VLOOKUP($N107,[2]ActorTable!$1:$1048576,MATCH("표준 DI pr Min",[2]ActorTable!$1:$1,0),0)+$I107*(VLOOKUP($N107,[2]ActorTable!$1:$1048576,MATCH("표준 DI pr Max",[2]ActorTable!$1:$1,0),0)-VLOOKUP($N107,[2]ActorTable!$1:$1048576,MATCH("표준 DI pr Min",[2]ActorTable!$1:$1,0),0)+1)))),
IF($M107="안 지정 캐릭터 영웅등급",
  IF(AND(OR($B107=10,$B107=11),$M107=OFFSET($M107,-1,0)),OFFSET(R107,-1,0),
    VLOOKUP($M107,$AP:$BC,MATCH($AZ$1,$AP$1:$BC$1,0),0)+INT($I107*(VLOOKUP($M107,$AP:$BC,MATCH($BA$1,$AP$1:$BC$1,0),0)-VLOOKUP($M107,$AP:$BC,MATCH($AZ$1,$AP$1:$BC$1,0),0)+1))),
IF($M107="지정 캐릭터 PP",
  IF(AND(OR($B107=10,$B107=11),$M107=OFFSET($M107,-1,0)),OFFSET(R107,-1,0),
    INT($O107*VLOOKUP($M107,$AP:$BC,MATCH($AZ$1,$AP$1:$BC$1,0),0)*IF($O107&lt;=15,1,1+($O107-15)^0.5/8)*CHOOSE(MID($N107,7,1)+1,1,1.25,2)*(VLOOKUP($M107,$AP:$BC,MATCH($BA$1,$AP$1:$BC$1,0),0)+$I107*(VLOOKUP($M107,$AP:$BC,MATCH($BB$1,$AP$1:$BC$1,0),0)-VLOOKUP($M107,$AP:$BC,MATCH($BA$1,$AP$1:$BC$1,0),0))))),
IF(OR($M107="안 지정 캐릭터 PP 일반등급",$M107="안 지정 캐릭터 PP 영웅등급"),
  IF(AND(OR($B107=10,$B107=11),$M107=OFFSET($M107,-1,0)),OFFSET(R107,-1,0),
    $O107*VLOOKUP($M107,$AP:$BC,MATCH($AZ$1,$AP$1:$BC$1,0),0)),
"그외없음")))))))</f>
        <v>2100</v>
      </c>
      <c r="S107" t="str">
        <f ca="1">IF(OR(ISNUMBER(N107),N107="삭제",ISBLANK(N107)),"",
IF(LEFT(N107,5)="Equip",
  IF($BP$1&lt;VLOOKUP(N107,[1]EquipTable!$1:$1048576,MATCH("업데이트순번",[1]EquipTable!$1:$1,0),0),"업데이트순번이상",""),
IF(LEFT(N107,5)="Actor",
  IF($BY$1&lt;VLOOKUP(N107,[2]ActorTable!$1:$1048576,MATCH("업데이트순번",[2]ActorTable!$1:$1,0),0),"업데이트순번이상",""),
"그외없음")))</f>
        <v/>
      </c>
      <c r="T107" t="str">
        <f ca="1">IF(OR(ISNUMBER(N107),N107="삭제",ISBLANK(N107)),"",
IF(LEFT(N107,5)="Equip",IF(MID(N107,7,1)="4","전설",""),
IF(LEFT(N107,5)="Actor",IF(MID(N107,7,1)="2","전설",""),
"그외없음")))</f>
        <v/>
      </c>
      <c r="U107" t="s">
        <v>92</v>
      </c>
      <c r="V107">
        <v>60496</v>
      </c>
      <c r="W107">
        <v>12</v>
      </c>
      <c r="X107" t="s">
        <v>125</v>
      </c>
      <c r="Z107">
        <v>1200</v>
      </c>
      <c r="AA107" t="str">
        <f ca="1">IF(ISBLANK(AB107),"",
VLOOKUP(AB107,OFFSET(INDIRECT("$A:$B"),0,MATCH(AB$1&amp;"_Verify",INDIRECT("$1:$1"),0)-1),2,0)
)</f>
        <v>fe</v>
      </c>
      <c r="AB107" t="s">
        <v>82</v>
      </c>
      <c r="AC107" t="s">
        <v>456</v>
      </c>
      <c r="AD107">
        <v>1</v>
      </c>
      <c r="AE107" t="s">
        <v>125</v>
      </c>
      <c r="AG107">
        <v>2300</v>
      </c>
      <c r="AH107" t="str">
        <f ca="1">IF(OR(ISNUMBER(AC107),AC107="삭제",ISBLANK(AC107)),"",
IF(LEFT(AC107,5)="Equip",
  IF($BP$1&lt;VLOOKUP(AC107,[1]EquipTable!$1:$1048576,MATCH("업데이트순번",[1]EquipTable!$1:$1,0),0),"업데이트순번이상",""),
IF(LEFT(AC107,5)="Actor",
  IF($BY$1&lt;VLOOKUP(AC107,[2]ActorTable!$1:$1048576,MATCH("업데이트순번",[2]ActorTable!$1:$1,0),0),"업데이트순번이상",""),
"그외없음")))</f>
        <v/>
      </c>
      <c r="AI107" s="11" t="str">
        <f>IF(OR(ISNUMBER(AC107),AC107="삭제",ISBLANK(AC107)),"",
IF(LEFT(AC107,5)="Equip",IF(MID(AC107,7,1)="4","전설",""),
IF(LEFT(AC107,5)="Actor",IF(MID(AC107,7,1)="2","전설",""),
"그외없음")))</f>
        <v/>
      </c>
      <c r="AJ107" t="str">
        <f>IF(ISBLANK($AB107),"",
IF(AND($B107&gt;=VLOOKUP($AB107,$AP:$AS,3,0),$B107&lt;=VLOOKUP($AB107,$AP:$AS,4,0)),"","슬롯타입이상"))</f>
        <v/>
      </c>
      <c r="AK107" t="str">
        <f ca="1">IF(OR(
  AND(NOT(ISERROR(FIND("상자",AB107))),ISBLANK(AC107)),
  AND(ISBLANK(AB107),ISBLANK(AC107)),
  AND(NOT(ISERROR(FIND("안 지정",AB107))),ISNUMBER(AC107))),"",
IF(AND(NOT(ISERROR(FIND("상자",AB107))),NOT(ISBLANK(AC107))),"밸류불필요",
IF(AND(NOT(ISERROR(FIND("안 지정",AB107))),NOT(ISNUMBER(AC107))),"숫자필요",
IF(NOT(ISERROR(FIND("장비",AB107))),
  IFERROR(VLOOKUP(AC107,[1]EquipTable!$A:$T,MATCH("이름참고",[1]EquipTable!$1:$1,0),0),"장비없음"),
IF(NOT(ISERROR(FIND("캐릭터",AB107))),
  IFERROR(VLOOKUP(AC107,[2]ActorTable!$A:$H,MATCH("이름참고",[2]ActorTable!$1:$1,0),0),"캐릭터없음"),
"")))))</f>
        <v>SMG28</v>
      </c>
      <c r="AL107">
        <v>1</v>
      </c>
      <c r="AM107" t="str">
        <f ca="1">IF(ROW()=2,AN107,OFFSET(AM107,-1,0)&amp;IF(LEN(AN107)=0,"",","&amp;AN107))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v>
      </c>
      <c r="AN107" t="str">
        <f ca="1">IF(AL107&lt;&gt;1,"",
"{"""&amp;A$1&amp;""":"&amp;A107
&amp;","""&amp;B$1&amp;""":"&amp;B107
&amp;IF(LEN(AA107)=0,"",","""&amp;AA$1&amp;""":"""&amp;AA107&amp;"""")
&amp;IF(LEN(AC107)=0,"",","""&amp;AC$1&amp;""":"""&amp;AC107&amp;"""")
&amp;IF(LEN(AD107)=0,"",","""&amp;AD$1&amp;""":"&amp;AD107)
&amp;IF(LEN(AE107)=0,"",","""&amp;AE$1&amp;""":"""&amp;AE107&amp;"""")
&amp;IF(LEN(AF107)=0,"",","""&amp;AF$1&amp;""":"&amp;AF107)
&amp;IF(LEN(AG107)=0,"",","""&amp;AG$1&amp;""":"&amp;AG107)&amp;"}")</f>
        <v>{"dy":11,"sl":5,"tp":"fe","vl":"Equip6002","cn":1,"pt":"GO","pr":2300}</v>
      </c>
      <c r="BM107">
        <f ca="1">IF(VLOOKUP($BV107,[1]EquipTable!$1:$1048576,MATCH("업데이트순번",[1]EquipTable!$1:$1,0),0)&lt;=$BP$1,1,0)
*IF(MID(BV107,7,1)="4",0.1,1)</f>
        <v>1</v>
      </c>
      <c r="BN107">
        <f ca="1">IF(VLOOKUP($BV107,[1]EquipTable!$1:$1048576,MATCH("업데이트순번",[1]EquipTable!$1:$1,0),0)&lt;=$BP$1,1,0)
*IF(MID(BV107,7,1)="4",0.1,1)
*IF(AND(MID(BV107,7,1)&lt;&gt;"4",OR(MID(BV107,6,1)="6",MID(BV107,6,1)="7")),3,1)</f>
        <v>3</v>
      </c>
      <c r="BO107">
        <f ca="1">IF(VLOOKUP($BV107,[1]EquipTable!$1:$1048576,MATCH("업데이트순번",[1]EquipTable!$1:$1,0),0)&lt;=$BP$1,1,0)
*IF(MID(BV107,7,1)="4",0.1,1)
*IF(AND(MID(BV107,7,1)&lt;&gt;"4",MID(BV107,6,1)="8"),4,1)</f>
        <v>1</v>
      </c>
      <c r="BP107">
        <f t="shared" ca="1" si="16"/>
        <v>1.3495276653171391E-2</v>
      </c>
      <c r="BQ107">
        <f t="shared" ca="1" si="17"/>
        <v>2.8275212064090487E-2</v>
      </c>
      <c r="BR107">
        <f t="shared" ca="1" si="18"/>
        <v>1.0193679918450561E-2</v>
      </c>
      <c r="BS107">
        <f t="shared" ca="1" si="19"/>
        <v>0.85964912280701833</v>
      </c>
      <c r="BT107">
        <f t="shared" ca="1" si="20"/>
        <v>0.86427898209236564</v>
      </c>
      <c r="BU107">
        <f t="shared" ca="1" si="21"/>
        <v>0.64933741080530027</v>
      </c>
      <c r="BV107" t="str">
        <f ca="1">OFFSET([1]EquipTable!$A$1,ROW()-1,0)</f>
        <v>Equip7301</v>
      </c>
    </row>
    <row r="108" spans="1:74">
      <c r="A108">
        <v>11</v>
      </c>
      <c r="B108">
        <v>6</v>
      </c>
      <c r="C108">
        <f>IF(B108&lt;=9,0,
IF(B108=10,1,2))</f>
        <v>0</v>
      </c>
      <c r="D108">
        <f ca="1">RAND()</f>
        <v>0.19526125722736409</v>
      </c>
      <c r="E108">
        <f ca="1">RAND()</f>
        <v>0.4262761216804356</v>
      </c>
      <c r="F108">
        <f ca="1">RAND()</f>
        <v>0.52405451797887304</v>
      </c>
      <c r="G108">
        <f ca="1">RAND()</f>
        <v>0.16947336544415548</v>
      </c>
      <c r="H108">
        <f ca="1">RAND()</f>
        <v>0.94508107346501813</v>
      </c>
      <c r="I108">
        <f ca="1">RAND()</f>
        <v>0.34112830256658189</v>
      </c>
      <c r="M108" t="str">
        <f ca="1">IF(LEN(J108)&lt;&gt;0,J108,VLOOKUP(D108+$B108,$BJ:$BK,MATCH($BK$1,$BJ$1:$BK$1,0),1))</f>
        <v>지정 장비</v>
      </c>
      <c r="N108" t="str">
        <f ca="1">IF(LEN(K108)&lt;&gt;0,
  IF(LEN($J108)=0,"두 칸 모두 입력",
  IF($J108="지정 장비",K108,INDEX($CA:$CA,MATCH(K108,$CB:$CB,0)))),
IF($M108="삭제","삭제",
IF($M108="지정 장비",VLOOKUP($E108,OFFSET($BS:$BV,0,IF($B108=6,1,IF($B108=7,2,0))),MATCH($BV$1,OFFSET($BS$1:$BV$1,0,IF($B108=6,1,IF($B108=7,2,0))),0),1),
IF(OR($M108="캐릭터 상자 일반등급",$M108="캐릭터 상자 영웅등급"),"삭제",
IF(OR($M108="지정 캐릭터",$M108="지정 캐릭터 PP",IF(ISERROR(FIND("지정 캐릭터 LBP",$M108)),0,1)),
  IF(AND(OR($B108=10,$B108=11),$M108=OFFSET($M108,-1,0)),OFFSET(N108,-1,0),VLOOKUP($E108,$BZ:$CA,MATCH($CA$1,$BZ$1:$CA$1,0),1)),
IF(OR($M108="안 지정 캐릭터 영웅등급",$M108="안 지정 캐릭터 PP 일반등급",$M108="안 지정 캐릭터 PP 영웅등급"),
  IF(AND(OR($B108=10,$B108=11),$M108=OFFSET($M108,-1,0)),OFFSET(N108,-1,0),INT($E108*100000)),
"그외없음"))))))</f>
        <v>Equip5102</v>
      </c>
      <c r="O108">
        <f ca="1">IF(LEN(L108)&lt;&gt;0,
  IF(OR(LEN($J108)=0,LEN($K108)=0),"세 칸 모두 입력",L108),
IF($M108="삭제","삭제",
IF(OR($M108="지정 장비",$M108="캐릭터 상자 일반등급",$M108="캐릭터 상자 영웅등급",$M108="지정 캐릭터",IF(ISERROR(FIND("지정 캐릭터 LBP",$M108)),0,1),$M108="안 지정 캐릭터 영웅등급"),1,
IF($M108="지정 캐릭터 PP",
  IF(AND(OR($B108=10,$B108=11),$M108=OFFSET($M108,-1,0)),OFFSET(O108,-1,0),
    VLOOKUP($M108,$AP:$BB,MATCH($AX$1,$AP$1:$BB$1,0),0)+INT($E108*(VLOOKUP($M108,$AP:$BB,MATCH($AY$1,$AP$1:$BB$1,0),0)-VLOOKUP($M108,$AP:$BB,MATCH($AX$1,$AP$1:$BB$1,0),0)+1))),
IF(OR($M108="안 지정 캐릭터 PP 일반등급",$M108="안 지정 캐릭터 PP 영웅등급"),
  IF(AND(OR($B108=10,$B108=11),$M108=OFFSET($M108,-1,0)),OFFSET(O108,-1,0),
    VLOOKUP($M108,$AP:$BB,MATCH($AX$1,$AP$1:$BB$1,0),0)+INT($E108*(VLOOKUP($M108,$AP:$BB,MATCH($AY$1,$AP$1:$BB$1,0),0)-VLOOKUP($M108,$AP:$BB,MATCH($AX$1,$AP$1:$BB$1,0),0)+1))),
"그외없음")))))</f>
        <v>1</v>
      </c>
      <c r="P108" t="str">
        <f ca="1">IF($M108="삭제","삭제",
IF($M108="지정 장비",
  IF(ISBLANK(VLOOKUP($N108,[1]EquipTable!$1:$1048576,MATCH("표준 GO pr Min",[1]EquipTable!$1:$1,0),0)),"DI",
    IF(ISBLANK(VLOOKUP($N108,[1]EquipTable!$1:$1048576,MATCH("표준 DI pr Min",[1]EquipTable!$1:$1,0),0)),"GO",
      IF(G108&lt;IF($B108&lt;=1,0.5,0.25),"DI","GO"))),
IF(OR($M108="캐릭터 상자 일반등급",$M108="캐릭터 상자 영웅등급"),"DI",
IF(OR($M108="지정 캐릭터",IF(ISERROR(FIND("지정 캐릭터 LBP",$M108)),0,1),$M108="안 지정 캐릭터 영웅등급"),"DI",
IF($M108="지정 캐릭터 PP","DI",
IF(OR($M108="안 지정 캐릭터 PP 일반등급",$M108="안 지정 캐릭터 PP 영웅등급"),"GO",
"그외없음"))))))</f>
        <v>GO</v>
      </c>
      <c r="Q108" t="str">
        <f ca="1">IF($M108="삭제","삭제",
IF($P108="GO","삭제",
IF($M108="지정 장비",
  IF(ISBLANK(VLOOKUP($N108,[1]EquipTable!$1:$1048576,MATCH("표준 DI pp Min",[1]EquipTable!$1:$1,0),0)),"삭제",
    VLOOKUP($N108,[1]EquipTable!$1:$1048576,MATCH("표준 DI pp Min",[1]EquipTable!$1:$1,0),0)+INT($H108*(VLOOKUP($N108,[1]EquipTable!$1:$1048576,MATCH("표준 DI pp Max",[1]EquipTable!$1:$1,0),0)-VLOOKUP($N108,[1]EquipTable!$1:$1048576,MATCH("표준 DI pp Min",[1]EquipTable!$1:$1,0),0)+1))),
IF(OR($M108="캐릭터 상자 일반등급",$M108="캐릭터 상자 영웅등급"),"삭제",
IF(OR($M108="지정 캐릭터",IF(ISERROR(FIND("지정 캐릭터 LBP",$M108)),0,1)),
  IF(AND(OR($B108=10,$B108=11),$M108=OFFSET($M108,-1,0)),OFFSET(Q108,-1,0),
    IF(ISBLANK(VLOOKUP($N108,[2]ActorTable!$1:$1048576,MATCH("표준 DI pp Min",[2]ActorTable!$1:$1,0),0)),"삭제",
      INT(VLOOKUP($M108,$AP:$BC,MATCH($AZ$1,$AP$1:$BC$1,0),0)*(VLOOKUP($N108,[2]ActorTable!$1:$1048576,MATCH("표준 DI pp Min",[2]ActorTable!$1:$1,0),0)+$H108*(VLOOKUP($N108,[2]ActorTable!$1:$1048576,MATCH("표준 DI pp Max",[2]ActorTable!$1:$1,0),0)-VLOOKUP($N108,[2]ActorTable!$1:$1048576,MATCH("표준 DI pp Min",[2]ActorTable!$1:$1,0),0)+1))))),
IF($M108="안 지정 캐릭터 영웅등급",
  IF(AND(OR($B108=10,$B108=11),$M108=OFFSET($M108,-1,0)),OFFSET(Q108,-1,0),
    VLOOKUP($M108,$AP:$BC,MATCH($BB$1,$AP$1:$BC$1,0),0)+INT($H108*(VLOOKUP($M108,$AP:$BC,MATCH($BC$1,$AP$1:$BC$1,0),0)-VLOOKUP($M108,$AP:$BC,MATCH($BB$1,$AP$1:$BC$1,0),0)+1))),
IF($M108="지정 캐릭터 PP",
  IF(AND(OR($B108=10,$B108=11),$M108=OFFSET($M108,-1,0)),OFFSET(Q108,-1,0),
    INT($O108*VLOOKUP($M108,$AP:$BC,MATCH($AZ$1,$AP$1:$BC$1,0),0)*IF($O108&lt;=15,1,1+($O108-15)^0.5/8)*CHOOSE(MID($N108,7,1)+1,1,1.25,2))),
"그외없음")))))))</f>
        <v>삭제</v>
      </c>
      <c r="R108">
        <f ca="1">IF($M108="삭제","삭제",
IF($M108="지정 장비",
  IF($P108="DI",
    VLOOKUP($N108,[1]EquipTable!$1:$1048576,MATCH("표준 DI pr Min",[1]EquipTable!$1:$1,0),0)+INT($I108*(VLOOKUP($N108,[1]EquipTable!$1:$1048576,MATCH("표준 DI pr Max",[1]EquipTable!$1:$1,0),0)-VLOOKUP($N108,[1]EquipTable!$1:$1048576,MATCH("표준 DI pr Min",[1]EquipTable!$1:$1,0),0)+1)),
    ROUNDDOWN(VLOOKUP($N108,[1]EquipTable!$1:$1048576,MATCH("표준 GO pr Min",[1]EquipTable!$1:$1,0),0)+INT($I108*(VLOOKUP($N108,[1]EquipTable!$1:$1048576,MATCH("표준 GO pr Max",[1]EquipTable!$1:$1,0),0)-VLOOKUP($N108,[1]EquipTable!$1:$1048576,MATCH("표준 GO pr Min",[1]EquipTable!$1:$1,0),0)+100)),-2)),
IF(OR($M108="캐릭터 상자 일반등급",$M108="캐릭터 상자 영웅등급"),VLOOKUP($M108,$AP:$BC,MATCH($AZ$1,$AP$1:$BC$1,0),0),
IF(OR($M108="지정 캐릭터",IF(ISERROR(FIND("지정 캐릭터 LBP",$M108)),0,1)),
  IF(AND(OR($B108=10,$B108=11),$M108=OFFSET($M108,-1,0)),OFFSET(R108,-1,0),
    INT(VLOOKUP($M108,$AP:$BC,MATCH($AZ$1,$AP$1:$BC$1,0),0)*(VLOOKUP($N108,[2]ActorTable!$1:$1048576,MATCH("표준 DI pr Min",[2]ActorTable!$1:$1,0),0)+$I108*(VLOOKUP($N108,[2]ActorTable!$1:$1048576,MATCH("표준 DI pr Max",[2]ActorTable!$1:$1,0),0)-VLOOKUP($N108,[2]ActorTable!$1:$1048576,MATCH("표준 DI pr Min",[2]ActorTable!$1:$1,0),0)+1)))),
IF($M108="안 지정 캐릭터 영웅등급",
  IF(AND(OR($B108=10,$B108=11),$M108=OFFSET($M108,-1,0)),OFFSET(R108,-1,0),
    VLOOKUP($M108,$AP:$BC,MATCH($AZ$1,$AP$1:$BC$1,0),0)+INT($I108*(VLOOKUP($M108,$AP:$BC,MATCH($BA$1,$AP$1:$BC$1,0),0)-VLOOKUP($M108,$AP:$BC,MATCH($AZ$1,$AP$1:$BC$1,0),0)+1))),
IF($M108="지정 캐릭터 PP",
  IF(AND(OR($B108=10,$B108=11),$M108=OFFSET($M108,-1,0)),OFFSET(R108,-1,0),
    INT($O108*VLOOKUP($M108,$AP:$BC,MATCH($AZ$1,$AP$1:$BC$1,0),0)*IF($O108&lt;=15,1,1+($O108-15)^0.5/8)*CHOOSE(MID($N108,7,1)+1,1,1.25,2)*(VLOOKUP($M108,$AP:$BC,MATCH($BA$1,$AP$1:$BC$1,0),0)+$I108*(VLOOKUP($M108,$AP:$BC,MATCH($BB$1,$AP$1:$BC$1,0),0)-VLOOKUP($M108,$AP:$BC,MATCH($BA$1,$AP$1:$BC$1,0),0))))),
IF(OR($M108="안 지정 캐릭터 PP 일반등급",$M108="안 지정 캐릭터 PP 영웅등급"),
  IF(AND(OR($B108=10,$B108=11),$M108=OFFSET($M108,-1,0)),OFFSET(R108,-1,0),
    $O108*VLOOKUP($M108,$AP:$BC,MATCH($AZ$1,$AP$1:$BC$1,0),0)),
"그외없음")))))))</f>
        <v>1200</v>
      </c>
      <c r="S108" t="str">
        <f ca="1">IF(OR(ISNUMBER(N108),N108="삭제",ISBLANK(N108)),"",
IF(LEFT(N108,5)="Equip",
  IF($BP$1&lt;VLOOKUP(N108,[1]EquipTable!$1:$1048576,MATCH("업데이트순번",[1]EquipTable!$1:$1,0),0),"업데이트순번이상",""),
IF(LEFT(N108,5)="Actor",
  IF($BY$1&lt;VLOOKUP(N108,[2]ActorTable!$1:$1048576,MATCH("업데이트순번",[2]ActorTable!$1:$1,0),0),"업데이트순번이상",""),
"그외없음")))</f>
        <v/>
      </c>
      <c r="T108" t="str">
        <f ca="1">IF(OR(ISNUMBER(N108),N108="삭제",ISBLANK(N108)),"",
IF(LEFT(N108,5)="Equip",IF(MID(N108,7,1)="4","전설",""),
IF(LEFT(N108,5)="Actor",IF(MID(N108,7,1)="2","전설",""),
"그외없음")))</f>
        <v/>
      </c>
      <c r="U108" t="s">
        <v>82</v>
      </c>
      <c r="V108" t="s">
        <v>110</v>
      </c>
      <c r="W108">
        <v>1</v>
      </c>
      <c r="X108" t="s">
        <v>125</v>
      </c>
      <c r="Z108">
        <v>3200</v>
      </c>
      <c r="AA108" t="str">
        <f ca="1">IF(ISBLANK(AB108),"",
VLOOKUP(AB108,OFFSET(INDIRECT("$A:$B"),0,MATCH(AB$1&amp;"_Verify",INDIRECT("$1:$1"),0)-1),2,0)
)</f>
        <v>fe</v>
      </c>
      <c r="AB108" t="s">
        <v>82</v>
      </c>
      <c r="AC108" t="s">
        <v>457</v>
      </c>
      <c r="AD108">
        <v>1</v>
      </c>
      <c r="AE108" t="s">
        <v>125</v>
      </c>
      <c r="AG108">
        <v>3200</v>
      </c>
      <c r="AH108" t="str">
        <f ca="1">IF(OR(ISNUMBER(AC108),AC108="삭제",ISBLANK(AC108)),"",
IF(LEFT(AC108,5)="Equip",
  IF($BP$1&lt;VLOOKUP(AC108,[1]EquipTable!$1:$1048576,MATCH("업데이트순번",[1]EquipTable!$1:$1,0),0),"업데이트순번이상",""),
IF(LEFT(AC108,5)="Actor",
  IF($BY$1&lt;VLOOKUP(AC108,[2]ActorTable!$1:$1048576,MATCH("업데이트순번",[2]ActorTable!$1:$1,0),0),"업데이트순번이상",""),
"그외없음")))</f>
        <v/>
      </c>
      <c r="AI108" s="11" t="str">
        <f>IF(OR(ISNUMBER(AC108),AC108="삭제",ISBLANK(AC108)),"",
IF(LEFT(AC108,5)="Equip",IF(MID(AC108,7,1)="4","전설",""),
IF(LEFT(AC108,5)="Actor",IF(MID(AC108,7,1)="2","전설",""),
"그외없음")))</f>
        <v/>
      </c>
      <c r="AJ108" t="str">
        <f>IF(ISBLANK($AB108),"",
IF(AND($B108&gt;=VLOOKUP($AB108,$AP:$AS,3,0),$B108&lt;=VLOOKUP($AB108,$AP:$AS,4,0)),"","슬롯타입이상"))</f>
        <v/>
      </c>
      <c r="AK108" t="str">
        <f ca="1">IF(OR(
  AND(NOT(ISERROR(FIND("상자",AB108))),ISBLANK(AC108)),
  AND(ISBLANK(AB108),ISBLANK(AC108)),
  AND(NOT(ISERROR(FIND("안 지정",AB108))),ISNUMBER(AC108))),"",
IF(AND(NOT(ISERROR(FIND("상자",AB108))),NOT(ISBLANK(AC108))),"밸류불필요",
IF(AND(NOT(ISERROR(FIND("안 지정",AB108))),NOT(ISNUMBER(AC108))),"숫자필요",
IF(NOT(ISERROR(FIND("장비",AB108))),
  IFERROR(VLOOKUP(AC108,[1]EquipTable!$A:$T,MATCH("이름참고",[1]EquipTable!$1:$1,0),0),"장비없음"),
IF(NOT(ISERROR(FIND("캐릭터",AB108))),
  IFERROR(VLOOKUP(AC108,[2]ActorTable!$A:$H,MATCH("이름참고",[2]ActorTable!$1:$1,0),0),"캐릭터없음"),
"")))))</f>
        <v>스켈레톤 쉴드</v>
      </c>
      <c r="AL108">
        <v>1</v>
      </c>
      <c r="AM108" t="str">
        <f ca="1">IF(ROW()=2,AN108,OFFSET(AM108,-1,0)&amp;IF(LEN(AN108)=0,"",","&amp;AN108))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v>
      </c>
      <c r="AN108" t="str">
        <f ca="1">IF(AL108&lt;&gt;1,"",
"{"""&amp;A$1&amp;""":"&amp;A108
&amp;","""&amp;B$1&amp;""":"&amp;B108
&amp;IF(LEN(AA108)=0,"",","""&amp;AA$1&amp;""":"""&amp;AA108&amp;"""")
&amp;IF(LEN(AC108)=0,"",","""&amp;AC$1&amp;""":"""&amp;AC108&amp;"""")
&amp;IF(LEN(AD108)=0,"",","""&amp;AD$1&amp;""":"&amp;AD108)
&amp;IF(LEN(AE108)=0,"",","""&amp;AE$1&amp;""":"""&amp;AE108&amp;"""")
&amp;IF(LEN(AF108)=0,"",","""&amp;AF$1&amp;""":"&amp;AF108)
&amp;IF(LEN(AG108)=0,"",","""&amp;AG$1&amp;""":"&amp;AG108)&amp;"}")</f>
        <v>{"dy":11,"sl":6,"tp":"fe","vl":"Equip7102","cn":1,"pt":"GO","pr":3200}</v>
      </c>
      <c r="BM108">
        <f ca="1">IF(VLOOKUP($BV108,[1]EquipTable!$1:$1048576,MATCH("업데이트순번",[1]EquipTable!$1:$1,0),0)&lt;=$BP$1,1,0)
*IF(MID(BV108,7,1)="4",0.1,1)</f>
        <v>1</v>
      </c>
      <c r="BN108">
        <f ca="1">IF(VLOOKUP($BV108,[1]EquipTable!$1:$1048576,MATCH("업데이트순번",[1]EquipTable!$1:$1,0),0)&lt;=$BP$1,1,0)
*IF(MID(BV108,7,1)="4",0.1,1)
*IF(AND(MID(BV108,7,1)&lt;&gt;"4",OR(MID(BV108,6,1)="6",MID(BV108,6,1)="7")),3,1)</f>
        <v>3</v>
      </c>
      <c r="BO108">
        <f ca="1">IF(VLOOKUP($BV108,[1]EquipTable!$1:$1048576,MATCH("업데이트순번",[1]EquipTable!$1:$1,0),0)&lt;=$BP$1,1,0)
*IF(MID(BV108,7,1)="4",0.1,1)
*IF(AND(MID(BV108,7,1)&lt;&gt;"4",MID(BV108,6,1)="8"),4,1)</f>
        <v>1</v>
      </c>
      <c r="BP108">
        <f t="shared" ca="1" si="16"/>
        <v>1.3495276653171391E-2</v>
      </c>
      <c r="BQ108">
        <f t="shared" ca="1" si="17"/>
        <v>2.8275212064090487E-2</v>
      </c>
      <c r="BR108">
        <f t="shared" ca="1" si="18"/>
        <v>1.0193679918450561E-2</v>
      </c>
      <c r="BS108">
        <f t="shared" ca="1" si="19"/>
        <v>0.87314439946018974</v>
      </c>
      <c r="BT108">
        <f t="shared" ca="1" si="20"/>
        <v>0.89255419415645609</v>
      </c>
      <c r="BU108">
        <f t="shared" ca="1" si="21"/>
        <v>0.65953109072375082</v>
      </c>
      <c r="BV108" t="str">
        <f ca="1">OFFSET([1]EquipTable!$A$1,ROW()-1,0)</f>
        <v>Equip7302</v>
      </c>
    </row>
    <row r="109" spans="1:74">
      <c r="A109">
        <v>11</v>
      </c>
      <c r="B109">
        <v>7</v>
      </c>
      <c r="C109">
        <f>IF(B109&lt;=9,0,
IF(B109=10,1,2))</f>
        <v>0</v>
      </c>
      <c r="D109">
        <f ca="1">RAND()</f>
        <v>0.56395973285321099</v>
      </c>
      <c r="E109">
        <f ca="1">RAND()</f>
        <v>6.8823665070039342E-2</v>
      </c>
      <c r="F109">
        <f ca="1">RAND()</f>
        <v>0.32113588386535719</v>
      </c>
      <c r="G109">
        <f ca="1">RAND()</f>
        <v>0.87089379442357018</v>
      </c>
      <c r="H109">
        <f ca="1">RAND()</f>
        <v>0.10441423667909955</v>
      </c>
      <c r="I109">
        <f ca="1">RAND()</f>
        <v>0.69736003794985313</v>
      </c>
      <c r="M109" t="str">
        <f ca="1">IF(LEN(J109)&lt;&gt;0,J109,VLOOKUP(D109+$B109,$BJ:$BK,MATCH($BK$1,$BJ$1:$BK$1,0),1))</f>
        <v>지정 장비</v>
      </c>
      <c r="N109" t="str">
        <f ca="1">IF(LEN(K109)&lt;&gt;0,
  IF(LEN($J109)=0,"두 칸 모두 입력",
  IF($J109="지정 장비",K109,INDEX($CA:$CA,MATCH(K109,$CB:$CB,0)))),
IF($M109="삭제","삭제",
IF($M109="지정 장비",VLOOKUP($E109,OFFSET($BS:$BV,0,IF($B109=6,1,IF($B109=7,2,0))),MATCH($BV$1,OFFSET($BS$1:$BV$1,0,IF($B109=6,1,IF($B109=7,2,0))),0),1),
IF(OR($M109="캐릭터 상자 일반등급",$M109="캐릭터 상자 영웅등급"),"삭제",
IF(OR($M109="지정 캐릭터",$M109="지정 캐릭터 PP",IF(ISERROR(FIND("지정 캐릭터 LBP",$M109)),0,1)),
  IF(AND(OR($B109=10,$B109=11),$M109=OFFSET($M109,-1,0)),OFFSET(N109,-1,0),VLOOKUP($E109,$BZ:$CA,MATCH($CA$1,$BZ$1:$CA$1,0),1)),
IF(OR($M109="안 지정 캐릭터 영웅등급",$M109="안 지정 캐릭터 PP 일반등급",$M109="안 지정 캐릭터 PP 영웅등급"),
  IF(AND(OR($B109=10,$B109=11),$M109=OFFSET($M109,-1,0)),OFFSET(N109,-1,0),INT($E109*100000)),
"그외없음"))))))</f>
        <v>Equip0301</v>
      </c>
      <c r="O109">
        <f ca="1">IF(LEN(L109)&lt;&gt;0,
  IF(OR(LEN($J109)=0,LEN($K109)=0),"세 칸 모두 입력",L109),
IF($M109="삭제","삭제",
IF(OR($M109="지정 장비",$M109="캐릭터 상자 일반등급",$M109="캐릭터 상자 영웅등급",$M109="지정 캐릭터",IF(ISERROR(FIND("지정 캐릭터 LBP",$M109)),0,1),$M109="안 지정 캐릭터 영웅등급"),1,
IF($M109="지정 캐릭터 PP",
  IF(AND(OR($B109=10,$B109=11),$M109=OFFSET($M109,-1,0)),OFFSET(O109,-1,0),
    VLOOKUP($M109,$AP:$BB,MATCH($AX$1,$AP$1:$BB$1,0),0)+INT($E109*(VLOOKUP($M109,$AP:$BB,MATCH($AY$1,$AP$1:$BB$1,0),0)-VLOOKUP($M109,$AP:$BB,MATCH($AX$1,$AP$1:$BB$1,0),0)+1))),
IF(OR($M109="안 지정 캐릭터 PP 일반등급",$M109="안 지정 캐릭터 PP 영웅등급"),
  IF(AND(OR($B109=10,$B109=11),$M109=OFFSET($M109,-1,0)),OFFSET(O109,-1,0),
    VLOOKUP($M109,$AP:$BB,MATCH($AX$1,$AP$1:$BB$1,0),0)+INT($E109*(VLOOKUP($M109,$AP:$BB,MATCH($AY$1,$AP$1:$BB$1,0),0)-VLOOKUP($M109,$AP:$BB,MATCH($AX$1,$AP$1:$BB$1,0),0)+1))),
"그외없음")))))</f>
        <v>1</v>
      </c>
      <c r="P109" t="str">
        <f ca="1">IF($M109="삭제","삭제",
IF($M109="지정 장비",
  IF(ISBLANK(VLOOKUP($N109,[1]EquipTable!$1:$1048576,MATCH("표준 GO pr Min",[1]EquipTable!$1:$1,0),0)),"DI",
    IF(ISBLANK(VLOOKUP($N109,[1]EquipTable!$1:$1048576,MATCH("표준 DI pr Min",[1]EquipTable!$1:$1,0),0)),"GO",
      IF(G109&lt;IF($B109&lt;=1,0.5,0.25),"DI","GO"))),
IF(OR($M109="캐릭터 상자 일반등급",$M109="캐릭터 상자 영웅등급"),"DI",
IF(OR($M109="지정 캐릭터",IF(ISERROR(FIND("지정 캐릭터 LBP",$M109)),0,1),$M109="안 지정 캐릭터 영웅등급"),"DI",
IF($M109="지정 캐릭터 PP","DI",
IF(OR($M109="안 지정 캐릭터 PP 일반등급",$M109="안 지정 캐릭터 PP 영웅등급"),"GO",
"그외없음"))))))</f>
        <v>GO</v>
      </c>
      <c r="Q109" t="str">
        <f ca="1">IF($M109="삭제","삭제",
IF($P109="GO","삭제",
IF($M109="지정 장비",
  IF(ISBLANK(VLOOKUP($N109,[1]EquipTable!$1:$1048576,MATCH("표준 DI pp Min",[1]EquipTable!$1:$1,0),0)),"삭제",
    VLOOKUP($N109,[1]EquipTable!$1:$1048576,MATCH("표준 DI pp Min",[1]EquipTable!$1:$1,0),0)+INT($H109*(VLOOKUP($N109,[1]EquipTable!$1:$1048576,MATCH("표준 DI pp Max",[1]EquipTable!$1:$1,0),0)-VLOOKUP($N109,[1]EquipTable!$1:$1048576,MATCH("표준 DI pp Min",[1]EquipTable!$1:$1,0),0)+1))),
IF(OR($M109="캐릭터 상자 일반등급",$M109="캐릭터 상자 영웅등급"),"삭제",
IF(OR($M109="지정 캐릭터",IF(ISERROR(FIND("지정 캐릭터 LBP",$M109)),0,1)),
  IF(AND(OR($B109=10,$B109=11),$M109=OFFSET($M109,-1,0)),OFFSET(Q109,-1,0),
    IF(ISBLANK(VLOOKUP($N109,[2]ActorTable!$1:$1048576,MATCH("표준 DI pp Min",[2]ActorTable!$1:$1,0),0)),"삭제",
      INT(VLOOKUP($M109,$AP:$BC,MATCH($AZ$1,$AP$1:$BC$1,0),0)*(VLOOKUP($N109,[2]ActorTable!$1:$1048576,MATCH("표준 DI pp Min",[2]ActorTable!$1:$1,0),0)+$H109*(VLOOKUP($N109,[2]ActorTable!$1:$1048576,MATCH("표준 DI pp Max",[2]ActorTable!$1:$1,0),0)-VLOOKUP($N109,[2]ActorTable!$1:$1048576,MATCH("표준 DI pp Min",[2]ActorTable!$1:$1,0),0)+1))))),
IF($M109="안 지정 캐릭터 영웅등급",
  IF(AND(OR($B109=10,$B109=11),$M109=OFFSET($M109,-1,0)),OFFSET(Q109,-1,0),
    VLOOKUP($M109,$AP:$BC,MATCH($BB$1,$AP$1:$BC$1,0),0)+INT($H109*(VLOOKUP($M109,$AP:$BC,MATCH($BC$1,$AP$1:$BC$1,0),0)-VLOOKUP($M109,$AP:$BC,MATCH($BB$1,$AP$1:$BC$1,0),0)+1))),
IF($M109="지정 캐릭터 PP",
  IF(AND(OR($B109=10,$B109=11),$M109=OFFSET($M109,-1,0)),OFFSET(Q109,-1,0),
    INT($O109*VLOOKUP($M109,$AP:$BC,MATCH($AZ$1,$AP$1:$BC$1,0),0)*IF($O109&lt;=15,1,1+($O109-15)^0.5/8)*CHOOSE(MID($N109,7,1)+1,1,1.25,2))),
"그외없음")))))))</f>
        <v>삭제</v>
      </c>
      <c r="R109">
        <f ca="1">IF($M109="삭제","삭제",
IF($M109="지정 장비",
  IF($P109="DI",
    VLOOKUP($N109,[1]EquipTable!$1:$1048576,MATCH("표준 DI pr Min",[1]EquipTable!$1:$1,0),0)+INT($I109*(VLOOKUP($N109,[1]EquipTable!$1:$1048576,MATCH("표준 DI pr Max",[1]EquipTable!$1:$1,0),0)-VLOOKUP($N109,[1]EquipTable!$1:$1048576,MATCH("표준 DI pr Min",[1]EquipTable!$1:$1,0),0)+1)),
    ROUNDDOWN(VLOOKUP($N109,[1]EquipTable!$1:$1048576,MATCH("표준 GO pr Min",[1]EquipTable!$1:$1,0),0)+INT($I109*(VLOOKUP($N109,[1]EquipTable!$1:$1048576,MATCH("표준 GO pr Max",[1]EquipTable!$1:$1,0),0)-VLOOKUP($N109,[1]EquipTable!$1:$1048576,MATCH("표준 GO pr Min",[1]EquipTable!$1:$1,0),0)+100)),-2)),
IF(OR($M109="캐릭터 상자 일반등급",$M109="캐릭터 상자 영웅등급"),VLOOKUP($M109,$AP:$BC,MATCH($AZ$1,$AP$1:$BC$1,0),0),
IF(OR($M109="지정 캐릭터",IF(ISERROR(FIND("지정 캐릭터 LBP",$M109)),0,1)),
  IF(AND(OR($B109=10,$B109=11),$M109=OFFSET($M109,-1,0)),OFFSET(R109,-1,0),
    INT(VLOOKUP($M109,$AP:$BC,MATCH($AZ$1,$AP$1:$BC$1,0),0)*(VLOOKUP($N109,[2]ActorTable!$1:$1048576,MATCH("표준 DI pr Min",[2]ActorTable!$1:$1,0),0)+$I109*(VLOOKUP($N109,[2]ActorTable!$1:$1048576,MATCH("표준 DI pr Max",[2]ActorTable!$1:$1,0),0)-VLOOKUP($N109,[2]ActorTable!$1:$1048576,MATCH("표준 DI pr Min",[2]ActorTable!$1:$1,0),0)+1)))),
IF($M109="안 지정 캐릭터 영웅등급",
  IF(AND(OR($B109=10,$B109=11),$M109=OFFSET($M109,-1,0)),OFFSET(R109,-1,0),
    VLOOKUP($M109,$AP:$BC,MATCH($AZ$1,$AP$1:$BC$1,0),0)+INT($I109*(VLOOKUP($M109,$AP:$BC,MATCH($BA$1,$AP$1:$BC$1,0),0)-VLOOKUP($M109,$AP:$BC,MATCH($AZ$1,$AP$1:$BC$1,0),0)+1))),
IF($M109="지정 캐릭터 PP",
  IF(AND(OR($B109=10,$B109=11),$M109=OFFSET($M109,-1,0)),OFFSET(R109,-1,0),
    INT($O109*VLOOKUP($M109,$AP:$BC,MATCH($AZ$1,$AP$1:$BC$1,0),0)*IF($O109&lt;=15,1,1+($O109-15)^0.5/8)*CHOOSE(MID($N109,7,1)+1,1,1.25,2)*(VLOOKUP($M109,$AP:$BC,MATCH($BA$1,$AP$1:$BC$1,0),0)+$I109*(VLOOKUP($M109,$AP:$BC,MATCH($BB$1,$AP$1:$BC$1,0),0)-VLOOKUP($M109,$AP:$BC,MATCH($BA$1,$AP$1:$BC$1,0),0))))),
IF(OR($M109="안 지정 캐릭터 PP 일반등급",$M109="안 지정 캐릭터 PP 영웅등급"),
  IF(AND(OR($B109=10,$B109=11),$M109=OFFSET($M109,-1,0)),OFFSET(R109,-1,0),
    $O109*VLOOKUP($M109,$AP:$BC,MATCH($AZ$1,$AP$1:$BC$1,0),0)),
"그외없음")))))))</f>
        <v>7700</v>
      </c>
      <c r="S109" t="str">
        <f ca="1">IF(OR(ISNUMBER(N109),N109="삭제",ISBLANK(N109)),"",
IF(LEFT(N109,5)="Equip",
  IF($BP$1&lt;VLOOKUP(N109,[1]EquipTable!$1:$1048576,MATCH("업데이트순번",[1]EquipTable!$1:$1,0),0),"업데이트순번이상",""),
IF(LEFT(N109,5)="Actor",
  IF($BY$1&lt;VLOOKUP(N109,[2]ActorTable!$1:$1048576,MATCH("업데이트순번",[2]ActorTable!$1:$1,0),0),"업데이트순번이상",""),
"그외없음")))</f>
        <v/>
      </c>
      <c r="T109" t="str">
        <f ca="1">IF(OR(ISNUMBER(N109),N109="삭제",ISBLANK(N109)),"",
IF(LEFT(N109,5)="Equip",IF(MID(N109,7,1)="4","전설",""),
IF(LEFT(N109,5)="Actor",IF(MID(N109,7,1)="2","전설",""),
"그외없음")))</f>
        <v/>
      </c>
      <c r="U109" t="s">
        <v>82</v>
      </c>
      <c r="V109" t="s">
        <v>200</v>
      </c>
      <c r="W109">
        <v>1</v>
      </c>
      <c r="X109" t="s">
        <v>125</v>
      </c>
      <c r="Z109">
        <v>700</v>
      </c>
      <c r="AA109" t="str">
        <f ca="1">IF(ISBLANK(AB109),"",
VLOOKUP(AB109,OFFSET(INDIRECT("$A:$B"),0,MATCH(AB$1&amp;"_Verify",INDIRECT("$1:$1"),0)-1),2,0)
)</f>
        <v>uph</v>
      </c>
      <c r="AB109" t="s">
        <v>91</v>
      </c>
      <c r="AC109">
        <v>50496</v>
      </c>
      <c r="AD109">
        <v>9</v>
      </c>
      <c r="AE109" t="s">
        <v>125</v>
      </c>
      <c r="AG109">
        <v>2700</v>
      </c>
      <c r="AH109" t="str">
        <f>IF(OR(ISNUMBER(AC109),AC109="삭제",ISBLANK(AC109)),"",
IF(LEFT(AC109,5)="Equip",
  IF($BP$1&lt;VLOOKUP(AC109,[1]EquipTable!$1:$1048576,MATCH("업데이트순번",[1]EquipTable!$1:$1,0),0),"업데이트순번이상",""),
IF(LEFT(AC109,5)="Actor",
  IF($BY$1&lt;VLOOKUP(AC109,[2]ActorTable!$1:$1048576,MATCH("업데이트순번",[2]ActorTable!$1:$1,0),0),"업데이트순번이상",""),
"그외없음")))</f>
        <v/>
      </c>
      <c r="AI109" s="11" t="str">
        <f>IF(OR(ISNUMBER(AC109),AC109="삭제",ISBLANK(AC109)),"",
IF(LEFT(AC109,5)="Equip",IF(MID(AC109,7,1)="4","전설",""),
IF(LEFT(AC109,5)="Actor",IF(MID(AC109,7,1)="2","전설",""),
"그외없음")))</f>
        <v/>
      </c>
      <c r="AJ109" t="str">
        <f>IF(ISBLANK($AB109),"",
IF(AND($B109&gt;=VLOOKUP($AB109,$AP:$AS,3,0),$B109&lt;=VLOOKUP($AB109,$AP:$AS,4,0)),"","슬롯타입이상"))</f>
        <v/>
      </c>
      <c r="AK109" t="str">
        <f>IF(OR(
  AND(NOT(ISERROR(FIND("상자",AB109))),ISBLANK(AC109)),
  AND(ISBLANK(AB109),ISBLANK(AC109)),
  AND(NOT(ISERROR(FIND("안 지정",AB109))),ISNUMBER(AC109))),"",
IF(AND(NOT(ISERROR(FIND("상자",AB109))),NOT(ISBLANK(AC109))),"밸류불필요",
IF(AND(NOT(ISERROR(FIND("안 지정",AB109))),NOT(ISNUMBER(AC109))),"숫자필요",
IF(NOT(ISERROR(FIND("장비",AB109))),
  IFERROR(VLOOKUP(AC109,[1]EquipTable!$A:$T,MATCH("이름참고",[1]EquipTable!$1:$1,0),0),"장비없음"),
IF(NOT(ISERROR(FIND("캐릭터",AB109))),
  IFERROR(VLOOKUP(AC109,[2]ActorTable!$A:$H,MATCH("이름참고",[2]ActorTable!$1:$1,0),0),"캐릭터없음"),
"")))))</f>
        <v/>
      </c>
      <c r="AL109">
        <v>1</v>
      </c>
      <c r="AM109" t="str">
        <f ca="1">IF(ROW()=2,AN109,OFFSET(AM109,-1,0)&amp;IF(LEN(AN109)=0,"",","&amp;AN109))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v>
      </c>
      <c r="AN109" t="str">
        <f ca="1">IF(AL109&lt;&gt;1,"",
"{"""&amp;A$1&amp;""":"&amp;A109
&amp;","""&amp;B$1&amp;""":"&amp;B109
&amp;IF(LEN(AA109)=0,"",","""&amp;AA$1&amp;""":"""&amp;AA109&amp;"""")
&amp;IF(LEN(AC109)=0,"",","""&amp;AC$1&amp;""":"""&amp;AC109&amp;"""")
&amp;IF(LEN(AD109)=0,"",","""&amp;AD$1&amp;""":"&amp;AD109)
&amp;IF(LEN(AE109)=0,"",","""&amp;AE$1&amp;""":"""&amp;AE109&amp;"""")
&amp;IF(LEN(AF109)=0,"",","""&amp;AF$1&amp;""":"&amp;AF109)
&amp;IF(LEN(AG109)=0,"",","""&amp;AG$1&amp;""":"&amp;AG109)&amp;"}")</f>
        <v>{"dy":11,"sl":7,"tp":"uph","vl":"50496","cn":9,"pt":"GO","pr":2700}</v>
      </c>
      <c r="BM109">
        <f ca="1">IF(VLOOKUP($BV109,[1]EquipTable!$1:$1048576,MATCH("업데이트순번",[1]EquipTable!$1:$1,0),0)&lt;=$BP$1,1,0)
*IF(MID(BV109,7,1)="4",0.1,1)</f>
        <v>0.1</v>
      </c>
      <c r="BN109">
        <f ca="1">IF(VLOOKUP($BV109,[1]EquipTable!$1:$1048576,MATCH("업데이트순번",[1]EquipTable!$1:$1,0),0)&lt;=$BP$1,1,0)
*IF(MID(BV109,7,1)="4",0.1,1)
*IF(AND(MID(BV109,7,1)&lt;&gt;"4",OR(MID(BV109,6,1)="6",MID(BV109,6,1)="7")),3,1)</f>
        <v>0.1</v>
      </c>
      <c r="BO109">
        <f ca="1">IF(VLOOKUP($BV109,[1]EquipTable!$1:$1048576,MATCH("업데이트순번",[1]EquipTable!$1:$1,0),0)&lt;=$BP$1,1,0)
*IF(MID(BV109,7,1)="4",0.1,1)
*IF(AND(MID(BV109,7,1)&lt;&gt;"4",MID(BV109,6,1)="8"),4,1)</f>
        <v>0.1</v>
      </c>
      <c r="BP109">
        <f t="shared" ca="1" si="16"/>
        <v>1.3495276653171392E-3</v>
      </c>
      <c r="BQ109">
        <f t="shared" ca="1" si="17"/>
        <v>9.4250706880301622E-4</v>
      </c>
      <c r="BR109">
        <f t="shared" ca="1" si="18"/>
        <v>1.0193679918450561E-3</v>
      </c>
      <c r="BS109">
        <f t="shared" ca="1" si="19"/>
        <v>0.88663967611336114</v>
      </c>
      <c r="BT109">
        <f t="shared" ca="1" si="20"/>
        <v>0.92082940622054654</v>
      </c>
      <c r="BU109">
        <f t="shared" ca="1" si="21"/>
        <v>0.66972477064220137</v>
      </c>
      <c r="BV109" t="str">
        <f ca="1">OFFSET([1]EquipTable!$A$1,ROW()-1,0)</f>
        <v>Equip7401</v>
      </c>
    </row>
    <row r="110" spans="1:74">
      <c r="A110">
        <v>11</v>
      </c>
      <c r="B110">
        <v>8</v>
      </c>
      <c r="C110">
        <f>IF(B110&lt;=9,0,
IF(B110=10,1,2))</f>
        <v>0</v>
      </c>
      <c r="D110">
        <f ca="1">RAND()</f>
        <v>0.88674176151000383</v>
      </c>
      <c r="E110">
        <f ca="1">RAND()</f>
        <v>0.44140765085721201</v>
      </c>
      <c r="F110">
        <f ca="1">RAND()</f>
        <v>0.15549092223379302</v>
      </c>
      <c r="G110">
        <f ca="1">RAND()</f>
        <v>3.0900770771209896E-2</v>
      </c>
      <c r="H110">
        <f ca="1">RAND()</f>
        <v>0.45111039833886279</v>
      </c>
      <c r="I110">
        <f ca="1">RAND()</f>
        <v>0.57694678871389882</v>
      </c>
      <c r="M110" t="str">
        <f ca="1">IF(LEN(J110)&lt;&gt;0,J110,VLOOKUP(D110+$B110,$BJ:$BK,MATCH($BK$1,$BJ$1:$BK$1,0),1))</f>
        <v>삭제</v>
      </c>
      <c r="N110" t="str">
        <f ca="1">IF(LEN(K110)&lt;&gt;0,
  IF(LEN($J110)=0,"두 칸 모두 입력",
  IF($J110="지정 장비",K110,INDEX($CA:$CA,MATCH(K110,$CB:$CB,0)))),
IF($M110="삭제","삭제",
IF($M110="지정 장비",VLOOKUP($E110,OFFSET($BS:$BV,0,IF($B110=6,1,IF($B110=7,2,0))),MATCH($BV$1,OFFSET($BS$1:$BV$1,0,IF($B110=6,1,IF($B110=7,2,0))),0),1),
IF(OR($M110="캐릭터 상자 일반등급",$M110="캐릭터 상자 영웅등급"),"삭제",
IF(OR($M110="지정 캐릭터",$M110="지정 캐릭터 PP",IF(ISERROR(FIND("지정 캐릭터 LBP",$M110)),0,1)),
  IF(AND(OR($B110=10,$B110=11),$M110=OFFSET($M110,-1,0)),OFFSET(N110,-1,0),VLOOKUP($E110,$BZ:$CA,MATCH($CA$1,$BZ$1:$CA$1,0),1)),
IF(OR($M110="안 지정 캐릭터 영웅등급",$M110="안 지정 캐릭터 PP 일반등급",$M110="안 지정 캐릭터 PP 영웅등급"),
  IF(AND(OR($B110=10,$B110=11),$M110=OFFSET($M110,-1,0)),OFFSET(N110,-1,0),INT($E110*100000)),
"그외없음"))))))</f>
        <v>삭제</v>
      </c>
      <c r="O110" t="str">
        <f ca="1">IF(LEN(L110)&lt;&gt;0,
  IF(OR(LEN($J110)=0,LEN($K110)=0),"세 칸 모두 입력",L110),
IF($M110="삭제","삭제",
IF(OR($M110="지정 장비",$M110="캐릭터 상자 일반등급",$M110="캐릭터 상자 영웅등급",$M110="지정 캐릭터",IF(ISERROR(FIND("지정 캐릭터 LBP",$M110)),0,1),$M110="안 지정 캐릭터 영웅등급"),1,
IF($M110="지정 캐릭터 PP",
  IF(AND(OR($B110=10,$B110=11),$M110=OFFSET($M110,-1,0)),OFFSET(O110,-1,0),
    VLOOKUP($M110,$AP:$BB,MATCH($AX$1,$AP$1:$BB$1,0),0)+INT($E110*(VLOOKUP($M110,$AP:$BB,MATCH($AY$1,$AP$1:$BB$1,0),0)-VLOOKUP($M110,$AP:$BB,MATCH($AX$1,$AP$1:$BB$1,0),0)+1))),
IF(OR($M110="안 지정 캐릭터 PP 일반등급",$M110="안 지정 캐릭터 PP 영웅등급"),
  IF(AND(OR($B110=10,$B110=11),$M110=OFFSET($M110,-1,0)),OFFSET(O110,-1,0),
    VLOOKUP($M110,$AP:$BB,MATCH($AX$1,$AP$1:$BB$1,0),0)+INT($E110*(VLOOKUP($M110,$AP:$BB,MATCH($AY$1,$AP$1:$BB$1,0),0)-VLOOKUP($M110,$AP:$BB,MATCH($AX$1,$AP$1:$BB$1,0),0)+1))),
"그외없음")))))</f>
        <v>삭제</v>
      </c>
      <c r="P110" t="str">
        <f ca="1">IF($M110="삭제","삭제",
IF($M110="지정 장비",
  IF(ISBLANK(VLOOKUP($N110,[1]EquipTable!$1:$1048576,MATCH("표준 GO pr Min",[1]EquipTable!$1:$1,0),0)),"DI",
    IF(ISBLANK(VLOOKUP($N110,[1]EquipTable!$1:$1048576,MATCH("표준 DI pr Min",[1]EquipTable!$1:$1,0),0)),"GO",
      IF(G110&lt;IF($B110&lt;=1,0.5,0.25),"DI","GO"))),
IF(OR($M110="캐릭터 상자 일반등급",$M110="캐릭터 상자 영웅등급"),"DI",
IF(OR($M110="지정 캐릭터",IF(ISERROR(FIND("지정 캐릭터 LBP",$M110)),0,1),$M110="안 지정 캐릭터 영웅등급"),"DI",
IF($M110="지정 캐릭터 PP","DI",
IF(OR($M110="안 지정 캐릭터 PP 일반등급",$M110="안 지정 캐릭터 PP 영웅등급"),"GO",
"그외없음"))))))</f>
        <v>삭제</v>
      </c>
      <c r="Q110" t="str">
        <f ca="1">IF($M110="삭제","삭제",
IF($P110="GO","삭제",
IF($M110="지정 장비",
  IF(ISBLANK(VLOOKUP($N110,[1]EquipTable!$1:$1048576,MATCH("표준 DI pp Min",[1]EquipTable!$1:$1,0),0)),"삭제",
    VLOOKUP($N110,[1]EquipTable!$1:$1048576,MATCH("표준 DI pp Min",[1]EquipTable!$1:$1,0),0)+INT($H110*(VLOOKUP($N110,[1]EquipTable!$1:$1048576,MATCH("표준 DI pp Max",[1]EquipTable!$1:$1,0),0)-VLOOKUP($N110,[1]EquipTable!$1:$1048576,MATCH("표준 DI pp Min",[1]EquipTable!$1:$1,0),0)+1))),
IF(OR($M110="캐릭터 상자 일반등급",$M110="캐릭터 상자 영웅등급"),"삭제",
IF(OR($M110="지정 캐릭터",IF(ISERROR(FIND("지정 캐릭터 LBP",$M110)),0,1)),
  IF(AND(OR($B110=10,$B110=11),$M110=OFFSET($M110,-1,0)),OFFSET(Q110,-1,0),
    IF(ISBLANK(VLOOKUP($N110,[2]ActorTable!$1:$1048576,MATCH("표준 DI pp Min",[2]ActorTable!$1:$1,0),0)),"삭제",
      INT(VLOOKUP($M110,$AP:$BC,MATCH($AZ$1,$AP$1:$BC$1,0),0)*(VLOOKUP($N110,[2]ActorTable!$1:$1048576,MATCH("표준 DI pp Min",[2]ActorTable!$1:$1,0),0)+$H110*(VLOOKUP($N110,[2]ActorTable!$1:$1048576,MATCH("표준 DI pp Max",[2]ActorTable!$1:$1,0),0)-VLOOKUP($N110,[2]ActorTable!$1:$1048576,MATCH("표준 DI pp Min",[2]ActorTable!$1:$1,0),0)+1))))),
IF($M110="안 지정 캐릭터 영웅등급",
  IF(AND(OR($B110=10,$B110=11),$M110=OFFSET($M110,-1,0)),OFFSET(Q110,-1,0),
    VLOOKUP($M110,$AP:$BC,MATCH($BB$1,$AP$1:$BC$1,0),0)+INT($H110*(VLOOKUP($M110,$AP:$BC,MATCH($BC$1,$AP$1:$BC$1,0),0)-VLOOKUP($M110,$AP:$BC,MATCH($BB$1,$AP$1:$BC$1,0),0)+1))),
IF($M110="지정 캐릭터 PP",
  IF(AND(OR($B110=10,$B110=11),$M110=OFFSET($M110,-1,0)),OFFSET(Q110,-1,0),
    INT($O110*VLOOKUP($M110,$AP:$BC,MATCH($AZ$1,$AP$1:$BC$1,0),0)*IF($O110&lt;=15,1,1+($O110-15)^0.5/8)*CHOOSE(MID($N110,7,1)+1,1,1.25,2))),
"그외없음")))))))</f>
        <v>삭제</v>
      </c>
      <c r="R110" t="str">
        <f ca="1">IF($M110="삭제","삭제",
IF($M110="지정 장비",
  IF($P110="DI",
    VLOOKUP($N110,[1]EquipTable!$1:$1048576,MATCH("표준 DI pr Min",[1]EquipTable!$1:$1,0),0)+INT($I110*(VLOOKUP($N110,[1]EquipTable!$1:$1048576,MATCH("표준 DI pr Max",[1]EquipTable!$1:$1,0),0)-VLOOKUP($N110,[1]EquipTable!$1:$1048576,MATCH("표준 DI pr Min",[1]EquipTable!$1:$1,0),0)+1)),
    ROUNDDOWN(VLOOKUP($N110,[1]EquipTable!$1:$1048576,MATCH("표준 GO pr Min",[1]EquipTable!$1:$1,0),0)+INT($I110*(VLOOKUP($N110,[1]EquipTable!$1:$1048576,MATCH("표준 GO pr Max",[1]EquipTable!$1:$1,0),0)-VLOOKUP($N110,[1]EquipTable!$1:$1048576,MATCH("표준 GO pr Min",[1]EquipTable!$1:$1,0),0)+100)),-2)),
IF(OR($M110="캐릭터 상자 일반등급",$M110="캐릭터 상자 영웅등급"),VLOOKUP($M110,$AP:$BC,MATCH($AZ$1,$AP$1:$BC$1,0),0),
IF(OR($M110="지정 캐릭터",IF(ISERROR(FIND("지정 캐릭터 LBP",$M110)),0,1)),
  IF(AND(OR($B110=10,$B110=11),$M110=OFFSET($M110,-1,0)),OFFSET(R110,-1,0),
    INT(VLOOKUP($M110,$AP:$BC,MATCH($AZ$1,$AP$1:$BC$1,0),0)*(VLOOKUP($N110,[2]ActorTable!$1:$1048576,MATCH("표준 DI pr Min",[2]ActorTable!$1:$1,0),0)+$I110*(VLOOKUP($N110,[2]ActorTable!$1:$1048576,MATCH("표준 DI pr Max",[2]ActorTable!$1:$1,0),0)-VLOOKUP($N110,[2]ActorTable!$1:$1048576,MATCH("표준 DI pr Min",[2]ActorTable!$1:$1,0),0)+1)))),
IF($M110="안 지정 캐릭터 영웅등급",
  IF(AND(OR($B110=10,$B110=11),$M110=OFFSET($M110,-1,0)),OFFSET(R110,-1,0),
    VLOOKUP($M110,$AP:$BC,MATCH($AZ$1,$AP$1:$BC$1,0),0)+INT($I110*(VLOOKUP($M110,$AP:$BC,MATCH($BA$1,$AP$1:$BC$1,0),0)-VLOOKUP($M110,$AP:$BC,MATCH($AZ$1,$AP$1:$BC$1,0),0)+1))),
IF($M110="지정 캐릭터 PP",
  IF(AND(OR($B110=10,$B110=11),$M110=OFFSET($M110,-1,0)),OFFSET(R110,-1,0),
    INT($O110*VLOOKUP($M110,$AP:$BC,MATCH($AZ$1,$AP$1:$BC$1,0),0)*IF($O110&lt;=15,1,1+($O110-15)^0.5/8)*CHOOSE(MID($N110,7,1)+1,1,1.25,2)*(VLOOKUP($M110,$AP:$BC,MATCH($BA$1,$AP$1:$BC$1,0),0)+$I110*(VLOOKUP($M110,$AP:$BC,MATCH($BB$1,$AP$1:$BC$1,0),0)-VLOOKUP($M110,$AP:$BC,MATCH($BA$1,$AP$1:$BC$1,0),0))))),
IF(OR($M110="안 지정 캐릭터 PP 일반등급",$M110="안 지정 캐릭터 PP 영웅등급"),
  IF(AND(OR($B110=10,$B110=11),$M110=OFFSET($M110,-1,0)),OFFSET(R110,-1,0),
    $O110*VLOOKUP($M110,$AP:$BC,MATCH($AZ$1,$AP$1:$BC$1,0),0)),
"그외없음")))))))</f>
        <v>삭제</v>
      </c>
      <c r="S110" t="str">
        <f ca="1">IF(OR(ISNUMBER(N110),N110="삭제",ISBLANK(N110)),"",
IF(LEFT(N110,5)="Equip",
  IF($BP$1&lt;VLOOKUP(N110,[1]EquipTable!$1:$1048576,MATCH("업데이트순번",[1]EquipTable!$1:$1,0),0),"업데이트순번이상",""),
IF(LEFT(N110,5)="Actor",
  IF($BY$1&lt;VLOOKUP(N110,[2]ActorTable!$1:$1048576,MATCH("업데이트순번",[2]ActorTable!$1:$1,0),0),"업데이트순번이상",""),
"그외없음")))</f>
        <v/>
      </c>
      <c r="T110" t="str">
        <f ca="1">IF(OR(ISNUMBER(N110),N110="삭제",ISBLANK(N110)),"",
IF(LEFT(N110,5)="Equip",IF(MID(N110,7,1)="4","전설",""),
IF(LEFT(N110,5)="Actor",IF(MID(N110,7,1)="2","전설",""),
"그외없음")))</f>
        <v/>
      </c>
      <c r="AA110" t="str">
        <f ca="1">IF(ISBLANK(AB110),"",
VLOOKUP(AB110,OFFSET(INDIRECT("$A:$B"),0,MATCH(AB$1&amp;"_Verify",INDIRECT("$1:$1"),0)-1),2,0)
)</f>
        <v>fc</v>
      </c>
      <c r="AB110" t="s">
        <v>85</v>
      </c>
      <c r="AC110" t="s">
        <v>436</v>
      </c>
      <c r="AD110">
        <v>1</v>
      </c>
      <c r="AE110" t="s">
        <v>129</v>
      </c>
      <c r="AF110">
        <v>229</v>
      </c>
      <c r="AG110">
        <v>159</v>
      </c>
      <c r="AH110" t="str">
        <f>IF(OR(ISNUMBER(AC110),AC110="삭제",ISBLANK(AC110)),"",
IF(LEFT(AC110,5)="Equip",
  IF($BP$1&lt;VLOOKUP(AC110,[1]EquipTable!$1:$1048576,MATCH("업데이트순번",[1]EquipTable!$1:$1,0),0),"업데이트순번이상",""),
IF(LEFT(AC110,5)="Actor",
  IF($BY$1&lt;VLOOKUP(AC110,[2]ActorTable!$1:$1048576,MATCH("업데이트순번",[2]ActorTable!$1:$1,0),0),"업데이트순번이상",""),
"그외없음")))</f>
        <v/>
      </c>
      <c r="AI110" s="11" t="str">
        <f>IF(OR(ISNUMBER(AC110),AC110="삭제",ISBLANK(AC110)),"",
IF(LEFT(AC110,5)="Equip",IF(MID(AC110,7,1)="4","전설",""),
IF(LEFT(AC110,5)="Actor",IF(MID(AC110,7,1)="2","전설",""),
"그외없음")))</f>
        <v/>
      </c>
      <c r="AJ110" t="str">
        <f>IF(ISBLANK($AB110),"",
IF(AND($B110&gt;=VLOOKUP($AB110,$AP:$AS,3,0),$B110&lt;=VLOOKUP($AB110,$AP:$AS,4,0)),"","슬롯타입이상"))</f>
        <v/>
      </c>
      <c r="AK110" t="str">
        <f>IF(OR(
  AND(NOT(ISERROR(FIND("상자",AB110))),ISBLANK(AC110)),
  AND(ISBLANK(AB110),ISBLANK(AC110)),
  AND(NOT(ISERROR(FIND("안 지정",AB110))),ISNUMBER(AC110))),"",
IF(AND(NOT(ISERROR(FIND("상자",AB110))),NOT(ISBLANK(AC110))),"밸류불필요",
IF(AND(NOT(ISERROR(FIND("안 지정",AB110))),NOT(ISNUMBER(AC110))),"숫자필요",
IF(NOT(ISERROR(FIND("장비",AB110))),
  IFERROR(VLOOKUP(AC110,[1]EquipTable!$A:$T,MATCH("이름참고",[1]EquipTable!$1:$1,0),0),"장비없음"),
IF(NOT(ISERROR(FIND("캐릭터",AB110))),
  IFERROR(VLOOKUP(AC110,[2]ActorTable!$A:$H,MATCH("이름참고",[2]ActorTable!$1:$1,0),0),"캐릭터없음"),
"")))))</f>
        <v>슬로니카</v>
      </c>
      <c r="AL110">
        <v>1</v>
      </c>
      <c r="AM110" t="str">
        <f ca="1">IF(ROW()=2,AN110,OFFSET(AM110,-1,0)&amp;IF(LEN(AN110)=0,"",","&amp;AN110))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v>
      </c>
      <c r="AN110" t="str">
        <f ca="1">IF(AL110&lt;&gt;1,"",
"{"""&amp;A$1&amp;""":"&amp;A110
&amp;","""&amp;B$1&amp;""":"&amp;B110
&amp;IF(LEN(AA110)=0,"",","""&amp;AA$1&amp;""":"""&amp;AA110&amp;"""")
&amp;IF(LEN(AC110)=0,"",","""&amp;AC$1&amp;""":"""&amp;AC110&amp;"""")
&amp;IF(LEN(AD110)=0,"",","""&amp;AD$1&amp;""":"&amp;AD110)
&amp;IF(LEN(AE110)=0,"",","""&amp;AE$1&amp;""":"""&amp;AE110&amp;"""")
&amp;IF(LEN(AF110)=0,"",","""&amp;AF$1&amp;""":"&amp;AF110)
&amp;IF(LEN(AG110)=0,"",","""&amp;AG$1&amp;""":"&amp;AG110)&amp;"}")</f>
        <v>{"dy":11,"sl":8,"tp":"fc","vl":"Actor3114","cn":1,"pt":"DI","pp":229,"pr":159}</v>
      </c>
      <c r="BM110">
        <f ca="1">IF(VLOOKUP($BV110,[1]EquipTable!$1:$1048576,MATCH("업데이트순번",[1]EquipTable!$1:$1,0),0)&lt;=$BP$1,1,0)
*IF(MID(BV110,7,1)="4",0.1,1)</f>
        <v>0.1</v>
      </c>
      <c r="BN110">
        <f ca="1">IF(VLOOKUP($BV110,[1]EquipTable!$1:$1048576,MATCH("업데이트순번",[1]EquipTable!$1:$1,0),0)&lt;=$BP$1,1,0)
*IF(MID(BV110,7,1)="4",0.1,1)
*IF(AND(MID(BV110,7,1)&lt;&gt;"4",OR(MID(BV110,6,1)="6",MID(BV110,6,1)="7")),3,1)</f>
        <v>0.1</v>
      </c>
      <c r="BO110">
        <f ca="1">IF(VLOOKUP($BV110,[1]EquipTable!$1:$1048576,MATCH("업데이트순번",[1]EquipTable!$1:$1,0),0)&lt;=$BP$1,1,0)
*IF(MID(BV110,7,1)="4",0.1,1)
*IF(AND(MID(BV110,7,1)&lt;&gt;"4",MID(BV110,6,1)="8"),4,1)</f>
        <v>0.1</v>
      </c>
      <c r="BP110">
        <f t="shared" ca="1" si="16"/>
        <v>1.3495276653171392E-3</v>
      </c>
      <c r="BQ110">
        <f t="shared" ca="1" si="17"/>
        <v>9.4250706880301622E-4</v>
      </c>
      <c r="BR110">
        <f t="shared" ca="1" si="18"/>
        <v>1.0193679918450561E-3</v>
      </c>
      <c r="BS110">
        <f t="shared" ca="1" si="19"/>
        <v>0.88798920377867829</v>
      </c>
      <c r="BT110">
        <f t="shared" ca="1" si="20"/>
        <v>0.9217719132893496</v>
      </c>
      <c r="BU110">
        <f t="shared" ca="1" si="21"/>
        <v>0.67074413863404647</v>
      </c>
      <c r="BV110" t="str">
        <f ca="1">OFFSET([1]EquipTable!$A$1,ROW()-1,0)</f>
        <v>Equip7402</v>
      </c>
    </row>
    <row r="111" spans="1:74">
      <c r="A111">
        <v>11</v>
      </c>
      <c r="B111">
        <v>9</v>
      </c>
      <c r="C111">
        <f>IF(B111&lt;=9,0,
IF(B111=10,1,2))</f>
        <v>0</v>
      </c>
      <c r="D111">
        <f ca="1">RAND()</f>
        <v>0.87376141960170906</v>
      </c>
      <c r="E111">
        <f ca="1">RAND()</f>
        <v>0.63216760398971594</v>
      </c>
      <c r="F111">
        <f ca="1">RAND()</f>
        <v>0.74771024417835996</v>
      </c>
      <c r="G111">
        <f ca="1">RAND()</f>
        <v>0.67040261805581425</v>
      </c>
      <c r="H111">
        <f ca="1">RAND()</f>
        <v>0.40478853348063815</v>
      </c>
      <c r="I111">
        <f ca="1">RAND()</f>
        <v>0.8995955873074386</v>
      </c>
      <c r="M111" t="str">
        <f ca="1">IF(LEN(J111)&lt;&gt;0,J111,VLOOKUP(D111+$B111,$BJ:$BK,MATCH($BK$1,$BJ$1:$BK$1,0),1))</f>
        <v>삭제</v>
      </c>
      <c r="N111" t="str">
        <f ca="1">IF(LEN(K111)&lt;&gt;0,
  IF(LEN($J111)=0,"두 칸 모두 입력",
  IF($J111="지정 장비",K111,INDEX($CA:$CA,MATCH(K111,$CB:$CB,0)))),
IF($M111="삭제","삭제",
IF($M111="지정 장비",VLOOKUP($E111,OFFSET($BS:$BV,0,IF($B111=6,1,IF($B111=7,2,0))),MATCH($BV$1,OFFSET($BS$1:$BV$1,0,IF($B111=6,1,IF($B111=7,2,0))),0),1),
IF(OR($M111="캐릭터 상자 일반등급",$M111="캐릭터 상자 영웅등급"),"삭제",
IF(OR($M111="지정 캐릭터",$M111="지정 캐릭터 PP",IF(ISERROR(FIND("지정 캐릭터 LBP",$M111)),0,1)),
  IF(AND(OR($B111=10,$B111=11),$M111=OFFSET($M111,-1,0)),OFFSET(N111,-1,0),VLOOKUP($E111,$BZ:$CA,MATCH($CA$1,$BZ$1:$CA$1,0),1)),
IF(OR($M111="안 지정 캐릭터 영웅등급",$M111="안 지정 캐릭터 PP 일반등급",$M111="안 지정 캐릭터 PP 영웅등급"),
  IF(AND(OR($B111=10,$B111=11),$M111=OFFSET($M111,-1,0)),OFFSET(N111,-1,0),INT($E111*100000)),
"그외없음"))))))</f>
        <v>삭제</v>
      </c>
      <c r="O111" t="str">
        <f ca="1">IF(LEN(L111)&lt;&gt;0,
  IF(OR(LEN($J111)=0,LEN($K111)=0),"세 칸 모두 입력",L111),
IF($M111="삭제","삭제",
IF(OR($M111="지정 장비",$M111="캐릭터 상자 일반등급",$M111="캐릭터 상자 영웅등급",$M111="지정 캐릭터",IF(ISERROR(FIND("지정 캐릭터 LBP",$M111)),0,1),$M111="안 지정 캐릭터 영웅등급"),1,
IF($M111="지정 캐릭터 PP",
  IF(AND(OR($B111=10,$B111=11),$M111=OFFSET($M111,-1,0)),OFFSET(O111,-1,0),
    VLOOKUP($M111,$AP:$BB,MATCH($AX$1,$AP$1:$BB$1,0),0)+INT($E111*(VLOOKUP($M111,$AP:$BB,MATCH($AY$1,$AP$1:$BB$1,0),0)-VLOOKUP($M111,$AP:$BB,MATCH($AX$1,$AP$1:$BB$1,0),0)+1))),
IF(OR($M111="안 지정 캐릭터 PP 일반등급",$M111="안 지정 캐릭터 PP 영웅등급"),
  IF(AND(OR($B111=10,$B111=11),$M111=OFFSET($M111,-1,0)),OFFSET(O111,-1,0),
    VLOOKUP($M111,$AP:$BB,MATCH($AX$1,$AP$1:$BB$1,0),0)+INT($E111*(VLOOKUP($M111,$AP:$BB,MATCH($AY$1,$AP$1:$BB$1,0),0)-VLOOKUP($M111,$AP:$BB,MATCH($AX$1,$AP$1:$BB$1,0),0)+1))),
"그외없음")))))</f>
        <v>삭제</v>
      </c>
      <c r="P111" t="str">
        <f ca="1">IF($M111="삭제","삭제",
IF($M111="지정 장비",
  IF(ISBLANK(VLOOKUP($N111,[1]EquipTable!$1:$1048576,MATCH("표준 GO pr Min",[1]EquipTable!$1:$1,0),0)),"DI",
    IF(ISBLANK(VLOOKUP($N111,[1]EquipTable!$1:$1048576,MATCH("표준 DI pr Min",[1]EquipTable!$1:$1,0),0)),"GO",
      IF(G111&lt;IF($B111&lt;=1,0.5,0.25),"DI","GO"))),
IF(OR($M111="캐릭터 상자 일반등급",$M111="캐릭터 상자 영웅등급"),"DI",
IF(OR($M111="지정 캐릭터",IF(ISERROR(FIND("지정 캐릭터 LBP",$M111)),0,1),$M111="안 지정 캐릭터 영웅등급"),"DI",
IF($M111="지정 캐릭터 PP","DI",
IF(OR($M111="안 지정 캐릭터 PP 일반등급",$M111="안 지정 캐릭터 PP 영웅등급"),"GO",
"그외없음"))))))</f>
        <v>삭제</v>
      </c>
      <c r="Q111" t="str">
        <f ca="1">IF($M111="삭제","삭제",
IF($P111="GO","삭제",
IF($M111="지정 장비",
  IF(ISBLANK(VLOOKUP($N111,[1]EquipTable!$1:$1048576,MATCH("표준 DI pp Min",[1]EquipTable!$1:$1,0),0)),"삭제",
    VLOOKUP($N111,[1]EquipTable!$1:$1048576,MATCH("표준 DI pp Min",[1]EquipTable!$1:$1,0),0)+INT($H111*(VLOOKUP($N111,[1]EquipTable!$1:$1048576,MATCH("표준 DI pp Max",[1]EquipTable!$1:$1,0),0)-VLOOKUP($N111,[1]EquipTable!$1:$1048576,MATCH("표준 DI pp Min",[1]EquipTable!$1:$1,0),0)+1))),
IF(OR($M111="캐릭터 상자 일반등급",$M111="캐릭터 상자 영웅등급"),"삭제",
IF(OR($M111="지정 캐릭터",IF(ISERROR(FIND("지정 캐릭터 LBP",$M111)),0,1)),
  IF(AND(OR($B111=10,$B111=11),$M111=OFFSET($M111,-1,0)),OFFSET(Q111,-1,0),
    IF(ISBLANK(VLOOKUP($N111,[2]ActorTable!$1:$1048576,MATCH("표준 DI pp Min",[2]ActorTable!$1:$1,0),0)),"삭제",
      INT(VLOOKUP($M111,$AP:$BC,MATCH($AZ$1,$AP$1:$BC$1,0),0)*(VLOOKUP($N111,[2]ActorTable!$1:$1048576,MATCH("표준 DI pp Min",[2]ActorTable!$1:$1,0),0)+$H111*(VLOOKUP($N111,[2]ActorTable!$1:$1048576,MATCH("표준 DI pp Max",[2]ActorTable!$1:$1,0),0)-VLOOKUP($N111,[2]ActorTable!$1:$1048576,MATCH("표준 DI pp Min",[2]ActorTable!$1:$1,0),0)+1))))),
IF($M111="안 지정 캐릭터 영웅등급",
  IF(AND(OR($B111=10,$B111=11),$M111=OFFSET($M111,-1,0)),OFFSET(Q111,-1,0),
    VLOOKUP($M111,$AP:$BC,MATCH($BB$1,$AP$1:$BC$1,0),0)+INT($H111*(VLOOKUP($M111,$AP:$BC,MATCH($BC$1,$AP$1:$BC$1,0),0)-VLOOKUP($M111,$AP:$BC,MATCH($BB$1,$AP$1:$BC$1,0),0)+1))),
IF($M111="지정 캐릭터 PP",
  IF(AND(OR($B111=10,$B111=11),$M111=OFFSET($M111,-1,0)),OFFSET(Q111,-1,0),
    INT($O111*VLOOKUP($M111,$AP:$BC,MATCH($AZ$1,$AP$1:$BC$1,0),0)*IF($O111&lt;=15,1,1+($O111-15)^0.5/8)*CHOOSE(MID($N111,7,1)+1,1,1.25,2))),
"그외없음")))))))</f>
        <v>삭제</v>
      </c>
      <c r="R111" t="str">
        <f ca="1">IF($M111="삭제","삭제",
IF($M111="지정 장비",
  IF($P111="DI",
    VLOOKUP($N111,[1]EquipTable!$1:$1048576,MATCH("표준 DI pr Min",[1]EquipTable!$1:$1,0),0)+INT($I111*(VLOOKUP($N111,[1]EquipTable!$1:$1048576,MATCH("표준 DI pr Max",[1]EquipTable!$1:$1,0),0)-VLOOKUP($N111,[1]EquipTable!$1:$1048576,MATCH("표준 DI pr Min",[1]EquipTable!$1:$1,0),0)+1)),
    ROUNDDOWN(VLOOKUP($N111,[1]EquipTable!$1:$1048576,MATCH("표준 GO pr Min",[1]EquipTable!$1:$1,0),0)+INT($I111*(VLOOKUP($N111,[1]EquipTable!$1:$1048576,MATCH("표준 GO pr Max",[1]EquipTable!$1:$1,0),0)-VLOOKUP($N111,[1]EquipTable!$1:$1048576,MATCH("표준 GO pr Min",[1]EquipTable!$1:$1,0),0)+100)),-2)),
IF(OR($M111="캐릭터 상자 일반등급",$M111="캐릭터 상자 영웅등급"),VLOOKUP($M111,$AP:$BC,MATCH($AZ$1,$AP$1:$BC$1,0),0),
IF(OR($M111="지정 캐릭터",IF(ISERROR(FIND("지정 캐릭터 LBP",$M111)),0,1)),
  IF(AND(OR($B111=10,$B111=11),$M111=OFFSET($M111,-1,0)),OFFSET(R111,-1,0),
    INT(VLOOKUP($M111,$AP:$BC,MATCH($AZ$1,$AP$1:$BC$1,0),0)*(VLOOKUP($N111,[2]ActorTable!$1:$1048576,MATCH("표준 DI pr Min",[2]ActorTable!$1:$1,0),0)+$I111*(VLOOKUP($N111,[2]ActorTable!$1:$1048576,MATCH("표준 DI pr Max",[2]ActorTable!$1:$1,0),0)-VLOOKUP($N111,[2]ActorTable!$1:$1048576,MATCH("표준 DI pr Min",[2]ActorTable!$1:$1,0),0)+1)))),
IF($M111="안 지정 캐릭터 영웅등급",
  IF(AND(OR($B111=10,$B111=11),$M111=OFFSET($M111,-1,0)),OFFSET(R111,-1,0),
    VLOOKUP($M111,$AP:$BC,MATCH($AZ$1,$AP$1:$BC$1,0),0)+INT($I111*(VLOOKUP($M111,$AP:$BC,MATCH($BA$1,$AP$1:$BC$1,0),0)-VLOOKUP($M111,$AP:$BC,MATCH($AZ$1,$AP$1:$BC$1,0),0)+1))),
IF($M111="지정 캐릭터 PP",
  IF(AND(OR($B111=10,$B111=11),$M111=OFFSET($M111,-1,0)),OFFSET(R111,-1,0),
    INT($O111*VLOOKUP($M111,$AP:$BC,MATCH($AZ$1,$AP$1:$BC$1,0),0)*IF($O111&lt;=15,1,1+($O111-15)^0.5/8)*CHOOSE(MID($N111,7,1)+1,1,1.25,2)*(VLOOKUP($M111,$AP:$BC,MATCH($BA$1,$AP$1:$BC$1,0),0)+$I111*(VLOOKUP($M111,$AP:$BC,MATCH($BB$1,$AP$1:$BC$1,0),0)-VLOOKUP($M111,$AP:$BC,MATCH($BA$1,$AP$1:$BC$1,0),0))))),
IF(OR($M111="안 지정 캐릭터 PP 일반등급",$M111="안 지정 캐릭터 PP 영웅등급"),
  IF(AND(OR($B111=10,$B111=11),$M111=OFFSET($M111,-1,0)),OFFSET(R111,-1,0),
    $O111*VLOOKUP($M111,$AP:$BC,MATCH($AZ$1,$AP$1:$BC$1,0),0)),
"그외없음")))))))</f>
        <v>삭제</v>
      </c>
      <c r="S111" t="str">
        <f ca="1">IF(OR(ISNUMBER(N111),N111="삭제",ISBLANK(N111)),"",
IF(LEFT(N111,5)="Equip",
  IF($BP$1&lt;VLOOKUP(N111,[1]EquipTable!$1:$1048576,MATCH("업데이트순번",[1]EquipTable!$1:$1,0),0),"업데이트순번이상",""),
IF(LEFT(N111,5)="Actor",
  IF($BY$1&lt;VLOOKUP(N111,[2]ActorTable!$1:$1048576,MATCH("업데이트순번",[2]ActorTable!$1:$1,0),0),"업데이트순번이상",""),
"그외없음")))</f>
        <v/>
      </c>
      <c r="T111" t="str">
        <f ca="1">IF(OR(ISNUMBER(N111),N111="삭제",ISBLANK(N111)),"",
IF(LEFT(N111,5)="Equip",IF(MID(N111,7,1)="4","전설",""),
IF(LEFT(N111,5)="Actor",IF(MID(N111,7,1)="2","전설",""),
"그외없음")))</f>
        <v/>
      </c>
      <c r="AA111" t="str">
        <f ca="1">IF(ISBLANK(AB111),"",
VLOOKUP(AB111,OFFSET(INDIRECT("$A:$B"),0,MATCH(AB$1&amp;"_Verify",INDIRECT("$1:$1"),0)-1),2,0)
)</f>
        <v>fp</v>
      </c>
      <c r="AB111" t="s">
        <v>86</v>
      </c>
      <c r="AC111" t="s">
        <v>436</v>
      </c>
      <c r="AD111">
        <v>75</v>
      </c>
      <c r="AE111" t="s">
        <v>129</v>
      </c>
      <c r="AF111">
        <v>172</v>
      </c>
      <c r="AG111">
        <v>69</v>
      </c>
      <c r="AH111" t="str">
        <f>IF(OR(ISNUMBER(AC111),AC111="삭제",ISBLANK(AC111)),"",
IF(LEFT(AC111,5)="Equip",
  IF($BP$1&lt;VLOOKUP(AC111,[1]EquipTable!$1:$1048576,MATCH("업데이트순번",[1]EquipTable!$1:$1,0),0),"업데이트순번이상",""),
IF(LEFT(AC111,5)="Actor",
  IF($BY$1&lt;VLOOKUP(AC111,[2]ActorTable!$1:$1048576,MATCH("업데이트순번",[2]ActorTable!$1:$1,0),0),"업데이트순번이상",""),
"그외없음")))</f>
        <v/>
      </c>
      <c r="AI111" s="11" t="str">
        <f>IF(OR(ISNUMBER(AC111),AC111="삭제",ISBLANK(AC111)),"",
IF(LEFT(AC111,5)="Equip",IF(MID(AC111,7,1)="4","전설",""),
IF(LEFT(AC111,5)="Actor",IF(MID(AC111,7,1)="2","전설",""),
"그외없음")))</f>
        <v/>
      </c>
      <c r="AJ111" t="str">
        <f>IF(ISBLANK($AB111),"",
IF(AND($B111&gt;=VLOOKUP($AB111,$AP:$AS,3,0),$B111&lt;=VLOOKUP($AB111,$AP:$AS,4,0)),"","슬롯타입이상"))</f>
        <v/>
      </c>
      <c r="AK111" t="str">
        <f>IF(OR(
  AND(NOT(ISERROR(FIND("상자",AB111))),ISBLANK(AC111)),
  AND(ISBLANK(AB111),ISBLANK(AC111)),
  AND(NOT(ISERROR(FIND("안 지정",AB111))),ISNUMBER(AC111))),"",
IF(AND(NOT(ISERROR(FIND("상자",AB111))),NOT(ISBLANK(AC111))),"밸류불필요",
IF(AND(NOT(ISERROR(FIND("안 지정",AB111))),NOT(ISNUMBER(AC111))),"숫자필요",
IF(NOT(ISERROR(FIND("장비",AB111))),
  IFERROR(VLOOKUP(AC111,[1]EquipTable!$A:$T,MATCH("이름참고",[1]EquipTable!$1:$1,0),0),"장비없음"),
IF(NOT(ISERROR(FIND("캐릭터",AB111))),
  IFERROR(VLOOKUP(AC111,[2]ActorTable!$A:$H,MATCH("이름참고",[2]ActorTable!$1:$1,0),0),"캐릭터없음"),
"")))))</f>
        <v>슬로니카</v>
      </c>
      <c r="AL111">
        <v>1</v>
      </c>
      <c r="AM111" t="str">
        <f ca="1">IF(ROW()=2,AN111,OFFSET(AM111,-1,0)&amp;IF(LEN(AN111)=0,"",","&amp;AN111))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v>
      </c>
      <c r="AN111" t="str">
        <f ca="1">IF(AL111&lt;&gt;1,"",
"{"""&amp;A$1&amp;""":"&amp;A111
&amp;","""&amp;B$1&amp;""":"&amp;B111
&amp;IF(LEN(AA111)=0,"",","""&amp;AA$1&amp;""":"""&amp;AA111&amp;"""")
&amp;IF(LEN(AC111)=0,"",","""&amp;AC$1&amp;""":"""&amp;AC111&amp;"""")
&amp;IF(LEN(AD111)=0,"",","""&amp;AD$1&amp;""":"&amp;AD111)
&amp;IF(LEN(AE111)=0,"",","""&amp;AE$1&amp;""":"""&amp;AE111&amp;"""")
&amp;IF(LEN(AF111)=0,"",","""&amp;AF$1&amp;""":"&amp;AF111)
&amp;IF(LEN(AG111)=0,"",","""&amp;AG$1&amp;""":"&amp;AG111)&amp;"}")</f>
        <v>{"dy":11,"sl":9,"tp":"fp","vl":"Actor3114","cn":75,"pt":"DI","pp":172,"pr":69}</v>
      </c>
      <c r="BM111">
        <f ca="1">IF(VLOOKUP($BV111,[1]EquipTable!$1:$1048576,MATCH("업데이트순번",[1]EquipTable!$1:$1,0),0)&lt;=$BP$1,1,0)
*IF(MID(BV111,7,1)="4",0.1,1)</f>
        <v>0</v>
      </c>
      <c r="BN111">
        <f ca="1">IF(VLOOKUP($BV111,[1]EquipTable!$1:$1048576,MATCH("업데이트순번",[1]EquipTable!$1:$1,0),0)&lt;=$BP$1,1,0)
*IF(MID(BV111,7,1)="4",0.1,1)
*IF(AND(MID(BV111,7,1)&lt;&gt;"4",OR(MID(BV111,6,1)="6",MID(BV111,6,1)="7")),3,1)</f>
        <v>0</v>
      </c>
      <c r="BO111">
        <f ca="1">IF(VLOOKUP($BV111,[1]EquipTable!$1:$1048576,MATCH("업데이트순번",[1]EquipTable!$1:$1,0),0)&lt;=$BP$1,1,0)
*IF(MID(BV111,7,1)="4",0.1,1)
*IF(AND(MID(BV111,7,1)&lt;&gt;"4",MID(BV111,6,1)="8"),4,1)</f>
        <v>0</v>
      </c>
      <c r="BP111">
        <f t="shared" ca="1" si="16"/>
        <v>0</v>
      </c>
      <c r="BQ111">
        <f t="shared" ca="1" si="17"/>
        <v>0</v>
      </c>
      <c r="BR111">
        <f t="shared" ca="1" si="18"/>
        <v>0</v>
      </c>
      <c r="BS111">
        <f t="shared" ca="1" si="19"/>
        <v>0.88933873144399544</v>
      </c>
      <c r="BT111">
        <f t="shared" ca="1" si="20"/>
        <v>0.92271442035815265</v>
      </c>
      <c r="BU111">
        <f t="shared" ca="1" si="21"/>
        <v>0.67176350662589157</v>
      </c>
      <c r="BV111" t="str">
        <f ca="1">OFFSET([1]EquipTable!$A$1,ROW()-1,0)</f>
        <v>Equip7403</v>
      </c>
    </row>
    <row r="112" spans="1:74">
      <c r="A112">
        <v>12</v>
      </c>
      <c r="B112">
        <v>0</v>
      </c>
      <c r="C112">
        <f>IF(B112&lt;=9,0,
IF(B112=10,1,2))</f>
        <v>0</v>
      </c>
      <c r="D112">
        <f ca="1">RAND()</f>
        <v>0.82247938608856497</v>
      </c>
      <c r="E112">
        <f ca="1">RAND()</f>
        <v>0.64881575071276409</v>
      </c>
      <c r="F112">
        <f ca="1">RAND()</f>
        <v>0.8280624426260762</v>
      </c>
      <c r="G112">
        <f ca="1">RAND()</f>
        <v>0.72256312452378813</v>
      </c>
      <c r="H112">
        <f ca="1">RAND()</f>
        <v>0.17837289171242854</v>
      </c>
      <c r="I112">
        <f ca="1">RAND()</f>
        <v>0.64570905371998066</v>
      </c>
      <c r="M112" t="str">
        <f ca="1">IF(LEN(J112)&lt;&gt;0,J112,VLOOKUP(D112+$B112,$BJ:$BK,MATCH($BK$1,$BJ$1:$BK$1,0),1))</f>
        <v>지정 장비</v>
      </c>
      <c r="N112" t="str">
        <f ca="1">IF(LEN(K112)&lt;&gt;0,
  IF(LEN($J112)=0,"두 칸 모두 입력",
  IF($J112="지정 장비",K112,INDEX($CA:$CA,MATCH(K112,$CB:$CB,0)))),
IF($M112="삭제","삭제",
IF($M112="지정 장비",VLOOKUP($E112,OFFSET($BS:$BV,0,IF($B112=6,1,IF($B112=7,2,0))),MATCH($BV$1,OFFSET($BS$1:$BV$1,0,IF($B112=6,1,IF($B112=7,2,0))),0),1),
IF(OR($M112="캐릭터 상자 일반등급",$M112="캐릭터 상자 영웅등급"),"삭제",
IF(OR($M112="지정 캐릭터",$M112="지정 캐릭터 PP",IF(ISERROR(FIND("지정 캐릭터 LBP",$M112)),0,1)),
  IF(AND(OR($B112=10,$B112=11),$M112=OFFSET($M112,-1,0)),OFFSET(N112,-1,0),VLOOKUP($E112,$BZ:$CA,MATCH($CA$1,$BZ$1:$CA$1,0),1)),
IF(OR($M112="안 지정 캐릭터 영웅등급",$M112="안 지정 캐릭터 PP 일반등급",$M112="안 지정 캐릭터 PP 영웅등급"),
  IF(AND(OR($B112=10,$B112=11),$M112=OFFSET($M112,-1,0)),OFFSET(N112,-1,0),INT($E112*100000)),
"그외없음"))))))</f>
        <v>Equip5301</v>
      </c>
      <c r="O112">
        <f ca="1">IF(LEN(L112)&lt;&gt;0,
  IF(OR(LEN($J112)=0,LEN($K112)=0),"세 칸 모두 입력",L112),
IF($M112="삭제","삭제",
IF(OR($M112="지정 장비",$M112="캐릭터 상자 일반등급",$M112="캐릭터 상자 영웅등급",$M112="지정 캐릭터",IF(ISERROR(FIND("지정 캐릭터 LBP",$M112)),0,1),$M112="안 지정 캐릭터 영웅등급"),1,
IF($M112="지정 캐릭터 PP",
  IF(AND(OR($B112=10,$B112=11),$M112=OFFSET($M112,-1,0)),OFFSET(O112,-1,0),
    VLOOKUP($M112,$AP:$BB,MATCH($AX$1,$AP$1:$BB$1,0),0)+INT($E112*(VLOOKUP($M112,$AP:$BB,MATCH($AY$1,$AP$1:$BB$1,0),0)-VLOOKUP($M112,$AP:$BB,MATCH($AX$1,$AP$1:$BB$1,0),0)+1))),
IF(OR($M112="안 지정 캐릭터 PP 일반등급",$M112="안 지정 캐릭터 PP 영웅등급"),
  IF(AND(OR($B112=10,$B112=11),$M112=OFFSET($M112,-1,0)),OFFSET(O112,-1,0),
    VLOOKUP($M112,$AP:$BB,MATCH($AX$1,$AP$1:$BB$1,0),0)+INT($E112*(VLOOKUP($M112,$AP:$BB,MATCH($AY$1,$AP$1:$BB$1,0),0)-VLOOKUP($M112,$AP:$BB,MATCH($AX$1,$AP$1:$BB$1,0),0)+1))),
"그외없음")))))</f>
        <v>1</v>
      </c>
      <c r="P112" t="str">
        <f ca="1">IF($M112="삭제","삭제",
IF($M112="지정 장비",
  IF(ISBLANK(VLOOKUP($N112,[1]EquipTable!$1:$1048576,MATCH("표준 GO pr Min",[1]EquipTable!$1:$1,0),0)),"DI",
    IF(ISBLANK(VLOOKUP($N112,[1]EquipTable!$1:$1048576,MATCH("표준 DI pr Min",[1]EquipTable!$1:$1,0),0)),"GO",
      IF(G112&lt;IF($B112&lt;=1,0.5,0.25),"DI","GO"))),
IF(OR($M112="캐릭터 상자 일반등급",$M112="캐릭터 상자 영웅등급"),"DI",
IF(OR($M112="지정 캐릭터",IF(ISERROR(FIND("지정 캐릭터 LBP",$M112)),0,1),$M112="안 지정 캐릭터 영웅등급"),"DI",
IF($M112="지정 캐릭터 PP","DI",
IF(OR($M112="안 지정 캐릭터 PP 일반등급",$M112="안 지정 캐릭터 PP 영웅등급"),"GO",
"그외없음"))))))</f>
        <v>GO</v>
      </c>
      <c r="Q112" t="str">
        <f ca="1">IF($M112="삭제","삭제",
IF($P112="GO","삭제",
IF($M112="지정 장비",
  IF(ISBLANK(VLOOKUP($N112,[1]EquipTable!$1:$1048576,MATCH("표준 DI pp Min",[1]EquipTable!$1:$1,0),0)),"삭제",
    VLOOKUP($N112,[1]EquipTable!$1:$1048576,MATCH("표준 DI pp Min",[1]EquipTable!$1:$1,0),0)+INT($H112*(VLOOKUP($N112,[1]EquipTable!$1:$1048576,MATCH("표준 DI pp Max",[1]EquipTable!$1:$1,0),0)-VLOOKUP($N112,[1]EquipTable!$1:$1048576,MATCH("표준 DI pp Min",[1]EquipTable!$1:$1,0),0)+1))),
IF(OR($M112="캐릭터 상자 일반등급",$M112="캐릭터 상자 영웅등급"),"삭제",
IF(OR($M112="지정 캐릭터",IF(ISERROR(FIND("지정 캐릭터 LBP",$M112)),0,1)),
  IF(AND(OR($B112=10,$B112=11),$M112=OFFSET($M112,-1,0)),OFFSET(Q112,-1,0),
    IF(ISBLANK(VLOOKUP($N112,[2]ActorTable!$1:$1048576,MATCH("표준 DI pp Min",[2]ActorTable!$1:$1,0),0)),"삭제",
      INT(VLOOKUP($M112,$AP:$BC,MATCH($AZ$1,$AP$1:$BC$1,0),0)*(VLOOKUP($N112,[2]ActorTable!$1:$1048576,MATCH("표준 DI pp Min",[2]ActorTable!$1:$1,0),0)+$H112*(VLOOKUP($N112,[2]ActorTable!$1:$1048576,MATCH("표준 DI pp Max",[2]ActorTable!$1:$1,0),0)-VLOOKUP($N112,[2]ActorTable!$1:$1048576,MATCH("표준 DI pp Min",[2]ActorTable!$1:$1,0),0)+1))))),
IF($M112="안 지정 캐릭터 영웅등급",
  IF(AND(OR($B112=10,$B112=11),$M112=OFFSET($M112,-1,0)),OFFSET(Q112,-1,0),
    VLOOKUP($M112,$AP:$BC,MATCH($BB$1,$AP$1:$BC$1,0),0)+INT($H112*(VLOOKUP($M112,$AP:$BC,MATCH($BC$1,$AP$1:$BC$1,0),0)-VLOOKUP($M112,$AP:$BC,MATCH($BB$1,$AP$1:$BC$1,0),0)+1))),
IF($M112="지정 캐릭터 PP",
  IF(AND(OR($B112=10,$B112=11),$M112=OFFSET($M112,-1,0)),OFFSET(Q112,-1,0),
    INT($O112*VLOOKUP($M112,$AP:$BC,MATCH($AZ$1,$AP$1:$BC$1,0),0)*IF($O112&lt;=15,1,1+($O112-15)^0.5/8)*CHOOSE(MID($N112,7,1)+1,1,1.25,2))),
"그외없음")))))))</f>
        <v>삭제</v>
      </c>
      <c r="R112">
        <f ca="1">IF($M112="삭제","삭제",
IF($M112="지정 장비",
  IF($P112="DI",
    VLOOKUP($N112,[1]EquipTable!$1:$1048576,MATCH("표준 DI pr Min",[1]EquipTable!$1:$1,0),0)+INT($I112*(VLOOKUP($N112,[1]EquipTable!$1:$1048576,MATCH("표준 DI pr Max",[1]EquipTable!$1:$1,0),0)-VLOOKUP($N112,[1]EquipTable!$1:$1048576,MATCH("표준 DI pr Min",[1]EquipTable!$1:$1,0),0)+1)),
    ROUNDDOWN(VLOOKUP($N112,[1]EquipTable!$1:$1048576,MATCH("표준 GO pr Min",[1]EquipTable!$1:$1,0),0)+INT($I112*(VLOOKUP($N112,[1]EquipTable!$1:$1048576,MATCH("표준 GO pr Max",[1]EquipTable!$1:$1,0),0)-VLOOKUP($N112,[1]EquipTable!$1:$1048576,MATCH("표준 GO pr Min",[1]EquipTable!$1:$1,0),0)+100)),-2)),
IF(OR($M112="캐릭터 상자 일반등급",$M112="캐릭터 상자 영웅등급"),VLOOKUP($M112,$AP:$BC,MATCH($AZ$1,$AP$1:$BC$1,0),0),
IF(OR($M112="지정 캐릭터",IF(ISERROR(FIND("지정 캐릭터 LBP",$M112)),0,1)),
  IF(AND(OR($B112=10,$B112=11),$M112=OFFSET($M112,-1,0)),OFFSET(R112,-1,0),
    INT(VLOOKUP($M112,$AP:$BC,MATCH($AZ$1,$AP$1:$BC$1,0),0)*(VLOOKUP($N112,[2]ActorTable!$1:$1048576,MATCH("표준 DI pr Min",[2]ActorTable!$1:$1,0),0)+$I112*(VLOOKUP($N112,[2]ActorTable!$1:$1048576,MATCH("표준 DI pr Max",[2]ActorTable!$1:$1,0),0)-VLOOKUP($N112,[2]ActorTable!$1:$1048576,MATCH("표준 DI pr Min",[2]ActorTable!$1:$1,0),0)+1)))),
IF($M112="안 지정 캐릭터 영웅등급",
  IF(AND(OR($B112=10,$B112=11),$M112=OFFSET($M112,-1,0)),OFFSET(R112,-1,0),
    VLOOKUP($M112,$AP:$BC,MATCH($AZ$1,$AP$1:$BC$1,0),0)+INT($I112*(VLOOKUP($M112,$AP:$BC,MATCH($BA$1,$AP$1:$BC$1,0),0)-VLOOKUP($M112,$AP:$BC,MATCH($AZ$1,$AP$1:$BC$1,0),0)+1))),
IF($M112="지정 캐릭터 PP",
  IF(AND(OR($B112=10,$B112=11),$M112=OFFSET($M112,-1,0)),OFFSET(R112,-1,0),
    INT($O112*VLOOKUP($M112,$AP:$BC,MATCH($AZ$1,$AP$1:$BC$1,0),0)*IF($O112&lt;=15,1,1+($O112-15)^0.5/8)*CHOOSE(MID($N112,7,1)+1,1,1.25,2)*(VLOOKUP($M112,$AP:$BC,MATCH($BA$1,$AP$1:$BC$1,0),0)+$I112*(VLOOKUP($M112,$AP:$BC,MATCH($BB$1,$AP$1:$BC$1,0),0)-VLOOKUP($M112,$AP:$BC,MATCH($BA$1,$AP$1:$BC$1,0),0))))),
IF(OR($M112="안 지정 캐릭터 PP 일반등급",$M112="안 지정 캐릭터 PP 영웅등급"),
  IF(AND(OR($B112=10,$B112=11),$M112=OFFSET($M112,-1,0)),OFFSET(R112,-1,0),
    $O112*VLOOKUP($M112,$AP:$BC,MATCH($AZ$1,$AP$1:$BC$1,0),0)),
"그외없음")))))))</f>
        <v>7700</v>
      </c>
      <c r="S112" t="str">
        <f ca="1">IF(OR(ISNUMBER(N112),N112="삭제",ISBLANK(N112)),"",
IF(LEFT(N112,5)="Equip",
  IF($BP$1&lt;VLOOKUP(N112,[1]EquipTable!$1:$1048576,MATCH("업데이트순번",[1]EquipTable!$1:$1,0),0),"업데이트순번이상",""),
IF(LEFT(N112,5)="Actor",
  IF($BY$1&lt;VLOOKUP(N112,[2]ActorTable!$1:$1048576,MATCH("업데이트순번",[2]ActorTable!$1:$1,0),0),"업데이트순번이상",""),
"그외없음")))</f>
        <v/>
      </c>
      <c r="T112" t="str">
        <f ca="1">IF(OR(ISNUMBER(N112),N112="삭제",ISBLANK(N112)),"",
IF(LEFT(N112,5)="Equip",IF(MID(N112,7,1)="4","전설",""),
IF(LEFT(N112,5)="Actor",IF(MID(N112,7,1)="2","전설",""),
"그외없음")))</f>
        <v/>
      </c>
      <c r="U112" t="s">
        <v>84</v>
      </c>
      <c r="W112">
        <v>1</v>
      </c>
      <c r="X112" t="s">
        <v>129</v>
      </c>
      <c r="Z112">
        <v>149</v>
      </c>
      <c r="AA112" t="str">
        <f ca="1">IF(ISBLANK(AB112),"",
VLOOKUP(AB112,OFFSET(INDIRECT("$A:$B"),0,MATCH(AB$1&amp;"_Verify",INDIRECT("$1:$1"),0)-1),2,0)
)</f>
        <v>upn</v>
      </c>
      <c r="AB112" t="s">
        <v>92</v>
      </c>
      <c r="AC112">
        <v>42969</v>
      </c>
      <c r="AD112">
        <v>5</v>
      </c>
      <c r="AE112" t="s">
        <v>125</v>
      </c>
      <c r="AG112">
        <v>1500</v>
      </c>
      <c r="AH112" t="str">
        <f>IF(OR(ISNUMBER(AC112),AC112="삭제",ISBLANK(AC112)),"",
IF(LEFT(AC112,5)="Equip",
  IF($BP$1&lt;VLOOKUP(AC112,[1]EquipTable!$1:$1048576,MATCH("업데이트순번",[1]EquipTable!$1:$1,0),0),"업데이트순번이상",""),
IF(LEFT(AC112,5)="Actor",
  IF($BY$1&lt;VLOOKUP(AC112,[2]ActorTable!$1:$1048576,MATCH("업데이트순번",[2]ActorTable!$1:$1,0),0),"업데이트순번이상",""),
"그외없음")))</f>
        <v/>
      </c>
      <c r="AI112" s="11" t="str">
        <f>IF(OR(ISNUMBER(AC112),AC112="삭제",ISBLANK(AC112)),"",
IF(LEFT(AC112,5)="Equip",IF(MID(AC112,7,1)="4","전설",""),
IF(LEFT(AC112,5)="Actor",IF(MID(AC112,7,1)="2","전설",""),
"그외없음")))</f>
        <v/>
      </c>
      <c r="AJ112" t="str">
        <f>IF(ISBLANK($AB112),"",
IF(AND($B112&gt;=VLOOKUP($AB112,$AP:$AS,3,0),$B112&lt;=VLOOKUP($AB112,$AP:$AS,4,0)),"","슬롯타입이상"))</f>
        <v/>
      </c>
      <c r="AK112" t="str">
        <f>IF(OR(
  AND(NOT(ISERROR(FIND("상자",AB112))),ISBLANK(AC112)),
  AND(ISBLANK(AB112),ISBLANK(AC112)),
  AND(NOT(ISERROR(FIND("안 지정",AB112))),ISNUMBER(AC112))),"",
IF(AND(NOT(ISERROR(FIND("상자",AB112))),NOT(ISBLANK(AC112))),"밸류불필요",
IF(AND(NOT(ISERROR(FIND("안 지정",AB112))),NOT(ISNUMBER(AC112))),"숫자필요",
IF(NOT(ISERROR(FIND("장비",AB112))),
  IFERROR(VLOOKUP(AC112,[1]EquipTable!$A:$T,MATCH("이름참고",[1]EquipTable!$1:$1,0),0),"장비없음"),
IF(NOT(ISERROR(FIND("캐릭터",AB112))),
  IFERROR(VLOOKUP(AC112,[2]ActorTable!$A:$H,MATCH("이름참고",[2]ActorTable!$1:$1,0),0),"캐릭터없음"),
"")))))</f>
        <v/>
      </c>
      <c r="AL112">
        <v>1</v>
      </c>
      <c r="AM112" t="str">
        <f ca="1">IF(ROW()=2,AN112,OFFSET(AM112,-1,0)&amp;IF(LEN(AN112)=0,"",","&amp;AN112))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v>
      </c>
      <c r="AN112" t="str">
        <f ca="1">IF(AL112&lt;&gt;1,"",
"{"""&amp;A$1&amp;""":"&amp;A112
&amp;","""&amp;B$1&amp;""":"&amp;B112
&amp;IF(LEN(AA112)=0,"",","""&amp;AA$1&amp;""":"""&amp;AA112&amp;"""")
&amp;IF(LEN(AC112)=0,"",","""&amp;AC$1&amp;""":"""&amp;AC112&amp;"""")
&amp;IF(LEN(AD112)=0,"",","""&amp;AD$1&amp;""":"&amp;AD112)
&amp;IF(LEN(AE112)=0,"",","""&amp;AE$1&amp;""":"""&amp;AE112&amp;"""")
&amp;IF(LEN(AF112)=0,"",","""&amp;AF$1&amp;""":"&amp;AF112)
&amp;IF(LEN(AG112)=0,"",","""&amp;AG$1&amp;""":"&amp;AG112)&amp;"}")</f>
        <v>{"dy":12,"sl":0,"tp":"upn","vl":"42969","cn":5,"pt":"GO","pr":1500}</v>
      </c>
      <c r="BM112">
        <f ca="1">IF(VLOOKUP($BV112,[1]EquipTable!$1:$1048576,MATCH("업데이트순번",[1]EquipTable!$1:$1,0),0)&lt;=$BP$1,1,0)
*IF(MID(BV112,7,1)="4",0.1,1)</f>
        <v>0</v>
      </c>
      <c r="BN112">
        <f ca="1">IF(VLOOKUP($BV112,[1]EquipTable!$1:$1048576,MATCH("업데이트순번",[1]EquipTable!$1:$1,0),0)&lt;=$BP$1,1,0)
*IF(MID(BV112,7,1)="4",0.1,1)
*IF(AND(MID(BV112,7,1)&lt;&gt;"4",OR(MID(BV112,6,1)="6",MID(BV112,6,1)="7")),3,1)</f>
        <v>0</v>
      </c>
      <c r="BO112">
        <f ca="1">IF(VLOOKUP($BV112,[1]EquipTable!$1:$1048576,MATCH("업데이트순번",[1]EquipTable!$1:$1,0),0)&lt;=$BP$1,1,0)
*IF(MID(BV112,7,1)="4",0.1,1)
*IF(AND(MID(BV112,7,1)&lt;&gt;"4",MID(BV112,6,1)="8"),4,1)</f>
        <v>0</v>
      </c>
      <c r="BP112">
        <f t="shared" ca="1" si="16"/>
        <v>0</v>
      </c>
      <c r="BQ112">
        <f t="shared" ca="1" si="17"/>
        <v>0</v>
      </c>
      <c r="BR112">
        <f t="shared" ca="1" si="18"/>
        <v>0</v>
      </c>
      <c r="BS112">
        <f t="shared" ca="1" si="19"/>
        <v>0.88933873144399544</v>
      </c>
      <c r="BT112">
        <f t="shared" ca="1" si="20"/>
        <v>0.92271442035815265</v>
      </c>
      <c r="BU112">
        <f t="shared" ca="1" si="21"/>
        <v>0.67176350662589157</v>
      </c>
      <c r="BV112" t="str">
        <f ca="1">OFFSET([1]EquipTable!$A$1,ROW()-1,0)</f>
        <v>Equip7404</v>
      </c>
    </row>
    <row r="113" spans="1:74">
      <c r="A113">
        <v>12</v>
      </c>
      <c r="B113">
        <v>1</v>
      </c>
      <c r="C113">
        <f>IF(B113&lt;=9,0,
IF(B113=10,1,2))</f>
        <v>0</v>
      </c>
      <c r="D113">
        <f ca="1">RAND()</f>
        <v>0.62763586828840912</v>
      </c>
      <c r="E113">
        <f ca="1">RAND()</f>
        <v>0.38499340545545169</v>
      </c>
      <c r="F113">
        <f ca="1">RAND()</f>
        <v>0.73000689534381724</v>
      </c>
      <c r="G113">
        <f ca="1">RAND()</f>
        <v>0.96457343643681681</v>
      </c>
      <c r="H113">
        <f ca="1">RAND()</f>
        <v>0.95407206645949072</v>
      </c>
      <c r="I113">
        <f ca="1">RAND()</f>
        <v>0.46114823626676305</v>
      </c>
      <c r="M113" t="str">
        <f ca="1">IF(LEN(J113)&lt;&gt;0,J113,VLOOKUP(D113+$B113,$BJ:$BK,MATCH($BK$1,$BJ$1:$BK$1,0),1))</f>
        <v>지정 장비</v>
      </c>
      <c r="N113" t="str">
        <f ca="1">IF(LEN(K113)&lt;&gt;0,
  IF(LEN($J113)=0,"두 칸 모두 입력",
  IF($J113="지정 장비",K113,INDEX($CA:$CA,MATCH(K113,$CB:$CB,0)))),
IF($M113="삭제","삭제",
IF($M113="지정 장비",VLOOKUP($E113,OFFSET($BS:$BV,0,IF($B113=6,1,IF($B113=7,2,0))),MATCH($BV$1,OFFSET($BS$1:$BV$1,0,IF($B113=6,1,IF($B113=7,2,0))),0),1),
IF(OR($M113="캐릭터 상자 일반등급",$M113="캐릭터 상자 영웅등급"),"삭제",
IF(OR($M113="지정 캐릭터",$M113="지정 캐릭터 PP",IF(ISERROR(FIND("지정 캐릭터 LBP",$M113)),0,1)),
  IF(AND(OR($B113=10,$B113=11),$M113=OFFSET($M113,-1,0)),OFFSET(N113,-1,0),VLOOKUP($E113,$BZ:$CA,MATCH($CA$1,$BZ$1:$CA$1,0),1)),
IF(OR($M113="안 지정 캐릭터 영웅등급",$M113="안 지정 캐릭터 PP 일반등급",$M113="안 지정 캐릭터 PP 영웅등급"),
  IF(AND(OR($B113=10,$B113=11),$M113=OFFSET($M113,-1,0)),OFFSET(N113,-1,0),INT($E113*100000)),
"그외없음"))))))</f>
        <v>Equip3102</v>
      </c>
      <c r="O113">
        <f ca="1">IF(LEN(L113)&lt;&gt;0,
  IF(OR(LEN($J113)=0,LEN($K113)=0),"세 칸 모두 입력",L113),
IF($M113="삭제","삭제",
IF(OR($M113="지정 장비",$M113="캐릭터 상자 일반등급",$M113="캐릭터 상자 영웅등급",$M113="지정 캐릭터",IF(ISERROR(FIND("지정 캐릭터 LBP",$M113)),0,1),$M113="안 지정 캐릭터 영웅등급"),1,
IF($M113="지정 캐릭터 PP",
  IF(AND(OR($B113=10,$B113=11),$M113=OFFSET($M113,-1,0)),OFFSET(O113,-1,0),
    VLOOKUP($M113,$AP:$BB,MATCH($AX$1,$AP$1:$BB$1,0),0)+INT($E113*(VLOOKUP($M113,$AP:$BB,MATCH($AY$1,$AP$1:$BB$1,0),0)-VLOOKUP($M113,$AP:$BB,MATCH($AX$1,$AP$1:$BB$1,0),0)+1))),
IF(OR($M113="안 지정 캐릭터 PP 일반등급",$M113="안 지정 캐릭터 PP 영웅등급"),
  IF(AND(OR($B113=10,$B113=11),$M113=OFFSET($M113,-1,0)),OFFSET(O113,-1,0),
    VLOOKUP($M113,$AP:$BB,MATCH($AX$1,$AP$1:$BB$1,0),0)+INT($E113*(VLOOKUP($M113,$AP:$BB,MATCH($AY$1,$AP$1:$BB$1,0),0)-VLOOKUP($M113,$AP:$BB,MATCH($AX$1,$AP$1:$BB$1,0),0)+1))),
"그외없음")))))</f>
        <v>1</v>
      </c>
      <c r="P113" t="str">
        <f ca="1">IF($M113="삭제","삭제",
IF($M113="지정 장비",
  IF(ISBLANK(VLOOKUP($N113,[1]EquipTable!$1:$1048576,MATCH("표준 GO pr Min",[1]EquipTable!$1:$1,0),0)),"DI",
    IF(ISBLANK(VLOOKUP($N113,[1]EquipTable!$1:$1048576,MATCH("표준 DI pr Min",[1]EquipTable!$1:$1,0),0)),"GO",
      IF(G113&lt;IF($B113&lt;=1,0.5,0.25),"DI","GO"))),
IF(OR($M113="캐릭터 상자 일반등급",$M113="캐릭터 상자 영웅등급"),"DI",
IF(OR($M113="지정 캐릭터",IF(ISERROR(FIND("지정 캐릭터 LBP",$M113)),0,1),$M113="안 지정 캐릭터 영웅등급"),"DI",
IF($M113="지정 캐릭터 PP","DI",
IF(OR($M113="안 지정 캐릭터 PP 일반등급",$M113="안 지정 캐릭터 PP 영웅등급"),"GO",
"그외없음"))))))</f>
        <v>GO</v>
      </c>
      <c r="Q113" t="str">
        <f ca="1">IF($M113="삭제","삭제",
IF($P113="GO","삭제",
IF($M113="지정 장비",
  IF(ISBLANK(VLOOKUP($N113,[1]EquipTable!$1:$1048576,MATCH("표준 DI pp Min",[1]EquipTable!$1:$1,0),0)),"삭제",
    VLOOKUP($N113,[1]EquipTable!$1:$1048576,MATCH("표준 DI pp Min",[1]EquipTable!$1:$1,0),0)+INT($H113*(VLOOKUP($N113,[1]EquipTable!$1:$1048576,MATCH("표준 DI pp Max",[1]EquipTable!$1:$1,0),0)-VLOOKUP($N113,[1]EquipTable!$1:$1048576,MATCH("표준 DI pp Min",[1]EquipTable!$1:$1,0),0)+1))),
IF(OR($M113="캐릭터 상자 일반등급",$M113="캐릭터 상자 영웅등급"),"삭제",
IF(OR($M113="지정 캐릭터",IF(ISERROR(FIND("지정 캐릭터 LBP",$M113)),0,1)),
  IF(AND(OR($B113=10,$B113=11),$M113=OFFSET($M113,-1,0)),OFFSET(Q113,-1,0),
    IF(ISBLANK(VLOOKUP($N113,[2]ActorTable!$1:$1048576,MATCH("표준 DI pp Min",[2]ActorTable!$1:$1,0),0)),"삭제",
      INT(VLOOKUP($M113,$AP:$BC,MATCH($AZ$1,$AP$1:$BC$1,0),0)*(VLOOKUP($N113,[2]ActorTable!$1:$1048576,MATCH("표준 DI pp Min",[2]ActorTable!$1:$1,0),0)+$H113*(VLOOKUP($N113,[2]ActorTable!$1:$1048576,MATCH("표준 DI pp Max",[2]ActorTable!$1:$1,0),0)-VLOOKUP($N113,[2]ActorTable!$1:$1048576,MATCH("표준 DI pp Min",[2]ActorTable!$1:$1,0),0)+1))))),
IF($M113="안 지정 캐릭터 영웅등급",
  IF(AND(OR($B113=10,$B113=11),$M113=OFFSET($M113,-1,0)),OFFSET(Q113,-1,0),
    VLOOKUP($M113,$AP:$BC,MATCH($BB$1,$AP$1:$BC$1,0),0)+INT($H113*(VLOOKUP($M113,$AP:$BC,MATCH($BC$1,$AP$1:$BC$1,0),0)-VLOOKUP($M113,$AP:$BC,MATCH($BB$1,$AP$1:$BC$1,0),0)+1))),
IF($M113="지정 캐릭터 PP",
  IF(AND(OR($B113=10,$B113=11),$M113=OFFSET($M113,-1,0)),OFFSET(Q113,-1,0),
    INT($O113*VLOOKUP($M113,$AP:$BC,MATCH($AZ$1,$AP$1:$BC$1,0),0)*IF($O113&lt;=15,1,1+($O113-15)^0.5/8)*CHOOSE(MID($N113,7,1)+1,1,1.25,2))),
"그외없음")))))))</f>
        <v>삭제</v>
      </c>
      <c r="R113">
        <f ca="1">IF($M113="삭제","삭제",
IF($M113="지정 장비",
  IF($P113="DI",
    VLOOKUP($N113,[1]EquipTable!$1:$1048576,MATCH("표준 DI pr Min",[1]EquipTable!$1:$1,0),0)+INT($I113*(VLOOKUP($N113,[1]EquipTable!$1:$1048576,MATCH("표준 DI pr Max",[1]EquipTable!$1:$1,0),0)-VLOOKUP($N113,[1]EquipTable!$1:$1048576,MATCH("표준 DI pr Min",[1]EquipTable!$1:$1,0),0)+1)),
    ROUNDDOWN(VLOOKUP($N113,[1]EquipTable!$1:$1048576,MATCH("표준 GO pr Min",[1]EquipTable!$1:$1,0),0)+INT($I113*(VLOOKUP($N113,[1]EquipTable!$1:$1048576,MATCH("표준 GO pr Max",[1]EquipTable!$1:$1,0),0)-VLOOKUP($N113,[1]EquipTable!$1:$1048576,MATCH("표준 GO pr Min",[1]EquipTable!$1:$1,0),0)+100)),-2)),
IF(OR($M113="캐릭터 상자 일반등급",$M113="캐릭터 상자 영웅등급"),VLOOKUP($M113,$AP:$BC,MATCH($AZ$1,$AP$1:$BC$1,0),0),
IF(OR($M113="지정 캐릭터",IF(ISERROR(FIND("지정 캐릭터 LBP",$M113)),0,1)),
  IF(AND(OR($B113=10,$B113=11),$M113=OFFSET($M113,-1,0)),OFFSET(R113,-1,0),
    INT(VLOOKUP($M113,$AP:$BC,MATCH($AZ$1,$AP$1:$BC$1,0),0)*(VLOOKUP($N113,[2]ActorTable!$1:$1048576,MATCH("표준 DI pr Min",[2]ActorTable!$1:$1,0),0)+$I113*(VLOOKUP($N113,[2]ActorTable!$1:$1048576,MATCH("표준 DI pr Max",[2]ActorTable!$1:$1,0),0)-VLOOKUP($N113,[2]ActorTable!$1:$1048576,MATCH("표준 DI pr Min",[2]ActorTable!$1:$1,0),0)+1)))),
IF($M113="안 지정 캐릭터 영웅등급",
  IF(AND(OR($B113=10,$B113=11),$M113=OFFSET($M113,-1,0)),OFFSET(R113,-1,0),
    VLOOKUP($M113,$AP:$BC,MATCH($AZ$1,$AP$1:$BC$1,0),0)+INT($I113*(VLOOKUP($M113,$AP:$BC,MATCH($BA$1,$AP$1:$BC$1,0),0)-VLOOKUP($M113,$AP:$BC,MATCH($AZ$1,$AP$1:$BC$1,0),0)+1))),
IF($M113="지정 캐릭터 PP",
  IF(AND(OR($B113=10,$B113=11),$M113=OFFSET($M113,-1,0)),OFFSET(R113,-1,0),
    INT($O113*VLOOKUP($M113,$AP:$BC,MATCH($AZ$1,$AP$1:$BC$1,0),0)*IF($O113&lt;=15,1,1+($O113-15)^0.5/8)*CHOOSE(MID($N113,7,1)+1,1,1.25,2)*(VLOOKUP($M113,$AP:$BC,MATCH($BA$1,$AP$1:$BC$1,0),0)+$I113*(VLOOKUP($M113,$AP:$BC,MATCH($BB$1,$AP$1:$BC$1,0),0)-VLOOKUP($M113,$AP:$BC,MATCH($BA$1,$AP$1:$BC$1,0),0))))),
IF(OR($M113="안 지정 캐릭터 PP 일반등급",$M113="안 지정 캐릭터 PP 영웅등급"),
  IF(AND(OR($B113=10,$B113=11),$M113=OFFSET($M113,-1,0)),OFFSET(R113,-1,0),
    $O113*VLOOKUP($M113,$AP:$BC,MATCH($AZ$1,$AP$1:$BC$1,0),0)),
"그외없음")))))))</f>
        <v>1200</v>
      </c>
      <c r="S113" t="str">
        <f ca="1">IF(OR(ISNUMBER(N113),N113="삭제",ISBLANK(N113)),"",
IF(LEFT(N113,5)="Equip",
  IF($BP$1&lt;VLOOKUP(N113,[1]EquipTable!$1:$1048576,MATCH("업데이트순번",[1]EquipTable!$1:$1,0),0),"업데이트순번이상",""),
IF(LEFT(N113,5)="Actor",
  IF($BY$1&lt;VLOOKUP(N113,[2]ActorTable!$1:$1048576,MATCH("업데이트순번",[2]ActorTable!$1:$1,0),0),"업데이트순번이상",""),
"그외없음")))</f>
        <v/>
      </c>
      <c r="T113" t="str">
        <f ca="1">IF(OR(ISNUMBER(N113),N113="삭제",ISBLANK(N113)),"",
IF(LEFT(N113,5)="Equip",IF(MID(N113,7,1)="4","전설",""),
IF(LEFT(N113,5)="Actor",IF(MID(N113,7,1)="2","전설",""),
"그외없음")))</f>
        <v/>
      </c>
      <c r="U113" t="s">
        <v>82</v>
      </c>
      <c r="V113" t="s">
        <v>190</v>
      </c>
      <c r="W113">
        <v>1</v>
      </c>
      <c r="X113" t="s">
        <v>125</v>
      </c>
      <c r="Z113">
        <v>1200</v>
      </c>
      <c r="AA113" t="str">
        <f ca="1">IF(ISBLANK(AB113),"",
VLOOKUP(AB113,OFFSET(INDIRECT("$A:$B"),0,MATCH(AB$1&amp;"_Verify",INDIRECT("$1:$1"),0)-1),2,0)
)</f>
        <v>fe</v>
      </c>
      <c r="AB113" t="s">
        <v>82</v>
      </c>
      <c r="AC113" t="s">
        <v>413</v>
      </c>
      <c r="AD113">
        <v>1</v>
      </c>
      <c r="AE113" t="s">
        <v>125</v>
      </c>
      <c r="AG113">
        <v>1200</v>
      </c>
      <c r="AH113" t="str">
        <f ca="1">IF(OR(ISNUMBER(AC113),AC113="삭제",ISBLANK(AC113)),"",
IF(LEFT(AC113,5)="Equip",
  IF($BP$1&lt;VLOOKUP(AC113,[1]EquipTable!$1:$1048576,MATCH("업데이트순번",[1]EquipTable!$1:$1,0),0),"업데이트순번이상",""),
IF(LEFT(AC113,5)="Actor",
  IF($BY$1&lt;VLOOKUP(AC113,[2]ActorTable!$1:$1048576,MATCH("업데이트순번",[2]ActorTable!$1:$1,0),0),"업데이트순번이상",""),
"그외없음")))</f>
        <v/>
      </c>
      <c r="AI113" s="11" t="str">
        <f>IF(OR(ISNUMBER(AC113),AC113="삭제",ISBLANK(AC113)),"",
IF(LEFT(AC113,5)="Equip",IF(MID(AC113,7,1)="4","전설",""),
IF(LEFT(AC113,5)="Actor",IF(MID(AC113,7,1)="2","전설",""),
"그외없음")))</f>
        <v/>
      </c>
      <c r="AJ113" t="str">
        <f>IF(ISBLANK($AB113),"",
IF(AND($B113&gt;=VLOOKUP($AB113,$AP:$AS,3,0),$B113&lt;=VLOOKUP($AB113,$AP:$AS,4,0)),"","슬롯타입이상"))</f>
        <v/>
      </c>
      <c r="AK113" t="str">
        <f ca="1">IF(OR(
  AND(NOT(ISERROR(FIND("상자",AB113))),ISBLANK(AC113)),
  AND(ISBLANK(AB113),ISBLANK(AC113)),
  AND(NOT(ISERROR(FIND("안 지정",AB113))),ISNUMBER(AC113))),"",
IF(AND(NOT(ISERROR(FIND("상자",AB113))),NOT(ISBLANK(AC113))),"밸류불필요",
IF(AND(NOT(ISERROR(FIND("안 지정",AB113))),NOT(ISNUMBER(AC113))),"숫자필요",
IF(NOT(ISERROR(FIND("장비",AB113))),
  IFERROR(VLOOKUP(AC113,[1]EquipTable!$A:$T,MATCH("이름참고",[1]EquipTable!$1:$1,0),0),"장비없음"),
IF(NOT(ISERROR(FIND("캐릭터",AB113))),
  IFERROR(VLOOKUP(AC113,[2]ActorTable!$A:$H,MATCH("이름참고",[2]ActorTable!$1:$1,0),0),"캐릭터없음"),
"")))))</f>
        <v>원시 부족 지팡이</v>
      </c>
      <c r="AL113">
        <v>1</v>
      </c>
      <c r="AM113" t="str">
        <f ca="1">IF(ROW()=2,AN113,OFFSET(AM113,-1,0)&amp;IF(LEN(AN113)=0,"",","&amp;AN113))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v>
      </c>
      <c r="AN113" t="str">
        <f ca="1">IF(AL113&lt;&gt;1,"",
"{"""&amp;A$1&amp;""":"&amp;A113
&amp;","""&amp;B$1&amp;""":"&amp;B113
&amp;IF(LEN(AA113)=0,"",","""&amp;AA$1&amp;""":"""&amp;AA113&amp;"""")
&amp;IF(LEN(AC113)=0,"",","""&amp;AC$1&amp;""":"""&amp;AC113&amp;"""")
&amp;IF(LEN(AD113)=0,"",","""&amp;AD$1&amp;""":"&amp;AD113)
&amp;IF(LEN(AE113)=0,"",","""&amp;AE$1&amp;""":"""&amp;AE113&amp;"""")
&amp;IF(LEN(AF113)=0,"",","""&amp;AF$1&amp;""":"&amp;AF113)
&amp;IF(LEN(AG113)=0,"",","""&amp;AG$1&amp;""":"&amp;AG113)&amp;"}")</f>
        <v>{"dy":12,"sl":1,"tp":"fe","vl":"Equip3101","cn":1,"pt":"GO","pr":1200}</v>
      </c>
      <c r="BM113">
        <f ca="1">IF(VLOOKUP($BV113,[1]EquipTable!$1:$1048576,MATCH("업데이트순번",[1]EquipTable!$1:$1,0),0)&lt;=$BP$1,1,0)
*IF(MID(BV113,7,1)="4",0.1,1)</f>
        <v>0</v>
      </c>
      <c r="BN113">
        <f ca="1">IF(VLOOKUP($BV113,[1]EquipTable!$1:$1048576,MATCH("업데이트순번",[1]EquipTable!$1:$1,0),0)&lt;=$BP$1,1,0)
*IF(MID(BV113,7,1)="4",0.1,1)
*IF(AND(MID(BV113,7,1)&lt;&gt;"4",OR(MID(BV113,6,1)="6",MID(BV113,6,1)="7")),3,1)</f>
        <v>0</v>
      </c>
      <c r="BO113">
        <f ca="1">IF(VLOOKUP($BV113,[1]EquipTable!$1:$1048576,MATCH("업데이트순번",[1]EquipTable!$1:$1,0),0)&lt;=$BP$1,1,0)
*IF(MID(BV113,7,1)="4",0.1,1)
*IF(AND(MID(BV113,7,1)&lt;&gt;"4",MID(BV113,6,1)="8"),4,1)</f>
        <v>0</v>
      </c>
      <c r="BP113">
        <f t="shared" ca="1" si="16"/>
        <v>0</v>
      </c>
      <c r="BQ113">
        <f t="shared" ca="1" si="17"/>
        <v>0</v>
      </c>
      <c r="BR113">
        <f t="shared" ca="1" si="18"/>
        <v>0</v>
      </c>
      <c r="BS113">
        <f t="shared" ca="1" si="19"/>
        <v>0.88933873144399544</v>
      </c>
      <c r="BT113">
        <f t="shared" ca="1" si="20"/>
        <v>0.92271442035815265</v>
      </c>
      <c r="BU113">
        <f t="shared" ca="1" si="21"/>
        <v>0.67176350662589157</v>
      </c>
      <c r="BV113" t="str">
        <f ca="1">OFFSET([1]EquipTable!$A$1,ROW()-1,0)</f>
        <v>Equip7405</v>
      </c>
    </row>
    <row r="114" spans="1:74">
      <c r="A114">
        <v>12</v>
      </c>
      <c r="B114">
        <v>2</v>
      </c>
      <c r="C114">
        <f>IF(B114&lt;=9,0,
IF(B114=10,1,2))</f>
        <v>0</v>
      </c>
      <c r="D114">
        <f ca="1">RAND()</f>
        <v>0.29149085907410754</v>
      </c>
      <c r="E114">
        <f ca="1">RAND()</f>
        <v>0.29198704994812996</v>
      </c>
      <c r="F114">
        <f ca="1">RAND()</f>
        <v>0.57309810379464377</v>
      </c>
      <c r="G114">
        <f ca="1">RAND()</f>
        <v>0.72921726730157732</v>
      </c>
      <c r="H114">
        <f ca="1">RAND()</f>
        <v>0.29975251314519058</v>
      </c>
      <c r="I114">
        <f ca="1">RAND()</f>
        <v>9.7820430117223078E-2</v>
      </c>
      <c r="M114" t="str">
        <f ca="1">IF(LEN(J114)&lt;&gt;0,J114,VLOOKUP(D114+$B114,$BJ:$BK,MATCH($BK$1,$BJ$1:$BK$1,0),1))</f>
        <v>안 지정 캐릭터 PP 영웅등급</v>
      </c>
      <c r="N114">
        <f ca="1">IF(LEN(K114)&lt;&gt;0,
  IF(LEN($J114)=0,"두 칸 모두 입력",
  IF($J114="지정 장비",K114,INDEX($CA:$CA,MATCH(K114,$CB:$CB,0)))),
IF($M114="삭제","삭제",
IF($M114="지정 장비",VLOOKUP($E114,OFFSET($BS:$BV,0,IF($B114=6,1,IF($B114=7,2,0))),MATCH($BV$1,OFFSET($BS$1:$BV$1,0,IF($B114=6,1,IF($B114=7,2,0))),0),1),
IF(OR($M114="캐릭터 상자 일반등급",$M114="캐릭터 상자 영웅등급"),"삭제",
IF(OR($M114="지정 캐릭터",$M114="지정 캐릭터 PP",IF(ISERROR(FIND("지정 캐릭터 LBP",$M114)),0,1)),
  IF(AND(OR($B114=10,$B114=11),$M114=OFFSET($M114,-1,0)),OFFSET(N114,-1,0),VLOOKUP($E114,$BZ:$CA,MATCH($CA$1,$BZ$1:$CA$1,0),1)),
IF(OR($M114="안 지정 캐릭터 영웅등급",$M114="안 지정 캐릭터 PP 일반등급",$M114="안 지정 캐릭터 PP 영웅등급"),
  IF(AND(OR($B114=10,$B114=11),$M114=OFFSET($M114,-1,0)),OFFSET(N114,-1,0),INT($E114*100000)),
"그외없음"))))))</f>
        <v>29198</v>
      </c>
      <c r="O114">
        <f ca="1">IF(LEN(L114)&lt;&gt;0,
  IF(OR(LEN($J114)=0,LEN($K114)=0),"세 칸 모두 입력",L114),
IF($M114="삭제","삭제",
IF(OR($M114="지정 장비",$M114="캐릭터 상자 일반등급",$M114="캐릭터 상자 영웅등급",$M114="지정 캐릭터",IF(ISERROR(FIND("지정 캐릭터 LBP",$M114)),0,1),$M114="안 지정 캐릭터 영웅등급"),1,
IF($M114="지정 캐릭터 PP",
  IF(AND(OR($B114=10,$B114=11),$M114=OFFSET($M114,-1,0)),OFFSET(O114,-1,0),
    VLOOKUP($M114,$AP:$BB,MATCH($AX$1,$AP$1:$BB$1,0),0)+INT($E114*(VLOOKUP($M114,$AP:$BB,MATCH($AY$1,$AP$1:$BB$1,0),0)-VLOOKUP($M114,$AP:$BB,MATCH($AX$1,$AP$1:$BB$1,0),0)+1))),
IF(OR($M114="안 지정 캐릭터 PP 일반등급",$M114="안 지정 캐릭터 PP 영웅등급"),
  IF(AND(OR($B114=10,$B114=11),$M114=OFFSET($M114,-1,0)),OFFSET(O114,-1,0),
    VLOOKUP($M114,$AP:$BB,MATCH($AX$1,$AP$1:$BB$1,0),0)+INT($E114*(VLOOKUP($M114,$AP:$BB,MATCH($AY$1,$AP$1:$BB$1,0),0)-VLOOKUP($M114,$AP:$BB,MATCH($AX$1,$AP$1:$BB$1,0),0)+1))),
"그외없음")))))</f>
        <v>6</v>
      </c>
      <c r="P114" t="str">
        <f ca="1">IF($M114="삭제","삭제",
IF($M114="지정 장비",
  IF(ISBLANK(VLOOKUP($N114,[1]EquipTable!$1:$1048576,MATCH("표준 GO pr Min",[1]EquipTable!$1:$1,0),0)),"DI",
    IF(ISBLANK(VLOOKUP($N114,[1]EquipTable!$1:$1048576,MATCH("표준 DI pr Min",[1]EquipTable!$1:$1,0),0)),"GO",
      IF(G114&lt;IF($B114&lt;=1,0.5,0.25),"DI","GO"))),
IF(OR($M114="캐릭터 상자 일반등급",$M114="캐릭터 상자 영웅등급"),"DI",
IF(OR($M114="지정 캐릭터",IF(ISERROR(FIND("지정 캐릭터 LBP",$M114)),0,1),$M114="안 지정 캐릭터 영웅등급"),"DI",
IF($M114="지정 캐릭터 PP","DI",
IF(OR($M114="안 지정 캐릭터 PP 일반등급",$M114="안 지정 캐릭터 PP 영웅등급"),"GO",
"그외없음"))))))</f>
        <v>GO</v>
      </c>
      <c r="Q114" t="str">
        <f ca="1">IF($M114="삭제","삭제",
IF($P114="GO","삭제",
IF($M114="지정 장비",
  IF(ISBLANK(VLOOKUP($N114,[1]EquipTable!$1:$1048576,MATCH("표준 DI pp Min",[1]EquipTable!$1:$1,0),0)),"삭제",
    VLOOKUP($N114,[1]EquipTable!$1:$1048576,MATCH("표준 DI pp Min",[1]EquipTable!$1:$1,0),0)+INT($H114*(VLOOKUP($N114,[1]EquipTable!$1:$1048576,MATCH("표준 DI pp Max",[1]EquipTable!$1:$1,0),0)-VLOOKUP($N114,[1]EquipTable!$1:$1048576,MATCH("표준 DI pp Min",[1]EquipTable!$1:$1,0),0)+1))),
IF(OR($M114="캐릭터 상자 일반등급",$M114="캐릭터 상자 영웅등급"),"삭제",
IF(OR($M114="지정 캐릭터",IF(ISERROR(FIND("지정 캐릭터 LBP",$M114)),0,1)),
  IF(AND(OR($B114=10,$B114=11),$M114=OFFSET($M114,-1,0)),OFFSET(Q114,-1,0),
    IF(ISBLANK(VLOOKUP($N114,[2]ActorTable!$1:$1048576,MATCH("표준 DI pp Min",[2]ActorTable!$1:$1,0),0)),"삭제",
      INT(VLOOKUP($M114,$AP:$BC,MATCH($AZ$1,$AP$1:$BC$1,0),0)*(VLOOKUP($N114,[2]ActorTable!$1:$1048576,MATCH("표준 DI pp Min",[2]ActorTable!$1:$1,0),0)+$H114*(VLOOKUP($N114,[2]ActorTable!$1:$1048576,MATCH("표준 DI pp Max",[2]ActorTable!$1:$1,0),0)-VLOOKUP($N114,[2]ActorTable!$1:$1048576,MATCH("표준 DI pp Min",[2]ActorTable!$1:$1,0),0)+1))))),
IF($M114="안 지정 캐릭터 영웅등급",
  IF(AND(OR($B114=10,$B114=11),$M114=OFFSET($M114,-1,0)),OFFSET(Q114,-1,0),
    VLOOKUP($M114,$AP:$BC,MATCH($BB$1,$AP$1:$BC$1,0),0)+INT($H114*(VLOOKUP($M114,$AP:$BC,MATCH($BC$1,$AP$1:$BC$1,0),0)-VLOOKUP($M114,$AP:$BC,MATCH($BB$1,$AP$1:$BC$1,0),0)+1))),
IF($M114="지정 캐릭터 PP",
  IF(AND(OR($B114=10,$B114=11),$M114=OFFSET($M114,-1,0)),OFFSET(Q114,-1,0),
    INT($O114*VLOOKUP($M114,$AP:$BC,MATCH($AZ$1,$AP$1:$BC$1,0),0)*IF($O114&lt;=15,1,1+($O114-15)^0.5/8)*CHOOSE(MID($N114,7,1)+1,1,1.25,2))),
"그외없음")))))))</f>
        <v>삭제</v>
      </c>
      <c r="R114">
        <f ca="1">IF($M114="삭제","삭제",
IF($M114="지정 장비",
  IF($P114="DI",
    VLOOKUP($N114,[1]EquipTable!$1:$1048576,MATCH("표준 DI pr Min",[1]EquipTable!$1:$1,0),0)+INT($I114*(VLOOKUP($N114,[1]EquipTable!$1:$1048576,MATCH("표준 DI pr Max",[1]EquipTable!$1:$1,0),0)-VLOOKUP($N114,[1]EquipTable!$1:$1048576,MATCH("표준 DI pr Min",[1]EquipTable!$1:$1,0),0)+1)),
    ROUNDDOWN(VLOOKUP($N114,[1]EquipTable!$1:$1048576,MATCH("표준 GO pr Min",[1]EquipTable!$1:$1,0),0)+INT($I114*(VLOOKUP($N114,[1]EquipTable!$1:$1048576,MATCH("표준 GO pr Max",[1]EquipTable!$1:$1,0),0)-VLOOKUP($N114,[1]EquipTable!$1:$1048576,MATCH("표준 GO pr Min",[1]EquipTable!$1:$1,0),0)+100)),-2)),
IF(OR($M114="캐릭터 상자 일반등급",$M114="캐릭터 상자 영웅등급"),VLOOKUP($M114,$AP:$BC,MATCH($AZ$1,$AP$1:$BC$1,0),0),
IF(OR($M114="지정 캐릭터",IF(ISERROR(FIND("지정 캐릭터 LBP",$M114)),0,1)),
  IF(AND(OR($B114=10,$B114=11),$M114=OFFSET($M114,-1,0)),OFFSET(R114,-1,0),
    INT(VLOOKUP($M114,$AP:$BC,MATCH($AZ$1,$AP$1:$BC$1,0),0)*(VLOOKUP($N114,[2]ActorTable!$1:$1048576,MATCH("표준 DI pr Min",[2]ActorTable!$1:$1,0),0)+$I114*(VLOOKUP($N114,[2]ActorTable!$1:$1048576,MATCH("표준 DI pr Max",[2]ActorTable!$1:$1,0),0)-VLOOKUP($N114,[2]ActorTable!$1:$1048576,MATCH("표준 DI pr Min",[2]ActorTable!$1:$1,0),0)+1)))),
IF($M114="안 지정 캐릭터 영웅등급",
  IF(AND(OR($B114=10,$B114=11),$M114=OFFSET($M114,-1,0)),OFFSET(R114,-1,0),
    VLOOKUP($M114,$AP:$BC,MATCH($AZ$1,$AP$1:$BC$1,0),0)+INT($I114*(VLOOKUP($M114,$AP:$BC,MATCH($BA$1,$AP$1:$BC$1,0),0)-VLOOKUP($M114,$AP:$BC,MATCH($AZ$1,$AP$1:$BC$1,0),0)+1))),
IF($M114="지정 캐릭터 PP",
  IF(AND(OR($B114=10,$B114=11),$M114=OFFSET($M114,-1,0)),OFFSET(R114,-1,0),
    INT($O114*VLOOKUP($M114,$AP:$BC,MATCH($AZ$1,$AP$1:$BC$1,0),0)*IF($O114&lt;=15,1,1+($O114-15)^0.5/8)*CHOOSE(MID($N114,7,1)+1,1,1.25,2)*(VLOOKUP($M114,$AP:$BC,MATCH($BA$1,$AP$1:$BC$1,0),0)+$I114*(VLOOKUP($M114,$AP:$BC,MATCH($BB$1,$AP$1:$BC$1,0),0)-VLOOKUP($M114,$AP:$BC,MATCH($BA$1,$AP$1:$BC$1,0),0))))),
IF(OR($M114="안 지정 캐릭터 PP 일반등급",$M114="안 지정 캐릭터 PP 영웅등급"),
  IF(AND(OR($B114=10,$B114=11),$M114=OFFSET($M114,-1,0)),OFFSET(R114,-1,0),
    $O114*VLOOKUP($M114,$AP:$BC,MATCH($AZ$1,$AP$1:$BC$1,0),0)),
"그외없음")))))))</f>
        <v>1800</v>
      </c>
      <c r="S114" t="str">
        <f ca="1">IF(OR(ISNUMBER(N114),N114="삭제",ISBLANK(N114)),"",
IF(LEFT(N114,5)="Equip",
  IF($BP$1&lt;VLOOKUP(N114,[1]EquipTable!$1:$1048576,MATCH("업데이트순번",[1]EquipTable!$1:$1,0),0),"업데이트순번이상",""),
IF(LEFT(N114,5)="Actor",
  IF($BY$1&lt;VLOOKUP(N114,[2]ActorTable!$1:$1048576,MATCH("업데이트순번",[2]ActorTable!$1:$1,0),0),"업데이트순번이상",""),
"그외없음")))</f>
        <v/>
      </c>
      <c r="T114" t="str">
        <f ca="1">IF(OR(ISNUMBER(N114),N114="삭제",ISBLANK(N114)),"",
IF(LEFT(N114,5)="Equip",IF(MID(N114,7,1)="4","전설",""),
IF(LEFT(N114,5)="Actor",IF(MID(N114,7,1)="2","전설",""),
"그외없음")))</f>
        <v/>
      </c>
      <c r="U114" t="s">
        <v>91</v>
      </c>
      <c r="V114">
        <v>19697</v>
      </c>
      <c r="W114">
        <v>10</v>
      </c>
      <c r="X114" t="s">
        <v>125</v>
      </c>
      <c r="Z114">
        <v>1000</v>
      </c>
      <c r="AA114" t="str">
        <f ca="1">IF(ISBLANK(AB114),"",
VLOOKUP(AB114,OFFSET(INDIRECT("$A:$B"),0,MATCH(AB$1&amp;"_Verify",INDIRECT("$1:$1"),0)-1),2,0)
)</f>
        <v>upn</v>
      </c>
      <c r="AB114" t="s">
        <v>92</v>
      </c>
      <c r="AC114">
        <v>29697</v>
      </c>
      <c r="AD114">
        <v>8</v>
      </c>
      <c r="AE114" t="s">
        <v>125</v>
      </c>
      <c r="AG114">
        <v>2400</v>
      </c>
      <c r="AH114" t="str">
        <f>IF(OR(ISNUMBER(AC114),AC114="삭제",ISBLANK(AC114)),"",
IF(LEFT(AC114,5)="Equip",
  IF($BP$1&lt;VLOOKUP(AC114,[1]EquipTable!$1:$1048576,MATCH("업데이트순번",[1]EquipTable!$1:$1,0),0),"업데이트순번이상",""),
IF(LEFT(AC114,5)="Actor",
  IF($BY$1&lt;VLOOKUP(AC114,[2]ActorTable!$1:$1048576,MATCH("업데이트순번",[2]ActorTable!$1:$1,0),0),"업데이트순번이상",""),
"그외없음")))</f>
        <v/>
      </c>
      <c r="AI114" s="11" t="str">
        <f>IF(OR(ISNUMBER(AC114),AC114="삭제",ISBLANK(AC114)),"",
IF(LEFT(AC114,5)="Equip",IF(MID(AC114,7,1)="4","전설",""),
IF(LEFT(AC114,5)="Actor",IF(MID(AC114,7,1)="2","전설",""),
"그외없음")))</f>
        <v/>
      </c>
      <c r="AJ114" t="str">
        <f>IF(ISBLANK($AB114),"",
IF(AND($B114&gt;=VLOOKUP($AB114,$AP:$AS,3,0),$B114&lt;=VLOOKUP($AB114,$AP:$AS,4,0)),"","슬롯타입이상"))</f>
        <v/>
      </c>
      <c r="AK114" t="str">
        <f>IF(OR(
  AND(NOT(ISERROR(FIND("상자",AB114))),ISBLANK(AC114)),
  AND(ISBLANK(AB114),ISBLANK(AC114)),
  AND(NOT(ISERROR(FIND("안 지정",AB114))),ISNUMBER(AC114))),"",
IF(AND(NOT(ISERROR(FIND("상자",AB114))),NOT(ISBLANK(AC114))),"밸류불필요",
IF(AND(NOT(ISERROR(FIND("안 지정",AB114))),NOT(ISNUMBER(AC114))),"숫자필요",
IF(NOT(ISERROR(FIND("장비",AB114))),
  IFERROR(VLOOKUP(AC114,[1]EquipTable!$A:$T,MATCH("이름참고",[1]EquipTable!$1:$1,0),0),"장비없음"),
IF(NOT(ISERROR(FIND("캐릭터",AB114))),
  IFERROR(VLOOKUP(AC114,[2]ActorTable!$A:$H,MATCH("이름참고",[2]ActorTable!$1:$1,0),0),"캐릭터없음"),
"")))))</f>
        <v/>
      </c>
      <c r="AL114">
        <v>1</v>
      </c>
      <c r="AM114" t="str">
        <f ca="1">IF(ROW()=2,AN114,OFFSET(AM114,-1,0)&amp;IF(LEN(AN114)=0,"",","&amp;AN114))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v>
      </c>
      <c r="AN114" t="str">
        <f ca="1">IF(AL114&lt;&gt;1,"",
"{"""&amp;A$1&amp;""":"&amp;A114
&amp;","""&amp;B$1&amp;""":"&amp;B114
&amp;IF(LEN(AA114)=0,"",","""&amp;AA$1&amp;""":"""&amp;AA114&amp;"""")
&amp;IF(LEN(AC114)=0,"",","""&amp;AC$1&amp;""":"""&amp;AC114&amp;"""")
&amp;IF(LEN(AD114)=0,"",","""&amp;AD$1&amp;""":"&amp;AD114)
&amp;IF(LEN(AE114)=0,"",","""&amp;AE$1&amp;""":"""&amp;AE114&amp;"""")
&amp;IF(LEN(AF114)=0,"",","""&amp;AF$1&amp;""":"&amp;AF114)
&amp;IF(LEN(AG114)=0,"",","""&amp;AG$1&amp;""":"&amp;AG114)&amp;"}")</f>
        <v>{"dy":12,"sl":2,"tp":"upn","vl":"29697","cn":8,"pt":"GO","pr":2400}</v>
      </c>
      <c r="BM114">
        <f ca="1">IF(VLOOKUP($BV114,[1]EquipTable!$1:$1048576,MATCH("업데이트순번",[1]EquipTable!$1:$1,0),0)&lt;=$BP$1,1,0)
*IF(MID(BV114,7,1)="4",0.1,1)</f>
        <v>0</v>
      </c>
      <c r="BN114">
        <f ca="1">IF(VLOOKUP($BV114,[1]EquipTable!$1:$1048576,MATCH("업데이트순번",[1]EquipTable!$1:$1,0),0)&lt;=$BP$1,1,0)
*IF(MID(BV114,7,1)="4",0.1,1)
*IF(AND(MID(BV114,7,1)&lt;&gt;"4",OR(MID(BV114,6,1)="6",MID(BV114,6,1)="7")),3,1)</f>
        <v>0</v>
      </c>
      <c r="BO114">
        <f ca="1">IF(VLOOKUP($BV114,[1]EquipTable!$1:$1048576,MATCH("업데이트순번",[1]EquipTable!$1:$1,0),0)&lt;=$BP$1,1,0)
*IF(MID(BV114,7,1)="4",0.1,1)
*IF(AND(MID(BV114,7,1)&lt;&gt;"4",MID(BV114,6,1)="8"),4,1)</f>
        <v>0</v>
      </c>
      <c r="BP114">
        <f t="shared" ca="1" si="16"/>
        <v>0</v>
      </c>
      <c r="BQ114">
        <f t="shared" ca="1" si="17"/>
        <v>0</v>
      </c>
      <c r="BR114">
        <f t="shared" ca="1" si="18"/>
        <v>0</v>
      </c>
      <c r="BS114">
        <f t="shared" ca="1" si="19"/>
        <v>0.88933873144399544</v>
      </c>
      <c r="BT114">
        <f t="shared" ca="1" si="20"/>
        <v>0.92271442035815265</v>
      </c>
      <c r="BU114">
        <f t="shared" ca="1" si="21"/>
        <v>0.67176350662589157</v>
      </c>
      <c r="BV114" t="str">
        <f ca="1">OFFSET([1]EquipTable!$A$1,ROW()-1,0)</f>
        <v>후보</v>
      </c>
    </row>
    <row r="115" spans="1:74">
      <c r="A115">
        <v>12</v>
      </c>
      <c r="B115">
        <v>3</v>
      </c>
      <c r="C115">
        <f>IF(B115&lt;=9,0,
IF(B115=10,1,2))</f>
        <v>0</v>
      </c>
      <c r="D115">
        <f ca="1">RAND()</f>
        <v>0.52030375507473192</v>
      </c>
      <c r="E115">
        <f ca="1">RAND()</f>
        <v>0.66892967661670466</v>
      </c>
      <c r="F115">
        <f ca="1">RAND()</f>
        <v>0.20051015685147366</v>
      </c>
      <c r="G115">
        <f ca="1">RAND()</f>
        <v>0.7117356267396544</v>
      </c>
      <c r="H115">
        <f ca="1">RAND()</f>
        <v>0.84945408965446623</v>
      </c>
      <c r="I115">
        <f ca="1">RAND()</f>
        <v>0.68882613751990296</v>
      </c>
      <c r="M115" t="str">
        <f ca="1">IF(LEN(J115)&lt;&gt;0,J115,VLOOKUP(D115+$B115,$BJ:$BK,MATCH($BK$1,$BJ$1:$BK$1,0),1))</f>
        <v>안 지정 캐릭터 PP 일반등급</v>
      </c>
      <c r="N115">
        <f ca="1">IF(LEN(K115)&lt;&gt;0,
  IF(LEN($J115)=0,"두 칸 모두 입력",
  IF($J115="지정 장비",K115,INDEX($CA:$CA,MATCH(K115,$CB:$CB,0)))),
IF($M115="삭제","삭제",
IF($M115="지정 장비",VLOOKUP($E115,OFFSET($BS:$BV,0,IF($B115=6,1,IF($B115=7,2,0))),MATCH($BV$1,OFFSET($BS$1:$BV$1,0,IF($B115=6,1,IF($B115=7,2,0))),0),1),
IF(OR($M115="캐릭터 상자 일반등급",$M115="캐릭터 상자 영웅등급"),"삭제",
IF(OR($M115="지정 캐릭터",$M115="지정 캐릭터 PP",IF(ISERROR(FIND("지정 캐릭터 LBP",$M115)),0,1)),
  IF(AND(OR($B115=10,$B115=11),$M115=OFFSET($M115,-1,0)),OFFSET(N115,-1,0),VLOOKUP($E115,$BZ:$CA,MATCH($CA$1,$BZ$1:$CA$1,0),1)),
IF(OR($M115="안 지정 캐릭터 영웅등급",$M115="안 지정 캐릭터 PP 일반등급",$M115="안 지정 캐릭터 PP 영웅등급"),
  IF(AND(OR($B115=10,$B115=11),$M115=OFFSET($M115,-1,0)),OFFSET(N115,-1,0),INT($E115*100000)),
"그외없음"))))))</f>
        <v>66892</v>
      </c>
      <c r="O115">
        <f ca="1">IF(LEN(L115)&lt;&gt;0,
  IF(OR(LEN($J115)=0,LEN($K115)=0),"세 칸 모두 입력",L115),
IF($M115="삭제","삭제",
IF(OR($M115="지정 장비",$M115="캐릭터 상자 일반등급",$M115="캐릭터 상자 영웅등급",$M115="지정 캐릭터",IF(ISERROR(FIND("지정 캐릭터 LBP",$M115)),0,1),$M115="안 지정 캐릭터 영웅등급"),1,
IF($M115="지정 캐릭터 PP",
  IF(AND(OR($B115=10,$B115=11),$M115=OFFSET($M115,-1,0)),OFFSET(O115,-1,0),
    VLOOKUP($M115,$AP:$BB,MATCH($AX$1,$AP$1:$BB$1,0),0)+INT($E115*(VLOOKUP($M115,$AP:$BB,MATCH($AY$1,$AP$1:$BB$1,0),0)-VLOOKUP($M115,$AP:$BB,MATCH($AX$1,$AP$1:$BB$1,0),0)+1))),
IF(OR($M115="안 지정 캐릭터 PP 일반등급",$M115="안 지정 캐릭터 PP 영웅등급"),
  IF(AND(OR($B115=10,$B115=11),$M115=OFFSET($M115,-1,0)),OFFSET(O115,-1,0),
    VLOOKUP($M115,$AP:$BB,MATCH($AX$1,$AP$1:$BB$1,0),0)+INT($E115*(VLOOKUP($M115,$AP:$BB,MATCH($AY$1,$AP$1:$BB$1,0),0)-VLOOKUP($M115,$AP:$BB,MATCH($AX$1,$AP$1:$BB$1,0),0)+1))),
"그외없음")))))</f>
        <v>11</v>
      </c>
      <c r="P115" t="str">
        <f ca="1">IF($M115="삭제","삭제",
IF($M115="지정 장비",
  IF(ISBLANK(VLOOKUP($N115,[1]EquipTable!$1:$1048576,MATCH("표준 GO pr Min",[1]EquipTable!$1:$1,0),0)),"DI",
    IF(ISBLANK(VLOOKUP($N115,[1]EquipTable!$1:$1048576,MATCH("표준 DI pr Min",[1]EquipTable!$1:$1,0),0)),"GO",
      IF(G115&lt;IF($B115&lt;=1,0.5,0.25),"DI","GO"))),
IF(OR($M115="캐릭터 상자 일반등급",$M115="캐릭터 상자 영웅등급"),"DI",
IF(OR($M115="지정 캐릭터",IF(ISERROR(FIND("지정 캐릭터 LBP",$M115)),0,1),$M115="안 지정 캐릭터 영웅등급"),"DI",
IF($M115="지정 캐릭터 PP","DI",
IF(OR($M115="안 지정 캐릭터 PP 일반등급",$M115="안 지정 캐릭터 PP 영웅등급"),"GO",
"그외없음"))))))</f>
        <v>GO</v>
      </c>
      <c r="Q115" t="str">
        <f ca="1">IF($M115="삭제","삭제",
IF($P115="GO","삭제",
IF($M115="지정 장비",
  IF(ISBLANK(VLOOKUP($N115,[1]EquipTable!$1:$1048576,MATCH("표준 DI pp Min",[1]EquipTable!$1:$1,0),0)),"삭제",
    VLOOKUP($N115,[1]EquipTable!$1:$1048576,MATCH("표준 DI pp Min",[1]EquipTable!$1:$1,0),0)+INT($H115*(VLOOKUP($N115,[1]EquipTable!$1:$1048576,MATCH("표준 DI pp Max",[1]EquipTable!$1:$1,0),0)-VLOOKUP($N115,[1]EquipTable!$1:$1048576,MATCH("표준 DI pp Min",[1]EquipTable!$1:$1,0),0)+1))),
IF(OR($M115="캐릭터 상자 일반등급",$M115="캐릭터 상자 영웅등급"),"삭제",
IF(OR($M115="지정 캐릭터",IF(ISERROR(FIND("지정 캐릭터 LBP",$M115)),0,1)),
  IF(AND(OR($B115=10,$B115=11),$M115=OFFSET($M115,-1,0)),OFFSET(Q115,-1,0),
    IF(ISBLANK(VLOOKUP($N115,[2]ActorTable!$1:$1048576,MATCH("표준 DI pp Min",[2]ActorTable!$1:$1,0),0)),"삭제",
      INT(VLOOKUP($M115,$AP:$BC,MATCH($AZ$1,$AP$1:$BC$1,0),0)*(VLOOKUP($N115,[2]ActorTable!$1:$1048576,MATCH("표준 DI pp Min",[2]ActorTable!$1:$1,0),0)+$H115*(VLOOKUP($N115,[2]ActorTable!$1:$1048576,MATCH("표준 DI pp Max",[2]ActorTable!$1:$1,0),0)-VLOOKUP($N115,[2]ActorTable!$1:$1048576,MATCH("표준 DI pp Min",[2]ActorTable!$1:$1,0),0)+1))))),
IF($M115="안 지정 캐릭터 영웅등급",
  IF(AND(OR($B115=10,$B115=11),$M115=OFFSET($M115,-1,0)),OFFSET(Q115,-1,0),
    VLOOKUP($M115,$AP:$BC,MATCH($BB$1,$AP$1:$BC$1,0),0)+INT($H115*(VLOOKUP($M115,$AP:$BC,MATCH($BC$1,$AP$1:$BC$1,0),0)-VLOOKUP($M115,$AP:$BC,MATCH($BB$1,$AP$1:$BC$1,0),0)+1))),
IF($M115="지정 캐릭터 PP",
  IF(AND(OR($B115=10,$B115=11),$M115=OFFSET($M115,-1,0)),OFFSET(Q115,-1,0),
    INT($O115*VLOOKUP($M115,$AP:$BC,MATCH($AZ$1,$AP$1:$BC$1,0),0)*IF($O115&lt;=15,1,1+($O115-15)^0.5/8)*CHOOSE(MID($N115,7,1)+1,1,1.25,2))),
"그외없음")))))))</f>
        <v>삭제</v>
      </c>
      <c r="R115">
        <f ca="1">IF($M115="삭제","삭제",
IF($M115="지정 장비",
  IF($P115="DI",
    VLOOKUP($N115,[1]EquipTable!$1:$1048576,MATCH("표준 DI pr Min",[1]EquipTable!$1:$1,0),0)+INT($I115*(VLOOKUP($N115,[1]EquipTable!$1:$1048576,MATCH("표준 DI pr Max",[1]EquipTable!$1:$1,0),0)-VLOOKUP($N115,[1]EquipTable!$1:$1048576,MATCH("표준 DI pr Min",[1]EquipTable!$1:$1,0),0)+1)),
    ROUNDDOWN(VLOOKUP($N115,[1]EquipTable!$1:$1048576,MATCH("표준 GO pr Min",[1]EquipTable!$1:$1,0),0)+INT($I115*(VLOOKUP($N115,[1]EquipTable!$1:$1048576,MATCH("표준 GO pr Max",[1]EquipTable!$1:$1,0),0)-VLOOKUP($N115,[1]EquipTable!$1:$1048576,MATCH("표준 GO pr Min",[1]EquipTable!$1:$1,0),0)+100)),-2)),
IF(OR($M115="캐릭터 상자 일반등급",$M115="캐릭터 상자 영웅등급"),VLOOKUP($M115,$AP:$BC,MATCH($AZ$1,$AP$1:$BC$1,0),0),
IF(OR($M115="지정 캐릭터",IF(ISERROR(FIND("지정 캐릭터 LBP",$M115)),0,1)),
  IF(AND(OR($B115=10,$B115=11),$M115=OFFSET($M115,-1,0)),OFFSET(R115,-1,0),
    INT(VLOOKUP($M115,$AP:$BC,MATCH($AZ$1,$AP$1:$BC$1,0),0)*(VLOOKUP($N115,[2]ActorTable!$1:$1048576,MATCH("표준 DI pr Min",[2]ActorTable!$1:$1,0),0)+$I115*(VLOOKUP($N115,[2]ActorTable!$1:$1048576,MATCH("표준 DI pr Max",[2]ActorTable!$1:$1,0),0)-VLOOKUP($N115,[2]ActorTable!$1:$1048576,MATCH("표준 DI pr Min",[2]ActorTable!$1:$1,0),0)+1)))),
IF($M115="안 지정 캐릭터 영웅등급",
  IF(AND(OR($B115=10,$B115=11),$M115=OFFSET($M115,-1,0)),OFFSET(R115,-1,0),
    VLOOKUP($M115,$AP:$BC,MATCH($AZ$1,$AP$1:$BC$1,0),0)+INT($I115*(VLOOKUP($M115,$AP:$BC,MATCH($BA$1,$AP$1:$BC$1,0),0)-VLOOKUP($M115,$AP:$BC,MATCH($AZ$1,$AP$1:$BC$1,0),0)+1))),
IF($M115="지정 캐릭터 PP",
  IF(AND(OR($B115=10,$B115=11),$M115=OFFSET($M115,-1,0)),OFFSET(R115,-1,0),
    INT($O115*VLOOKUP($M115,$AP:$BC,MATCH($AZ$1,$AP$1:$BC$1,0),0)*IF($O115&lt;=15,1,1+($O115-15)^0.5/8)*CHOOSE(MID($N115,7,1)+1,1,1.25,2)*(VLOOKUP($M115,$AP:$BC,MATCH($BA$1,$AP$1:$BC$1,0),0)+$I115*(VLOOKUP($M115,$AP:$BC,MATCH($BB$1,$AP$1:$BC$1,0),0)-VLOOKUP($M115,$AP:$BC,MATCH($BA$1,$AP$1:$BC$1,0),0))))),
IF(OR($M115="안 지정 캐릭터 PP 일반등급",$M115="안 지정 캐릭터 PP 영웅등급"),
  IF(AND(OR($B115=10,$B115=11),$M115=OFFSET($M115,-1,0)),OFFSET(R115,-1,0),
    $O115*VLOOKUP($M115,$AP:$BC,MATCH($AZ$1,$AP$1:$BC$1,0),0)),
"그외없음")))))))</f>
        <v>3300</v>
      </c>
      <c r="S115" t="str">
        <f ca="1">IF(OR(ISNUMBER(N115),N115="삭제",ISBLANK(N115)),"",
IF(LEFT(N115,5)="Equip",
  IF($BP$1&lt;VLOOKUP(N115,[1]EquipTable!$1:$1048576,MATCH("업데이트순번",[1]EquipTable!$1:$1,0),0),"업데이트순번이상",""),
IF(LEFT(N115,5)="Actor",
  IF($BY$1&lt;VLOOKUP(N115,[2]ActorTable!$1:$1048576,MATCH("업데이트순번",[2]ActorTable!$1:$1,0),0),"업데이트순번이상",""),
"그외없음")))</f>
        <v/>
      </c>
      <c r="T115" t="str">
        <f ca="1">IF(OR(ISNUMBER(N115),N115="삭제",ISBLANK(N115)),"",
IF(LEFT(N115,5)="Equip",IF(MID(N115,7,1)="4","전설",""),
IF(LEFT(N115,5)="Actor",IF(MID(N115,7,1)="2","전설",""),
"그외없음")))</f>
        <v/>
      </c>
      <c r="U115" t="s">
        <v>92</v>
      </c>
      <c r="V115">
        <v>52969</v>
      </c>
      <c r="W115">
        <v>12</v>
      </c>
      <c r="X115" t="s">
        <v>125</v>
      </c>
      <c r="Z115">
        <v>1200</v>
      </c>
      <c r="AA115" t="str">
        <f ca="1">IF(ISBLANK(AB115),"",
VLOOKUP(AB115,OFFSET(INDIRECT("$A:$B"),0,MATCH(AB$1&amp;"_Verify",INDIRECT("$1:$1"),0)-1),2,0)
)</f>
        <v>fe</v>
      </c>
      <c r="AB115" t="s">
        <v>82</v>
      </c>
      <c r="AC115" t="s">
        <v>356</v>
      </c>
      <c r="AD115">
        <v>1</v>
      </c>
      <c r="AE115" t="s">
        <v>125</v>
      </c>
      <c r="AG115">
        <v>7600</v>
      </c>
      <c r="AH115" t="str">
        <f ca="1">IF(OR(ISNUMBER(AC115),AC115="삭제",ISBLANK(AC115)),"",
IF(LEFT(AC115,5)="Equip",
  IF($BP$1&lt;VLOOKUP(AC115,[1]EquipTable!$1:$1048576,MATCH("업데이트순번",[1]EquipTable!$1:$1,0),0),"업데이트순번이상",""),
IF(LEFT(AC115,5)="Actor",
  IF($BY$1&lt;VLOOKUP(AC115,[2]ActorTable!$1:$1048576,MATCH("업데이트순번",[2]ActorTable!$1:$1,0),0),"업데이트순번이상",""),
"그외없음")))</f>
        <v/>
      </c>
      <c r="AI115" s="11" t="str">
        <f>IF(OR(ISNUMBER(AC115),AC115="삭제",ISBLANK(AC115)),"",
IF(LEFT(AC115,5)="Equip",IF(MID(AC115,7,1)="4","전설",""),
IF(LEFT(AC115,5)="Actor",IF(MID(AC115,7,1)="2","전설",""),
"그외없음")))</f>
        <v/>
      </c>
      <c r="AJ115" t="str">
        <f>IF(ISBLANK($AB115),"",
IF(AND($B115&gt;=VLOOKUP($AB115,$AP:$AS,3,0),$B115&lt;=VLOOKUP($AB115,$AP:$AS,4,0)),"","슬롯타입이상"))</f>
        <v/>
      </c>
      <c r="AK115" t="str">
        <f ca="1">IF(OR(
  AND(NOT(ISERROR(FIND("상자",AB115))),ISBLANK(AC115)),
  AND(ISBLANK(AB115),ISBLANK(AC115)),
  AND(NOT(ISERROR(FIND("안 지정",AB115))),ISNUMBER(AC115))),"",
IF(AND(NOT(ISERROR(FIND("상자",AB115))),NOT(ISBLANK(AC115))),"밸류불필요",
IF(AND(NOT(ISERROR(FIND("안 지정",AB115))),NOT(ISNUMBER(AC115))),"숫자필요",
IF(NOT(ISERROR(FIND("장비",AB115))),
  IFERROR(VLOOKUP(AC115,[1]EquipTable!$A:$T,MATCH("이름참고",[1]EquipTable!$1:$1,0),0),"장비없음"),
IF(NOT(ISERROR(FIND("캐릭터",AB115))),
  IFERROR(VLOOKUP(AC115,[2]ActorTable!$A:$H,MATCH("이름참고",[2]ActorTable!$1:$1,0),0),"캐릭터없음"),
"")))))</f>
        <v>울려퍼지는 여명</v>
      </c>
      <c r="AL115">
        <v>1</v>
      </c>
      <c r="AM115" t="str">
        <f ca="1">IF(ROW()=2,AN115,OFFSET(AM115,-1,0)&amp;IF(LEN(AN115)=0,"",","&amp;AN115))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v>
      </c>
      <c r="AN115" t="str">
        <f ca="1">IF(AL115&lt;&gt;1,"",
"{"""&amp;A$1&amp;""":"&amp;A115
&amp;","""&amp;B$1&amp;""":"&amp;B115
&amp;IF(LEN(AA115)=0,"",","""&amp;AA$1&amp;""":"""&amp;AA115&amp;"""")
&amp;IF(LEN(AC115)=0,"",","""&amp;AC$1&amp;""":"""&amp;AC115&amp;"""")
&amp;IF(LEN(AD115)=0,"",","""&amp;AD$1&amp;""":"&amp;AD115)
&amp;IF(LEN(AE115)=0,"",","""&amp;AE$1&amp;""":"""&amp;AE115&amp;"""")
&amp;IF(LEN(AF115)=0,"",","""&amp;AF$1&amp;""":"&amp;AF115)
&amp;IF(LEN(AG115)=0,"",","""&amp;AG$1&amp;""":"&amp;AG115)&amp;"}")</f>
        <v>{"dy":12,"sl":3,"tp":"fe","vl":"Equip2302","cn":1,"pt":"GO","pr":7600}</v>
      </c>
      <c r="BM115">
        <f ca="1">IF(VLOOKUP($BV115,[1]EquipTable!$1:$1048576,MATCH("업데이트순번",[1]EquipTable!$1:$1,0),0)&lt;=$BP$1,1,0)
*IF(MID(BV115,7,1)="4",0.1,1)</f>
        <v>1</v>
      </c>
      <c r="BN115">
        <f ca="1">IF(VLOOKUP($BV115,[1]EquipTable!$1:$1048576,MATCH("업데이트순번",[1]EquipTable!$1:$1,0),0)&lt;=$BP$1,1,0)
*IF(MID(BV115,7,1)="4",0.1,1)
*IF(AND(MID(BV115,7,1)&lt;&gt;"4",OR(MID(BV115,6,1)="6",MID(BV115,6,1)="7")),3,1)</f>
        <v>1</v>
      </c>
      <c r="BO115">
        <f ca="1">IF(VLOOKUP($BV115,[1]EquipTable!$1:$1048576,MATCH("업데이트순번",[1]EquipTable!$1:$1,0),0)&lt;=$BP$1,1,0)
*IF(MID(BV115,7,1)="4",0.1,1)
*IF(AND(MID(BV115,7,1)&lt;&gt;"4",MID(BV115,6,1)="8"),4,1)</f>
        <v>4</v>
      </c>
      <c r="BP115">
        <f t="shared" ca="1" si="16"/>
        <v>1.3495276653171391E-2</v>
      </c>
      <c r="BQ115">
        <f t="shared" ca="1" si="17"/>
        <v>9.4250706880301613E-3</v>
      </c>
      <c r="BR115">
        <f t="shared" ca="1" si="18"/>
        <v>4.0774719673802244E-2</v>
      </c>
      <c r="BS115">
        <f t="shared" ca="1" si="19"/>
        <v>0.88933873144399544</v>
      </c>
      <c r="BT115">
        <f t="shared" ca="1" si="20"/>
        <v>0.92271442035815265</v>
      </c>
      <c r="BU115">
        <f t="shared" ca="1" si="21"/>
        <v>0.67176350662589157</v>
      </c>
      <c r="BV115" t="str">
        <f ca="1">OFFSET([1]EquipTable!$A$1,ROW()-1,0)</f>
        <v>Equip8001</v>
      </c>
    </row>
    <row r="116" spans="1:74">
      <c r="A116">
        <v>12</v>
      </c>
      <c r="B116">
        <v>4</v>
      </c>
      <c r="C116">
        <f>IF(B116&lt;=9,0,
IF(B116=10,1,2))</f>
        <v>0</v>
      </c>
      <c r="D116">
        <f ca="1">RAND()</f>
        <v>0.10830067097089968</v>
      </c>
      <c r="E116">
        <f ca="1">RAND()</f>
        <v>0.6621580371932273</v>
      </c>
      <c r="F116">
        <f ca="1">RAND()</f>
        <v>0.64967572471385915</v>
      </c>
      <c r="G116">
        <f ca="1">RAND()</f>
        <v>0.72136062149133906</v>
      </c>
      <c r="H116">
        <f ca="1">RAND()</f>
        <v>0.48759769284246524</v>
      </c>
      <c r="I116">
        <f ca="1">RAND()</f>
        <v>8.904516446875177E-2</v>
      </c>
      <c r="M116" t="str">
        <f ca="1">IF(LEN(J116)&lt;&gt;0,J116,VLOOKUP(D116+$B116,$BJ:$BK,MATCH($BK$1,$BJ$1:$BK$1,0),1))</f>
        <v>안 지정 캐릭터 PP 일반등급</v>
      </c>
      <c r="N116">
        <f ca="1">IF(LEN(K116)&lt;&gt;0,
  IF(LEN($J116)=0,"두 칸 모두 입력",
  IF($J116="지정 장비",K116,INDEX($CA:$CA,MATCH(K116,$CB:$CB,0)))),
IF($M116="삭제","삭제",
IF($M116="지정 장비",VLOOKUP($E116,OFFSET($BS:$BV,0,IF($B116=6,1,IF($B116=7,2,0))),MATCH($BV$1,OFFSET($BS$1:$BV$1,0,IF($B116=6,1,IF($B116=7,2,0))),0),1),
IF(OR($M116="캐릭터 상자 일반등급",$M116="캐릭터 상자 영웅등급"),"삭제",
IF(OR($M116="지정 캐릭터",$M116="지정 캐릭터 PP",IF(ISERROR(FIND("지정 캐릭터 LBP",$M116)),0,1)),
  IF(AND(OR($B116=10,$B116=11),$M116=OFFSET($M116,-1,0)),OFFSET(N116,-1,0),VLOOKUP($E116,$BZ:$CA,MATCH($CA$1,$BZ$1:$CA$1,0),1)),
IF(OR($M116="안 지정 캐릭터 영웅등급",$M116="안 지정 캐릭터 PP 일반등급",$M116="안 지정 캐릭터 PP 영웅등급"),
  IF(AND(OR($B116=10,$B116=11),$M116=OFFSET($M116,-1,0)),OFFSET(N116,-1,0),INT($E116*100000)),
"그외없음"))))))</f>
        <v>66215</v>
      </c>
      <c r="O116">
        <f ca="1">IF(LEN(L116)&lt;&gt;0,
  IF(OR(LEN($J116)=0,LEN($K116)=0),"세 칸 모두 입력",L116),
IF($M116="삭제","삭제",
IF(OR($M116="지정 장비",$M116="캐릭터 상자 일반등급",$M116="캐릭터 상자 영웅등급",$M116="지정 캐릭터",IF(ISERROR(FIND("지정 캐릭터 LBP",$M116)),0,1),$M116="안 지정 캐릭터 영웅등급"),1,
IF($M116="지정 캐릭터 PP",
  IF(AND(OR($B116=10,$B116=11),$M116=OFFSET($M116,-1,0)),OFFSET(O116,-1,0),
    VLOOKUP($M116,$AP:$BB,MATCH($AX$1,$AP$1:$BB$1,0),0)+INT($E116*(VLOOKUP($M116,$AP:$BB,MATCH($AY$1,$AP$1:$BB$1,0),0)-VLOOKUP($M116,$AP:$BB,MATCH($AX$1,$AP$1:$BB$1,0),0)+1))),
IF(OR($M116="안 지정 캐릭터 PP 일반등급",$M116="안 지정 캐릭터 PP 영웅등급"),
  IF(AND(OR($B116=10,$B116=11),$M116=OFFSET($M116,-1,0)),OFFSET(O116,-1,0),
    VLOOKUP($M116,$AP:$BB,MATCH($AX$1,$AP$1:$BB$1,0),0)+INT($E116*(VLOOKUP($M116,$AP:$BB,MATCH($AY$1,$AP$1:$BB$1,0),0)-VLOOKUP($M116,$AP:$BB,MATCH($AX$1,$AP$1:$BB$1,0),0)+1))),
"그외없음")))))</f>
        <v>10</v>
      </c>
      <c r="P116" t="str">
        <f ca="1">IF($M116="삭제","삭제",
IF($M116="지정 장비",
  IF(ISBLANK(VLOOKUP($N116,[1]EquipTable!$1:$1048576,MATCH("표준 GO pr Min",[1]EquipTable!$1:$1,0),0)),"DI",
    IF(ISBLANK(VLOOKUP($N116,[1]EquipTable!$1:$1048576,MATCH("표준 DI pr Min",[1]EquipTable!$1:$1,0),0)),"GO",
      IF(G116&lt;IF($B116&lt;=1,0.5,0.25),"DI","GO"))),
IF(OR($M116="캐릭터 상자 일반등급",$M116="캐릭터 상자 영웅등급"),"DI",
IF(OR($M116="지정 캐릭터",IF(ISERROR(FIND("지정 캐릭터 LBP",$M116)),0,1),$M116="안 지정 캐릭터 영웅등급"),"DI",
IF($M116="지정 캐릭터 PP","DI",
IF(OR($M116="안 지정 캐릭터 PP 일반등급",$M116="안 지정 캐릭터 PP 영웅등급"),"GO",
"그외없음"))))))</f>
        <v>GO</v>
      </c>
      <c r="Q116" t="str">
        <f ca="1">IF($M116="삭제","삭제",
IF($P116="GO","삭제",
IF($M116="지정 장비",
  IF(ISBLANK(VLOOKUP($N116,[1]EquipTable!$1:$1048576,MATCH("표준 DI pp Min",[1]EquipTable!$1:$1,0),0)),"삭제",
    VLOOKUP($N116,[1]EquipTable!$1:$1048576,MATCH("표준 DI pp Min",[1]EquipTable!$1:$1,0),0)+INT($H116*(VLOOKUP($N116,[1]EquipTable!$1:$1048576,MATCH("표준 DI pp Max",[1]EquipTable!$1:$1,0),0)-VLOOKUP($N116,[1]EquipTable!$1:$1048576,MATCH("표준 DI pp Min",[1]EquipTable!$1:$1,0),0)+1))),
IF(OR($M116="캐릭터 상자 일반등급",$M116="캐릭터 상자 영웅등급"),"삭제",
IF(OR($M116="지정 캐릭터",IF(ISERROR(FIND("지정 캐릭터 LBP",$M116)),0,1)),
  IF(AND(OR($B116=10,$B116=11),$M116=OFFSET($M116,-1,0)),OFFSET(Q116,-1,0),
    IF(ISBLANK(VLOOKUP($N116,[2]ActorTable!$1:$1048576,MATCH("표준 DI pp Min",[2]ActorTable!$1:$1,0),0)),"삭제",
      INT(VLOOKUP($M116,$AP:$BC,MATCH($AZ$1,$AP$1:$BC$1,0),0)*(VLOOKUP($N116,[2]ActorTable!$1:$1048576,MATCH("표준 DI pp Min",[2]ActorTable!$1:$1,0),0)+$H116*(VLOOKUP($N116,[2]ActorTable!$1:$1048576,MATCH("표준 DI pp Max",[2]ActorTable!$1:$1,0),0)-VLOOKUP($N116,[2]ActorTable!$1:$1048576,MATCH("표준 DI pp Min",[2]ActorTable!$1:$1,0),0)+1))))),
IF($M116="안 지정 캐릭터 영웅등급",
  IF(AND(OR($B116=10,$B116=11),$M116=OFFSET($M116,-1,0)),OFFSET(Q116,-1,0),
    VLOOKUP($M116,$AP:$BC,MATCH($BB$1,$AP$1:$BC$1,0),0)+INT($H116*(VLOOKUP($M116,$AP:$BC,MATCH($BC$1,$AP$1:$BC$1,0),0)-VLOOKUP($M116,$AP:$BC,MATCH($BB$1,$AP$1:$BC$1,0),0)+1))),
IF($M116="지정 캐릭터 PP",
  IF(AND(OR($B116=10,$B116=11),$M116=OFFSET($M116,-1,0)),OFFSET(Q116,-1,0),
    INT($O116*VLOOKUP($M116,$AP:$BC,MATCH($AZ$1,$AP$1:$BC$1,0),0)*IF($O116&lt;=15,1,1+($O116-15)^0.5/8)*CHOOSE(MID($N116,7,1)+1,1,1.25,2))),
"그외없음")))))))</f>
        <v>삭제</v>
      </c>
      <c r="R116">
        <f ca="1">IF($M116="삭제","삭제",
IF($M116="지정 장비",
  IF($P116="DI",
    VLOOKUP($N116,[1]EquipTable!$1:$1048576,MATCH("표준 DI pr Min",[1]EquipTable!$1:$1,0),0)+INT($I116*(VLOOKUP($N116,[1]EquipTable!$1:$1048576,MATCH("표준 DI pr Max",[1]EquipTable!$1:$1,0),0)-VLOOKUP($N116,[1]EquipTable!$1:$1048576,MATCH("표준 DI pr Min",[1]EquipTable!$1:$1,0),0)+1)),
    ROUNDDOWN(VLOOKUP($N116,[1]EquipTable!$1:$1048576,MATCH("표준 GO pr Min",[1]EquipTable!$1:$1,0),0)+INT($I116*(VLOOKUP($N116,[1]EquipTable!$1:$1048576,MATCH("표준 GO pr Max",[1]EquipTable!$1:$1,0),0)-VLOOKUP($N116,[1]EquipTable!$1:$1048576,MATCH("표준 GO pr Min",[1]EquipTable!$1:$1,0),0)+100)),-2)),
IF(OR($M116="캐릭터 상자 일반등급",$M116="캐릭터 상자 영웅등급"),VLOOKUP($M116,$AP:$BC,MATCH($AZ$1,$AP$1:$BC$1,0),0),
IF(OR($M116="지정 캐릭터",IF(ISERROR(FIND("지정 캐릭터 LBP",$M116)),0,1)),
  IF(AND(OR($B116=10,$B116=11),$M116=OFFSET($M116,-1,0)),OFFSET(R116,-1,0),
    INT(VLOOKUP($M116,$AP:$BC,MATCH($AZ$1,$AP$1:$BC$1,0),0)*(VLOOKUP($N116,[2]ActorTable!$1:$1048576,MATCH("표준 DI pr Min",[2]ActorTable!$1:$1,0),0)+$I116*(VLOOKUP($N116,[2]ActorTable!$1:$1048576,MATCH("표준 DI pr Max",[2]ActorTable!$1:$1,0),0)-VLOOKUP($N116,[2]ActorTable!$1:$1048576,MATCH("표준 DI pr Min",[2]ActorTable!$1:$1,0),0)+1)))),
IF($M116="안 지정 캐릭터 영웅등급",
  IF(AND(OR($B116=10,$B116=11),$M116=OFFSET($M116,-1,0)),OFFSET(R116,-1,0),
    VLOOKUP($M116,$AP:$BC,MATCH($AZ$1,$AP$1:$BC$1,0),0)+INT($I116*(VLOOKUP($M116,$AP:$BC,MATCH($BA$1,$AP$1:$BC$1,0),0)-VLOOKUP($M116,$AP:$BC,MATCH($AZ$1,$AP$1:$BC$1,0),0)+1))),
IF($M116="지정 캐릭터 PP",
  IF(AND(OR($B116=10,$B116=11),$M116=OFFSET($M116,-1,0)),OFFSET(R116,-1,0),
    INT($O116*VLOOKUP($M116,$AP:$BC,MATCH($AZ$1,$AP$1:$BC$1,0),0)*IF($O116&lt;=15,1,1+($O116-15)^0.5/8)*CHOOSE(MID($N116,7,1)+1,1,1.25,2)*(VLOOKUP($M116,$AP:$BC,MATCH($BA$1,$AP$1:$BC$1,0),0)+$I116*(VLOOKUP($M116,$AP:$BC,MATCH($BB$1,$AP$1:$BC$1,0),0)-VLOOKUP($M116,$AP:$BC,MATCH($BA$1,$AP$1:$BC$1,0),0))))),
IF(OR($M116="안 지정 캐릭터 PP 일반등급",$M116="안 지정 캐릭터 PP 영웅등급"),
  IF(AND(OR($B116=10,$B116=11),$M116=OFFSET($M116,-1,0)),OFFSET(R116,-1,0),
    $O116*VLOOKUP($M116,$AP:$BC,MATCH($AZ$1,$AP$1:$BC$1,0),0)),
"그외없음")))))))</f>
        <v>3000</v>
      </c>
      <c r="S116" t="str">
        <f ca="1">IF(OR(ISNUMBER(N116),N116="삭제",ISBLANK(N116)),"",
IF(LEFT(N116,5)="Equip",
  IF($BP$1&lt;VLOOKUP(N116,[1]EquipTable!$1:$1048576,MATCH("업데이트순번",[1]EquipTable!$1:$1,0),0),"업데이트순번이상",""),
IF(LEFT(N116,5)="Actor",
  IF($BY$1&lt;VLOOKUP(N116,[2]ActorTable!$1:$1048576,MATCH("업데이트순번",[2]ActorTable!$1:$1,0),0),"업데이트순번이상",""),
"그외없음")))</f>
        <v/>
      </c>
      <c r="T116" t="str">
        <f ca="1">IF(OR(ISNUMBER(N116),N116="삭제",ISBLANK(N116)),"",
IF(LEFT(N116,5)="Equip",IF(MID(N116,7,1)="4","전설",""),
IF(LEFT(N116,5)="Actor",IF(MID(N116,7,1)="2","전설",""),
"그외없음")))</f>
        <v/>
      </c>
      <c r="U116" t="s">
        <v>92</v>
      </c>
      <c r="V116">
        <v>69726</v>
      </c>
      <c r="W116">
        <v>13</v>
      </c>
      <c r="X116" t="s">
        <v>125</v>
      </c>
      <c r="Z116">
        <v>1300</v>
      </c>
      <c r="AA116" t="str">
        <f ca="1">IF(ISBLANK(AB116),"",
VLOOKUP(AB116,OFFSET(INDIRECT("$A:$B"),0,MATCH(AB$1&amp;"_Verify",INDIRECT("$1:$1"),0)-1),2,0)
)</f>
        <v>uph</v>
      </c>
      <c r="AB116" t="s">
        <v>91</v>
      </c>
      <c r="AC116">
        <v>59726</v>
      </c>
      <c r="AD116">
        <v>13</v>
      </c>
      <c r="AE116" t="s">
        <v>355</v>
      </c>
      <c r="AG116">
        <v>3</v>
      </c>
      <c r="AH116" t="str">
        <f>IF(OR(ISNUMBER(AC116),AC116="삭제",ISBLANK(AC116)),"",
IF(LEFT(AC116,5)="Equip",
  IF($BP$1&lt;VLOOKUP(AC116,[1]EquipTable!$1:$1048576,MATCH("업데이트순번",[1]EquipTable!$1:$1,0),0),"업데이트순번이상",""),
IF(LEFT(AC116,5)="Actor",
  IF($BY$1&lt;VLOOKUP(AC116,[2]ActorTable!$1:$1048576,MATCH("업데이트순번",[2]ActorTable!$1:$1,0),0),"업데이트순번이상",""),
"그외없음")))</f>
        <v/>
      </c>
      <c r="AI116" s="11" t="str">
        <f>IF(OR(ISNUMBER(AC116),AC116="삭제",ISBLANK(AC116)),"",
IF(LEFT(AC116,5)="Equip",IF(MID(AC116,7,1)="4","전설",""),
IF(LEFT(AC116,5)="Actor",IF(MID(AC116,7,1)="2","전설",""),
"그외없음")))</f>
        <v/>
      </c>
      <c r="AJ116" t="str">
        <f>IF(ISBLANK($AB116),"",
IF(AND($B116&gt;=VLOOKUP($AB116,$AP:$AS,3,0),$B116&lt;=VLOOKUP($AB116,$AP:$AS,4,0)),"","슬롯타입이상"))</f>
        <v/>
      </c>
      <c r="AK116" t="str">
        <f>IF(OR(
  AND(NOT(ISERROR(FIND("상자",AB116))),ISBLANK(AC116)),
  AND(ISBLANK(AB116),ISBLANK(AC116)),
  AND(NOT(ISERROR(FIND("안 지정",AB116))),ISNUMBER(AC116))),"",
IF(AND(NOT(ISERROR(FIND("상자",AB116))),NOT(ISBLANK(AC116))),"밸류불필요",
IF(AND(NOT(ISERROR(FIND("안 지정",AB116))),NOT(ISNUMBER(AC116))),"숫자필요",
IF(NOT(ISERROR(FIND("장비",AB116))),
  IFERROR(VLOOKUP(AC116,[1]EquipTable!$A:$T,MATCH("이름참고",[1]EquipTable!$1:$1,0),0),"장비없음"),
IF(NOT(ISERROR(FIND("캐릭터",AB116))),
  IFERROR(VLOOKUP(AC116,[2]ActorTable!$A:$H,MATCH("이름참고",[2]ActorTable!$1:$1,0),0),"캐릭터없음"),
"")))))</f>
        <v/>
      </c>
      <c r="AL116">
        <v>1</v>
      </c>
      <c r="AM116" t="str">
        <f ca="1">IF(ROW()=2,AN116,OFFSET(AM116,-1,0)&amp;IF(LEN(AN116)=0,"",","&amp;AN116))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v>
      </c>
      <c r="AN116" t="str">
        <f ca="1">IF(AL116&lt;&gt;1,"",
"{"""&amp;A$1&amp;""":"&amp;A116
&amp;","""&amp;B$1&amp;""":"&amp;B116
&amp;IF(LEN(AA116)=0,"",","""&amp;AA$1&amp;""":"""&amp;AA116&amp;"""")
&amp;IF(LEN(AC116)=0,"",","""&amp;AC$1&amp;""":"""&amp;AC116&amp;"""")
&amp;IF(LEN(AD116)=0,"",","""&amp;AD$1&amp;""":"&amp;AD116)
&amp;IF(LEN(AE116)=0,"",","""&amp;AE$1&amp;""":"""&amp;AE116&amp;"""")
&amp;IF(LEN(AF116)=0,"",","""&amp;AF$1&amp;""":"&amp;AF116)
&amp;IF(LEN(AG116)=0,"",","""&amp;AG$1&amp;""":"&amp;AG116)&amp;"}")</f>
        <v>{"dy":12,"sl":4,"tp":"uph","vl":"59726","cn":13,"pt":"DI","pr":3}</v>
      </c>
      <c r="BM116">
        <f ca="1">IF(VLOOKUP($BV116,[1]EquipTable!$1:$1048576,MATCH("업데이트순번",[1]EquipTable!$1:$1,0),0)&lt;=$BP$1,1,0)
*IF(MID(BV116,7,1)="4",0.1,1)</f>
        <v>1</v>
      </c>
      <c r="BN116">
        <f ca="1">IF(VLOOKUP($BV116,[1]EquipTable!$1:$1048576,MATCH("업데이트순번",[1]EquipTable!$1:$1,0),0)&lt;=$BP$1,1,0)
*IF(MID(BV116,7,1)="4",0.1,1)
*IF(AND(MID(BV116,7,1)&lt;&gt;"4",OR(MID(BV116,6,1)="6",MID(BV116,6,1)="7")),3,1)</f>
        <v>1</v>
      </c>
      <c r="BO116">
        <f ca="1">IF(VLOOKUP($BV116,[1]EquipTable!$1:$1048576,MATCH("업데이트순번",[1]EquipTable!$1:$1,0),0)&lt;=$BP$1,1,0)
*IF(MID(BV116,7,1)="4",0.1,1)
*IF(AND(MID(BV116,7,1)&lt;&gt;"4",MID(BV116,6,1)="8"),4,1)</f>
        <v>4</v>
      </c>
      <c r="BP116">
        <f t="shared" ca="1" si="16"/>
        <v>1.3495276653171391E-2</v>
      </c>
      <c r="BQ116">
        <f t="shared" ca="1" si="17"/>
        <v>9.4250706880301613E-3</v>
      </c>
      <c r="BR116">
        <f t="shared" ca="1" si="18"/>
        <v>4.0774719673802244E-2</v>
      </c>
      <c r="BS116">
        <f t="shared" ca="1" si="19"/>
        <v>0.90283400809716685</v>
      </c>
      <c r="BT116">
        <f t="shared" ca="1" si="20"/>
        <v>0.93213949104618277</v>
      </c>
      <c r="BU116">
        <f t="shared" ca="1" si="21"/>
        <v>0.71253822629969377</v>
      </c>
      <c r="BV116" t="str">
        <f ca="1">OFFSET([1]EquipTable!$A$1,ROW()-1,0)</f>
        <v>Equip8002</v>
      </c>
    </row>
    <row r="117" spans="1:74">
      <c r="A117">
        <v>12</v>
      </c>
      <c r="B117">
        <v>5</v>
      </c>
      <c r="C117">
        <f>IF(B117&lt;=9,0,
IF(B117=10,1,2))</f>
        <v>0</v>
      </c>
      <c r="D117">
        <f ca="1">RAND()</f>
        <v>9.510769279119613E-2</v>
      </c>
      <c r="E117">
        <f ca="1">RAND()</f>
        <v>0.90101938832965134</v>
      </c>
      <c r="F117">
        <f ca="1">RAND()</f>
        <v>0.23087646202455736</v>
      </c>
      <c r="G117">
        <f ca="1">RAND()</f>
        <v>0.62562836921706355</v>
      </c>
      <c r="H117">
        <f ca="1">RAND()</f>
        <v>0.68240603031249658</v>
      </c>
      <c r="I117">
        <f ca="1">RAND()</f>
        <v>0.91674315502925341</v>
      </c>
      <c r="M117" t="str">
        <f ca="1">IF(LEN(J117)&lt;&gt;0,J117,VLOOKUP(D117+$B117,$BJ:$BK,MATCH($BK$1,$BJ$1:$BK$1,0),1))</f>
        <v>지정 장비</v>
      </c>
      <c r="N117" t="str">
        <f ca="1">IF(LEN(K117)&lt;&gt;0,
  IF(LEN($J117)=0,"두 칸 모두 입력",
  IF($J117="지정 장비",K117,INDEX($CA:$CA,MATCH(K117,$CB:$CB,0)))),
IF($M117="삭제","삭제",
IF($M117="지정 장비",VLOOKUP($E117,OFFSET($BS:$BV,0,IF($B117=6,1,IF($B117=7,2,0))),MATCH($BV$1,OFFSET($BS$1:$BV$1,0,IF($B117=6,1,IF($B117=7,2,0))),0),1),
IF(OR($M117="캐릭터 상자 일반등급",$M117="캐릭터 상자 영웅등급"),"삭제",
IF(OR($M117="지정 캐릭터",$M117="지정 캐릭터 PP",IF(ISERROR(FIND("지정 캐릭터 LBP",$M117)),0,1)),
  IF(AND(OR($B117=10,$B117=11),$M117=OFFSET($M117,-1,0)),OFFSET(N117,-1,0),VLOOKUP($E117,$BZ:$CA,MATCH($CA$1,$BZ$1:$CA$1,0),1)),
IF(OR($M117="안 지정 캐릭터 영웅등급",$M117="안 지정 캐릭터 PP 일반등급",$M117="안 지정 캐릭터 PP 영웅등급"),
  IF(AND(OR($B117=10,$B117=11),$M117=OFFSET($M117,-1,0)),OFFSET(N117,-1,0),INT($E117*100000)),
"그외없음"))))))</f>
        <v>Equip8001</v>
      </c>
      <c r="O117">
        <f ca="1">IF(LEN(L117)&lt;&gt;0,
  IF(OR(LEN($J117)=0,LEN($K117)=0),"세 칸 모두 입력",L117),
IF($M117="삭제","삭제",
IF(OR($M117="지정 장비",$M117="캐릭터 상자 일반등급",$M117="캐릭터 상자 영웅등급",$M117="지정 캐릭터",IF(ISERROR(FIND("지정 캐릭터 LBP",$M117)),0,1),$M117="안 지정 캐릭터 영웅등급"),1,
IF($M117="지정 캐릭터 PP",
  IF(AND(OR($B117=10,$B117=11),$M117=OFFSET($M117,-1,0)),OFFSET(O117,-1,0),
    VLOOKUP($M117,$AP:$BB,MATCH($AX$1,$AP$1:$BB$1,0),0)+INT($E117*(VLOOKUP($M117,$AP:$BB,MATCH($AY$1,$AP$1:$BB$1,0),0)-VLOOKUP($M117,$AP:$BB,MATCH($AX$1,$AP$1:$BB$1,0),0)+1))),
IF(OR($M117="안 지정 캐릭터 PP 일반등급",$M117="안 지정 캐릭터 PP 영웅등급"),
  IF(AND(OR($B117=10,$B117=11),$M117=OFFSET($M117,-1,0)),OFFSET(O117,-1,0),
    VLOOKUP($M117,$AP:$BB,MATCH($AX$1,$AP$1:$BB$1,0),0)+INT($E117*(VLOOKUP($M117,$AP:$BB,MATCH($AY$1,$AP$1:$BB$1,0),0)-VLOOKUP($M117,$AP:$BB,MATCH($AX$1,$AP$1:$BB$1,0),0)+1))),
"그외없음")))))</f>
        <v>1</v>
      </c>
      <c r="P117" t="str">
        <f ca="1">IF($M117="삭제","삭제",
IF($M117="지정 장비",
  IF(ISBLANK(VLOOKUP($N117,[1]EquipTable!$1:$1048576,MATCH("표준 GO pr Min",[1]EquipTable!$1:$1,0),0)),"DI",
    IF(ISBLANK(VLOOKUP($N117,[1]EquipTable!$1:$1048576,MATCH("표준 DI pr Min",[1]EquipTable!$1:$1,0),0)),"GO",
      IF(G117&lt;IF($B117&lt;=1,0.5,0.25),"DI","GO"))),
IF(OR($M117="캐릭터 상자 일반등급",$M117="캐릭터 상자 영웅등급"),"DI",
IF(OR($M117="지정 캐릭터",IF(ISERROR(FIND("지정 캐릭터 LBP",$M117)),0,1),$M117="안 지정 캐릭터 영웅등급"),"DI",
IF($M117="지정 캐릭터 PP","DI",
IF(OR($M117="안 지정 캐릭터 PP 일반등급",$M117="안 지정 캐릭터 PP 영웅등급"),"GO",
"그외없음"))))))</f>
        <v>GO</v>
      </c>
      <c r="Q117" t="str">
        <f ca="1">IF($M117="삭제","삭제",
IF($P117="GO","삭제",
IF($M117="지정 장비",
  IF(ISBLANK(VLOOKUP($N117,[1]EquipTable!$1:$1048576,MATCH("표준 DI pp Min",[1]EquipTable!$1:$1,0),0)),"삭제",
    VLOOKUP($N117,[1]EquipTable!$1:$1048576,MATCH("표준 DI pp Min",[1]EquipTable!$1:$1,0),0)+INT($H117*(VLOOKUP($N117,[1]EquipTable!$1:$1048576,MATCH("표준 DI pp Max",[1]EquipTable!$1:$1,0),0)-VLOOKUP($N117,[1]EquipTable!$1:$1048576,MATCH("표준 DI pp Min",[1]EquipTable!$1:$1,0),0)+1))),
IF(OR($M117="캐릭터 상자 일반등급",$M117="캐릭터 상자 영웅등급"),"삭제",
IF(OR($M117="지정 캐릭터",IF(ISERROR(FIND("지정 캐릭터 LBP",$M117)),0,1)),
  IF(AND(OR($B117=10,$B117=11),$M117=OFFSET($M117,-1,0)),OFFSET(Q117,-1,0),
    IF(ISBLANK(VLOOKUP($N117,[2]ActorTable!$1:$1048576,MATCH("표준 DI pp Min",[2]ActorTable!$1:$1,0),0)),"삭제",
      INT(VLOOKUP($M117,$AP:$BC,MATCH($AZ$1,$AP$1:$BC$1,0),0)*(VLOOKUP($N117,[2]ActorTable!$1:$1048576,MATCH("표준 DI pp Min",[2]ActorTable!$1:$1,0),0)+$H117*(VLOOKUP($N117,[2]ActorTable!$1:$1048576,MATCH("표준 DI pp Max",[2]ActorTable!$1:$1,0),0)-VLOOKUP($N117,[2]ActorTable!$1:$1048576,MATCH("표준 DI pp Min",[2]ActorTable!$1:$1,0),0)+1))))),
IF($M117="안 지정 캐릭터 영웅등급",
  IF(AND(OR($B117=10,$B117=11),$M117=OFFSET($M117,-1,0)),OFFSET(Q117,-1,0),
    VLOOKUP($M117,$AP:$BC,MATCH($BB$1,$AP$1:$BC$1,0),0)+INT($H117*(VLOOKUP($M117,$AP:$BC,MATCH($BC$1,$AP$1:$BC$1,0),0)-VLOOKUP($M117,$AP:$BC,MATCH($BB$1,$AP$1:$BC$1,0),0)+1))),
IF($M117="지정 캐릭터 PP",
  IF(AND(OR($B117=10,$B117=11),$M117=OFFSET($M117,-1,0)),OFFSET(Q117,-1,0),
    INT($O117*VLOOKUP($M117,$AP:$BC,MATCH($AZ$1,$AP$1:$BC$1,0),0)*IF($O117&lt;=15,1,1+($O117-15)^0.5/8)*CHOOSE(MID($N117,7,1)+1,1,1.25,2))),
"그외없음")))))))</f>
        <v>삭제</v>
      </c>
      <c r="R117">
        <f ca="1">IF($M117="삭제","삭제",
IF($M117="지정 장비",
  IF($P117="DI",
    VLOOKUP($N117,[1]EquipTable!$1:$1048576,MATCH("표준 DI pr Min",[1]EquipTable!$1:$1,0),0)+INT($I117*(VLOOKUP($N117,[1]EquipTable!$1:$1048576,MATCH("표준 DI pr Max",[1]EquipTable!$1:$1,0),0)-VLOOKUP($N117,[1]EquipTable!$1:$1048576,MATCH("표준 DI pr Min",[1]EquipTable!$1:$1,0),0)+1)),
    ROUNDDOWN(VLOOKUP($N117,[1]EquipTable!$1:$1048576,MATCH("표준 GO pr Min",[1]EquipTable!$1:$1,0),0)+INT($I117*(VLOOKUP($N117,[1]EquipTable!$1:$1048576,MATCH("표준 GO pr Max",[1]EquipTable!$1:$1,0),0)-VLOOKUP($N117,[1]EquipTable!$1:$1048576,MATCH("표준 GO pr Min",[1]EquipTable!$1:$1,0),0)+100)),-2)),
IF(OR($M117="캐릭터 상자 일반등급",$M117="캐릭터 상자 영웅등급"),VLOOKUP($M117,$AP:$BC,MATCH($AZ$1,$AP$1:$BC$1,0),0),
IF(OR($M117="지정 캐릭터",IF(ISERROR(FIND("지정 캐릭터 LBP",$M117)),0,1)),
  IF(AND(OR($B117=10,$B117=11),$M117=OFFSET($M117,-1,0)),OFFSET(R117,-1,0),
    INT(VLOOKUP($M117,$AP:$BC,MATCH($AZ$1,$AP$1:$BC$1,0),0)*(VLOOKUP($N117,[2]ActorTable!$1:$1048576,MATCH("표준 DI pr Min",[2]ActorTable!$1:$1,0),0)+$I117*(VLOOKUP($N117,[2]ActorTable!$1:$1048576,MATCH("표준 DI pr Max",[2]ActorTable!$1:$1,0),0)-VLOOKUP($N117,[2]ActorTable!$1:$1048576,MATCH("표준 DI pr Min",[2]ActorTable!$1:$1,0),0)+1)))),
IF($M117="안 지정 캐릭터 영웅등급",
  IF(AND(OR($B117=10,$B117=11),$M117=OFFSET($M117,-1,0)),OFFSET(R117,-1,0),
    VLOOKUP($M117,$AP:$BC,MATCH($AZ$1,$AP$1:$BC$1,0),0)+INT($I117*(VLOOKUP($M117,$AP:$BC,MATCH($BA$1,$AP$1:$BC$1,0),0)-VLOOKUP($M117,$AP:$BC,MATCH($AZ$1,$AP$1:$BC$1,0),0)+1))),
IF($M117="지정 캐릭터 PP",
  IF(AND(OR($B117=10,$B117=11),$M117=OFFSET($M117,-1,0)),OFFSET(R117,-1,0),
    INT($O117*VLOOKUP($M117,$AP:$BC,MATCH($AZ$1,$AP$1:$BC$1,0),0)*IF($O117&lt;=15,1,1+($O117-15)^0.5/8)*CHOOSE(MID($N117,7,1)+1,1,1.25,2)*(VLOOKUP($M117,$AP:$BC,MATCH($BA$1,$AP$1:$BC$1,0),0)+$I117*(VLOOKUP($M117,$AP:$BC,MATCH($BB$1,$AP$1:$BC$1,0),0)-VLOOKUP($M117,$AP:$BC,MATCH($BA$1,$AP$1:$BC$1,0),0))))),
IF(OR($M117="안 지정 캐릭터 PP 일반등급",$M117="안 지정 캐릭터 PP 영웅등급"),
  IF(AND(OR($B117=10,$B117=11),$M117=OFFSET($M117,-1,0)),OFFSET(R117,-1,0),
    $O117*VLOOKUP($M117,$AP:$BC,MATCH($AZ$1,$AP$1:$BC$1,0),0)),
"그외없음")))))))</f>
        <v>5500</v>
      </c>
      <c r="S117" t="str">
        <f ca="1">IF(OR(ISNUMBER(N117),N117="삭제",ISBLANK(N117)),"",
IF(LEFT(N117,5)="Equip",
  IF($BP$1&lt;VLOOKUP(N117,[1]EquipTable!$1:$1048576,MATCH("업데이트순번",[1]EquipTable!$1:$1,0),0),"업데이트순번이상",""),
IF(LEFT(N117,5)="Actor",
  IF($BY$1&lt;VLOOKUP(N117,[2]ActorTable!$1:$1048576,MATCH("업데이트순번",[2]ActorTable!$1:$1,0),0),"업데이트순번이상",""),
"그외없음")))</f>
        <v/>
      </c>
      <c r="T117" t="str">
        <f ca="1">IF(OR(ISNUMBER(N117),N117="삭제",ISBLANK(N117)),"",
IF(LEFT(N117,5)="Equip",IF(MID(N117,7,1)="4","전설",""),
IF(LEFT(N117,5)="Actor",IF(MID(N117,7,1)="2","전설",""),
"그외없음")))</f>
        <v/>
      </c>
      <c r="U117" t="s">
        <v>91</v>
      </c>
      <c r="V117">
        <v>67379</v>
      </c>
      <c r="W117">
        <v>13</v>
      </c>
      <c r="X117" t="s">
        <v>125</v>
      </c>
      <c r="Z117">
        <v>1300</v>
      </c>
      <c r="AA117" t="str">
        <f ca="1">IF(ISBLANK(AB117),"",
VLOOKUP(AB117,OFFSET(INDIRECT("$A:$B"),0,MATCH(AB$1&amp;"_Verify",INDIRECT("$1:$1"),0)-1),2,0)
)</f>
        <v>fe</v>
      </c>
      <c r="AB117" t="s">
        <v>82</v>
      </c>
      <c r="AC117" t="s">
        <v>396</v>
      </c>
      <c r="AD117">
        <v>1</v>
      </c>
      <c r="AE117" t="s">
        <v>125</v>
      </c>
      <c r="AG117">
        <v>3100</v>
      </c>
      <c r="AH117" t="str">
        <f ca="1">IF(OR(ISNUMBER(AC117),AC117="삭제",ISBLANK(AC117)),"",
IF(LEFT(AC117,5)="Equip",
  IF($BP$1&lt;VLOOKUP(AC117,[1]EquipTable!$1:$1048576,MATCH("업데이트순번",[1]EquipTable!$1:$1,0),0),"업데이트순번이상",""),
IF(LEFT(AC117,5)="Actor",
  IF($BY$1&lt;VLOOKUP(AC117,[2]ActorTable!$1:$1048576,MATCH("업데이트순번",[2]ActorTable!$1:$1,0),0),"업데이트순번이상",""),
"그외없음")))</f>
        <v/>
      </c>
      <c r="AI117" s="11" t="str">
        <f>IF(OR(ISNUMBER(AC117),AC117="삭제",ISBLANK(AC117)),"",
IF(LEFT(AC117,5)="Equip",IF(MID(AC117,7,1)="4","전설",""),
IF(LEFT(AC117,5)="Actor",IF(MID(AC117,7,1)="2","전설",""),
"그외없음")))</f>
        <v/>
      </c>
      <c r="AJ117" t="str">
        <f>IF(ISBLANK($AB117),"",
IF(AND($B117&gt;=VLOOKUP($AB117,$AP:$AS,3,0),$B117&lt;=VLOOKUP($AB117,$AP:$AS,4,0)),"","슬롯타입이상"))</f>
        <v/>
      </c>
      <c r="AK117" t="str">
        <f ca="1">IF(OR(
  AND(NOT(ISERROR(FIND("상자",AB117))),ISBLANK(AC117)),
  AND(ISBLANK(AB117),ISBLANK(AC117)),
  AND(NOT(ISERROR(FIND("안 지정",AB117))),ISNUMBER(AC117))),"",
IF(AND(NOT(ISERROR(FIND("상자",AB117))),NOT(ISBLANK(AC117))),"밸류불필요",
IF(AND(NOT(ISERROR(FIND("안 지정",AB117))),NOT(ISNUMBER(AC117))),"숫자필요",
IF(NOT(ISERROR(FIND("장비",AB117))),
  IFERROR(VLOOKUP(AC117,[1]EquipTable!$A:$T,MATCH("이름참고",[1]EquipTable!$1:$1,0),0),"장비없음"),
IF(NOT(ISERROR(FIND("캐릭터",AB117))),
  IFERROR(VLOOKUP(AC117,[2]ActorTable!$A:$H,MATCH("이름참고",[2]ActorTable!$1:$1,0),0),"캐릭터없음"),
"")))))</f>
        <v>빅 바디</v>
      </c>
      <c r="AL117">
        <v>1</v>
      </c>
      <c r="AM117" t="str">
        <f ca="1">IF(ROW()=2,AN117,OFFSET(AM117,-1,0)&amp;IF(LEN(AN117)=0,"",","&amp;AN117))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v>
      </c>
      <c r="AN117" t="str">
        <f ca="1">IF(AL117&lt;&gt;1,"",
"{"""&amp;A$1&amp;""":"&amp;A117
&amp;","""&amp;B$1&amp;""":"&amp;B117
&amp;IF(LEN(AA117)=0,"",","""&amp;AA$1&amp;""":"""&amp;AA117&amp;"""")
&amp;IF(LEN(AC117)=0,"",","""&amp;AC$1&amp;""":"""&amp;AC117&amp;"""")
&amp;IF(LEN(AD117)=0,"",","""&amp;AD$1&amp;""":"&amp;AD117)
&amp;IF(LEN(AE117)=0,"",","""&amp;AE$1&amp;""":"""&amp;AE117&amp;"""")
&amp;IF(LEN(AF117)=0,"",","""&amp;AF$1&amp;""":"&amp;AF117)
&amp;IF(LEN(AG117)=0,"",","""&amp;AG$1&amp;""":"&amp;AG117)&amp;"}")</f>
        <v>{"dy":12,"sl":5,"tp":"fe","vl":"Equip6101","cn":1,"pt":"GO","pr":3100}</v>
      </c>
      <c r="BM117">
        <f ca="1">IF(VLOOKUP($BV117,[1]EquipTable!$1:$1048576,MATCH("업데이트순번",[1]EquipTable!$1:$1,0),0)&lt;=$BP$1,1,0)
*IF(MID(BV117,7,1)="4",0.1,1)</f>
        <v>1</v>
      </c>
      <c r="BN117">
        <f ca="1">IF(VLOOKUP($BV117,[1]EquipTable!$1:$1048576,MATCH("업데이트순번",[1]EquipTable!$1:$1,0),0)&lt;=$BP$1,1,0)
*IF(MID(BV117,7,1)="4",0.1,1)
*IF(AND(MID(BV117,7,1)&lt;&gt;"4",OR(MID(BV117,6,1)="6",MID(BV117,6,1)="7")),3,1)</f>
        <v>1</v>
      </c>
      <c r="BO117">
        <f ca="1">IF(VLOOKUP($BV117,[1]EquipTable!$1:$1048576,MATCH("업데이트순번",[1]EquipTable!$1:$1,0),0)&lt;=$BP$1,1,0)
*IF(MID(BV117,7,1)="4",0.1,1)
*IF(AND(MID(BV117,7,1)&lt;&gt;"4",MID(BV117,6,1)="8"),4,1)</f>
        <v>4</v>
      </c>
      <c r="BP117">
        <f t="shared" ca="1" si="16"/>
        <v>1.3495276653171391E-2</v>
      </c>
      <c r="BQ117">
        <f t="shared" ca="1" si="17"/>
        <v>9.4250706880301613E-3</v>
      </c>
      <c r="BR117">
        <f t="shared" ca="1" si="18"/>
        <v>4.0774719673802244E-2</v>
      </c>
      <c r="BS117">
        <f t="shared" ca="1" si="19"/>
        <v>0.91632928475033826</v>
      </c>
      <c r="BT117">
        <f t="shared" ca="1" si="20"/>
        <v>0.94156456173421288</v>
      </c>
      <c r="BU117">
        <f t="shared" ca="1" si="21"/>
        <v>0.75331294597349596</v>
      </c>
      <c r="BV117" t="str">
        <f ca="1">OFFSET([1]EquipTable!$A$1,ROW()-1,0)</f>
        <v>Equip8101</v>
      </c>
    </row>
    <row r="118" spans="1:74">
      <c r="A118">
        <v>12</v>
      </c>
      <c r="B118">
        <v>6</v>
      </c>
      <c r="C118">
        <f>IF(B118&lt;=9,0,
IF(B118=10,1,2))</f>
        <v>0</v>
      </c>
      <c r="D118">
        <f ca="1">RAND()</f>
        <v>0.49664250806533172</v>
      </c>
      <c r="E118">
        <f ca="1">RAND()</f>
        <v>0.39987006852654239</v>
      </c>
      <c r="F118">
        <f ca="1">RAND()</f>
        <v>0.44746561950117247</v>
      </c>
      <c r="G118">
        <f ca="1">RAND()</f>
        <v>0.52498733996593905</v>
      </c>
      <c r="H118">
        <f ca="1">RAND()</f>
        <v>0.87471625943257936</v>
      </c>
      <c r="I118">
        <f ca="1">RAND()</f>
        <v>0.76017441220703752</v>
      </c>
      <c r="M118" t="str">
        <f ca="1">IF(LEN(J118)&lt;&gt;0,J118,VLOOKUP(D118+$B118,$BJ:$BK,MATCH($BK$1,$BJ$1:$BK$1,0),1))</f>
        <v>지정 장비</v>
      </c>
      <c r="N118" t="str">
        <f ca="1">IF(LEN(K118)&lt;&gt;0,
  IF(LEN($J118)=0,"두 칸 모두 입력",
  IF($J118="지정 장비",K118,INDEX($CA:$CA,MATCH(K118,$CB:$CB,0)))),
IF($M118="삭제","삭제",
IF($M118="지정 장비",VLOOKUP($E118,OFFSET($BS:$BV,0,IF($B118=6,1,IF($B118=7,2,0))),MATCH($BV$1,OFFSET($BS$1:$BV$1,0,IF($B118=6,1,IF($B118=7,2,0))),0),1),
IF(OR($M118="캐릭터 상자 일반등급",$M118="캐릭터 상자 영웅등급"),"삭제",
IF(OR($M118="지정 캐릭터",$M118="지정 캐릭터 PP",IF(ISERROR(FIND("지정 캐릭터 LBP",$M118)),0,1)),
  IF(AND(OR($B118=10,$B118=11),$M118=OFFSET($M118,-1,0)),OFFSET(N118,-1,0),VLOOKUP($E118,$BZ:$CA,MATCH($CA$1,$BZ$1:$CA$1,0),1)),
IF(OR($M118="안 지정 캐릭터 영웅등급",$M118="안 지정 캐릭터 PP 일반등급",$M118="안 지정 캐릭터 PP 영웅등급"),
  IF(AND(OR($B118=10,$B118=11),$M118=OFFSET($M118,-1,0)),OFFSET(N118,-1,0),INT($E118*100000)),
"그외없음"))))))</f>
        <v>Equip5002</v>
      </c>
      <c r="O118">
        <f ca="1">IF(LEN(L118)&lt;&gt;0,
  IF(OR(LEN($J118)=0,LEN($K118)=0),"세 칸 모두 입력",L118),
IF($M118="삭제","삭제",
IF(OR($M118="지정 장비",$M118="캐릭터 상자 일반등급",$M118="캐릭터 상자 영웅등급",$M118="지정 캐릭터",IF(ISERROR(FIND("지정 캐릭터 LBP",$M118)),0,1),$M118="안 지정 캐릭터 영웅등급"),1,
IF($M118="지정 캐릭터 PP",
  IF(AND(OR($B118=10,$B118=11),$M118=OFFSET($M118,-1,0)),OFFSET(O118,-1,0),
    VLOOKUP($M118,$AP:$BB,MATCH($AX$1,$AP$1:$BB$1,0),0)+INT($E118*(VLOOKUP($M118,$AP:$BB,MATCH($AY$1,$AP$1:$BB$1,0),0)-VLOOKUP($M118,$AP:$BB,MATCH($AX$1,$AP$1:$BB$1,0),0)+1))),
IF(OR($M118="안 지정 캐릭터 PP 일반등급",$M118="안 지정 캐릭터 PP 영웅등급"),
  IF(AND(OR($B118=10,$B118=11),$M118=OFFSET($M118,-1,0)),OFFSET(O118,-1,0),
    VLOOKUP($M118,$AP:$BB,MATCH($AX$1,$AP$1:$BB$1,0),0)+INT($E118*(VLOOKUP($M118,$AP:$BB,MATCH($AY$1,$AP$1:$BB$1,0),0)-VLOOKUP($M118,$AP:$BB,MATCH($AX$1,$AP$1:$BB$1,0),0)+1))),
"그외없음")))))</f>
        <v>1</v>
      </c>
      <c r="P118" t="str">
        <f ca="1">IF($M118="삭제","삭제",
IF($M118="지정 장비",
  IF(ISBLANK(VLOOKUP($N118,[1]EquipTable!$1:$1048576,MATCH("표준 GO pr Min",[1]EquipTable!$1:$1,0),0)),"DI",
    IF(ISBLANK(VLOOKUP($N118,[1]EquipTable!$1:$1048576,MATCH("표준 DI pr Min",[1]EquipTable!$1:$1,0),0)),"GO",
      IF(G118&lt;IF($B118&lt;=1,0.5,0.25),"DI","GO"))),
IF(OR($M118="캐릭터 상자 일반등급",$M118="캐릭터 상자 영웅등급"),"DI",
IF(OR($M118="지정 캐릭터",IF(ISERROR(FIND("지정 캐릭터 LBP",$M118)),0,1),$M118="안 지정 캐릭터 영웅등급"),"DI",
IF($M118="지정 캐릭터 PP","DI",
IF(OR($M118="안 지정 캐릭터 PP 일반등급",$M118="안 지정 캐릭터 PP 영웅등급"),"GO",
"그외없음"))))))</f>
        <v>GO</v>
      </c>
      <c r="Q118" t="str">
        <f ca="1">IF($M118="삭제","삭제",
IF($P118="GO","삭제",
IF($M118="지정 장비",
  IF(ISBLANK(VLOOKUP($N118,[1]EquipTable!$1:$1048576,MATCH("표준 DI pp Min",[1]EquipTable!$1:$1,0),0)),"삭제",
    VLOOKUP($N118,[1]EquipTable!$1:$1048576,MATCH("표준 DI pp Min",[1]EquipTable!$1:$1,0),0)+INT($H118*(VLOOKUP($N118,[1]EquipTable!$1:$1048576,MATCH("표준 DI pp Max",[1]EquipTable!$1:$1,0),0)-VLOOKUP($N118,[1]EquipTable!$1:$1048576,MATCH("표준 DI pp Min",[1]EquipTable!$1:$1,0),0)+1))),
IF(OR($M118="캐릭터 상자 일반등급",$M118="캐릭터 상자 영웅등급"),"삭제",
IF(OR($M118="지정 캐릭터",IF(ISERROR(FIND("지정 캐릭터 LBP",$M118)),0,1)),
  IF(AND(OR($B118=10,$B118=11),$M118=OFFSET($M118,-1,0)),OFFSET(Q118,-1,0),
    IF(ISBLANK(VLOOKUP($N118,[2]ActorTable!$1:$1048576,MATCH("표준 DI pp Min",[2]ActorTable!$1:$1,0),0)),"삭제",
      INT(VLOOKUP($M118,$AP:$BC,MATCH($AZ$1,$AP$1:$BC$1,0),0)*(VLOOKUP($N118,[2]ActorTable!$1:$1048576,MATCH("표준 DI pp Min",[2]ActorTable!$1:$1,0),0)+$H118*(VLOOKUP($N118,[2]ActorTable!$1:$1048576,MATCH("표준 DI pp Max",[2]ActorTable!$1:$1,0),0)-VLOOKUP($N118,[2]ActorTable!$1:$1048576,MATCH("표준 DI pp Min",[2]ActorTable!$1:$1,0),0)+1))))),
IF($M118="안 지정 캐릭터 영웅등급",
  IF(AND(OR($B118=10,$B118=11),$M118=OFFSET($M118,-1,0)),OFFSET(Q118,-1,0),
    VLOOKUP($M118,$AP:$BC,MATCH($BB$1,$AP$1:$BC$1,0),0)+INT($H118*(VLOOKUP($M118,$AP:$BC,MATCH($BC$1,$AP$1:$BC$1,0),0)-VLOOKUP($M118,$AP:$BC,MATCH($BB$1,$AP$1:$BC$1,0),0)+1))),
IF($M118="지정 캐릭터 PP",
  IF(AND(OR($B118=10,$B118=11),$M118=OFFSET($M118,-1,0)),OFFSET(Q118,-1,0),
    INT($O118*VLOOKUP($M118,$AP:$BC,MATCH($AZ$1,$AP$1:$BC$1,0),0)*IF($O118&lt;=15,1,1+($O118-15)^0.5/8)*CHOOSE(MID($N118,7,1)+1,1,1.25,2))),
"그외없음")))))))</f>
        <v>삭제</v>
      </c>
      <c r="R118">
        <f ca="1">IF($M118="삭제","삭제",
IF($M118="지정 장비",
  IF($P118="DI",
    VLOOKUP($N118,[1]EquipTable!$1:$1048576,MATCH("표준 DI pr Min",[1]EquipTable!$1:$1,0),0)+INT($I118*(VLOOKUP($N118,[1]EquipTable!$1:$1048576,MATCH("표준 DI pr Max",[1]EquipTable!$1:$1,0),0)-VLOOKUP($N118,[1]EquipTable!$1:$1048576,MATCH("표준 DI pr Min",[1]EquipTable!$1:$1,0),0)+1)),
    ROUNDDOWN(VLOOKUP($N118,[1]EquipTable!$1:$1048576,MATCH("표준 GO pr Min",[1]EquipTable!$1:$1,0),0)+INT($I118*(VLOOKUP($N118,[1]EquipTable!$1:$1048576,MATCH("표준 GO pr Max",[1]EquipTable!$1:$1,0),0)-VLOOKUP($N118,[1]EquipTable!$1:$1048576,MATCH("표준 GO pr Min",[1]EquipTable!$1:$1,0),0)+100)),-2)),
IF(OR($M118="캐릭터 상자 일반등급",$M118="캐릭터 상자 영웅등급"),VLOOKUP($M118,$AP:$BC,MATCH($AZ$1,$AP$1:$BC$1,0),0),
IF(OR($M118="지정 캐릭터",IF(ISERROR(FIND("지정 캐릭터 LBP",$M118)),0,1)),
  IF(AND(OR($B118=10,$B118=11),$M118=OFFSET($M118,-1,0)),OFFSET(R118,-1,0),
    INT(VLOOKUP($M118,$AP:$BC,MATCH($AZ$1,$AP$1:$BC$1,0),0)*(VLOOKUP($N118,[2]ActorTable!$1:$1048576,MATCH("표준 DI pr Min",[2]ActorTable!$1:$1,0),0)+$I118*(VLOOKUP($N118,[2]ActorTable!$1:$1048576,MATCH("표준 DI pr Max",[2]ActorTable!$1:$1,0),0)-VLOOKUP($N118,[2]ActorTable!$1:$1048576,MATCH("표준 DI pr Min",[2]ActorTable!$1:$1,0),0)+1)))),
IF($M118="안 지정 캐릭터 영웅등급",
  IF(AND(OR($B118=10,$B118=11),$M118=OFFSET($M118,-1,0)),OFFSET(R118,-1,0),
    VLOOKUP($M118,$AP:$BC,MATCH($AZ$1,$AP$1:$BC$1,0),0)+INT($I118*(VLOOKUP($M118,$AP:$BC,MATCH($BA$1,$AP$1:$BC$1,0),0)-VLOOKUP($M118,$AP:$BC,MATCH($AZ$1,$AP$1:$BC$1,0),0)+1))),
IF($M118="지정 캐릭터 PP",
  IF(AND(OR($B118=10,$B118=11),$M118=OFFSET($M118,-1,0)),OFFSET(R118,-1,0),
    INT($O118*VLOOKUP($M118,$AP:$BC,MATCH($AZ$1,$AP$1:$BC$1,0),0)*IF($O118&lt;=15,1,1+($O118-15)^0.5/8)*CHOOSE(MID($N118,7,1)+1,1,1.25,2)*(VLOOKUP($M118,$AP:$BC,MATCH($BA$1,$AP$1:$BC$1,0),0)+$I118*(VLOOKUP($M118,$AP:$BC,MATCH($BB$1,$AP$1:$BC$1,0),0)-VLOOKUP($M118,$AP:$BC,MATCH($BA$1,$AP$1:$BC$1,0),0))))),
IF(OR($M118="안 지정 캐릭터 PP 일반등급",$M118="안 지정 캐릭터 PP 영웅등급"),
  IF(AND(OR($B118=10,$B118=11),$M118=OFFSET($M118,-1,0)),OFFSET(R118,-1,0),
    $O118*VLOOKUP($M118,$AP:$BC,MATCH($AZ$1,$AP$1:$BC$1,0),0)),
"그외없음")))))))</f>
        <v>900</v>
      </c>
      <c r="S118" t="str">
        <f ca="1">IF(OR(ISNUMBER(N118),N118="삭제",ISBLANK(N118)),"",
IF(LEFT(N118,5)="Equip",
  IF($BP$1&lt;VLOOKUP(N118,[1]EquipTable!$1:$1048576,MATCH("업데이트순번",[1]EquipTable!$1:$1,0),0),"업데이트순번이상",""),
IF(LEFT(N118,5)="Actor",
  IF($BY$1&lt;VLOOKUP(N118,[2]ActorTable!$1:$1048576,MATCH("업데이트순번",[2]ActorTable!$1:$1,0),0),"업데이트순번이상",""),
"그외없음")))</f>
        <v/>
      </c>
      <c r="T118" t="str">
        <f ca="1">IF(OR(ISNUMBER(N118),N118="삭제",ISBLANK(N118)),"",
IF(LEFT(N118,5)="Equip",IF(MID(N118,7,1)="4","전설",""),
IF(LEFT(N118,5)="Actor",IF(MID(N118,7,1)="2","전설",""),
"그외없음")))</f>
        <v/>
      </c>
      <c r="U118" t="s">
        <v>82</v>
      </c>
      <c r="V118" t="s">
        <v>246</v>
      </c>
      <c r="W118">
        <v>1</v>
      </c>
      <c r="X118" t="s">
        <v>125</v>
      </c>
      <c r="Z118">
        <v>9600</v>
      </c>
      <c r="AA118" t="str">
        <f ca="1">IF(ISBLANK(AB118),"",
VLOOKUP(AB118,OFFSET(INDIRECT("$A:$B"),0,MATCH(AB$1&amp;"_Verify",INDIRECT("$1:$1"),0)-1),2,0)
)</f>
        <v>fe</v>
      </c>
      <c r="AB118" t="s">
        <v>82</v>
      </c>
      <c r="AC118" t="s">
        <v>424</v>
      </c>
      <c r="AD118">
        <v>1</v>
      </c>
      <c r="AE118" t="s">
        <v>125</v>
      </c>
      <c r="AG118">
        <v>9600</v>
      </c>
      <c r="AH118" t="str">
        <f ca="1">IF(OR(ISNUMBER(AC118),AC118="삭제",ISBLANK(AC118)),"",
IF(LEFT(AC118,5)="Equip",
  IF($BP$1&lt;VLOOKUP(AC118,[1]EquipTable!$1:$1048576,MATCH("업데이트순번",[1]EquipTable!$1:$1,0),0),"업데이트순번이상",""),
IF(LEFT(AC118,5)="Actor",
  IF($BY$1&lt;VLOOKUP(AC118,[2]ActorTable!$1:$1048576,MATCH("업데이트순번",[2]ActorTable!$1:$1,0),0),"업데이트순번이상",""),
"그외없음")))</f>
        <v/>
      </c>
      <c r="AI118" s="11" t="str">
        <f>IF(OR(ISNUMBER(AC118),AC118="삭제",ISBLANK(AC118)),"",
IF(LEFT(AC118,5)="Equip",IF(MID(AC118,7,1)="4","전설",""),
IF(LEFT(AC118,5)="Actor",IF(MID(AC118,7,1)="2","전설",""),
"그외없음")))</f>
        <v/>
      </c>
      <c r="AJ118" t="str">
        <f>IF(ISBLANK($AB118),"",
IF(AND($B118&gt;=VLOOKUP($AB118,$AP:$AS,3,0),$B118&lt;=VLOOKUP($AB118,$AP:$AS,4,0)),"","슬롯타입이상"))</f>
        <v/>
      </c>
      <c r="AK118" t="str">
        <f ca="1">IF(OR(
  AND(NOT(ISERROR(FIND("상자",AB118))),ISBLANK(AC118)),
  AND(ISBLANK(AB118),ISBLANK(AC118)),
  AND(NOT(ISERROR(FIND("안 지정",AB118))),ISNUMBER(AC118))),"",
IF(AND(NOT(ISERROR(FIND("상자",AB118))),NOT(ISBLANK(AC118))),"밸류불필요",
IF(AND(NOT(ISERROR(FIND("안 지정",AB118))),NOT(ISNUMBER(AC118))),"숫자필요",
IF(NOT(ISERROR(FIND("장비",AB118))),
  IFERROR(VLOOKUP(AC118,[1]EquipTable!$A:$T,MATCH("이름참고",[1]EquipTable!$1:$1,0),0),"장비없음"),
IF(NOT(ISERROR(FIND("캐릭터",AB118))),
  IFERROR(VLOOKUP(AC118,[2]ActorTable!$A:$H,MATCH("이름참고",[2]ActorTable!$1:$1,0),0),"캐릭터없음"),
"")))))</f>
        <v>낙원으로의 길</v>
      </c>
      <c r="AL118">
        <v>1</v>
      </c>
      <c r="AM118" t="str">
        <f ca="1">IF(ROW()=2,AN118,OFFSET(AM118,-1,0)&amp;IF(LEN(AN118)=0,"",","&amp;AN118))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v>
      </c>
      <c r="AN118" t="str">
        <f ca="1">IF(AL118&lt;&gt;1,"",
"{"""&amp;A$1&amp;""":"&amp;A118
&amp;","""&amp;B$1&amp;""":"&amp;B118
&amp;IF(LEN(AA118)=0,"",","""&amp;AA$1&amp;""":"""&amp;AA118&amp;"""")
&amp;IF(LEN(AC118)=0,"",","""&amp;AC$1&amp;""":"""&amp;AC118&amp;"""")
&amp;IF(LEN(AD118)=0,"",","""&amp;AD$1&amp;""":"&amp;AD118)
&amp;IF(LEN(AE118)=0,"",","""&amp;AE$1&amp;""":"""&amp;AE118&amp;"""")
&amp;IF(LEN(AF118)=0,"",","""&amp;AF$1&amp;""":"&amp;AF118)
&amp;IF(LEN(AG118)=0,"",","""&amp;AG$1&amp;""":"&amp;AG118)&amp;"}")</f>
        <v>{"dy":12,"sl":6,"tp":"fe","vl":"Equip7202","cn":1,"pt":"GO","pr":9600}</v>
      </c>
      <c r="BM118">
        <f ca="1">IF(VLOOKUP($BV118,[1]EquipTable!$1:$1048576,MATCH("업데이트순번",[1]EquipTable!$1:$1,0),0)&lt;=$BP$1,1,0)
*IF(MID(BV118,7,1)="4",0.1,1)</f>
        <v>1</v>
      </c>
      <c r="BN118">
        <f ca="1">IF(VLOOKUP($BV118,[1]EquipTable!$1:$1048576,MATCH("업데이트순번",[1]EquipTable!$1:$1,0),0)&lt;=$BP$1,1,0)
*IF(MID(BV118,7,1)="4",0.1,1)
*IF(AND(MID(BV118,7,1)&lt;&gt;"4",OR(MID(BV118,6,1)="6",MID(BV118,6,1)="7")),3,1)</f>
        <v>1</v>
      </c>
      <c r="BO118">
        <f ca="1">IF(VLOOKUP($BV118,[1]EquipTable!$1:$1048576,MATCH("업데이트순번",[1]EquipTable!$1:$1,0),0)&lt;=$BP$1,1,0)
*IF(MID(BV118,7,1)="4",0.1,1)
*IF(AND(MID(BV118,7,1)&lt;&gt;"4",MID(BV118,6,1)="8"),4,1)</f>
        <v>4</v>
      </c>
      <c r="BP118">
        <f t="shared" ca="1" si="16"/>
        <v>1.3495276653171391E-2</v>
      </c>
      <c r="BQ118">
        <f t="shared" ca="1" si="17"/>
        <v>9.4250706880301613E-3</v>
      </c>
      <c r="BR118">
        <f t="shared" ca="1" si="18"/>
        <v>4.0774719673802244E-2</v>
      </c>
      <c r="BS118">
        <f t="shared" ca="1" si="19"/>
        <v>0.92982456140350966</v>
      </c>
      <c r="BT118">
        <f t="shared" ca="1" si="20"/>
        <v>0.95098963242224299</v>
      </c>
      <c r="BU118">
        <f t="shared" ca="1" si="21"/>
        <v>0.79408766564729816</v>
      </c>
      <c r="BV118" t="str">
        <f ca="1">OFFSET([1]EquipTable!$A$1,ROW()-1,0)</f>
        <v>Equip8102</v>
      </c>
    </row>
    <row r="119" spans="1:74">
      <c r="A119">
        <v>12</v>
      </c>
      <c r="B119">
        <v>7</v>
      </c>
      <c r="C119">
        <f>IF(B119&lt;=9,0,
IF(B119=10,1,2))</f>
        <v>0</v>
      </c>
      <c r="D119">
        <f ca="1">RAND()</f>
        <v>0.28873367070595435</v>
      </c>
      <c r="E119">
        <f ca="1">RAND()</f>
        <v>0.9894791333802192</v>
      </c>
      <c r="F119">
        <f ca="1">RAND()</f>
        <v>0.34374887397871035</v>
      </c>
      <c r="G119">
        <f ca="1">RAND()</f>
        <v>0.14253252155397034</v>
      </c>
      <c r="H119">
        <f ca="1">RAND()</f>
        <v>0.6126044231921971</v>
      </c>
      <c r="I119">
        <f ca="1">RAND()</f>
        <v>0.37149187669278749</v>
      </c>
      <c r="M119" t="str">
        <f ca="1">IF(LEN(J119)&lt;&gt;0,J119,VLOOKUP(D119+$B119,$BJ:$BK,MATCH($BK$1,$BJ$1:$BK$1,0),1))</f>
        <v>지정 장비</v>
      </c>
      <c r="N119" t="str">
        <f ca="1">IF(LEN(K119)&lt;&gt;0,
  IF(LEN($J119)=0,"두 칸 모두 입력",
  IF($J119="지정 장비",K119,INDEX($CA:$CA,MATCH(K119,$CB:$CB,0)))),
IF($M119="삭제","삭제",
IF($M119="지정 장비",VLOOKUP($E119,OFFSET($BS:$BV,0,IF($B119=6,1,IF($B119=7,2,0))),MATCH($BV$1,OFFSET($BS$1:$BV$1,0,IF($B119=6,1,IF($B119=7,2,0))),0),1),
IF(OR($M119="캐릭터 상자 일반등급",$M119="캐릭터 상자 영웅등급"),"삭제",
IF(OR($M119="지정 캐릭터",$M119="지정 캐릭터 PP",IF(ISERROR(FIND("지정 캐릭터 LBP",$M119)),0,1)),
  IF(AND(OR($B119=10,$B119=11),$M119=OFFSET($M119,-1,0)),OFFSET(N119,-1,0),VLOOKUP($E119,$BZ:$CA,MATCH($CA$1,$BZ$1:$CA$1,0),1)),
IF(OR($M119="안 지정 캐릭터 영웅등급",$M119="안 지정 캐릭터 PP 일반등급",$M119="안 지정 캐릭터 PP 영웅등급"),
  IF(AND(OR($B119=10,$B119=11),$M119=OFFSET($M119,-1,0)),OFFSET(N119,-1,0),INT($E119*100000)),
"그외없음"))))))</f>
        <v>Equip8302</v>
      </c>
      <c r="O119">
        <f ca="1">IF(LEN(L119)&lt;&gt;0,
  IF(OR(LEN($J119)=0,LEN($K119)=0),"세 칸 모두 입력",L119),
IF($M119="삭제","삭제",
IF(OR($M119="지정 장비",$M119="캐릭터 상자 일반등급",$M119="캐릭터 상자 영웅등급",$M119="지정 캐릭터",IF(ISERROR(FIND("지정 캐릭터 LBP",$M119)),0,1),$M119="안 지정 캐릭터 영웅등급"),1,
IF($M119="지정 캐릭터 PP",
  IF(AND(OR($B119=10,$B119=11),$M119=OFFSET($M119,-1,0)),OFFSET(O119,-1,0),
    VLOOKUP($M119,$AP:$BB,MATCH($AX$1,$AP$1:$BB$1,0),0)+INT($E119*(VLOOKUP($M119,$AP:$BB,MATCH($AY$1,$AP$1:$BB$1,0),0)-VLOOKUP($M119,$AP:$BB,MATCH($AX$1,$AP$1:$BB$1,0),0)+1))),
IF(OR($M119="안 지정 캐릭터 PP 일반등급",$M119="안 지정 캐릭터 PP 영웅등급"),
  IF(AND(OR($B119=10,$B119=11),$M119=OFFSET($M119,-1,0)),OFFSET(O119,-1,0),
    VLOOKUP($M119,$AP:$BB,MATCH($AX$1,$AP$1:$BB$1,0),0)+INT($E119*(VLOOKUP($M119,$AP:$BB,MATCH($AY$1,$AP$1:$BB$1,0),0)-VLOOKUP($M119,$AP:$BB,MATCH($AX$1,$AP$1:$BB$1,0),0)+1))),
"그외없음")))))</f>
        <v>1</v>
      </c>
      <c r="P119" t="str">
        <f ca="1">IF($M119="삭제","삭제",
IF($M119="지정 장비",
  IF(ISBLANK(VLOOKUP($N119,[1]EquipTable!$1:$1048576,MATCH("표준 GO pr Min",[1]EquipTable!$1:$1,0),0)),"DI",
    IF(ISBLANK(VLOOKUP($N119,[1]EquipTable!$1:$1048576,MATCH("표준 DI pr Min",[1]EquipTable!$1:$1,0),0)),"GO",
      IF(G119&lt;IF($B119&lt;=1,0.5,0.25),"DI","GO"))),
IF(OR($M119="캐릭터 상자 일반등급",$M119="캐릭터 상자 영웅등급"),"DI",
IF(OR($M119="지정 캐릭터",IF(ISERROR(FIND("지정 캐릭터 LBP",$M119)),0,1),$M119="안 지정 캐릭터 영웅등급"),"DI",
IF($M119="지정 캐릭터 PP","DI",
IF(OR($M119="안 지정 캐릭터 PP 일반등급",$M119="안 지정 캐릭터 PP 영웅등급"),"GO",
"그외없음"))))))</f>
        <v>DI</v>
      </c>
      <c r="Q119" t="str">
        <f ca="1">IF($M119="삭제","삭제",
IF($P119="GO","삭제",
IF($M119="지정 장비",
  IF(ISBLANK(VLOOKUP($N119,[1]EquipTable!$1:$1048576,MATCH("표준 DI pp Min",[1]EquipTable!$1:$1,0),0)),"삭제",
    VLOOKUP($N119,[1]EquipTable!$1:$1048576,MATCH("표준 DI pp Min",[1]EquipTable!$1:$1,0),0)+INT($H119*(VLOOKUP($N119,[1]EquipTable!$1:$1048576,MATCH("표준 DI pp Max",[1]EquipTable!$1:$1,0),0)-VLOOKUP($N119,[1]EquipTable!$1:$1048576,MATCH("표준 DI pp Min",[1]EquipTable!$1:$1,0),0)+1))),
IF(OR($M119="캐릭터 상자 일반등급",$M119="캐릭터 상자 영웅등급"),"삭제",
IF(OR($M119="지정 캐릭터",IF(ISERROR(FIND("지정 캐릭터 LBP",$M119)),0,1)),
  IF(AND(OR($B119=10,$B119=11),$M119=OFFSET($M119,-1,0)),OFFSET(Q119,-1,0),
    IF(ISBLANK(VLOOKUP($N119,[2]ActorTable!$1:$1048576,MATCH("표준 DI pp Min",[2]ActorTable!$1:$1,0),0)),"삭제",
      INT(VLOOKUP($M119,$AP:$BC,MATCH($AZ$1,$AP$1:$BC$1,0),0)*(VLOOKUP($N119,[2]ActorTable!$1:$1048576,MATCH("표준 DI pp Min",[2]ActorTable!$1:$1,0),0)+$H119*(VLOOKUP($N119,[2]ActorTable!$1:$1048576,MATCH("표준 DI pp Max",[2]ActorTable!$1:$1,0),0)-VLOOKUP($N119,[2]ActorTable!$1:$1048576,MATCH("표준 DI pp Min",[2]ActorTable!$1:$1,0),0)+1))))),
IF($M119="안 지정 캐릭터 영웅등급",
  IF(AND(OR($B119=10,$B119=11),$M119=OFFSET($M119,-1,0)),OFFSET(Q119,-1,0),
    VLOOKUP($M119,$AP:$BC,MATCH($BB$1,$AP$1:$BC$1,0),0)+INT($H119*(VLOOKUP($M119,$AP:$BC,MATCH($BC$1,$AP$1:$BC$1,0),0)-VLOOKUP($M119,$AP:$BC,MATCH($BB$1,$AP$1:$BC$1,0),0)+1))),
IF($M119="지정 캐릭터 PP",
  IF(AND(OR($B119=10,$B119=11),$M119=OFFSET($M119,-1,0)),OFFSET(Q119,-1,0),
    INT($O119*VLOOKUP($M119,$AP:$BC,MATCH($AZ$1,$AP$1:$BC$1,0),0)*IF($O119&lt;=15,1,1+($O119-15)^0.5/8)*CHOOSE(MID($N119,7,1)+1,1,1.25,2))),
"그외없음")))))))</f>
        <v>삭제</v>
      </c>
      <c r="R119">
        <f ca="1">IF($M119="삭제","삭제",
IF($M119="지정 장비",
  IF($P119="DI",
    VLOOKUP($N119,[1]EquipTable!$1:$1048576,MATCH("표준 DI pr Min",[1]EquipTable!$1:$1,0),0)+INT($I119*(VLOOKUP($N119,[1]EquipTable!$1:$1048576,MATCH("표준 DI pr Max",[1]EquipTable!$1:$1,0),0)-VLOOKUP($N119,[1]EquipTable!$1:$1048576,MATCH("표준 DI pr Min",[1]EquipTable!$1:$1,0),0)+1)),
    ROUNDDOWN(VLOOKUP($N119,[1]EquipTable!$1:$1048576,MATCH("표준 GO pr Min",[1]EquipTable!$1:$1,0),0)+INT($I119*(VLOOKUP($N119,[1]EquipTable!$1:$1048576,MATCH("표준 GO pr Max",[1]EquipTable!$1:$1,0),0)-VLOOKUP($N119,[1]EquipTable!$1:$1048576,MATCH("표준 GO pr Min",[1]EquipTable!$1:$1,0),0)+100)),-2)),
IF(OR($M119="캐릭터 상자 일반등급",$M119="캐릭터 상자 영웅등급"),VLOOKUP($M119,$AP:$BC,MATCH($AZ$1,$AP$1:$BC$1,0),0),
IF(OR($M119="지정 캐릭터",IF(ISERROR(FIND("지정 캐릭터 LBP",$M119)),0,1)),
  IF(AND(OR($B119=10,$B119=11),$M119=OFFSET($M119,-1,0)),OFFSET(R119,-1,0),
    INT(VLOOKUP($M119,$AP:$BC,MATCH($AZ$1,$AP$1:$BC$1,0),0)*(VLOOKUP($N119,[2]ActorTable!$1:$1048576,MATCH("표준 DI pr Min",[2]ActorTable!$1:$1,0),0)+$I119*(VLOOKUP($N119,[2]ActorTable!$1:$1048576,MATCH("표준 DI pr Max",[2]ActorTable!$1:$1,0),0)-VLOOKUP($N119,[2]ActorTable!$1:$1048576,MATCH("표준 DI pr Min",[2]ActorTable!$1:$1,0),0)+1)))),
IF($M119="안 지정 캐릭터 영웅등급",
  IF(AND(OR($B119=10,$B119=11),$M119=OFFSET($M119,-1,0)),OFFSET(R119,-1,0),
    VLOOKUP($M119,$AP:$BC,MATCH($AZ$1,$AP$1:$BC$1,0),0)+INT($I119*(VLOOKUP($M119,$AP:$BC,MATCH($BA$1,$AP$1:$BC$1,0),0)-VLOOKUP($M119,$AP:$BC,MATCH($AZ$1,$AP$1:$BC$1,0),0)+1))),
IF($M119="지정 캐릭터 PP",
  IF(AND(OR($B119=10,$B119=11),$M119=OFFSET($M119,-1,0)),OFFSET(R119,-1,0),
    INT($O119*VLOOKUP($M119,$AP:$BC,MATCH($AZ$1,$AP$1:$BC$1,0),0)*IF($O119&lt;=15,1,1+($O119-15)^0.5/8)*CHOOSE(MID($N119,7,1)+1,1,1.25,2)*(VLOOKUP($M119,$AP:$BC,MATCH($BA$1,$AP$1:$BC$1,0),0)+$I119*(VLOOKUP($M119,$AP:$BC,MATCH($BB$1,$AP$1:$BC$1,0),0)-VLOOKUP($M119,$AP:$BC,MATCH($BA$1,$AP$1:$BC$1,0),0))))),
IF(OR($M119="안 지정 캐릭터 PP 일반등급",$M119="안 지정 캐릭터 PP 영웅등급"),
  IF(AND(OR($B119=10,$B119=11),$M119=OFFSET($M119,-1,0)),OFFSET(R119,-1,0),
    $O119*VLOOKUP($M119,$AP:$BC,MATCH($AZ$1,$AP$1:$BC$1,0),0)),
"그외없음")))))))</f>
        <v>93</v>
      </c>
      <c r="S119" t="str">
        <f ca="1">IF(OR(ISNUMBER(N119),N119="삭제",ISBLANK(N119)),"",
IF(LEFT(N119,5)="Equip",
  IF($BP$1&lt;VLOOKUP(N119,[1]EquipTable!$1:$1048576,MATCH("업데이트순번",[1]EquipTable!$1:$1,0),0),"업데이트순번이상",""),
IF(LEFT(N119,5)="Actor",
  IF($BY$1&lt;VLOOKUP(N119,[2]ActorTable!$1:$1048576,MATCH("업데이트순번",[2]ActorTable!$1:$1,0),0),"업데이트순번이상",""),
"그외없음")))</f>
        <v/>
      </c>
      <c r="T119" t="str">
        <f ca="1">IF(OR(ISNUMBER(N119),N119="삭제",ISBLANK(N119)),"",
IF(LEFT(N119,5)="Equip",IF(MID(N119,7,1)="4","전설",""),
IF(LEFT(N119,5)="Actor",IF(MID(N119,7,1)="2","전설",""),
"그외없음")))</f>
        <v/>
      </c>
      <c r="U119" t="s">
        <v>82</v>
      </c>
      <c r="V119" t="s">
        <v>293</v>
      </c>
      <c r="W119">
        <v>1</v>
      </c>
      <c r="X119" t="s">
        <v>125</v>
      </c>
      <c r="Z119">
        <v>5300</v>
      </c>
      <c r="AA119" t="str">
        <f ca="1">IF(ISBLANK(AB119),"",
VLOOKUP(AB119,OFFSET(INDIRECT("$A:$B"),0,MATCH(AB$1&amp;"_Verify",INDIRECT("$1:$1"),0)-1),2,0)
)</f>
        <v>fe</v>
      </c>
      <c r="AB119" t="s">
        <v>82</v>
      </c>
      <c r="AC119" t="s">
        <v>357</v>
      </c>
      <c r="AD119">
        <v>1</v>
      </c>
      <c r="AE119" t="s">
        <v>125</v>
      </c>
      <c r="AG119">
        <v>5300</v>
      </c>
      <c r="AH119" t="str">
        <f ca="1">IF(OR(ISNUMBER(AC119),AC119="삭제",ISBLANK(AC119)),"",
IF(LEFT(AC119,5)="Equip",
  IF($BP$1&lt;VLOOKUP(AC119,[1]EquipTable!$1:$1048576,MATCH("업데이트순번",[1]EquipTable!$1:$1,0),0),"업데이트순번이상",""),
IF(LEFT(AC119,5)="Actor",
  IF($BY$1&lt;VLOOKUP(AC119,[2]ActorTable!$1:$1048576,MATCH("업데이트순번",[2]ActorTable!$1:$1,0),0),"업데이트순번이상",""),
"그외없음")))</f>
        <v/>
      </c>
      <c r="AI119" s="11" t="str">
        <f>IF(OR(ISNUMBER(AC119),AC119="삭제",ISBLANK(AC119)),"",
IF(LEFT(AC119,5)="Equip",IF(MID(AC119,7,1)="4","전설",""),
IF(LEFT(AC119,5)="Actor",IF(MID(AC119,7,1)="2","전설",""),
"그외없음")))</f>
        <v/>
      </c>
      <c r="AJ119" t="str">
        <f>IF(ISBLANK($AB119),"",
IF(AND($B119&gt;=VLOOKUP($AB119,$AP:$AS,3,0),$B119&lt;=VLOOKUP($AB119,$AP:$AS,4,0)),"","슬롯타입이상"))</f>
        <v/>
      </c>
      <c r="AK119" t="str">
        <f ca="1">IF(OR(
  AND(NOT(ISERROR(FIND("상자",AB119))),ISBLANK(AC119)),
  AND(ISBLANK(AB119),ISBLANK(AC119)),
  AND(NOT(ISERROR(FIND("안 지정",AB119))),ISNUMBER(AC119))),"",
IF(AND(NOT(ISERROR(FIND("상자",AB119))),NOT(ISBLANK(AC119))),"밸류불필요",
IF(AND(NOT(ISERROR(FIND("안 지정",AB119))),NOT(ISNUMBER(AC119))),"숫자필요",
IF(NOT(ISERROR(FIND("장비",AB119))),
  IFERROR(VLOOKUP(AC119,[1]EquipTable!$A:$T,MATCH("이름참고",[1]EquipTable!$1:$1,0),0),"장비없음"),
IF(NOT(ISERROR(FIND("캐릭터",AB119))),
  IFERROR(VLOOKUP(AC119,[2]ActorTable!$A:$H,MATCH("이름참고",[2]ActorTable!$1:$1,0),0),"캐릭터없음"),
"")))))</f>
        <v>운명의 대검</v>
      </c>
      <c r="AL119">
        <v>1</v>
      </c>
      <c r="AM119" t="str">
        <f ca="1">IF(ROW()=2,AN119,OFFSET(AM119,-1,0)&amp;IF(LEN(AN119)=0,"",","&amp;AN119))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v>
      </c>
      <c r="AN119" t="str">
        <f ca="1">IF(AL119&lt;&gt;1,"",
"{"""&amp;A$1&amp;""":"&amp;A119
&amp;","""&amp;B$1&amp;""":"&amp;B119
&amp;IF(LEN(AA119)=0,"",","""&amp;AA$1&amp;""":"""&amp;AA119&amp;"""")
&amp;IF(LEN(AC119)=0,"",","""&amp;AC$1&amp;""":"""&amp;AC119&amp;"""")
&amp;IF(LEN(AD119)=0,"",","""&amp;AD$1&amp;""":"&amp;AD119)
&amp;IF(LEN(AE119)=0,"",","""&amp;AE$1&amp;""":"""&amp;AE119&amp;"""")
&amp;IF(LEN(AF119)=0,"",","""&amp;AF$1&amp;""":"&amp;AF119)
&amp;IF(LEN(AG119)=0,"",","""&amp;AG$1&amp;""":"&amp;AG119)&amp;"}")</f>
        <v>{"dy":12,"sl":7,"tp":"fe","vl":"Equip8001","cn":1,"pt":"GO","pr":5300}</v>
      </c>
      <c r="BM119">
        <f ca="1">IF(VLOOKUP($BV119,[1]EquipTable!$1:$1048576,MATCH("업데이트순번",[1]EquipTable!$1:$1,0),0)&lt;=$BP$1,1,0)
*IF(MID(BV119,7,1)="4",0.1,1)</f>
        <v>1</v>
      </c>
      <c r="BN119">
        <f ca="1">IF(VLOOKUP($BV119,[1]EquipTable!$1:$1048576,MATCH("업데이트순번",[1]EquipTable!$1:$1,0),0)&lt;=$BP$1,1,0)
*IF(MID(BV119,7,1)="4",0.1,1)
*IF(AND(MID(BV119,7,1)&lt;&gt;"4",OR(MID(BV119,6,1)="6",MID(BV119,6,1)="7")),3,1)</f>
        <v>1</v>
      </c>
      <c r="BO119">
        <f ca="1">IF(VLOOKUP($BV119,[1]EquipTable!$1:$1048576,MATCH("업데이트순번",[1]EquipTable!$1:$1,0),0)&lt;=$BP$1,1,0)
*IF(MID(BV119,7,1)="4",0.1,1)
*IF(AND(MID(BV119,7,1)&lt;&gt;"4",MID(BV119,6,1)="8"),4,1)</f>
        <v>4</v>
      </c>
      <c r="BP119">
        <f t="shared" ca="1" si="16"/>
        <v>1.3495276653171391E-2</v>
      </c>
      <c r="BQ119">
        <f t="shared" ca="1" si="17"/>
        <v>9.4250706880301613E-3</v>
      </c>
      <c r="BR119">
        <f t="shared" ca="1" si="18"/>
        <v>4.0774719673802244E-2</v>
      </c>
      <c r="BS119">
        <f t="shared" ca="1" si="19"/>
        <v>0.94331983805668107</v>
      </c>
      <c r="BT119">
        <f t="shared" ca="1" si="20"/>
        <v>0.9604147031102731</v>
      </c>
      <c r="BU119">
        <f t="shared" ca="1" si="21"/>
        <v>0.83486238532110035</v>
      </c>
      <c r="BV119" t="str">
        <f ca="1">OFFSET([1]EquipTable!$A$1,ROW()-1,0)</f>
        <v>Equip8201</v>
      </c>
    </row>
    <row r="120" spans="1:74">
      <c r="A120">
        <v>12</v>
      </c>
      <c r="B120">
        <v>8</v>
      </c>
      <c r="C120">
        <f>IF(B120&lt;=9,0,
IF(B120=10,1,2))</f>
        <v>0</v>
      </c>
      <c r="D120">
        <f ca="1">RAND()</f>
        <v>0.32952681652613303</v>
      </c>
      <c r="E120">
        <f ca="1">RAND()</f>
        <v>0.50223873841469968</v>
      </c>
      <c r="F120">
        <f ca="1">RAND()</f>
        <v>0.18859680252973743</v>
      </c>
      <c r="G120">
        <f ca="1">RAND()</f>
        <v>0.24032530673590902</v>
      </c>
      <c r="H120">
        <f ca="1">RAND()</f>
        <v>0.5958465088199979</v>
      </c>
      <c r="I120">
        <f ca="1">RAND()</f>
        <v>0.73886963475447398</v>
      </c>
      <c r="M120" t="str">
        <f ca="1">IF(LEN(J120)&lt;&gt;0,J120,VLOOKUP(D120+$B120,$BJ:$BK,MATCH($BK$1,$BJ$1:$BK$1,0),1))</f>
        <v>삭제</v>
      </c>
      <c r="N120" t="str">
        <f ca="1">IF(LEN(K120)&lt;&gt;0,
  IF(LEN($J120)=0,"두 칸 모두 입력",
  IF($J120="지정 장비",K120,INDEX($CA:$CA,MATCH(K120,$CB:$CB,0)))),
IF($M120="삭제","삭제",
IF($M120="지정 장비",VLOOKUP($E120,OFFSET($BS:$BV,0,IF($B120=6,1,IF($B120=7,2,0))),MATCH($BV$1,OFFSET($BS$1:$BV$1,0,IF($B120=6,1,IF($B120=7,2,0))),0),1),
IF(OR($M120="캐릭터 상자 일반등급",$M120="캐릭터 상자 영웅등급"),"삭제",
IF(OR($M120="지정 캐릭터",$M120="지정 캐릭터 PP",IF(ISERROR(FIND("지정 캐릭터 LBP",$M120)),0,1)),
  IF(AND(OR($B120=10,$B120=11),$M120=OFFSET($M120,-1,0)),OFFSET(N120,-1,0),VLOOKUP($E120,$BZ:$CA,MATCH($CA$1,$BZ$1:$CA$1,0),1)),
IF(OR($M120="안 지정 캐릭터 영웅등급",$M120="안 지정 캐릭터 PP 일반등급",$M120="안 지정 캐릭터 PP 영웅등급"),
  IF(AND(OR($B120=10,$B120=11),$M120=OFFSET($M120,-1,0)),OFFSET(N120,-1,0),INT($E120*100000)),
"그외없음"))))))</f>
        <v>삭제</v>
      </c>
      <c r="O120" t="str">
        <f ca="1">IF(LEN(L120)&lt;&gt;0,
  IF(OR(LEN($J120)=0,LEN($K120)=0),"세 칸 모두 입력",L120),
IF($M120="삭제","삭제",
IF(OR($M120="지정 장비",$M120="캐릭터 상자 일반등급",$M120="캐릭터 상자 영웅등급",$M120="지정 캐릭터",IF(ISERROR(FIND("지정 캐릭터 LBP",$M120)),0,1),$M120="안 지정 캐릭터 영웅등급"),1,
IF($M120="지정 캐릭터 PP",
  IF(AND(OR($B120=10,$B120=11),$M120=OFFSET($M120,-1,0)),OFFSET(O120,-1,0),
    VLOOKUP($M120,$AP:$BB,MATCH($AX$1,$AP$1:$BB$1,0),0)+INT($E120*(VLOOKUP($M120,$AP:$BB,MATCH($AY$1,$AP$1:$BB$1,0),0)-VLOOKUP($M120,$AP:$BB,MATCH($AX$1,$AP$1:$BB$1,0),0)+1))),
IF(OR($M120="안 지정 캐릭터 PP 일반등급",$M120="안 지정 캐릭터 PP 영웅등급"),
  IF(AND(OR($B120=10,$B120=11),$M120=OFFSET($M120,-1,0)),OFFSET(O120,-1,0),
    VLOOKUP($M120,$AP:$BB,MATCH($AX$1,$AP$1:$BB$1,0),0)+INT($E120*(VLOOKUP($M120,$AP:$BB,MATCH($AY$1,$AP$1:$BB$1,0),0)-VLOOKUP($M120,$AP:$BB,MATCH($AX$1,$AP$1:$BB$1,0),0)+1))),
"그외없음")))))</f>
        <v>삭제</v>
      </c>
      <c r="P120" t="str">
        <f ca="1">IF($M120="삭제","삭제",
IF($M120="지정 장비",
  IF(ISBLANK(VLOOKUP($N120,[1]EquipTable!$1:$1048576,MATCH("표준 GO pr Min",[1]EquipTable!$1:$1,0),0)),"DI",
    IF(ISBLANK(VLOOKUP($N120,[1]EquipTable!$1:$1048576,MATCH("표준 DI pr Min",[1]EquipTable!$1:$1,0),0)),"GO",
      IF(G120&lt;IF($B120&lt;=1,0.5,0.25),"DI","GO"))),
IF(OR($M120="캐릭터 상자 일반등급",$M120="캐릭터 상자 영웅등급"),"DI",
IF(OR($M120="지정 캐릭터",IF(ISERROR(FIND("지정 캐릭터 LBP",$M120)),0,1),$M120="안 지정 캐릭터 영웅등급"),"DI",
IF($M120="지정 캐릭터 PP","DI",
IF(OR($M120="안 지정 캐릭터 PP 일반등급",$M120="안 지정 캐릭터 PP 영웅등급"),"GO",
"그외없음"))))))</f>
        <v>삭제</v>
      </c>
      <c r="Q120" t="str">
        <f ca="1">IF($M120="삭제","삭제",
IF($P120="GO","삭제",
IF($M120="지정 장비",
  IF(ISBLANK(VLOOKUP($N120,[1]EquipTable!$1:$1048576,MATCH("표준 DI pp Min",[1]EquipTable!$1:$1,0),0)),"삭제",
    VLOOKUP($N120,[1]EquipTable!$1:$1048576,MATCH("표준 DI pp Min",[1]EquipTable!$1:$1,0),0)+INT($H120*(VLOOKUP($N120,[1]EquipTable!$1:$1048576,MATCH("표준 DI pp Max",[1]EquipTable!$1:$1,0),0)-VLOOKUP($N120,[1]EquipTable!$1:$1048576,MATCH("표준 DI pp Min",[1]EquipTable!$1:$1,0),0)+1))),
IF(OR($M120="캐릭터 상자 일반등급",$M120="캐릭터 상자 영웅등급"),"삭제",
IF(OR($M120="지정 캐릭터",IF(ISERROR(FIND("지정 캐릭터 LBP",$M120)),0,1)),
  IF(AND(OR($B120=10,$B120=11),$M120=OFFSET($M120,-1,0)),OFFSET(Q120,-1,0),
    IF(ISBLANK(VLOOKUP($N120,[2]ActorTable!$1:$1048576,MATCH("표준 DI pp Min",[2]ActorTable!$1:$1,0),0)),"삭제",
      INT(VLOOKUP($M120,$AP:$BC,MATCH($AZ$1,$AP$1:$BC$1,0),0)*(VLOOKUP($N120,[2]ActorTable!$1:$1048576,MATCH("표준 DI pp Min",[2]ActorTable!$1:$1,0),0)+$H120*(VLOOKUP($N120,[2]ActorTable!$1:$1048576,MATCH("표준 DI pp Max",[2]ActorTable!$1:$1,0),0)-VLOOKUP($N120,[2]ActorTable!$1:$1048576,MATCH("표준 DI pp Min",[2]ActorTable!$1:$1,0),0)+1))))),
IF($M120="안 지정 캐릭터 영웅등급",
  IF(AND(OR($B120=10,$B120=11),$M120=OFFSET($M120,-1,0)),OFFSET(Q120,-1,0),
    VLOOKUP($M120,$AP:$BC,MATCH($BB$1,$AP$1:$BC$1,0),0)+INT($H120*(VLOOKUP($M120,$AP:$BC,MATCH($BC$1,$AP$1:$BC$1,0),0)-VLOOKUP($M120,$AP:$BC,MATCH($BB$1,$AP$1:$BC$1,0),0)+1))),
IF($M120="지정 캐릭터 PP",
  IF(AND(OR($B120=10,$B120=11),$M120=OFFSET($M120,-1,0)),OFFSET(Q120,-1,0),
    INT($O120*VLOOKUP($M120,$AP:$BC,MATCH($AZ$1,$AP$1:$BC$1,0),0)*IF($O120&lt;=15,1,1+($O120-15)^0.5/8)*CHOOSE(MID($N120,7,1)+1,1,1.25,2))),
"그외없음")))))))</f>
        <v>삭제</v>
      </c>
      <c r="R120" t="str">
        <f ca="1">IF($M120="삭제","삭제",
IF($M120="지정 장비",
  IF($P120="DI",
    VLOOKUP($N120,[1]EquipTable!$1:$1048576,MATCH("표준 DI pr Min",[1]EquipTable!$1:$1,0),0)+INT($I120*(VLOOKUP($N120,[1]EquipTable!$1:$1048576,MATCH("표준 DI pr Max",[1]EquipTable!$1:$1,0),0)-VLOOKUP($N120,[1]EquipTable!$1:$1048576,MATCH("표준 DI pr Min",[1]EquipTable!$1:$1,0),0)+1)),
    ROUNDDOWN(VLOOKUP($N120,[1]EquipTable!$1:$1048576,MATCH("표준 GO pr Min",[1]EquipTable!$1:$1,0),0)+INT($I120*(VLOOKUP($N120,[1]EquipTable!$1:$1048576,MATCH("표준 GO pr Max",[1]EquipTable!$1:$1,0),0)-VLOOKUP($N120,[1]EquipTable!$1:$1048576,MATCH("표준 GO pr Min",[1]EquipTable!$1:$1,0),0)+100)),-2)),
IF(OR($M120="캐릭터 상자 일반등급",$M120="캐릭터 상자 영웅등급"),VLOOKUP($M120,$AP:$BC,MATCH($AZ$1,$AP$1:$BC$1,0),0),
IF(OR($M120="지정 캐릭터",IF(ISERROR(FIND("지정 캐릭터 LBP",$M120)),0,1)),
  IF(AND(OR($B120=10,$B120=11),$M120=OFFSET($M120,-1,0)),OFFSET(R120,-1,0),
    INT(VLOOKUP($M120,$AP:$BC,MATCH($AZ$1,$AP$1:$BC$1,0),0)*(VLOOKUP($N120,[2]ActorTable!$1:$1048576,MATCH("표준 DI pr Min",[2]ActorTable!$1:$1,0),0)+$I120*(VLOOKUP($N120,[2]ActorTable!$1:$1048576,MATCH("표준 DI pr Max",[2]ActorTable!$1:$1,0),0)-VLOOKUP($N120,[2]ActorTable!$1:$1048576,MATCH("표준 DI pr Min",[2]ActorTable!$1:$1,0),0)+1)))),
IF($M120="안 지정 캐릭터 영웅등급",
  IF(AND(OR($B120=10,$B120=11),$M120=OFFSET($M120,-1,0)),OFFSET(R120,-1,0),
    VLOOKUP($M120,$AP:$BC,MATCH($AZ$1,$AP$1:$BC$1,0),0)+INT($I120*(VLOOKUP($M120,$AP:$BC,MATCH($BA$1,$AP$1:$BC$1,0),0)-VLOOKUP($M120,$AP:$BC,MATCH($AZ$1,$AP$1:$BC$1,0),0)+1))),
IF($M120="지정 캐릭터 PP",
  IF(AND(OR($B120=10,$B120=11),$M120=OFFSET($M120,-1,0)),OFFSET(R120,-1,0),
    INT($O120*VLOOKUP($M120,$AP:$BC,MATCH($AZ$1,$AP$1:$BC$1,0),0)*IF($O120&lt;=15,1,1+($O120-15)^0.5/8)*CHOOSE(MID($N120,7,1)+1,1,1.25,2)*(VLOOKUP($M120,$AP:$BC,MATCH($BA$1,$AP$1:$BC$1,0),0)+$I120*(VLOOKUP($M120,$AP:$BC,MATCH($BB$1,$AP$1:$BC$1,0),0)-VLOOKUP($M120,$AP:$BC,MATCH($BA$1,$AP$1:$BC$1,0),0))))),
IF(OR($M120="안 지정 캐릭터 PP 일반등급",$M120="안 지정 캐릭터 PP 영웅등급"),
  IF(AND(OR($B120=10,$B120=11),$M120=OFFSET($M120,-1,0)),OFFSET(R120,-1,0),
    $O120*VLOOKUP($M120,$AP:$BC,MATCH($AZ$1,$AP$1:$BC$1,0),0)),
"그외없음")))))))</f>
        <v>삭제</v>
      </c>
      <c r="S120" t="str">
        <f ca="1">IF(OR(ISNUMBER(N120),N120="삭제",ISBLANK(N120)),"",
IF(LEFT(N120,5)="Equip",
  IF($BP$1&lt;VLOOKUP(N120,[1]EquipTable!$1:$1048576,MATCH("업데이트순번",[1]EquipTable!$1:$1,0),0),"업데이트순번이상",""),
IF(LEFT(N120,5)="Actor",
  IF($BY$1&lt;VLOOKUP(N120,[2]ActorTable!$1:$1048576,MATCH("업데이트순번",[2]ActorTable!$1:$1,0),0),"업데이트순번이상",""),
"그외없음")))</f>
        <v/>
      </c>
      <c r="T120" t="str">
        <f ca="1">IF(OR(ISNUMBER(N120),N120="삭제",ISBLANK(N120)),"",
IF(LEFT(N120,5)="Equip",IF(MID(N120,7,1)="4","전설",""),
IF(LEFT(N120,5)="Actor",IF(MID(N120,7,1)="2","전설",""),
"그외없음")))</f>
        <v/>
      </c>
      <c r="AA120" t="str">
        <f ca="1">IF(ISBLANK(AB120),"",
VLOOKUP(AB120,OFFSET(INDIRECT("$A:$B"),0,MATCH(AB$1&amp;"_Verify",INDIRECT("$1:$1"),0)-1),2,0)
)</f>
        <v/>
      </c>
      <c r="AH120" t="str">
        <f>IF(OR(ISNUMBER(AC120),AC120="삭제",ISBLANK(AC120)),"",
IF(LEFT(AC120,5)="Equip",
  IF($BP$1&lt;VLOOKUP(AC120,[1]EquipTable!$1:$1048576,MATCH("업데이트순번",[1]EquipTable!$1:$1,0),0),"업데이트순번이상",""),
IF(LEFT(AC120,5)="Actor",
  IF($BY$1&lt;VLOOKUP(AC120,[2]ActorTable!$1:$1048576,MATCH("업데이트순번",[2]ActorTable!$1:$1,0),0),"업데이트순번이상",""),
"그외없음")))</f>
        <v/>
      </c>
      <c r="AI120" s="11" t="str">
        <f>IF(OR(ISNUMBER(AC120),AC120="삭제",ISBLANK(AC120)),"",
IF(LEFT(AC120,5)="Equip",IF(MID(AC120,7,1)="4","전설",""),
IF(LEFT(AC120,5)="Actor",IF(MID(AC120,7,1)="2","전설",""),
"그외없음")))</f>
        <v/>
      </c>
      <c r="AJ120" t="str">
        <f>IF(ISBLANK($AB120),"",
IF(AND($B120&gt;=VLOOKUP($AB120,$AP:$AS,3,0),$B120&lt;=VLOOKUP($AB120,$AP:$AS,4,0)),"","슬롯타입이상"))</f>
        <v/>
      </c>
      <c r="AK120" t="str">
        <f>IF(OR(
  AND(NOT(ISERROR(FIND("상자",AB120))),ISBLANK(AC120)),
  AND(ISBLANK(AB120),ISBLANK(AC120)),
  AND(NOT(ISERROR(FIND("안 지정",AB120))),ISNUMBER(AC120))),"",
IF(AND(NOT(ISERROR(FIND("상자",AB120))),NOT(ISBLANK(AC120))),"밸류불필요",
IF(AND(NOT(ISERROR(FIND("안 지정",AB120))),NOT(ISNUMBER(AC120))),"숫자필요",
IF(NOT(ISERROR(FIND("장비",AB120))),
  IFERROR(VLOOKUP(AC120,[1]EquipTable!$A:$T,MATCH("이름참고",[1]EquipTable!$1:$1,0),0),"장비없음"),
IF(NOT(ISERROR(FIND("캐릭터",AB120))),
  IFERROR(VLOOKUP(AC120,[2]ActorTable!$A:$H,MATCH("이름참고",[2]ActorTable!$1:$1,0),0),"캐릭터없음"),
"")))))</f>
        <v/>
      </c>
      <c r="AL120">
        <v>1</v>
      </c>
      <c r="AM120" t="str">
        <f ca="1">IF(ROW()=2,AN120,OFFSET(AM120,-1,0)&amp;IF(LEN(AN120)=0,"",","&amp;AN120))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v>
      </c>
      <c r="AN120" t="str">
        <f ca="1">IF(AL120&lt;&gt;1,"",
"{"""&amp;A$1&amp;""":"&amp;A120
&amp;","""&amp;B$1&amp;""":"&amp;B120
&amp;IF(LEN(AA120)=0,"",","""&amp;AA$1&amp;""":"""&amp;AA120&amp;"""")
&amp;IF(LEN(AC120)=0,"",","""&amp;AC$1&amp;""":"""&amp;AC120&amp;"""")
&amp;IF(LEN(AD120)=0,"",","""&amp;AD$1&amp;""":"&amp;AD120)
&amp;IF(LEN(AE120)=0,"",","""&amp;AE$1&amp;""":"""&amp;AE120&amp;"""")
&amp;IF(LEN(AF120)=0,"",","""&amp;AF$1&amp;""":"&amp;AF120)
&amp;IF(LEN(AG120)=0,"",","""&amp;AG$1&amp;""":"&amp;AG120)&amp;"}")</f>
        <v>{"dy":12,"sl":8}</v>
      </c>
      <c r="BM120">
        <f ca="1">IF(VLOOKUP($BV120,[1]EquipTable!$1:$1048576,MATCH("업데이트순번",[1]EquipTable!$1:$1,0),0)&lt;=$BP$1,1,0)
*IF(MID(BV120,7,1)="4",0.1,1)</f>
        <v>1</v>
      </c>
      <c r="BN120">
        <f ca="1">IF(VLOOKUP($BV120,[1]EquipTable!$1:$1048576,MATCH("업데이트순번",[1]EquipTable!$1:$1,0),0)&lt;=$BP$1,1,0)
*IF(MID(BV120,7,1)="4",0.1,1)
*IF(AND(MID(BV120,7,1)&lt;&gt;"4",OR(MID(BV120,6,1)="6",MID(BV120,6,1)="7")),3,1)</f>
        <v>1</v>
      </c>
      <c r="BO120">
        <f ca="1">IF(VLOOKUP($BV120,[1]EquipTable!$1:$1048576,MATCH("업데이트순번",[1]EquipTable!$1:$1,0),0)&lt;=$BP$1,1,0)
*IF(MID(BV120,7,1)="4",0.1,1)
*IF(AND(MID(BV120,7,1)&lt;&gt;"4",MID(BV120,6,1)="8"),4,1)</f>
        <v>4</v>
      </c>
      <c r="BP120">
        <f t="shared" ca="1" si="16"/>
        <v>1.3495276653171391E-2</v>
      </c>
      <c r="BQ120">
        <f t="shared" ca="1" si="17"/>
        <v>9.4250706880301613E-3</v>
      </c>
      <c r="BR120">
        <f t="shared" ca="1" si="18"/>
        <v>4.0774719673802244E-2</v>
      </c>
      <c r="BS120">
        <f t="shared" ca="1" si="19"/>
        <v>0.95681511470985248</v>
      </c>
      <c r="BT120">
        <f t="shared" ca="1" si="20"/>
        <v>0.96983977379830322</v>
      </c>
      <c r="BU120">
        <f t="shared" ca="1" si="21"/>
        <v>0.87563710499490255</v>
      </c>
      <c r="BV120" t="str">
        <f ca="1">OFFSET([1]EquipTable!$A$1,ROW()-1,0)</f>
        <v>Equip8202</v>
      </c>
    </row>
    <row r="121" spans="1:74">
      <c r="A121">
        <v>12</v>
      </c>
      <c r="B121">
        <v>9</v>
      </c>
      <c r="C121">
        <f>IF(B121&lt;=9,0,
IF(B121=10,1,2))</f>
        <v>0</v>
      </c>
      <c r="D121">
        <f ca="1">RAND()</f>
        <v>0.25654333468766022</v>
      </c>
      <c r="E121">
        <f ca="1">RAND()</f>
        <v>0.17612184137176967</v>
      </c>
      <c r="F121">
        <f ca="1">RAND()</f>
        <v>2.2902028956747755E-2</v>
      </c>
      <c r="G121">
        <f ca="1">RAND()</f>
        <v>0.84990824267750453</v>
      </c>
      <c r="H121">
        <f ca="1">RAND()</f>
        <v>0.54820465127565121</v>
      </c>
      <c r="I121">
        <f ca="1">RAND()</f>
        <v>0.82472544882082099</v>
      </c>
      <c r="M121" t="str">
        <f ca="1">IF(LEN(J121)&lt;&gt;0,J121,VLOOKUP(D121+$B121,$BJ:$BK,MATCH($BK$1,$BJ$1:$BK$1,0),1))</f>
        <v>삭제</v>
      </c>
      <c r="N121" t="str">
        <f ca="1">IF(LEN(K121)&lt;&gt;0,
  IF(LEN($J121)=0,"두 칸 모두 입력",
  IF($J121="지정 장비",K121,INDEX($CA:$CA,MATCH(K121,$CB:$CB,0)))),
IF($M121="삭제","삭제",
IF($M121="지정 장비",VLOOKUP($E121,OFFSET($BS:$BV,0,IF($B121=6,1,IF($B121=7,2,0))),MATCH($BV$1,OFFSET($BS$1:$BV$1,0,IF($B121=6,1,IF($B121=7,2,0))),0),1),
IF(OR($M121="캐릭터 상자 일반등급",$M121="캐릭터 상자 영웅등급"),"삭제",
IF(OR($M121="지정 캐릭터",$M121="지정 캐릭터 PP",IF(ISERROR(FIND("지정 캐릭터 LBP",$M121)),0,1)),
  IF(AND(OR($B121=10,$B121=11),$M121=OFFSET($M121,-1,0)),OFFSET(N121,-1,0),VLOOKUP($E121,$BZ:$CA,MATCH($CA$1,$BZ$1:$CA$1,0),1)),
IF(OR($M121="안 지정 캐릭터 영웅등급",$M121="안 지정 캐릭터 PP 일반등급",$M121="안 지정 캐릭터 PP 영웅등급"),
  IF(AND(OR($B121=10,$B121=11),$M121=OFFSET($M121,-1,0)),OFFSET(N121,-1,0),INT($E121*100000)),
"그외없음"))))))</f>
        <v>삭제</v>
      </c>
      <c r="O121" t="str">
        <f ca="1">IF(LEN(L121)&lt;&gt;0,
  IF(OR(LEN($J121)=0,LEN($K121)=0),"세 칸 모두 입력",L121),
IF($M121="삭제","삭제",
IF(OR($M121="지정 장비",$M121="캐릭터 상자 일반등급",$M121="캐릭터 상자 영웅등급",$M121="지정 캐릭터",IF(ISERROR(FIND("지정 캐릭터 LBP",$M121)),0,1),$M121="안 지정 캐릭터 영웅등급"),1,
IF($M121="지정 캐릭터 PP",
  IF(AND(OR($B121=10,$B121=11),$M121=OFFSET($M121,-1,0)),OFFSET(O121,-1,0),
    VLOOKUP($M121,$AP:$BB,MATCH($AX$1,$AP$1:$BB$1,0),0)+INT($E121*(VLOOKUP($M121,$AP:$BB,MATCH($AY$1,$AP$1:$BB$1,0),0)-VLOOKUP($M121,$AP:$BB,MATCH($AX$1,$AP$1:$BB$1,0),0)+1))),
IF(OR($M121="안 지정 캐릭터 PP 일반등급",$M121="안 지정 캐릭터 PP 영웅등급"),
  IF(AND(OR($B121=10,$B121=11),$M121=OFFSET($M121,-1,0)),OFFSET(O121,-1,0),
    VLOOKUP($M121,$AP:$BB,MATCH($AX$1,$AP$1:$BB$1,0),0)+INT($E121*(VLOOKUP($M121,$AP:$BB,MATCH($AY$1,$AP$1:$BB$1,0),0)-VLOOKUP($M121,$AP:$BB,MATCH($AX$1,$AP$1:$BB$1,0),0)+1))),
"그외없음")))))</f>
        <v>삭제</v>
      </c>
      <c r="P121" t="str">
        <f ca="1">IF($M121="삭제","삭제",
IF($M121="지정 장비",
  IF(ISBLANK(VLOOKUP($N121,[1]EquipTable!$1:$1048576,MATCH("표준 GO pr Min",[1]EquipTable!$1:$1,0),0)),"DI",
    IF(ISBLANK(VLOOKUP($N121,[1]EquipTable!$1:$1048576,MATCH("표준 DI pr Min",[1]EquipTable!$1:$1,0),0)),"GO",
      IF(G121&lt;IF($B121&lt;=1,0.5,0.25),"DI","GO"))),
IF(OR($M121="캐릭터 상자 일반등급",$M121="캐릭터 상자 영웅등급"),"DI",
IF(OR($M121="지정 캐릭터",IF(ISERROR(FIND("지정 캐릭터 LBP",$M121)),0,1),$M121="안 지정 캐릭터 영웅등급"),"DI",
IF($M121="지정 캐릭터 PP","DI",
IF(OR($M121="안 지정 캐릭터 PP 일반등급",$M121="안 지정 캐릭터 PP 영웅등급"),"GO",
"그외없음"))))))</f>
        <v>삭제</v>
      </c>
      <c r="Q121" t="str">
        <f ca="1">IF($M121="삭제","삭제",
IF($P121="GO","삭제",
IF($M121="지정 장비",
  IF(ISBLANK(VLOOKUP($N121,[1]EquipTable!$1:$1048576,MATCH("표준 DI pp Min",[1]EquipTable!$1:$1,0),0)),"삭제",
    VLOOKUP($N121,[1]EquipTable!$1:$1048576,MATCH("표준 DI pp Min",[1]EquipTable!$1:$1,0),0)+INT($H121*(VLOOKUP($N121,[1]EquipTable!$1:$1048576,MATCH("표준 DI pp Max",[1]EquipTable!$1:$1,0),0)-VLOOKUP($N121,[1]EquipTable!$1:$1048576,MATCH("표준 DI pp Min",[1]EquipTable!$1:$1,0),0)+1))),
IF(OR($M121="캐릭터 상자 일반등급",$M121="캐릭터 상자 영웅등급"),"삭제",
IF(OR($M121="지정 캐릭터",IF(ISERROR(FIND("지정 캐릭터 LBP",$M121)),0,1)),
  IF(AND(OR($B121=10,$B121=11),$M121=OFFSET($M121,-1,0)),OFFSET(Q121,-1,0),
    IF(ISBLANK(VLOOKUP($N121,[2]ActorTable!$1:$1048576,MATCH("표준 DI pp Min",[2]ActorTable!$1:$1,0),0)),"삭제",
      INT(VLOOKUP($M121,$AP:$BC,MATCH($AZ$1,$AP$1:$BC$1,0),0)*(VLOOKUP($N121,[2]ActorTable!$1:$1048576,MATCH("표준 DI pp Min",[2]ActorTable!$1:$1,0),0)+$H121*(VLOOKUP($N121,[2]ActorTable!$1:$1048576,MATCH("표준 DI pp Max",[2]ActorTable!$1:$1,0),0)-VLOOKUP($N121,[2]ActorTable!$1:$1048576,MATCH("표준 DI pp Min",[2]ActorTable!$1:$1,0),0)+1))))),
IF($M121="안 지정 캐릭터 영웅등급",
  IF(AND(OR($B121=10,$B121=11),$M121=OFFSET($M121,-1,0)),OFFSET(Q121,-1,0),
    VLOOKUP($M121,$AP:$BC,MATCH($BB$1,$AP$1:$BC$1,0),0)+INT($H121*(VLOOKUP($M121,$AP:$BC,MATCH($BC$1,$AP$1:$BC$1,0),0)-VLOOKUP($M121,$AP:$BC,MATCH($BB$1,$AP$1:$BC$1,0),0)+1))),
IF($M121="지정 캐릭터 PP",
  IF(AND(OR($B121=10,$B121=11),$M121=OFFSET($M121,-1,0)),OFFSET(Q121,-1,0),
    INT($O121*VLOOKUP($M121,$AP:$BC,MATCH($AZ$1,$AP$1:$BC$1,0),0)*IF($O121&lt;=15,1,1+($O121-15)^0.5/8)*CHOOSE(MID($N121,7,1)+1,1,1.25,2))),
"그외없음")))))))</f>
        <v>삭제</v>
      </c>
      <c r="R121" t="str">
        <f ca="1">IF($M121="삭제","삭제",
IF($M121="지정 장비",
  IF($P121="DI",
    VLOOKUP($N121,[1]EquipTable!$1:$1048576,MATCH("표준 DI pr Min",[1]EquipTable!$1:$1,0),0)+INT($I121*(VLOOKUP($N121,[1]EquipTable!$1:$1048576,MATCH("표준 DI pr Max",[1]EquipTable!$1:$1,0),0)-VLOOKUP($N121,[1]EquipTable!$1:$1048576,MATCH("표준 DI pr Min",[1]EquipTable!$1:$1,0),0)+1)),
    ROUNDDOWN(VLOOKUP($N121,[1]EquipTable!$1:$1048576,MATCH("표준 GO pr Min",[1]EquipTable!$1:$1,0),0)+INT($I121*(VLOOKUP($N121,[1]EquipTable!$1:$1048576,MATCH("표준 GO pr Max",[1]EquipTable!$1:$1,0),0)-VLOOKUP($N121,[1]EquipTable!$1:$1048576,MATCH("표준 GO pr Min",[1]EquipTable!$1:$1,0),0)+100)),-2)),
IF(OR($M121="캐릭터 상자 일반등급",$M121="캐릭터 상자 영웅등급"),VLOOKUP($M121,$AP:$BC,MATCH($AZ$1,$AP$1:$BC$1,0),0),
IF(OR($M121="지정 캐릭터",IF(ISERROR(FIND("지정 캐릭터 LBP",$M121)),0,1)),
  IF(AND(OR($B121=10,$B121=11),$M121=OFFSET($M121,-1,0)),OFFSET(R121,-1,0),
    INT(VLOOKUP($M121,$AP:$BC,MATCH($AZ$1,$AP$1:$BC$1,0),0)*(VLOOKUP($N121,[2]ActorTable!$1:$1048576,MATCH("표준 DI pr Min",[2]ActorTable!$1:$1,0),0)+$I121*(VLOOKUP($N121,[2]ActorTable!$1:$1048576,MATCH("표준 DI pr Max",[2]ActorTable!$1:$1,0),0)-VLOOKUP($N121,[2]ActorTable!$1:$1048576,MATCH("표준 DI pr Min",[2]ActorTable!$1:$1,0),0)+1)))),
IF($M121="안 지정 캐릭터 영웅등급",
  IF(AND(OR($B121=10,$B121=11),$M121=OFFSET($M121,-1,0)),OFFSET(R121,-1,0),
    VLOOKUP($M121,$AP:$BC,MATCH($AZ$1,$AP$1:$BC$1,0),0)+INT($I121*(VLOOKUP($M121,$AP:$BC,MATCH($BA$1,$AP$1:$BC$1,0),0)-VLOOKUP($M121,$AP:$BC,MATCH($AZ$1,$AP$1:$BC$1,0),0)+1))),
IF($M121="지정 캐릭터 PP",
  IF(AND(OR($B121=10,$B121=11),$M121=OFFSET($M121,-1,0)),OFFSET(R121,-1,0),
    INT($O121*VLOOKUP($M121,$AP:$BC,MATCH($AZ$1,$AP$1:$BC$1,0),0)*IF($O121&lt;=15,1,1+($O121-15)^0.5/8)*CHOOSE(MID($N121,7,1)+1,1,1.25,2)*(VLOOKUP($M121,$AP:$BC,MATCH($BA$1,$AP$1:$BC$1,0),0)+$I121*(VLOOKUP($M121,$AP:$BC,MATCH($BB$1,$AP$1:$BC$1,0),0)-VLOOKUP($M121,$AP:$BC,MATCH($BA$1,$AP$1:$BC$1,0),0))))),
IF(OR($M121="안 지정 캐릭터 PP 일반등급",$M121="안 지정 캐릭터 PP 영웅등급"),
  IF(AND(OR($B121=10,$B121=11),$M121=OFFSET($M121,-1,0)),OFFSET(R121,-1,0),
    $O121*VLOOKUP($M121,$AP:$BC,MATCH($AZ$1,$AP$1:$BC$1,0),0)),
"그외없음")))))))</f>
        <v>삭제</v>
      </c>
      <c r="S121" t="str">
        <f ca="1">IF(OR(ISNUMBER(N121),N121="삭제",ISBLANK(N121)),"",
IF(LEFT(N121,5)="Equip",
  IF($BP$1&lt;VLOOKUP(N121,[1]EquipTable!$1:$1048576,MATCH("업데이트순번",[1]EquipTable!$1:$1,0),0),"업데이트순번이상",""),
IF(LEFT(N121,5)="Actor",
  IF($BY$1&lt;VLOOKUP(N121,[2]ActorTable!$1:$1048576,MATCH("업데이트순번",[2]ActorTable!$1:$1,0),0),"업데이트순번이상",""),
"그외없음")))</f>
        <v/>
      </c>
      <c r="T121" t="str">
        <f ca="1">IF(OR(ISNUMBER(N121),N121="삭제",ISBLANK(N121)),"",
IF(LEFT(N121,5)="Equip",IF(MID(N121,7,1)="4","전설",""),
IF(LEFT(N121,5)="Actor",IF(MID(N121,7,1)="2","전설",""),
"그외없음")))</f>
        <v/>
      </c>
      <c r="AA121" t="str">
        <f ca="1">IF(ISBLANK(AB121),"",
VLOOKUP(AB121,OFFSET(INDIRECT("$A:$B"),0,MATCH(AB$1&amp;"_Verify",INDIRECT("$1:$1"),0)-1),2,0)
)</f>
        <v/>
      </c>
      <c r="AH121" t="str">
        <f>IF(OR(ISNUMBER(AC121),AC121="삭제",ISBLANK(AC121)),"",
IF(LEFT(AC121,5)="Equip",
  IF($BP$1&lt;VLOOKUP(AC121,[1]EquipTable!$1:$1048576,MATCH("업데이트순번",[1]EquipTable!$1:$1,0),0),"업데이트순번이상",""),
IF(LEFT(AC121,5)="Actor",
  IF($BY$1&lt;VLOOKUP(AC121,[2]ActorTable!$1:$1048576,MATCH("업데이트순번",[2]ActorTable!$1:$1,0),0),"업데이트순번이상",""),
"그외없음")))</f>
        <v/>
      </c>
      <c r="AI121" s="11" t="str">
        <f>IF(OR(ISNUMBER(AC121),AC121="삭제",ISBLANK(AC121)),"",
IF(LEFT(AC121,5)="Equip",IF(MID(AC121,7,1)="4","전설",""),
IF(LEFT(AC121,5)="Actor",IF(MID(AC121,7,1)="2","전설",""),
"그외없음")))</f>
        <v/>
      </c>
      <c r="AJ121" t="str">
        <f>IF(ISBLANK($AB121),"",
IF(AND($B121&gt;=VLOOKUP($AB121,$AP:$AS,3,0),$B121&lt;=VLOOKUP($AB121,$AP:$AS,4,0)),"","슬롯타입이상"))</f>
        <v/>
      </c>
      <c r="AK121" t="str">
        <f>IF(OR(
  AND(NOT(ISERROR(FIND("상자",AB121))),ISBLANK(AC121)),
  AND(ISBLANK(AB121),ISBLANK(AC121)),
  AND(NOT(ISERROR(FIND("안 지정",AB121))),ISNUMBER(AC121))),"",
IF(AND(NOT(ISERROR(FIND("상자",AB121))),NOT(ISBLANK(AC121))),"밸류불필요",
IF(AND(NOT(ISERROR(FIND("안 지정",AB121))),NOT(ISNUMBER(AC121))),"숫자필요",
IF(NOT(ISERROR(FIND("장비",AB121))),
  IFERROR(VLOOKUP(AC121,[1]EquipTable!$A:$T,MATCH("이름참고",[1]EquipTable!$1:$1,0),0),"장비없음"),
IF(NOT(ISERROR(FIND("캐릭터",AB121))),
  IFERROR(VLOOKUP(AC121,[2]ActorTable!$A:$H,MATCH("이름참고",[2]ActorTable!$1:$1,0),0),"캐릭터없음"),
"")))))</f>
        <v/>
      </c>
      <c r="AL121">
        <v>1</v>
      </c>
      <c r="AM121" t="str">
        <f ca="1">IF(ROW()=2,AN121,OFFSET(AM121,-1,0)&amp;IF(LEN(AN121)=0,"",","&amp;AN121))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v>
      </c>
      <c r="AN121" t="str">
        <f ca="1">IF(AL121&lt;&gt;1,"",
"{"""&amp;A$1&amp;""":"&amp;A121
&amp;","""&amp;B$1&amp;""":"&amp;B121
&amp;IF(LEN(AA121)=0,"",","""&amp;AA$1&amp;""":"""&amp;AA121&amp;"""")
&amp;IF(LEN(AC121)=0,"",","""&amp;AC$1&amp;""":"""&amp;AC121&amp;"""")
&amp;IF(LEN(AD121)=0,"",","""&amp;AD$1&amp;""":"&amp;AD121)
&amp;IF(LEN(AE121)=0,"",","""&amp;AE$1&amp;""":"""&amp;AE121&amp;"""")
&amp;IF(LEN(AF121)=0,"",","""&amp;AF$1&amp;""":"&amp;AF121)
&amp;IF(LEN(AG121)=0,"",","""&amp;AG$1&amp;""":"&amp;AG121)&amp;"}")</f>
        <v>{"dy":12,"sl":9}</v>
      </c>
      <c r="BM121">
        <f ca="1">IF(VLOOKUP($BV121,[1]EquipTable!$1:$1048576,MATCH("업데이트순번",[1]EquipTable!$1:$1,0),0)&lt;=$BP$1,1,0)
*IF(MID(BV121,7,1)="4",0.1,1)</f>
        <v>1</v>
      </c>
      <c r="BN121">
        <f ca="1">IF(VLOOKUP($BV121,[1]EquipTable!$1:$1048576,MATCH("업데이트순번",[1]EquipTable!$1:$1,0),0)&lt;=$BP$1,1,0)
*IF(MID(BV121,7,1)="4",0.1,1)
*IF(AND(MID(BV121,7,1)&lt;&gt;"4",OR(MID(BV121,6,1)="6",MID(BV121,6,1)="7")),3,1)</f>
        <v>1</v>
      </c>
      <c r="BO121">
        <f ca="1">IF(VLOOKUP($BV121,[1]EquipTable!$1:$1048576,MATCH("업데이트순번",[1]EquipTable!$1:$1,0),0)&lt;=$BP$1,1,0)
*IF(MID(BV121,7,1)="4",0.1,1)
*IF(AND(MID(BV121,7,1)&lt;&gt;"4",MID(BV121,6,1)="8"),4,1)</f>
        <v>4</v>
      </c>
      <c r="BP121">
        <f t="shared" ca="1" si="16"/>
        <v>1.3495276653171391E-2</v>
      </c>
      <c r="BQ121">
        <f t="shared" ca="1" si="17"/>
        <v>9.4250706880301613E-3</v>
      </c>
      <c r="BR121">
        <f t="shared" ca="1" si="18"/>
        <v>4.0774719673802244E-2</v>
      </c>
      <c r="BS121">
        <f t="shared" ca="1" si="19"/>
        <v>0.97031039136302388</v>
      </c>
      <c r="BT121">
        <f t="shared" ca="1" si="20"/>
        <v>0.97926484448633333</v>
      </c>
      <c r="BU121">
        <f t="shared" ca="1" si="21"/>
        <v>0.91641182466870474</v>
      </c>
      <c r="BV121" t="str">
        <f ca="1">OFFSET([1]EquipTable!$A$1,ROW()-1,0)</f>
        <v>Equip8301</v>
      </c>
    </row>
    <row r="122" spans="1:74">
      <c r="A122">
        <v>13</v>
      </c>
      <c r="B122">
        <v>0</v>
      </c>
      <c r="C122">
        <f>IF(B122&lt;=9,0,
IF(B122=10,1,2))</f>
        <v>0</v>
      </c>
      <c r="D122">
        <f ca="1">RAND()</f>
        <v>0.99551457893272632</v>
      </c>
      <c r="E122">
        <f ca="1">RAND()</f>
        <v>7.8491428914048922E-2</v>
      </c>
      <c r="F122">
        <f ca="1">RAND()</f>
        <v>0.2878034002774893</v>
      </c>
      <c r="G122">
        <f ca="1">RAND()</f>
        <v>0.57052872148215517</v>
      </c>
      <c r="H122">
        <f ca="1">RAND()</f>
        <v>0.21238907449550182</v>
      </c>
      <c r="I122">
        <f ca="1">RAND()</f>
        <v>0.37590519479424711</v>
      </c>
      <c r="M122" t="str">
        <f ca="1">IF(LEN(J122)&lt;&gt;0,J122,VLOOKUP(D122+$B122,$BJ:$BK,MATCH($BK$1,$BJ$1:$BK$1,0),1))</f>
        <v>캐릭터 상자 영웅등급</v>
      </c>
      <c r="N122" t="str">
        <f ca="1">IF(LEN(K122)&lt;&gt;0,
  IF(LEN($J122)=0,"두 칸 모두 입력",
  IF($J122="지정 장비",K122,INDEX($CA:$CA,MATCH(K122,$CB:$CB,0)))),
IF($M122="삭제","삭제",
IF($M122="지정 장비",VLOOKUP($E122,OFFSET($BS:$BV,0,IF($B122=6,1,IF($B122=7,2,0))),MATCH($BV$1,OFFSET($BS$1:$BV$1,0,IF($B122=6,1,IF($B122=7,2,0))),0),1),
IF(OR($M122="캐릭터 상자 일반등급",$M122="캐릭터 상자 영웅등급"),"삭제",
IF(OR($M122="지정 캐릭터",$M122="지정 캐릭터 PP",IF(ISERROR(FIND("지정 캐릭터 LBP",$M122)),0,1)),
  IF(AND(OR($B122=10,$B122=11),$M122=OFFSET($M122,-1,0)),OFFSET(N122,-1,0),VLOOKUP($E122,$BZ:$CA,MATCH($CA$1,$BZ$1:$CA$1,0),1)),
IF(OR($M122="안 지정 캐릭터 영웅등급",$M122="안 지정 캐릭터 PP 일반등급",$M122="안 지정 캐릭터 PP 영웅등급"),
  IF(AND(OR($B122=10,$B122=11),$M122=OFFSET($M122,-1,0)),OFFSET(N122,-1,0),INT($E122*100000)),
"그외없음"))))))</f>
        <v>삭제</v>
      </c>
      <c r="O122">
        <f ca="1">IF(LEN(L122)&lt;&gt;0,
  IF(OR(LEN($J122)=0,LEN($K122)=0),"세 칸 모두 입력",L122),
IF($M122="삭제","삭제",
IF(OR($M122="지정 장비",$M122="캐릭터 상자 일반등급",$M122="캐릭터 상자 영웅등급",$M122="지정 캐릭터",IF(ISERROR(FIND("지정 캐릭터 LBP",$M122)),0,1),$M122="안 지정 캐릭터 영웅등급"),1,
IF($M122="지정 캐릭터 PP",
  IF(AND(OR($B122=10,$B122=11),$M122=OFFSET($M122,-1,0)),OFFSET(O122,-1,0),
    VLOOKUP($M122,$AP:$BB,MATCH($AX$1,$AP$1:$BB$1,0),0)+INT($E122*(VLOOKUP($M122,$AP:$BB,MATCH($AY$1,$AP$1:$BB$1,0),0)-VLOOKUP($M122,$AP:$BB,MATCH($AX$1,$AP$1:$BB$1,0),0)+1))),
IF(OR($M122="안 지정 캐릭터 PP 일반등급",$M122="안 지정 캐릭터 PP 영웅등급"),
  IF(AND(OR($B122=10,$B122=11),$M122=OFFSET($M122,-1,0)),OFFSET(O122,-1,0),
    VLOOKUP($M122,$AP:$BB,MATCH($AX$1,$AP$1:$BB$1,0),0)+INT($E122*(VLOOKUP($M122,$AP:$BB,MATCH($AY$1,$AP$1:$BB$1,0),0)-VLOOKUP($M122,$AP:$BB,MATCH($AX$1,$AP$1:$BB$1,0),0)+1))),
"그외없음")))))</f>
        <v>1</v>
      </c>
      <c r="P122" t="str">
        <f ca="1">IF($M122="삭제","삭제",
IF($M122="지정 장비",
  IF(ISBLANK(VLOOKUP($N122,[1]EquipTable!$1:$1048576,MATCH("표준 GO pr Min",[1]EquipTable!$1:$1,0),0)),"DI",
    IF(ISBLANK(VLOOKUP($N122,[1]EquipTable!$1:$1048576,MATCH("표준 DI pr Min",[1]EquipTable!$1:$1,0),0)),"GO",
      IF(G122&lt;IF($B122&lt;=1,0.5,0.25),"DI","GO"))),
IF(OR($M122="캐릭터 상자 일반등급",$M122="캐릭터 상자 영웅등급"),"DI",
IF(OR($M122="지정 캐릭터",IF(ISERROR(FIND("지정 캐릭터 LBP",$M122)),0,1),$M122="안 지정 캐릭터 영웅등급"),"DI",
IF($M122="지정 캐릭터 PP","DI",
IF(OR($M122="안 지정 캐릭터 PP 일반등급",$M122="안 지정 캐릭터 PP 영웅등급"),"GO",
"그외없음"))))))</f>
        <v>DI</v>
      </c>
      <c r="Q122" t="str">
        <f ca="1">IF($M122="삭제","삭제",
IF($P122="GO","삭제",
IF($M122="지정 장비",
  IF(ISBLANK(VLOOKUP($N122,[1]EquipTable!$1:$1048576,MATCH("표준 DI pp Min",[1]EquipTable!$1:$1,0),0)),"삭제",
    VLOOKUP($N122,[1]EquipTable!$1:$1048576,MATCH("표준 DI pp Min",[1]EquipTable!$1:$1,0),0)+INT($H122*(VLOOKUP($N122,[1]EquipTable!$1:$1048576,MATCH("표준 DI pp Max",[1]EquipTable!$1:$1,0),0)-VLOOKUP($N122,[1]EquipTable!$1:$1048576,MATCH("표준 DI pp Min",[1]EquipTable!$1:$1,0),0)+1))),
IF(OR($M122="캐릭터 상자 일반등급",$M122="캐릭터 상자 영웅등급"),"삭제",
IF(OR($M122="지정 캐릭터",IF(ISERROR(FIND("지정 캐릭터 LBP",$M122)),0,1)),
  IF(AND(OR($B122=10,$B122=11),$M122=OFFSET($M122,-1,0)),OFFSET(Q122,-1,0),
    IF(ISBLANK(VLOOKUP($N122,[2]ActorTable!$1:$1048576,MATCH("표준 DI pp Min",[2]ActorTable!$1:$1,0),0)),"삭제",
      INT(VLOOKUP($M122,$AP:$BC,MATCH($AZ$1,$AP$1:$BC$1,0),0)*(VLOOKUP($N122,[2]ActorTable!$1:$1048576,MATCH("표준 DI pp Min",[2]ActorTable!$1:$1,0),0)+$H122*(VLOOKUP($N122,[2]ActorTable!$1:$1048576,MATCH("표준 DI pp Max",[2]ActorTable!$1:$1,0),0)-VLOOKUP($N122,[2]ActorTable!$1:$1048576,MATCH("표준 DI pp Min",[2]ActorTable!$1:$1,0),0)+1))))),
IF($M122="안 지정 캐릭터 영웅등급",
  IF(AND(OR($B122=10,$B122=11),$M122=OFFSET($M122,-1,0)),OFFSET(Q122,-1,0),
    VLOOKUP($M122,$AP:$BC,MATCH($BB$1,$AP$1:$BC$1,0),0)+INT($H122*(VLOOKUP($M122,$AP:$BC,MATCH($BC$1,$AP$1:$BC$1,0),0)-VLOOKUP($M122,$AP:$BC,MATCH($BB$1,$AP$1:$BC$1,0),0)+1))),
IF($M122="지정 캐릭터 PP",
  IF(AND(OR($B122=10,$B122=11),$M122=OFFSET($M122,-1,0)),OFFSET(Q122,-1,0),
    INT($O122*VLOOKUP($M122,$AP:$BC,MATCH($AZ$1,$AP$1:$BC$1,0),0)*IF($O122&lt;=15,1,1+($O122-15)^0.5/8)*CHOOSE(MID($N122,7,1)+1,1,1.25,2))),
"그외없음")))))))</f>
        <v>삭제</v>
      </c>
      <c r="R122">
        <f ca="1">IF($M122="삭제","삭제",
IF($M122="지정 장비",
  IF($P122="DI",
    VLOOKUP($N122,[1]EquipTable!$1:$1048576,MATCH("표준 DI pr Min",[1]EquipTable!$1:$1,0),0)+INT($I122*(VLOOKUP($N122,[1]EquipTable!$1:$1048576,MATCH("표준 DI pr Max",[1]EquipTable!$1:$1,0),0)-VLOOKUP($N122,[1]EquipTable!$1:$1048576,MATCH("표준 DI pr Min",[1]EquipTable!$1:$1,0),0)+1)),
    ROUNDDOWN(VLOOKUP($N122,[1]EquipTable!$1:$1048576,MATCH("표준 GO pr Min",[1]EquipTable!$1:$1,0),0)+INT($I122*(VLOOKUP($N122,[1]EquipTable!$1:$1048576,MATCH("표준 GO pr Max",[1]EquipTable!$1:$1,0),0)-VLOOKUP($N122,[1]EquipTable!$1:$1048576,MATCH("표준 GO pr Min",[1]EquipTable!$1:$1,0),0)+100)),-2)),
IF(OR($M122="캐릭터 상자 일반등급",$M122="캐릭터 상자 영웅등급"),VLOOKUP($M122,$AP:$BC,MATCH($AZ$1,$AP$1:$BC$1,0),0),
IF(OR($M122="지정 캐릭터",IF(ISERROR(FIND("지정 캐릭터 LBP",$M122)),0,1)),
  IF(AND(OR($B122=10,$B122=11),$M122=OFFSET($M122,-1,0)),OFFSET(R122,-1,0),
    INT(VLOOKUP($M122,$AP:$BC,MATCH($AZ$1,$AP$1:$BC$1,0),0)*(VLOOKUP($N122,[2]ActorTable!$1:$1048576,MATCH("표준 DI pr Min",[2]ActorTable!$1:$1,0),0)+$I122*(VLOOKUP($N122,[2]ActorTable!$1:$1048576,MATCH("표준 DI pr Max",[2]ActorTable!$1:$1,0),0)-VLOOKUP($N122,[2]ActorTable!$1:$1048576,MATCH("표준 DI pr Min",[2]ActorTable!$1:$1,0),0)+1)))),
IF($M122="안 지정 캐릭터 영웅등급",
  IF(AND(OR($B122=10,$B122=11),$M122=OFFSET($M122,-1,0)),OFFSET(R122,-1,0),
    VLOOKUP($M122,$AP:$BC,MATCH($AZ$1,$AP$1:$BC$1,0),0)+INT($I122*(VLOOKUP($M122,$AP:$BC,MATCH($BA$1,$AP$1:$BC$1,0),0)-VLOOKUP($M122,$AP:$BC,MATCH($AZ$1,$AP$1:$BC$1,0),0)+1))),
IF($M122="지정 캐릭터 PP",
  IF(AND(OR($B122=10,$B122=11),$M122=OFFSET($M122,-1,0)),OFFSET(R122,-1,0),
    INT($O122*VLOOKUP($M122,$AP:$BC,MATCH($AZ$1,$AP$1:$BC$1,0),0)*IF($O122&lt;=15,1,1+($O122-15)^0.5/8)*CHOOSE(MID($N122,7,1)+1,1,1.25,2)*(VLOOKUP($M122,$AP:$BC,MATCH($BA$1,$AP$1:$BC$1,0),0)+$I122*(VLOOKUP($M122,$AP:$BC,MATCH($BB$1,$AP$1:$BC$1,0),0)-VLOOKUP($M122,$AP:$BC,MATCH($BA$1,$AP$1:$BC$1,0),0))))),
IF(OR($M122="안 지정 캐릭터 PP 일반등급",$M122="안 지정 캐릭터 PP 영웅등급"),
  IF(AND(OR($B122=10,$B122=11),$M122=OFFSET($M122,-1,0)),OFFSET(R122,-1,0),
    $O122*VLOOKUP($M122,$AP:$BC,MATCH($AZ$1,$AP$1:$BC$1,0),0)),
"그외없음")))))))</f>
        <v>149</v>
      </c>
      <c r="S122" t="str">
        <f ca="1">IF(OR(ISNUMBER(N122),N122="삭제",ISBLANK(N122)),"",
IF(LEFT(N122,5)="Equip",
  IF($BP$1&lt;VLOOKUP(N122,[1]EquipTable!$1:$1048576,MATCH("업데이트순번",[1]EquipTable!$1:$1,0),0),"업데이트순번이상",""),
IF(LEFT(N122,5)="Actor",
  IF($BY$1&lt;VLOOKUP(N122,[2]ActorTable!$1:$1048576,MATCH("업데이트순번",[2]ActorTable!$1:$1,0),0),"업데이트순번이상",""),
"그외없음")))</f>
        <v/>
      </c>
      <c r="T122" t="str">
        <f ca="1">IF(OR(ISNUMBER(N122),N122="삭제",ISBLANK(N122)),"",
IF(LEFT(N122,5)="Equip",IF(MID(N122,7,1)="4","전설",""),
IF(LEFT(N122,5)="Actor",IF(MID(N122,7,1)="2","전설",""),
"그외없음")))</f>
        <v/>
      </c>
      <c r="U122" t="s">
        <v>82</v>
      </c>
      <c r="V122" t="s">
        <v>250</v>
      </c>
      <c r="W122">
        <v>1</v>
      </c>
      <c r="X122" t="s">
        <v>125</v>
      </c>
      <c r="Z122">
        <v>900</v>
      </c>
      <c r="AA122" t="str">
        <f ca="1">IF(ISBLANK(AB122),"",
VLOOKUP(AB122,OFFSET(INDIRECT("$A:$B"),0,MATCH(AB$1&amp;"_Verify",INDIRECT("$1:$1"),0)-1),2,0)
)</f>
        <v>fe</v>
      </c>
      <c r="AB122" t="s">
        <v>82</v>
      </c>
      <c r="AC122" t="s">
        <v>397</v>
      </c>
      <c r="AD122">
        <v>1</v>
      </c>
      <c r="AE122" t="s">
        <v>125</v>
      </c>
      <c r="AG122">
        <v>800</v>
      </c>
      <c r="AH122" t="str">
        <f ca="1">IF(OR(ISNUMBER(AC122),AC122="삭제",ISBLANK(AC122)),"",
IF(LEFT(AC122,5)="Equip",
  IF($BP$1&lt;VLOOKUP(AC122,[1]EquipTable!$1:$1048576,MATCH("업데이트순번",[1]EquipTable!$1:$1,0),0),"업데이트순번이상",""),
IF(LEFT(AC122,5)="Actor",
  IF($BY$1&lt;VLOOKUP(AC122,[2]ActorTable!$1:$1048576,MATCH("업데이트순번",[2]ActorTable!$1:$1,0),0),"업데이트순번이상",""),
"그외없음")))</f>
        <v/>
      </c>
      <c r="AI122" s="11" t="str">
        <f>IF(OR(ISNUMBER(AC122),AC122="삭제",ISBLANK(AC122)),"",
IF(LEFT(AC122,5)="Equip",IF(MID(AC122,7,1)="4","전설",""),
IF(LEFT(AC122,5)="Actor",IF(MID(AC122,7,1)="2","전설",""),
"그외없음")))</f>
        <v/>
      </c>
      <c r="AJ122" t="str">
        <f>IF(ISBLANK($AB122),"",
IF(AND($B122&gt;=VLOOKUP($AB122,$AP:$AS,3,0),$B122&lt;=VLOOKUP($AB122,$AP:$AS,4,0)),"","슬롯타입이상"))</f>
        <v/>
      </c>
      <c r="AK122" t="str">
        <f ca="1">IF(OR(
  AND(NOT(ISERROR(FIND("상자",AB122))),ISBLANK(AC122)),
  AND(ISBLANK(AB122),ISBLANK(AC122)),
  AND(NOT(ISERROR(FIND("안 지정",AB122))),ISNUMBER(AC122))),"",
IF(AND(NOT(ISERROR(FIND("상자",AB122))),NOT(ISBLANK(AC122))),"밸류불필요",
IF(AND(NOT(ISERROR(FIND("안 지정",AB122))),NOT(ISNUMBER(AC122))),"숫자필요",
IF(NOT(ISERROR(FIND("장비",AB122))),
  IFERROR(VLOOKUP(AC122,[1]EquipTable!$A:$T,MATCH("이름참고",[1]EquipTable!$1:$1,0),0),"장비없음"),
IF(NOT(ISERROR(FIND("캐릭터",AB122))),
  IFERROR(VLOOKUP(AC122,[2]ActorTable!$A:$H,MATCH("이름참고",[2]ActorTable!$1:$1,0),0),"캐릭터없음"),
"")))))</f>
        <v>푸른 보석 지팡이</v>
      </c>
      <c r="AL122">
        <v>1</v>
      </c>
      <c r="AM122" t="str">
        <f ca="1">IF(ROW()=2,AN122,OFFSET(AM122,-1,0)&amp;IF(LEN(AN122)=0,"",","&amp;AN122))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v>
      </c>
      <c r="AN122" t="str">
        <f ca="1">IF(AL122&lt;&gt;1,"",
"{"""&amp;A$1&amp;""":"&amp;A122
&amp;","""&amp;B$1&amp;""":"&amp;B122
&amp;IF(LEN(AA122)=0,"",","""&amp;AA$1&amp;""":"""&amp;AA122&amp;"""")
&amp;IF(LEN(AC122)=0,"",","""&amp;AC$1&amp;""":"""&amp;AC122&amp;"""")
&amp;IF(LEN(AD122)=0,"",","""&amp;AD$1&amp;""":"&amp;AD122)
&amp;IF(LEN(AE122)=0,"",","""&amp;AE$1&amp;""":"""&amp;AE122&amp;"""")
&amp;IF(LEN(AF122)=0,"",","""&amp;AF$1&amp;""":"&amp;AF122)
&amp;IF(LEN(AG122)=0,"",","""&amp;AG$1&amp;""":"&amp;AG122)&amp;"}")</f>
        <v>{"dy":13,"sl":0,"tp":"fe","vl":"Equip3001","cn":1,"pt":"GO","pr":800}</v>
      </c>
      <c r="BM122">
        <f ca="1">IF(VLOOKUP($BV122,[1]EquipTable!$1:$1048576,MATCH("업데이트순번",[1]EquipTable!$1:$1,0),0)&lt;=$BP$1,1,0)
*IF(MID(BV122,7,1)="4",0.1,1)</f>
        <v>1</v>
      </c>
      <c r="BN122">
        <f ca="1">IF(VLOOKUP($BV122,[1]EquipTable!$1:$1048576,MATCH("업데이트순번",[1]EquipTable!$1:$1,0),0)&lt;=$BP$1,1,0)
*IF(MID(BV122,7,1)="4",0.1,1)
*IF(AND(MID(BV122,7,1)&lt;&gt;"4",OR(MID(BV122,6,1)="6",MID(BV122,6,1)="7")),3,1)</f>
        <v>1</v>
      </c>
      <c r="BO122">
        <f ca="1">IF(VLOOKUP($BV122,[1]EquipTable!$1:$1048576,MATCH("업데이트순번",[1]EquipTable!$1:$1,0),0)&lt;=$BP$1,1,0)
*IF(MID(BV122,7,1)="4",0.1,1)
*IF(AND(MID(BV122,7,1)&lt;&gt;"4",MID(BV122,6,1)="8"),4,1)</f>
        <v>4</v>
      </c>
      <c r="BP122">
        <f t="shared" ca="1" si="16"/>
        <v>1.3495276653171391E-2</v>
      </c>
      <c r="BQ122">
        <f t="shared" ca="1" si="17"/>
        <v>9.4250706880301613E-3</v>
      </c>
      <c r="BR122">
        <f t="shared" ca="1" si="18"/>
        <v>4.0774719673802244E-2</v>
      </c>
      <c r="BS122">
        <f t="shared" ca="1" si="19"/>
        <v>0.98380566801619529</v>
      </c>
      <c r="BT122">
        <f t="shared" ca="1" si="20"/>
        <v>0.98868991517436344</v>
      </c>
      <c r="BU122">
        <f t="shared" ca="1" si="21"/>
        <v>0.95718654434250694</v>
      </c>
      <c r="BV122" t="str">
        <f ca="1">OFFSET([1]EquipTable!$A$1,ROW()-1,0)</f>
        <v>Equip8302</v>
      </c>
    </row>
    <row r="123" spans="1:74">
      <c r="A123">
        <v>13</v>
      </c>
      <c r="B123">
        <v>1</v>
      </c>
      <c r="C123">
        <f>IF(B123&lt;=9,0,
IF(B123=10,1,2))</f>
        <v>0</v>
      </c>
      <c r="D123">
        <f ca="1">RAND()</f>
        <v>0.77944607069967387</v>
      </c>
      <c r="E123">
        <f ca="1">RAND()</f>
        <v>0.80226391529121976</v>
      </c>
      <c r="F123">
        <f ca="1">RAND()</f>
        <v>0.44108580245805407</v>
      </c>
      <c r="G123">
        <f ca="1">RAND()</f>
        <v>0.43607113188342161</v>
      </c>
      <c r="H123">
        <f ca="1">RAND()</f>
        <v>3.453646112305031E-3</v>
      </c>
      <c r="I123">
        <f ca="1">RAND()</f>
        <v>0.68250458307565498</v>
      </c>
      <c r="M123" t="str">
        <f ca="1">IF(LEN(J123)&lt;&gt;0,J123,VLOOKUP(D123+$B123,$BJ:$BK,MATCH($BK$1,$BJ$1:$BK$1,0),1))</f>
        <v>지정 장비</v>
      </c>
      <c r="N123" t="str">
        <f ca="1">IF(LEN(K123)&lt;&gt;0,
  IF(LEN($J123)=0,"두 칸 모두 입력",
  IF($J123="지정 장비",K123,INDEX($CA:$CA,MATCH(K123,$CB:$CB,0)))),
IF($M123="삭제","삭제",
IF($M123="지정 장비",VLOOKUP($E123,OFFSET($BS:$BV,0,IF($B123=6,1,IF($B123=7,2,0))),MATCH($BV$1,OFFSET($BS$1:$BV$1,0,IF($B123=6,1,IF($B123=7,2,0))),0),1),
IF(OR($M123="캐릭터 상자 일반등급",$M123="캐릭터 상자 영웅등급"),"삭제",
IF(OR($M123="지정 캐릭터",$M123="지정 캐릭터 PP",IF(ISERROR(FIND("지정 캐릭터 LBP",$M123)),0,1)),
  IF(AND(OR($B123=10,$B123=11),$M123=OFFSET($M123,-1,0)),OFFSET(N123,-1,0),VLOOKUP($E123,$BZ:$CA,MATCH($CA$1,$BZ$1:$CA$1,0),1)),
IF(OR($M123="안 지정 캐릭터 영웅등급",$M123="안 지정 캐릭터 PP 일반등급",$M123="안 지정 캐릭터 PP 영웅등급"),
  IF(AND(OR($B123=10,$B123=11),$M123=OFFSET($M123,-1,0)),OFFSET(N123,-1,0),INT($E123*100000)),
"그외없음"))))))</f>
        <v>Equip7002</v>
      </c>
      <c r="O123">
        <f ca="1">IF(LEN(L123)&lt;&gt;0,
  IF(OR(LEN($J123)=0,LEN($K123)=0),"세 칸 모두 입력",L123),
IF($M123="삭제","삭제",
IF(OR($M123="지정 장비",$M123="캐릭터 상자 일반등급",$M123="캐릭터 상자 영웅등급",$M123="지정 캐릭터",IF(ISERROR(FIND("지정 캐릭터 LBP",$M123)),0,1),$M123="안 지정 캐릭터 영웅등급"),1,
IF($M123="지정 캐릭터 PP",
  IF(AND(OR($B123=10,$B123=11),$M123=OFFSET($M123,-1,0)),OFFSET(O123,-1,0),
    VLOOKUP($M123,$AP:$BB,MATCH($AX$1,$AP$1:$BB$1,0),0)+INT($E123*(VLOOKUP($M123,$AP:$BB,MATCH($AY$1,$AP$1:$BB$1,0),0)-VLOOKUP($M123,$AP:$BB,MATCH($AX$1,$AP$1:$BB$1,0),0)+1))),
IF(OR($M123="안 지정 캐릭터 PP 일반등급",$M123="안 지정 캐릭터 PP 영웅등급"),
  IF(AND(OR($B123=10,$B123=11),$M123=OFFSET($M123,-1,0)),OFFSET(O123,-1,0),
    VLOOKUP($M123,$AP:$BB,MATCH($AX$1,$AP$1:$BB$1,0),0)+INT($E123*(VLOOKUP($M123,$AP:$BB,MATCH($AY$1,$AP$1:$BB$1,0),0)-VLOOKUP($M123,$AP:$BB,MATCH($AX$1,$AP$1:$BB$1,0),0)+1))),
"그외없음")))))</f>
        <v>1</v>
      </c>
      <c r="P123" t="str">
        <f ca="1">IF($M123="삭제","삭제",
IF($M123="지정 장비",
  IF(ISBLANK(VLOOKUP($N123,[1]EquipTable!$1:$1048576,MATCH("표준 GO pr Min",[1]EquipTable!$1:$1,0),0)),"DI",
    IF(ISBLANK(VLOOKUP($N123,[1]EquipTable!$1:$1048576,MATCH("표준 DI pr Min",[1]EquipTable!$1:$1,0),0)),"GO",
      IF(G123&lt;IF($B123&lt;=1,0.5,0.25),"DI","GO"))),
IF(OR($M123="캐릭터 상자 일반등급",$M123="캐릭터 상자 영웅등급"),"DI",
IF(OR($M123="지정 캐릭터",IF(ISERROR(FIND("지정 캐릭터 LBP",$M123)),0,1),$M123="안 지정 캐릭터 영웅등급"),"DI",
IF($M123="지정 캐릭터 PP","DI",
IF(OR($M123="안 지정 캐릭터 PP 일반등급",$M123="안 지정 캐릭터 PP 영웅등급"),"GO",
"그외없음"))))))</f>
        <v>GO</v>
      </c>
      <c r="Q123" t="str">
        <f ca="1">IF($M123="삭제","삭제",
IF($P123="GO","삭제",
IF($M123="지정 장비",
  IF(ISBLANK(VLOOKUP($N123,[1]EquipTable!$1:$1048576,MATCH("표준 DI pp Min",[1]EquipTable!$1:$1,0),0)),"삭제",
    VLOOKUP($N123,[1]EquipTable!$1:$1048576,MATCH("표준 DI pp Min",[1]EquipTable!$1:$1,0),0)+INT($H123*(VLOOKUP($N123,[1]EquipTable!$1:$1048576,MATCH("표준 DI pp Max",[1]EquipTable!$1:$1,0),0)-VLOOKUP($N123,[1]EquipTable!$1:$1048576,MATCH("표준 DI pp Min",[1]EquipTable!$1:$1,0),0)+1))),
IF(OR($M123="캐릭터 상자 일반등급",$M123="캐릭터 상자 영웅등급"),"삭제",
IF(OR($M123="지정 캐릭터",IF(ISERROR(FIND("지정 캐릭터 LBP",$M123)),0,1)),
  IF(AND(OR($B123=10,$B123=11),$M123=OFFSET($M123,-1,0)),OFFSET(Q123,-1,0),
    IF(ISBLANK(VLOOKUP($N123,[2]ActorTable!$1:$1048576,MATCH("표준 DI pp Min",[2]ActorTable!$1:$1,0),0)),"삭제",
      INT(VLOOKUP($M123,$AP:$BC,MATCH($AZ$1,$AP$1:$BC$1,0),0)*(VLOOKUP($N123,[2]ActorTable!$1:$1048576,MATCH("표준 DI pp Min",[2]ActorTable!$1:$1,0),0)+$H123*(VLOOKUP($N123,[2]ActorTable!$1:$1048576,MATCH("표준 DI pp Max",[2]ActorTable!$1:$1,0),0)-VLOOKUP($N123,[2]ActorTable!$1:$1048576,MATCH("표준 DI pp Min",[2]ActorTable!$1:$1,0),0)+1))))),
IF($M123="안 지정 캐릭터 영웅등급",
  IF(AND(OR($B123=10,$B123=11),$M123=OFFSET($M123,-1,0)),OFFSET(Q123,-1,0),
    VLOOKUP($M123,$AP:$BC,MATCH($BB$1,$AP$1:$BC$1,0),0)+INT($H123*(VLOOKUP($M123,$AP:$BC,MATCH($BC$1,$AP$1:$BC$1,0),0)-VLOOKUP($M123,$AP:$BC,MATCH($BB$1,$AP$1:$BC$1,0),0)+1))),
IF($M123="지정 캐릭터 PP",
  IF(AND(OR($B123=10,$B123=11),$M123=OFFSET($M123,-1,0)),OFFSET(Q123,-1,0),
    INT($O123*VLOOKUP($M123,$AP:$BC,MATCH($AZ$1,$AP$1:$BC$1,0),0)*IF($O123&lt;=15,1,1+($O123-15)^0.5/8)*CHOOSE(MID($N123,7,1)+1,1,1.25,2))),
"그외없음")))))))</f>
        <v>삭제</v>
      </c>
      <c r="R123">
        <f ca="1">IF($M123="삭제","삭제",
IF($M123="지정 장비",
  IF($P123="DI",
    VLOOKUP($N123,[1]EquipTable!$1:$1048576,MATCH("표준 DI pr Min",[1]EquipTable!$1:$1,0),0)+INT($I123*(VLOOKUP($N123,[1]EquipTable!$1:$1048576,MATCH("표준 DI pr Max",[1]EquipTable!$1:$1,0),0)-VLOOKUP($N123,[1]EquipTable!$1:$1048576,MATCH("표준 DI pr Min",[1]EquipTable!$1:$1,0),0)+1)),
    ROUNDDOWN(VLOOKUP($N123,[1]EquipTable!$1:$1048576,MATCH("표준 GO pr Min",[1]EquipTable!$1:$1,0),0)+INT($I123*(VLOOKUP($N123,[1]EquipTable!$1:$1048576,MATCH("표준 GO pr Max",[1]EquipTable!$1:$1,0),0)-VLOOKUP($N123,[1]EquipTable!$1:$1048576,MATCH("표준 GO pr Min",[1]EquipTable!$1:$1,0),0)+100)),-2)),
IF(OR($M123="캐릭터 상자 일반등급",$M123="캐릭터 상자 영웅등급"),VLOOKUP($M123,$AP:$BC,MATCH($AZ$1,$AP$1:$BC$1,0),0),
IF(OR($M123="지정 캐릭터",IF(ISERROR(FIND("지정 캐릭터 LBP",$M123)),0,1)),
  IF(AND(OR($B123=10,$B123=11),$M123=OFFSET($M123,-1,0)),OFFSET(R123,-1,0),
    INT(VLOOKUP($M123,$AP:$BC,MATCH($AZ$1,$AP$1:$BC$1,0),0)*(VLOOKUP($N123,[2]ActorTable!$1:$1048576,MATCH("표준 DI pr Min",[2]ActorTable!$1:$1,0),0)+$I123*(VLOOKUP($N123,[2]ActorTable!$1:$1048576,MATCH("표준 DI pr Max",[2]ActorTable!$1:$1,0),0)-VLOOKUP($N123,[2]ActorTable!$1:$1048576,MATCH("표준 DI pr Min",[2]ActorTable!$1:$1,0),0)+1)))),
IF($M123="안 지정 캐릭터 영웅등급",
  IF(AND(OR($B123=10,$B123=11),$M123=OFFSET($M123,-1,0)),OFFSET(R123,-1,0),
    VLOOKUP($M123,$AP:$BC,MATCH($AZ$1,$AP$1:$BC$1,0),0)+INT($I123*(VLOOKUP($M123,$AP:$BC,MATCH($BA$1,$AP$1:$BC$1,0),0)-VLOOKUP($M123,$AP:$BC,MATCH($AZ$1,$AP$1:$BC$1,0),0)+1))),
IF($M123="지정 캐릭터 PP",
  IF(AND(OR($B123=10,$B123=11),$M123=OFFSET($M123,-1,0)),OFFSET(R123,-1,0),
    INT($O123*VLOOKUP($M123,$AP:$BC,MATCH($AZ$1,$AP$1:$BC$1,0),0)*IF($O123&lt;=15,1,1+($O123-15)^0.5/8)*CHOOSE(MID($N123,7,1)+1,1,1.25,2)*(VLOOKUP($M123,$AP:$BC,MATCH($BA$1,$AP$1:$BC$1,0),0)+$I123*(VLOOKUP($M123,$AP:$BC,MATCH($BB$1,$AP$1:$BC$1,0),0)-VLOOKUP($M123,$AP:$BC,MATCH($BA$1,$AP$1:$BC$1,0),0))))),
IF(OR($M123="안 지정 캐릭터 PP 일반등급",$M123="안 지정 캐릭터 PP 영웅등급"),
  IF(AND(OR($B123=10,$B123=11),$M123=OFFSET($M123,-1,0)),OFFSET(R123,-1,0),
    $O123*VLOOKUP($M123,$AP:$BC,MATCH($AZ$1,$AP$1:$BC$1,0),0)),
"그외없음")))))))</f>
        <v>2100</v>
      </c>
      <c r="S123" t="str">
        <f ca="1">IF(OR(ISNUMBER(N123),N123="삭제",ISBLANK(N123)),"",
IF(LEFT(N123,5)="Equip",
  IF($BP$1&lt;VLOOKUP(N123,[1]EquipTable!$1:$1048576,MATCH("업데이트순번",[1]EquipTable!$1:$1,0),0),"업데이트순번이상",""),
IF(LEFT(N123,5)="Actor",
  IF($BY$1&lt;VLOOKUP(N123,[2]ActorTable!$1:$1048576,MATCH("업데이트순번",[2]ActorTable!$1:$1,0),0),"업데이트순번이상",""),
"그외없음")))</f>
        <v/>
      </c>
      <c r="T123" t="str">
        <f ca="1">IF(OR(ISNUMBER(N123),N123="삭제",ISBLANK(N123)),"",
IF(LEFT(N123,5)="Equip",IF(MID(N123,7,1)="4","전설",""),
IF(LEFT(N123,5)="Actor",IF(MID(N123,7,1)="2","전설",""),
"그외없음")))</f>
        <v/>
      </c>
      <c r="U123" t="s">
        <v>82</v>
      </c>
      <c r="V123" t="s">
        <v>251</v>
      </c>
      <c r="W123">
        <v>1</v>
      </c>
      <c r="X123" t="s">
        <v>125</v>
      </c>
      <c r="Z123">
        <v>900</v>
      </c>
      <c r="AA123" t="str">
        <f ca="1">IF(ISBLANK(AB123),"",
VLOOKUP(AB123,OFFSET(INDIRECT("$A:$B"),0,MATCH(AB$1&amp;"_Verify",INDIRECT("$1:$1"),0)-1),2,0)
)</f>
        <v>fe</v>
      </c>
      <c r="AB123" t="s">
        <v>82</v>
      </c>
      <c r="AC123" t="s">
        <v>446</v>
      </c>
      <c r="AD123">
        <v>1</v>
      </c>
      <c r="AE123" t="s">
        <v>125</v>
      </c>
      <c r="AG123">
        <v>3300</v>
      </c>
      <c r="AH123" t="str">
        <f ca="1">IF(OR(ISNUMBER(AC123),AC123="삭제",ISBLANK(AC123)),"",
IF(LEFT(AC123,5)="Equip",
  IF($BP$1&lt;VLOOKUP(AC123,[1]EquipTable!$1:$1048576,MATCH("업데이트순번",[1]EquipTable!$1:$1,0),0),"업데이트순번이상",""),
IF(LEFT(AC123,5)="Actor",
  IF($BY$1&lt;VLOOKUP(AC123,[2]ActorTable!$1:$1048576,MATCH("업데이트순번",[2]ActorTable!$1:$1,0),0),"업데이트순번이상",""),
"그외없음")))</f>
        <v/>
      </c>
      <c r="AI123" s="11" t="str">
        <f>IF(OR(ISNUMBER(AC123),AC123="삭제",ISBLANK(AC123)),"",
IF(LEFT(AC123,5)="Equip",IF(MID(AC123,7,1)="4","전설",""),
IF(LEFT(AC123,5)="Actor",IF(MID(AC123,7,1)="2","전설",""),
"그외없음")))</f>
        <v/>
      </c>
      <c r="AJ123" t="str">
        <f>IF(ISBLANK($AB123),"",
IF(AND($B123&gt;=VLOOKUP($AB123,$AP:$AS,3,0),$B123&lt;=VLOOKUP($AB123,$AP:$AS,4,0)),"","슬롯타입이상"))</f>
        <v/>
      </c>
      <c r="AK123" t="str">
        <f ca="1">IF(OR(
  AND(NOT(ISERROR(FIND("상자",AB123))),ISBLANK(AC123)),
  AND(ISBLANK(AB123),ISBLANK(AC123)),
  AND(NOT(ISERROR(FIND("안 지정",AB123))),ISNUMBER(AC123))),"",
IF(AND(NOT(ISERROR(FIND("상자",AB123))),NOT(ISBLANK(AC123))),"밸류불필요",
IF(AND(NOT(ISERROR(FIND("안 지정",AB123))),NOT(ISNUMBER(AC123))),"숫자필요",
IF(NOT(ISERROR(FIND("장비",AB123))),
  IFERROR(VLOOKUP(AC123,[1]EquipTable!$A:$T,MATCH("이름참고",[1]EquipTable!$1:$1,0),0),"장비없음"),
IF(NOT(ISERROR(FIND("캐릭터",AB123))),
  IFERROR(VLOOKUP(AC123,[2]ActorTable!$A:$H,MATCH("이름참고",[2]ActorTable!$1:$1,0),0),"캐릭터없음"),
"")))))</f>
        <v>미스틱 해머</v>
      </c>
      <c r="AL123">
        <v>1</v>
      </c>
      <c r="AM123" t="str">
        <f ca="1">IF(ROW()=2,AN123,OFFSET(AM123,-1,0)&amp;IF(LEN(AN123)=0,"",","&amp;AN123))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v>
      </c>
      <c r="AN123" t="str">
        <f ca="1">IF(AL123&lt;&gt;1,"",
"{"""&amp;A$1&amp;""":"&amp;A123
&amp;","""&amp;B$1&amp;""":"&amp;B123
&amp;IF(LEN(AA123)=0,"",","""&amp;AA$1&amp;""":"""&amp;AA123&amp;"""")
&amp;IF(LEN(AC123)=0,"",","""&amp;AC$1&amp;""":"""&amp;AC123&amp;"""")
&amp;IF(LEN(AD123)=0,"",","""&amp;AD$1&amp;""":"&amp;AD123)
&amp;IF(LEN(AE123)=0,"",","""&amp;AE$1&amp;""":"""&amp;AE123&amp;"""")
&amp;IF(LEN(AF123)=0,"",","""&amp;AF$1&amp;""":"&amp;AF123)
&amp;IF(LEN(AG123)=0,"",","""&amp;AG$1&amp;""":"&amp;AG123)&amp;"}")</f>
        <v>{"dy":13,"sl":1,"tp":"fe","vl":"Equip4202","cn":1,"pt":"GO","pr":3300}</v>
      </c>
      <c r="BM123">
        <f ca="1">IF(VLOOKUP($BV123,[1]EquipTable!$1:$1048576,MATCH("업데이트순번",[1]EquipTable!$1:$1,0),0)&lt;=$BP$1,1,0)
*IF(MID(BV123,7,1)="4",0.1,1)</f>
        <v>0.1</v>
      </c>
      <c r="BN123">
        <f ca="1">IF(VLOOKUP($BV123,[1]EquipTable!$1:$1048576,MATCH("업데이트순번",[1]EquipTable!$1:$1,0),0)&lt;=$BP$1,1,0)
*IF(MID(BV123,7,1)="4",0.1,1)
*IF(AND(MID(BV123,7,1)&lt;&gt;"4",OR(MID(BV123,6,1)="6",MID(BV123,6,1)="7")),3,1)</f>
        <v>0.1</v>
      </c>
      <c r="BO123">
        <f ca="1">IF(VLOOKUP($BV123,[1]EquipTable!$1:$1048576,MATCH("업데이트순번",[1]EquipTable!$1:$1,0),0)&lt;=$BP$1,1,0)
*IF(MID(BV123,7,1)="4",0.1,1)
*IF(AND(MID(BV123,7,1)&lt;&gt;"4",MID(BV123,6,1)="8"),4,1)</f>
        <v>0.1</v>
      </c>
      <c r="BP123">
        <f t="shared" ca="1" si="16"/>
        <v>1.3495276653171392E-3</v>
      </c>
      <c r="BQ123">
        <f t="shared" ca="1" si="17"/>
        <v>9.4250706880301622E-4</v>
      </c>
      <c r="BR123">
        <f t="shared" ca="1" si="18"/>
        <v>1.0193679918450561E-3</v>
      </c>
      <c r="BS123">
        <f t="shared" ca="1" si="19"/>
        <v>0.9973009446693667</v>
      </c>
      <c r="BT123">
        <f t="shared" ca="1" si="20"/>
        <v>0.99811498586239356</v>
      </c>
      <c r="BU123">
        <f t="shared" ca="1" si="21"/>
        <v>0.99796126401630914</v>
      </c>
      <c r="BV123" t="str">
        <f ca="1">OFFSET([1]EquipTable!$A$1,ROW()-1,0)</f>
        <v>Equip8401</v>
      </c>
    </row>
    <row r="124" spans="1:74">
      <c r="A124">
        <v>13</v>
      </c>
      <c r="B124">
        <v>2</v>
      </c>
      <c r="C124">
        <f>IF(B124&lt;=9,0,
IF(B124=10,1,2))</f>
        <v>0</v>
      </c>
      <c r="D124">
        <f ca="1">RAND()</f>
        <v>0.39379472681502281</v>
      </c>
      <c r="E124">
        <f ca="1">RAND()</f>
        <v>0.18009459438256492</v>
      </c>
      <c r="F124">
        <f ca="1">RAND()</f>
        <v>1.7225157391155044E-2</v>
      </c>
      <c r="G124">
        <f ca="1">RAND()</f>
        <v>0.21137337245558685</v>
      </c>
      <c r="H124">
        <f ca="1">RAND()</f>
        <v>0.61343925144712219</v>
      </c>
      <c r="I124">
        <f ca="1">RAND()</f>
        <v>0.43294943712267464</v>
      </c>
      <c r="M124" t="str">
        <f ca="1">IF(LEN(J124)&lt;&gt;0,J124,VLOOKUP(D124+$B124,$BJ:$BK,MATCH($BK$1,$BJ$1:$BK$1,0),1))</f>
        <v>안 지정 캐릭터 PP 영웅등급</v>
      </c>
      <c r="N124">
        <f ca="1">IF(LEN(K124)&lt;&gt;0,
  IF(LEN($J124)=0,"두 칸 모두 입력",
  IF($J124="지정 장비",K124,INDEX($CA:$CA,MATCH(K124,$CB:$CB,0)))),
IF($M124="삭제","삭제",
IF($M124="지정 장비",VLOOKUP($E124,OFFSET($BS:$BV,0,IF($B124=6,1,IF($B124=7,2,0))),MATCH($BV$1,OFFSET($BS$1:$BV$1,0,IF($B124=6,1,IF($B124=7,2,0))),0),1),
IF(OR($M124="캐릭터 상자 일반등급",$M124="캐릭터 상자 영웅등급"),"삭제",
IF(OR($M124="지정 캐릭터",$M124="지정 캐릭터 PP",IF(ISERROR(FIND("지정 캐릭터 LBP",$M124)),0,1)),
  IF(AND(OR($B124=10,$B124=11),$M124=OFFSET($M124,-1,0)),OFFSET(N124,-1,0),VLOOKUP($E124,$BZ:$CA,MATCH($CA$1,$BZ$1:$CA$1,0),1)),
IF(OR($M124="안 지정 캐릭터 영웅등급",$M124="안 지정 캐릭터 PP 일반등급",$M124="안 지정 캐릭터 PP 영웅등급"),
  IF(AND(OR($B124=10,$B124=11),$M124=OFFSET($M124,-1,0)),OFFSET(N124,-1,0),INT($E124*100000)),
"그외없음"))))))</f>
        <v>18009</v>
      </c>
      <c r="O124">
        <f ca="1">IF(LEN(L124)&lt;&gt;0,
  IF(OR(LEN($J124)=0,LEN($K124)=0),"세 칸 모두 입력",L124),
IF($M124="삭제","삭제",
IF(OR($M124="지정 장비",$M124="캐릭터 상자 일반등급",$M124="캐릭터 상자 영웅등급",$M124="지정 캐릭터",IF(ISERROR(FIND("지정 캐릭터 LBP",$M124)),0,1),$M124="안 지정 캐릭터 영웅등급"),1,
IF($M124="지정 캐릭터 PP",
  IF(AND(OR($B124=10,$B124=11),$M124=OFFSET($M124,-1,0)),OFFSET(O124,-1,0),
    VLOOKUP($M124,$AP:$BB,MATCH($AX$1,$AP$1:$BB$1,0),0)+INT($E124*(VLOOKUP($M124,$AP:$BB,MATCH($AY$1,$AP$1:$BB$1,0),0)-VLOOKUP($M124,$AP:$BB,MATCH($AX$1,$AP$1:$BB$1,0),0)+1))),
IF(OR($M124="안 지정 캐릭터 PP 일반등급",$M124="안 지정 캐릭터 PP 영웅등급"),
  IF(AND(OR($B124=10,$B124=11),$M124=OFFSET($M124,-1,0)),OFFSET(O124,-1,0),
    VLOOKUP($M124,$AP:$BB,MATCH($AX$1,$AP$1:$BB$1,0),0)+INT($E124*(VLOOKUP($M124,$AP:$BB,MATCH($AY$1,$AP$1:$BB$1,0),0)-VLOOKUP($M124,$AP:$BB,MATCH($AX$1,$AP$1:$BB$1,0),0)+1))),
"그외없음")))))</f>
        <v>5</v>
      </c>
      <c r="P124" t="str">
        <f ca="1">IF($M124="삭제","삭제",
IF($M124="지정 장비",
  IF(ISBLANK(VLOOKUP($N124,[1]EquipTable!$1:$1048576,MATCH("표준 GO pr Min",[1]EquipTable!$1:$1,0),0)),"DI",
    IF(ISBLANK(VLOOKUP($N124,[1]EquipTable!$1:$1048576,MATCH("표준 DI pr Min",[1]EquipTable!$1:$1,0),0)),"GO",
      IF(G124&lt;IF($B124&lt;=1,0.5,0.25),"DI","GO"))),
IF(OR($M124="캐릭터 상자 일반등급",$M124="캐릭터 상자 영웅등급"),"DI",
IF(OR($M124="지정 캐릭터",IF(ISERROR(FIND("지정 캐릭터 LBP",$M124)),0,1),$M124="안 지정 캐릭터 영웅등급"),"DI",
IF($M124="지정 캐릭터 PP","DI",
IF(OR($M124="안 지정 캐릭터 PP 일반등급",$M124="안 지정 캐릭터 PP 영웅등급"),"GO",
"그외없음"))))))</f>
        <v>GO</v>
      </c>
      <c r="Q124" t="str">
        <f ca="1">IF($M124="삭제","삭제",
IF($P124="GO","삭제",
IF($M124="지정 장비",
  IF(ISBLANK(VLOOKUP($N124,[1]EquipTable!$1:$1048576,MATCH("표준 DI pp Min",[1]EquipTable!$1:$1,0),0)),"삭제",
    VLOOKUP($N124,[1]EquipTable!$1:$1048576,MATCH("표준 DI pp Min",[1]EquipTable!$1:$1,0),0)+INT($H124*(VLOOKUP($N124,[1]EquipTable!$1:$1048576,MATCH("표준 DI pp Max",[1]EquipTable!$1:$1,0),0)-VLOOKUP($N124,[1]EquipTable!$1:$1048576,MATCH("표준 DI pp Min",[1]EquipTable!$1:$1,0),0)+1))),
IF(OR($M124="캐릭터 상자 일반등급",$M124="캐릭터 상자 영웅등급"),"삭제",
IF(OR($M124="지정 캐릭터",IF(ISERROR(FIND("지정 캐릭터 LBP",$M124)),0,1)),
  IF(AND(OR($B124=10,$B124=11),$M124=OFFSET($M124,-1,0)),OFFSET(Q124,-1,0),
    IF(ISBLANK(VLOOKUP($N124,[2]ActorTable!$1:$1048576,MATCH("표준 DI pp Min",[2]ActorTable!$1:$1,0),0)),"삭제",
      INT(VLOOKUP($M124,$AP:$BC,MATCH($AZ$1,$AP$1:$BC$1,0),0)*(VLOOKUP($N124,[2]ActorTable!$1:$1048576,MATCH("표준 DI pp Min",[2]ActorTable!$1:$1,0),0)+$H124*(VLOOKUP($N124,[2]ActorTable!$1:$1048576,MATCH("표준 DI pp Max",[2]ActorTable!$1:$1,0),0)-VLOOKUP($N124,[2]ActorTable!$1:$1048576,MATCH("표준 DI pp Min",[2]ActorTable!$1:$1,0),0)+1))))),
IF($M124="안 지정 캐릭터 영웅등급",
  IF(AND(OR($B124=10,$B124=11),$M124=OFFSET($M124,-1,0)),OFFSET(Q124,-1,0),
    VLOOKUP($M124,$AP:$BC,MATCH($BB$1,$AP$1:$BC$1,0),0)+INT($H124*(VLOOKUP($M124,$AP:$BC,MATCH($BC$1,$AP$1:$BC$1,0),0)-VLOOKUP($M124,$AP:$BC,MATCH($BB$1,$AP$1:$BC$1,0),0)+1))),
IF($M124="지정 캐릭터 PP",
  IF(AND(OR($B124=10,$B124=11),$M124=OFFSET($M124,-1,0)),OFFSET(Q124,-1,0),
    INT($O124*VLOOKUP($M124,$AP:$BC,MATCH($AZ$1,$AP$1:$BC$1,0),0)*IF($O124&lt;=15,1,1+($O124-15)^0.5/8)*CHOOSE(MID($N124,7,1)+1,1,1.25,2))),
"그외없음")))))))</f>
        <v>삭제</v>
      </c>
      <c r="R124">
        <f ca="1">IF($M124="삭제","삭제",
IF($M124="지정 장비",
  IF($P124="DI",
    VLOOKUP($N124,[1]EquipTable!$1:$1048576,MATCH("표준 DI pr Min",[1]EquipTable!$1:$1,0),0)+INT($I124*(VLOOKUP($N124,[1]EquipTable!$1:$1048576,MATCH("표준 DI pr Max",[1]EquipTable!$1:$1,0),0)-VLOOKUP($N124,[1]EquipTable!$1:$1048576,MATCH("표준 DI pr Min",[1]EquipTable!$1:$1,0),0)+1)),
    ROUNDDOWN(VLOOKUP($N124,[1]EquipTable!$1:$1048576,MATCH("표준 GO pr Min",[1]EquipTable!$1:$1,0),0)+INT($I124*(VLOOKUP($N124,[1]EquipTable!$1:$1048576,MATCH("표준 GO pr Max",[1]EquipTable!$1:$1,0),0)-VLOOKUP($N124,[1]EquipTable!$1:$1048576,MATCH("표준 GO pr Min",[1]EquipTable!$1:$1,0),0)+100)),-2)),
IF(OR($M124="캐릭터 상자 일반등급",$M124="캐릭터 상자 영웅등급"),VLOOKUP($M124,$AP:$BC,MATCH($AZ$1,$AP$1:$BC$1,0),0),
IF(OR($M124="지정 캐릭터",IF(ISERROR(FIND("지정 캐릭터 LBP",$M124)),0,1)),
  IF(AND(OR($B124=10,$B124=11),$M124=OFFSET($M124,-1,0)),OFFSET(R124,-1,0),
    INT(VLOOKUP($M124,$AP:$BC,MATCH($AZ$1,$AP$1:$BC$1,0),0)*(VLOOKUP($N124,[2]ActorTable!$1:$1048576,MATCH("표준 DI pr Min",[2]ActorTable!$1:$1,0),0)+$I124*(VLOOKUP($N124,[2]ActorTable!$1:$1048576,MATCH("표준 DI pr Max",[2]ActorTable!$1:$1,0),0)-VLOOKUP($N124,[2]ActorTable!$1:$1048576,MATCH("표준 DI pr Min",[2]ActorTable!$1:$1,0),0)+1)))),
IF($M124="안 지정 캐릭터 영웅등급",
  IF(AND(OR($B124=10,$B124=11),$M124=OFFSET($M124,-1,0)),OFFSET(R124,-1,0),
    VLOOKUP($M124,$AP:$BC,MATCH($AZ$1,$AP$1:$BC$1,0),0)+INT($I124*(VLOOKUP($M124,$AP:$BC,MATCH($BA$1,$AP$1:$BC$1,0),0)-VLOOKUP($M124,$AP:$BC,MATCH($AZ$1,$AP$1:$BC$1,0),0)+1))),
IF($M124="지정 캐릭터 PP",
  IF(AND(OR($B124=10,$B124=11),$M124=OFFSET($M124,-1,0)),OFFSET(R124,-1,0),
    INT($O124*VLOOKUP($M124,$AP:$BC,MATCH($AZ$1,$AP$1:$BC$1,0),0)*IF($O124&lt;=15,1,1+($O124-15)^0.5/8)*CHOOSE(MID($N124,7,1)+1,1,1.25,2)*(VLOOKUP($M124,$AP:$BC,MATCH($BA$1,$AP$1:$BC$1,0),0)+$I124*(VLOOKUP($M124,$AP:$BC,MATCH($BB$1,$AP$1:$BC$1,0),0)-VLOOKUP($M124,$AP:$BC,MATCH($BA$1,$AP$1:$BC$1,0),0))))),
IF(OR($M124="안 지정 캐릭터 PP 일반등급",$M124="안 지정 캐릭터 PP 영웅등급"),
  IF(AND(OR($B124=10,$B124=11),$M124=OFFSET($M124,-1,0)),OFFSET(R124,-1,0),
    $O124*VLOOKUP($M124,$AP:$BC,MATCH($AZ$1,$AP$1:$BC$1,0),0)),
"그외없음")))))))</f>
        <v>1500</v>
      </c>
      <c r="S124" t="str">
        <f ca="1">IF(OR(ISNUMBER(N124),N124="삭제",ISBLANK(N124)),"",
IF(LEFT(N124,5)="Equip",
  IF($BP$1&lt;VLOOKUP(N124,[1]EquipTable!$1:$1048576,MATCH("업데이트순번",[1]EquipTable!$1:$1,0),0),"업데이트순번이상",""),
IF(LEFT(N124,5)="Actor",
  IF($BY$1&lt;VLOOKUP(N124,[2]ActorTable!$1:$1048576,MATCH("업데이트순번",[2]ActorTable!$1:$1,0),0),"업데이트순번이상",""),
"그외없음")))</f>
        <v/>
      </c>
      <c r="T124" t="str">
        <f ca="1">IF(OR(ISNUMBER(N124),N124="삭제",ISBLANK(N124)),"",
IF(LEFT(N124,5)="Equip",IF(MID(N124,7,1)="4","전설",""),
IF(LEFT(N124,5)="Actor",IF(MID(N124,7,1)="2","전설",""),
"그외없음")))</f>
        <v/>
      </c>
      <c r="U124" t="s">
        <v>91</v>
      </c>
      <c r="V124">
        <v>12663</v>
      </c>
      <c r="W124">
        <v>9</v>
      </c>
      <c r="X124" t="s">
        <v>125</v>
      </c>
      <c r="Z124">
        <v>900</v>
      </c>
      <c r="AA124" t="str">
        <f ca="1">IF(ISBLANK(AB124),"",
VLOOKUP(AB124,OFFSET(INDIRECT("$A:$B"),0,MATCH(AB$1&amp;"_Verify",INDIRECT("$1:$1"),0)-1),2,0)
)</f>
        <v>fe</v>
      </c>
      <c r="AB124" t="s">
        <v>82</v>
      </c>
      <c r="AC124" t="s">
        <v>426</v>
      </c>
      <c r="AD124">
        <v>1</v>
      </c>
      <c r="AE124" t="s">
        <v>129</v>
      </c>
      <c r="AG124">
        <v>10</v>
      </c>
      <c r="AH124" t="str">
        <f ca="1">IF(OR(ISNUMBER(AC124),AC124="삭제",ISBLANK(AC124)),"",
IF(LEFT(AC124,5)="Equip",
  IF($BP$1&lt;VLOOKUP(AC124,[1]EquipTable!$1:$1048576,MATCH("업데이트순번",[1]EquipTable!$1:$1,0),0),"업데이트순번이상",""),
IF(LEFT(AC124,5)="Actor",
  IF($BY$1&lt;VLOOKUP(AC124,[2]ActorTable!$1:$1048576,MATCH("업데이트순번",[2]ActorTable!$1:$1,0),0),"업데이트순번이상",""),
"그외없음")))</f>
        <v/>
      </c>
      <c r="AI124" s="11" t="str">
        <f>IF(OR(ISNUMBER(AC124),AC124="삭제",ISBLANK(AC124)),"",
IF(LEFT(AC124,5)="Equip",IF(MID(AC124,7,1)="4","전설",""),
IF(LEFT(AC124,5)="Actor",IF(MID(AC124,7,1)="2","전설",""),
"그외없음")))</f>
        <v/>
      </c>
      <c r="AJ124" t="str">
        <f>IF(ISBLANK($AB124),"",
IF(AND($B124&gt;=VLOOKUP($AB124,$AP:$AS,3,0),$B124&lt;=VLOOKUP($AB124,$AP:$AS,4,0)),"","슬롯타입이상"))</f>
        <v/>
      </c>
      <c r="AK124" t="str">
        <f ca="1">IF(OR(
  AND(NOT(ISERROR(FIND("상자",AB124))),ISBLANK(AC124)),
  AND(ISBLANK(AB124),ISBLANK(AC124)),
  AND(NOT(ISERROR(FIND("안 지정",AB124))),ISNUMBER(AC124))),"",
IF(AND(NOT(ISERROR(FIND("상자",AB124))),NOT(ISBLANK(AC124))),"밸류불필요",
IF(AND(NOT(ISERROR(FIND("안 지정",AB124))),NOT(ISNUMBER(AC124))),"숫자필요",
IF(NOT(ISERROR(FIND("장비",AB124))),
  IFERROR(VLOOKUP(AC124,[1]EquipTable!$A:$T,MATCH("이름참고",[1]EquipTable!$1:$1,0),0),"장비없음"),
IF(NOT(ISERROR(FIND("캐릭터",AB124))),
  IFERROR(VLOOKUP(AC124,[2]ActorTable!$A:$H,MATCH("이름참고",[2]ActorTable!$1:$1,0),0),"캐릭터없음"),
"")))))</f>
        <v>오디세이 픽액스</v>
      </c>
      <c r="AL124">
        <v>1</v>
      </c>
      <c r="AM124" t="str">
        <f ca="1">IF(ROW()=2,AN124,OFFSET(AM124,-1,0)&amp;IF(LEN(AN124)=0,"",","&amp;AN124))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v>
      </c>
      <c r="AN124" t="str">
        <f ca="1">IF(AL124&lt;&gt;1,"",
"{"""&amp;A$1&amp;""":"&amp;A124
&amp;","""&amp;B$1&amp;""":"&amp;B124
&amp;IF(LEN(AA124)=0,"",","""&amp;AA$1&amp;""":"""&amp;AA124&amp;"""")
&amp;IF(LEN(AC124)=0,"",","""&amp;AC$1&amp;""":"""&amp;AC124&amp;"""")
&amp;IF(LEN(AD124)=0,"",","""&amp;AD$1&amp;""":"&amp;AD124)
&amp;IF(LEN(AE124)=0,"",","""&amp;AE$1&amp;""":"""&amp;AE124&amp;"""")
&amp;IF(LEN(AF124)=0,"",","""&amp;AF$1&amp;""":"&amp;AF124)
&amp;IF(LEN(AG124)=0,"",","""&amp;AG$1&amp;""":"&amp;AG124)&amp;"}")</f>
        <v>{"dy":13,"sl":2,"tp":"fe","vl":"Equip0302","cn":1,"pt":"DI","pr":10}</v>
      </c>
      <c r="BM124">
        <f ca="1">IF(VLOOKUP($BV124,[1]EquipTable!$1:$1048576,MATCH("업데이트순번",[1]EquipTable!$1:$1,0),0)&lt;=$BP$1,1,0)
*IF(MID(BV124,7,1)="4",0.1,1)</f>
        <v>0.1</v>
      </c>
      <c r="BN124">
        <f ca="1">IF(VLOOKUP($BV124,[1]EquipTable!$1:$1048576,MATCH("업데이트순번",[1]EquipTable!$1:$1,0),0)&lt;=$BP$1,1,0)
*IF(MID(BV124,7,1)="4",0.1,1)
*IF(AND(MID(BV124,7,1)&lt;&gt;"4",OR(MID(BV124,6,1)="6",MID(BV124,6,1)="7")),3,1)</f>
        <v>0.1</v>
      </c>
      <c r="BO124">
        <f ca="1">IF(VLOOKUP($BV124,[1]EquipTable!$1:$1048576,MATCH("업데이트순번",[1]EquipTable!$1:$1,0),0)&lt;=$BP$1,1,0)
*IF(MID(BV124,7,1)="4",0.1,1)
*IF(AND(MID(BV124,7,1)&lt;&gt;"4",MID(BV124,6,1)="8"),4,1)</f>
        <v>0.1</v>
      </c>
      <c r="BP124">
        <f t="shared" ca="1" si="16"/>
        <v>1.3495276653171392E-3</v>
      </c>
      <c r="BQ124">
        <f t="shared" ca="1" si="17"/>
        <v>9.4250706880301622E-4</v>
      </c>
      <c r="BR124">
        <f t="shared" ca="1" si="18"/>
        <v>1.0193679918450561E-3</v>
      </c>
      <c r="BS124">
        <f t="shared" ca="1" si="19"/>
        <v>0.99865047233468385</v>
      </c>
      <c r="BT124">
        <f t="shared" ca="1" si="20"/>
        <v>0.99905749293119661</v>
      </c>
      <c r="BU124">
        <f t="shared" ca="1" si="21"/>
        <v>0.99898063200815423</v>
      </c>
      <c r="BV124" t="str">
        <f ca="1">OFFSET([1]EquipTable!$A$1,ROW()-1,0)</f>
        <v>Equip8402</v>
      </c>
    </row>
    <row r="125" spans="1:74">
      <c r="A125">
        <v>13</v>
      </c>
      <c r="B125">
        <v>3</v>
      </c>
      <c r="C125">
        <f>IF(B125&lt;=9,0,
IF(B125=10,1,2))</f>
        <v>0</v>
      </c>
      <c r="D125">
        <f ca="1">RAND()</f>
        <v>5.5941728562924897E-3</v>
      </c>
      <c r="E125">
        <f ca="1">RAND()</f>
        <v>0.5217965409513271</v>
      </c>
      <c r="F125">
        <f ca="1">RAND()</f>
        <v>0.9084503611815764</v>
      </c>
      <c r="G125">
        <f ca="1">RAND()</f>
        <v>0.20199754024716465</v>
      </c>
      <c r="H125">
        <f ca="1">RAND()</f>
        <v>0.10696791842724274</v>
      </c>
      <c r="I125">
        <f ca="1">RAND()</f>
        <v>0.72608790670645151</v>
      </c>
      <c r="M125" t="str">
        <f ca="1">IF(LEN(J125)&lt;&gt;0,J125,VLOOKUP(D125+$B125,$BJ:$BK,MATCH($BK$1,$BJ$1:$BK$1,0),1))</f>
        <v>안 지정 캐릭터 PP 영웅등급</v>
      </c>
      <c r="N125">
        <f ca="1">IF(LEN(K125)&lt;&gt;0,
  IF(LEN($J125)=0,"두 칸 모두 입력",
  IF($J125="지정 장비",K125,INDEX($CA:$CA,MATCH(K125,$CB:$CB,0)))),
IF($M125="삭제","삭제",
IF($M125="지정 장비",VLOOKUP($E125,OFFSET($BS:$BV,0,IF($B125=6,1,IF($B125=7,2,0))),MATCH($BV$1,OFFSET($BS$1:$BV$1,0,IF($B125=6,1,IF($B125=7,2,0))),0),1),
IF(OR($M125="캐릭터 상자 일반등급",$M125="캐릭터 상자 영웅등급"),"삭제",
IF(OR($M125="지정 캐릭터",$M125="지정 캐릭터 PP",IF(ISERROR(FIND("지정 캐릭터 LBP",$M125)),0,1)),
  IF(AND(OR($B125=10,$B125=11),$M125=OFFSET($M125,-1,0)),OFFSET(N125,-1,0),VLOOKUP($E125,$BZ:$CA,MATCH($CA$1,$BZ$1:$CA$1,0),1)),
IF(OR($M125="안 지정 캐릭터 영웅등급",$M125="안 지정 캐릭터 PP 일반등급",$M125="안 지정 캐릭터 PP 영웅등급"),
  IF(AND(OR($B125=10,$B125=11),$M125=OFFSET($M125,-1,0)),OFFSET(N125,-1,0),INT($E125*100000)),
"그외없음"))))))</f>
        <v>52179</v>
      </c>
      <c r="O125">
        <f ca="1">IF(LEN(L125)&lt;&gt;0,
  IF(OR(LEN($J125)=0,LEN($K125)=0),"세 칸 모두 입력",L125),
IF($M125="삭제","삭제",
IF(OR($M125="지정 장비",$M125="캐릭터 상자 일반등급",$M125="캐릭터 상자 영웅등급",$M125="지정 캐릭터",IF(ISERROR(FIND("지정 캐릭터 LBP",$M125)),0,1),$M125="안 지정 캐릭터 영웅등급"),1,
IF($M125="지정 캐릭터 PP",
  IF(AND(OR($B125=10,$B125=11),$M125=OFFSET($M125,-1,0)),OFFSET(O125,-1,0),
    VLOOKUP($M125,$AP:$BB,MATCH($AX$1,$AP$1:$BB$1,0),0)+INT($E125*(VLOOKUP($M125,$AP:$BB,MATCH($AY$1,$AP$1:$BB$1,0),0)-VLOOKUP($M125,$AP:$BB,MATCH($AX$1,$AP$1:$BB$1,0),0)+1))),
IF(OR($M125="안 지정 캐릭터 PP 일반등급",$M125="안 지정 캐릭터 PP 영웅등급"),
  IF(AND(OR($B125=10,$B125=11),$M125=OFFSET($M125,-1,0)),OFFSET(O125,-1,0),
    VLOOKUP($M125,$AP:$BB,MATCH($AX$1,$AP$1:$BB$1,0),0)+INT($E125*(VLOOKUP($M125,$AP:$BB,MATCH($AY$1,$AP$1:$BB$1,0),0)-VLOOKUP($M125,$AP:$BB,MATCH($AX$1,$AP$1:$BB$1,0),0)+1))),
"그외없음")))))</f>
        <v>9</v>
      </c>
      <c r="P125" t="str">
        <f ca="1">IF($M125="삭제","삭제",
IF($M125="지정 장비",
  IF(ISBLANK(VLOOKUP($N125,[1]EquipTable!$1:$1048576,MATCH("표준 GO pr Min",[1]EquipTable!$1:$1,0),0)),"DI",
    IF(ISBLANK(VLOOKUP($N125,[1]EquipTable!$1:$1048576,MATCH("표준 DI pr Min",[1]EquipTable!$1:$1,0),0)),"GO",
      IF(G125&lt;IF($B125&lt;=1,0.5,0.25),"DI","GO"))),
IF(OR($M125="캐릭터 상자 일반등급",$M125="캐릭터 상자 영웅등급"),"DI",
IF(OR($M125="지정 캐릭터",IF(ISERROR(FIND("지정 캐릭터 LBP",$M125)),0,1),$M125="안 지정 캐릭터 영웅등급"),"DI",
IF($M125="지정 캐릭터 PP","DI",
IF(OR($M125="안 지정 캐릭터 PP 일반등급",$M125="안 지정 캐릭터 PP 영웅등급"),"GO",
"그외없음"))))))</f>
        <v>GO</v>
      </c>
      <c r="Q125" t="str">
        <f ca="1">IF($M125="삭제","삭제",
IF($P125="GO","삭제",
IF($M125="지정 장비",
  IF(ISBLANK(VLOOKUP($N125,[1]EquipTable!$1:$1048576,MATCH("표준 DI pp Min",[1]EquipTable!$1:$1,0),0)),"삭제",
    VLOOKUP($N125,[1]EquipTable!$1:$1048576,MATCH("표준 DI pp Min",[1]EquipTable!$1:$1,0),0)+INT($H125*(VLOOKUP($N125,[1]EquipTable!$1:$1048576,MATCH("표준 DI pp Max",[1]EquipTable!$1:$1,0),0)-VLOOKUP($N125,[1]EquipTable!$1:$1048576,MATCH("표준 DI pp Min",[1]EquipTable!$1:$1,0),0)+1))),
IF(OR($M125="캐릭터 상자 일반등급",$M125="캐릭터 상자 영웅등급"),"삭제",
IF(OR($M125="지정 캐릭터",IF(ISERROR(FIND("지정 캐릭터 LBP",$M125)),0,1)),
  IF(AND(OR($B125=10,$B125=11),$M125=OFFSET($M125,-1,0)),OFFSET(Q125,-1,0),
    IF(ISBLANK(VLOOKUP($N125,[2]ActorTable!$1:$1048576,MATCH("표준 DI pp Min",[2]ActorTable!$1:$1,0),0)),"삭제",
      INT(VLOOKUP($M125,$AP:$BC,MATCH($AZ$1,$AP$1:$BC$1,0),0)*(VLOOKUP($N125,[2]ActorTable!$1:$1048576,MATCH("표준 DI pp Min",[2]ActorTable!$1:$1,0),0)+$H125*(VLOOKUP($N125,[2]ActorTable!$1:$1048576,MATCH("표준 DI pp Max",[2]ActorTable!$1:$1,0),0)-VLOOKUP($N125,[2]ActorTable!$1:$1048576,MATCH("표준 DI pp Min",[2]ActorTable!$1:$1,0),0)+1))))),
IF($M125="안 지정 캐릭터 영웅등급",
  IF(AND(OR($B125=10,$B125=11),$M125=OFFSET($M125,-1,0)),OFFSET(Q125,-1,0),
    VLOOKUP($M125,$AP:$BC,MATCH($BB$1,$AP$1:$BC$1,0),0)+INT($H125*(VLOOKUP($M125,$AP:$BC,MATCH($BC$1,$AP$1:$BC$1,0),0)-VLOOKUP($M125,$AP:$BC,MATCH($BB$1,$AP$1:$BC$1,0),0)+1))),
IF($M125="지정 캐릭터 PP",
  IF(AND(OR($B125=10,$B125=11),$M125=OFFSET($M125,-1,0)),OFFSET(Q125,-1,0),
    INT($O125*VLOOKUP($M125,$AP:$BC,MATCH($AZ$1,$AP$1:$BC$1,0),0)*IF($O125&lt;=15,1,1+($O125-15)^0.5/8)*CHOOSE(MID($N125,7,1)+1,1,1.25,2))),
"그외없음")))))))</f>
        <v>삭제</v>
      </c>
      <c r="R125">
        <f ca="1">IF($M125="삭제","삭제",
IF($M125="지정 장비",
  IF($P125="DI",
    VLOOKUP($N125,[1]EquipTable!$1:$1048576,MATCH("표준 DI pr Min",[1]EquipTable!$1:$1,0),0)+INT($I125*(VLOOKUP($N125,[1]EquipTable!$1:$1048576,MATCH("표준 DI pr Max",[1]EquipTable!$1:$1,0),0)-VLOOKUP($N125,[1]EquipTable!$1:$1048576,MATCH("표준 DI pr Min",[1]EquipTable!$1:$1,0),0)+1)),
    ROUNDDOWN(VLOOKUP($N125,[1]EquipTable!$1:$1048576,MATCH("표준 GO pr Min",[1]EquipTable!$1:$1,0),0)+INT($I125*(VLOOKUP($N125,[1]EquipTable!$1:$1048576,MATCH("표준 GO pr Max",[1]EquipTable!$1:$1,0),0)-VLOOKUP($N125,[1]EquipTable!$1:$1048576,MATCH("표준 GO pr Min",[1]EquipTable!$1:$1,0),0)+100)),-2)),
IF(OR($M125="캐릭터 상자 일반등급",$M125="캐릭터 상자 영웅등급"),VLOOKUP($M125,$AP:$BC,MATCH($AZ$1,$AP$1:$BC$1,0),0),
IF(OR($M125="지정 캐릭터",IF(ISERROR(FIND("지정 캐릭터 LBP",$M125)),0,1)),
  IF(AND(OR($B125=10,$B125=11),$M125=OFFSET($M125,-1,0)),OFFSET(R125,-1,0),
    INT(VLOOKUP($M125,$AP:$BC,MATCH($AZ$1,$AP$1:$BC$1,0),0)*(VLOOKUP($N125,[2]ActorTable!$1:$1048576,MATCH("표준 DI pr Min",[2]ActorTable!$1:$1,0),0)+$I125*(VLOOKUP($N125,[2]ActorTable!$1:$1048576,MATCH("표준 DI pr Max",[2]ActorTable!$1:$1,0),0)-VLOOKUP($N125,[2]ActorTable!$1:$1048576,MATCH("표준 DI pr Min",[2]ActorTable!$1:$1,0),0)+1)))),
IF($M125="안 지정 캐릭터 영웅등급",
  IF(AND(OR($B125=10,$B125=11),$M125=OFFSET($M125,-1,0)),OFFSET(R125,-1,0),
    VLOOKUP($M125,$AP:$BC,MATCH($AZ$1,$AP$1:$BC$1,0),0)+INT($I125*(VLOOKUP($M125,$AP:$BC,MATCH($BA$1,$AP$1:$BC$1,0),0)-VLOOKUP($M125,$AP:$BC,MATCH($AZ$1,$AP$1:$BC$1,0),0)+1))),
IF($M125="지정 캐릭터 PP",
  IF(AND(OR($B125=10,$B125=11),$M125=OFFSET($M125,-1,0)),OFFSET(R125,-1,0),
    INT($O125*VLOOKUP($M125,$AP:$BC,MATCH($AZ$1,$AP$1:$BC$1,0),0)*IF($O125&lt;=15,1,1+($O125-15)^0.5/8)*CHOOSE(MID($N125,7,1)+1,1,1.25,2)*(VLOOKUP($M125,$AP:$BC,MATCH($BA$1,$AP$1:$BC$1,0),0)+$I125*(VLOOKUP($M125,$AP:$BC,MATCH($BB$1,$AP$1:$BC$1,0),0)-VLOOKUP($M125,$AP:$BC,MATCH($BA$1,$AP$1:$BC$1,0),0))))),
IF(OR($M125="안 지정 캐릭터 PP 일반등급",$M125="안 지정 캐릭터 PP 영웅등급"),
  IF(AND(OR($B125=10,$B125=11),$M125=OFFSET($M125,-1,0)),OFFSET(R125,-1,0),
    $O125*VLOOKUP($M125,$AP:$BC,MATCH($AZ$1,$AP$1:$BC$1,0),0)),
"그외없음")))))))</f>
        <v>2700</v>
      </c>
      <c r="S125" t="str">
        <f ca="1">IF(OR(ISNUMBER(N125),N125="삭제",ISBLANK(N125)),"",
IF(LEFT(N125,5)="Equip",
  IF($BP$1&lt;VLOOKUP(N125,[1]EquipTable!$1:$1048576,MATCH("업데이트순번",[1]EquipTable!$1:$1,0),0),"업데이트순번이상",""),
IF(LEFT(N125,5)="Actor",
  IF($BY$1&lt;VLOOKUP(N125,[2]ActorTable!$1:$1048576,MATCH("업데이트순번",[2]ActorTable!$1:$1,0),0),"업데이트순번이상",""),
"그외없음")))</f>
        <v/>
      </c>
      <c r="T125" t="str">
        <f ca="1">IF(OR(ISNUMBER(N125),N125="삭제",ISBLANK(N125)),"",
IF(LEFT(N125,5)="Equip",IF(MID(N125,7,1)="4","전설",""),
IF(LEFT(N125,5)="Actor",IF(MID(N125,7,1)="2","전설",""),
"그외없음")))</f>
        <v/>
      </c>
      <c r="U125" t="s">
        <v>91</v>
      </c>
      <c r="V125">
        <v>29794</v>
      </c>
      <c r="W125">
        <v>10</v>
      </c>
      <c r="X125" t="s">
        <v>125</v>
      </c>
      <c r="Z125">
        <v>1000</v>
      </c>
      <c r="AA125" t="str">
        <f ca="1">IF(ISBLANK(AB125),"",
VLOOKUP(AB125,OFFSET(INDIRECT("$A:$B"),0,MATCH(AB$1&amp;"_Verify",INDIRECT("$1:$1"),0)-1),2,0)
)</f>
        <v>upn</v>
      </c>
      <c r="AB125" t="s">
        <v>92</v>
      </c>
      <c r="AC125">
        <v>19794</v>
      </c>
      <c r="AD125">
        <v>5</v>
      </c>
      <c r="AE125" t="s">
        <v>125</v>
      </c>
      <c r="AG125">
        <v>1500</v>
      </c>
      <c r="AH125" t="str">
        <f>IF(OR(ISNUMBER(AC125),AC125="삭제",ISBLANK(AC125)),"",
IF(LEFT(AC125,5)="Equip",
  IF($BP$1&lt;VLOOKUP(AC125,[1]EquipTable!$1:$1048576,MATCH("업데이트순번",[1]EquipTable!$1:$1,0),0),"업데이트순번이상",""),
IF(LEFT(AC125,5)="Actor",
  IF($BY$1&lt;VLOOKUP(AC125,[2]ActorTable!$1:$1048576,MATCH("업데이트순번",[2]ActorTable!$1:$1,0),0),"업데이트순번이상",""),
"그외없음")))</f>
        <v/>
      </c>
      <c r="AI125" s="11" t="str">
        <f>IF(OR(ISNUMBER(AC125),AC125="삭제",ISBLANK(AC125)),"",
IF(LEFT(AC125,5)="Equip",IF(MID(AC125,7,1)="4","전설",""),
IF(LEFT(AC125,5)="Actor",IF(MID(AC125,7,1)="2","전설",""),
"그외없음")))</f>
        <v/>
      </c>
      <c r="AJ125" t="str">
        <f>IF(ISBLANK($AB125),"",
IF(AND($B125&gt;=VLOOKUP($AB125,$AP:$AS,3,0),$B125&lt;=VLOOKUP($AB125,$AP:$AS,4,0)),"","슬롯타입이상"))</f>
        <v/>
      </c>
      <c r="AK125" t="str">
        <f>IF(OR(
  AND(NOT(ISERROR(FIND("상자",AB125))),ISBLANK(AC125)),
  AND(ISBLANK(AB125),ISBLANK(AC125)),
  AND(NOT(ISERROR(FIND("안 지정",AB125))),ISNUMBER(AC125))),"",
IF(AND(NOT(ISERROR(FIND("상자",AB125))),NOT(ISBLANK(AC125))),"밸류불필요",
IF(AND(NOT(ISERROR(FIND("안 지정",AB125))),NOT(ISNUMBER(AC125))),"숫자필요",
IF(NOT(ISERROR(FIND("장비",AB125))),
  IFERROR(VLOOKUP(AC125,[1]EquipTable!$A:$T,MATCH("이름참고",[1]EquipTable!$1:$1,0),0),"장비없음"),
IF(NOT(ISERROR(FIND("캐릭터",AB125))),
  IFERROR(VLOOKUP(AC125,[2]ActorTable!$A:$H,MATCH("이름참고",[2]ActorTable!$1:$1,0),0),"캐릭터없음"),
"")))))</f>
        <v/>
      </c>
      <c r="AL125">
        <v>1</v>
      </c>
      <c r="AM125" t="str">
        <f ca="1">IF(ROW()=2,AN125,OFFSET(AM125,-1,0)&amp;IF(LEN(AN125)=0,"",","&amp;AN125))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v>
      </c>
      <c r="AN125" t="str">
        <f ca="1">IF(AL125&lt;&gt;1,"",
"{"""&amp;A$1&amp;""":"&amp;A125
&amp;","""&amp;B$1&amp;""":"&amp;B125
&amp;IF(LEN(AA125)=0,"",","""&amp;AA$1&amp;""":"""&amp;AA125&amp;"""")
&amp;IF(LEN(AC125)=0,"",","""&amp;AC$1&amp;""":"""&amp;AC125&amp;"""")
&amp;IF(LEN(AD125)=0,"",","""&amp;AD$1&amp;""":"&amp;AD125)
&amp;IF(LEN(AE125)=0,"",","""&amp;AE$1&amp;""":"""&amp;AE125&amp;"""")
&amp;IF(LEN(AF125)=0,"",","""&amp;AF$1&amp;""":"&amp;AF125)
&amp;IF(LEN(AG125)=0,"",","""&amp;AG$1&amp;""":"&amp;AG125)&amp;"}")</f>
        <v>{"dy":13,"sl":3,"tp":"upn","vl":"19794","cn":5,"pt":"GO","pr":1500}</v>
      </c>
      <c r="BM125">
        <f ca="1">IF(VLOOKUP($BV125,[1]EquipTable!$1:$1048576,MATCH("업데이트순번",[1]EquipTable!$1:$1,0),0)&lt;=$BP$1,1,0)
*IF(MID(BV125,7,1)="4",0.1,1)</f>
        <v>0</v>
      </c>
      <c r="BN125">
        <f ca="1">IF(VLOOKUP($BV125,[1]EquipTable!$1:$1048576,MATCH("업데이트순번",[1]EquipTable!$1:$1,0),0)&lt;=$BP$1,1,0)
*IF(MID(BV125,7,1)="4",0.1,1)
*IF(AND(MID(BV125,7,1)&lt;&gt;"4",OR(MID(BV125,6,1)="6",MID(BV125,6,1)="7")),3,1)</f>
        <v>0</v>
      </c>
      <c r="BO125">
        <f ca="1">IF(VLOOKUP($BV125,[1]EquipTable!$1:$1048576,MATCH("업데이트순번",[1]EquipTable!$1:$1,0),0)&lt;=$BP$1,1,0)
*IF(MID(BV125,7,1)="4",0.1,1)
*IF(AND(MID(BV125,7,1)&lt;&gt;"4",MID(BV125,6,1)="8"),4,1)</f>
        <v>0</v>
      </c>
      <c r="BP125">
        <f t="shared" ca="1" si="16"/>
        <v>0</v>
      </c>
      <c r="BQ125">
        <f t="shared" ca="1" si="17"/>
        <v>0</v>
      </c>
      <c r="BR125">
        <f t="shared" ca="1" si="18"/>
        <v>0</v>
      </c>
      <c r="BS125">
        <f t="shared" ca="1" si="19"/>
        <v>1.0000000000000009</v>
      </c>
      <c r="BT125">
        <f t="shared" ca="1" si="20"/>
        <v>0.99999999999999967</v>
      </c>
      <c r="BU125">
        <f t="shared" ca="1" si="21"/>
        <v>0.99999999999999933</v>
      </c>
      <c r="BV125" t="str">
        <f ca="1">OFFSET([1]EquipTable!$A$1,ROW()-1,0)</f>
        <v>Equip8403</v>
      </c>
    </row>
    <row r="126" spans="1:74">
      <c r="A126">
        <v>13</v>
      </c>
      <c r="B126">
        <v>4</v>
      </c>
      <c r="C126">
        <f>IF(B126&lt;=9,0,
IF(B126=10,1,2))</f>
        <v>0</v>
      </c>
      <c r="D126">
        <f ca="1">RAND()</f>
        <v>0.29792619908822671</v>
      </c>
      <c r="E126">
        <f ca="1">RAND()</f>
        <v>0.7507299630146762</v>
      </c>
      <c r="F126">
        <f ca="1">RAND()</f>
        <v>0.30993700591048967</v>
      </c>
      <c r="G126">
        <f ca="1">RAND()</f>
        <v>2.6380029139439598E-2</v>
      </c>
      <c r="H126">
        <f ca="1">RAND()</f>
        <v>0.70392425557541982</v>
      </c>
      <c r="I126">
        <f ca="1">RAND()</f>
        <v>0.61615920931676438</v>
      </c>
      <c r="M126" t="str">
        <f ca="1">IF(LEN(J126)&lt;&gt;0,J126,VLOOKUP(D126+$B126,$BJ:$BK,MATCH($BK$1,$BJ$1:$BK$1,0),1))</f>
        <v>안 지정 캐릭터 PP 일반등급</v>
      </c>
      <c r="N126">
        <f ca="1">IF(LEN(K126)&lt;&gt;0,
  IF(LEN($J126)=0,"두 칸 모두 입력",
  IF($J126="지정 장비",K126,INDEX($CA:$CA,MATCH(K126,$CB:$CB,0)))),
IF($M126="삭제","삭제",
IF($M126="지정 장비",VLOOKUP($E126,OFFSET($BS:$BV,0,IF($B126=6,1,IF($B126=7,2,0))),MATCH($BV$1,OFFSET($BS$1:$BV$1,0,IF($B126=6,1,IF($B126=7,2,0))),0),1),
IF(OR($M126="캐릭터 상자 일반등급",$M126="캐릭터 상자 영웅등급"),"삭제",
IF(OR($M126="지정 캐릭터",$M126="지정 캐릭터 PP",IF(ISERROR(FIND("지정 캐릭터 LBP",$M126)),0,1)),
  IF(AND(OR($B126=10,$B126=11),$M126=OFFSET($M126,-1,0)),OFFSET(N126,-1,0),VLOOKUP($E126,$BZ:$CA,MATCH($CA$1,$BZ$1:$CA$1,0),1)),
IF(OR($M126="안 지정 캐릭터 영웅등급",$M126="안 지정 캐릭터 PP 일반등급",$M126="안 지정 캐릭터 PP 영웅등급"),
  IF(AND(OR($B126=10,$B126=11),$M126=OFFSET($M126,-1,0)),OFFSET(N126,-1,0),INT($E126*100000)),
"그외없음"))))))</f>
        <v>75072</v>
      </c>
      <c r="O126">
        <f ca="1">IF(LEN(L126)&lt;&gt;0,
  IF(OR(LEN($J126)=0,LEN($K126)=0),"세 칸 모두 입력",L126),
IF($M126="삭제","삭제",
IF(OR($M126="지정 장비",$M126="캐릭터 상자 일반등급",$M126="캐릭터 상자 영웅등급",$M126="지정 캐릭터",IF(ISERROR(FIND("지정 캐릭터 LBP",$M126)),0,1),$M126="안 지정 캐릭터 영웅등급"),1,
IF($M126="지정 캐릭터 PP",
  IF(AND(OR($B126=10,$B126=11),$M126=OFFSET($M126,-1,0)),OFFSET(O126,-1,0),
    VLOOKUP($M126,$AP:$BB,MATCH($AX$1,$AP$1:$BB$1,0),0)+INT($E126*(VLOOKUP($M126,$AP:$BB,MATCH($AY$1,$AP$1:$BB$1,0),0)-VLOOKUP($M126,$AP:$BB,MATCH($AX$1,$AP$1:$BB$1,0),0)+1))),
IF(OR($M126="안 지정 캐릭터 PP 일반등급",$M126="안 지정 캐릭터 PP 영웅등급"),
  IF(AND(OR($B126=10,$B126=11),$M126=OFFSET($M126,-1,0)),OFFSET(O126,-1,0),
    VLOOKUP($M126,$AP:$BB,MATCH($AX$1,$AP$1:$BB$1,0),0)+INT($E126*(VLOOKUP($M126,$AP:$BB,MATCH($AY$1,$AP$1:$BB$1,0),0)-VLOOKUP($M126,$AP:$BB,MATCH($AX$1,$AP$1:$BB$1,0),0)+1))),
"그외없음")))))</f>
        <v>12</v>
      </c>
      <c r="P126" t="str">
        <f ca="1">IF($M126="삭제","삭제",
IF($M126="지정 장비",
  IF(ISBLANK(VLOOKUP($N126,[1]EquipTable!$1:$1048576,MATCH("표준 GO pr Min",[1]EquipTable!$1:$1,0),0)),"DI",
    IF(ISBLANK(VLOOKUP($N126,[1]EquipTable!$1:$1048576,MATCH("표준 DI pr Min",[1]EquipTable!$1:$1,0),0)),"GO",
      IF(G126&lt;IF($B126&lt;=1,0.5,0.25),"DI","GO"))),
IF(OR($M126="캐릭터 상자 일반등급",$M126="캐릭터 상자 영웅등급"),"DI",
IF(OR($M126="지정 캐릭터",IF(ISERROR(FIND("지정 캐릭터 LBP",$M126)),0,1),$M126="안 지정 캐릭터 영웅등급"),"DI",
IF($M126="지정 캐릭터 PP","DI",
IF(OR($M126="안 지정 캐릭터 PP 일반등급",$M126="안 지정 캐릭터 PP 영웅등급"),"GO",
"그외없음"))))))</f>
        <v>GO</v>
      </c>
      <c r="Q126" t="str">
        <f ca="1">IF($M126="삭제","삭제",
IF($P126="GO","삭제",
IF($M126="지정 장비",
  IF(ISBLANK(VLOOKUP($N126,[1]EquipTable!$1:$1048576,MATCH("표준 DI pp Min",[1]EquipTable!$1:$1,0),0)),"삭제",
    VLOOKUP($N126,[1]EquipTable!$1:$1048576,MATCH("표준 DI pp Min",[1]EquipTable!$1:$1,0),0)+INT($H126*(VLOOKUP($N126,[1]EquipTable!$1:$1048576,MATCH("표준 DI pp Max",[1]EquipTable!$1:$1,0),0)-VLOOKUP($N126,[1]EquipTable!$1:$1048576,MATCH("표준 DI pp Min",[1]EquipTable!$1:$1,0),0)+1))),
IF(OR($M126="캐릭터 상자 일반등급",$M126="캐릭터 상자 영웅등급"),"삭제",
IF(OR($M126="지정 캐릭터",IF(ISERROR(FIND("지정 캐릭터 LBP",$M126)),0,1)),
  IF(AND(OR($B126=10,$B126=11),$M126=OFFSET($M126,-1,0)),OFFSET(Q126,-1,0),
    IF(ISBLANK(VLOOKUP($N126,[2]ActorTable!$1:$1048576,MATCH("표준 DI pp Min",[2]ActorTable!$1:$1,0),0)),"삭제",
      INT(VLOOKUP($M126,$AP:$BC,MATCH($AZ$1,$AP$1:$BC$1,0),0)*(VLOOKUP($N126,[2]ActorTable!$1:$1048576,MATCH("표준 DI pp Min",[2]ActorTable!$1:$1,0),0)+$H126*(VLOOKUP($N126,[2]ActorTable!$1:$1048576,MATCH("표준 DI pp Max",[2]ActorTable!$1:$1,0),0)-VLOOKUP($N126,[2]ActorTable!$1:$1048576,MATCH("표준 DI pp Min",[2]ActorTable!$1:$1,0),0)+1))))),
IF($M126="안 지정 캐릭터 영웅등급",
  IF(AND(OR($B126=10,$B126=11),$M126=OFFSET($M126,-1,0)),OFFSET(Q126,-1,0),
    VLOOKUP($M126,$AP:$BC,MATCH($BB$1,$AP$1:$BC$1,0),0)+INT($H126*(VLOOKUP($M126,$AP:$BC,MATCH($BC$1,$AP$1:$BC$1,0),0)-VLOOKUP($M126,$AP:$BC,MATCH($BB$1,$AP$1:$BC$1,0),0)+1))),
IF($M126="지정 캐릭터 PP",
  IF(AND(OR($B126=10,$B126=11),$M126=OFFSET($M126,-1,0)),OFFSET(Q126,-1,0),
    INT($O126*VLOOKUP($M126,$AP:$BC,MATCH($AZ$1,$AP$1:$BC$1,0),0)*IF($O126&lt;=15,1,1+($O126-15)^0.5/8)*CHOOSE(MID($N126,7,1)+1,1,1.25,2))),
"그외없음")))))))</f>
        <v>삭제</v>
      </c>
      <c r="R126">
        <f ca="1">IF($M126="삭제","삭제",
IF($M126="지정 장비",
  IF($P126="DI",
    VLOOKUP($N126,[1]EquipTable!$1:$1048576,MATCH("표준 DI pr Min",[1]EquipTable!$1:$1,0),0)+INT($I126*(VLOOKUP($N126,[1]EquipTable!$1:$1048576,MATCH("표준 DI pr Max",[1]EquipTable!$1:$1,0),0)-VLOOKUP($N126,[1]EquipTable!$1:$1048576,MATCH("표준 DI pr Min",[1]EquipTable!$1:$1,0),0)+1)),
    ROUNDDOWN(VLOOKUP($N126,[1]EquipTable!$1:$1048576,MATCH("표준 GO pr Min",[1]EquipTable!$1:$1,0),0)+INT($I126*(VLOOKUP($N126,[1]EquipTable!$1:$1048576,MATCH("표준 GO pr Max",[1]EquipTable!$1:$1,0),0)-VLOOKUP($N126,[1]EquipTable!$1:$1048576,MATCH("표준 GO pr Min",[1]EquipTable!$1:$1,0),0)+100)),-2)),
IF(OR($M126="캐릭터 상자 일반등급",$M126="캐릭터 상자 영웅등급"),VLOOKUP($M126,$AP:$BC,MATCH($AZ$1,$AP$1:$BC$1,0),0),
IF(OR($M126="지정 캐릭터",IF(ISERROR(FIND("지정 캐릭터 LBP",$M126)),0,1)),
  IF(AND(OR($B126=10,$B126=11),$M126=OFFSET($M126,-1,0)),OFFSET(R126,-1,0),
    INT(VLOOKUP($M126,$AP:$BC,MATCH($AZ$1,$AP$1:$BC$1,0),0)*(VLOOKUP($N126,[2]ActorTable!$1:$1048576,MATCH("표준 DI pr Min",[2]ActorTable!$1:$1,0),0)+$I126*(VLOOKUP($N126,[2]ActorTable!$1:$1048576,MATCH("표준 DI pr Max",[2]ActorTable!$1:$1,0),0)-VLOOKUP($N126,[2]ActorTable!$1:$1048576,MATCH("표준 DI pr Min",[2]ActorTable!$1:$1,0),0)+1)))),
IF($M126="안 지정 캐릭터 영웅등급",
  IF(AND(OR($B126=10,$B126=11),$M126=OFFSET($M126,-1,0)),OFFSET(R126,-1,0),
    VLOOKUP($M126,$AP:$BC,MATCH($AZ$1,$AP$1:$BC$1,0),0)+INT($I126*(VLOOKUP($M126,$AP:$BC,MATCH($BA$1,$AP$1:$BC$1,0),0)-VLOOKUP($M126,$AP:$BC,MATCH($AZ$1,$AP$1:$BC$1,0),0)+1))),
IF($M126="지정 캐릭터 PP",
  IF(AND(OR($B126=10,$B126=11),$M126=OFFSET($M126,-1,0)),OFFSET(R126,-1,0),
    INT($O126*VLOOKUP($M126,$AP:$BC,MATCH($AZ$1,$AP$1:$BC$1,0),0)*IF($O126&lt;=15,1,1+($O126-15)^0.5/8)*CHOOSE(MID($N126,7,1)+1,1,1.25,2)*(VLOOKUP($M126,$AP:$BC,MATCH($BA$1,$AP$1:$BC$1,0),0)+$I126*(VLOOKUP($M126,$AP:$BC,MATCH($BB$1,$AP$1:$BC$1,0),0)-VLOOKUP($M126,$AP:$BC,MATCH($BA$1,$AP$1:$BC$1,0),0))))),
IF(OR($M126="안 지정 캐릭터 PP 일반등급",$M126="안 지정 캐릭터 PP 영웅등급"),
  IF(AND(OR($B126=10,$B126=11),$M126=OFFSET($M126,-1,0)),OFFSET(R126,-1,0),
    $O126*VLOOKUP($M126,$AP:$BC,MATCH($AZ$1,$AP$1:$BC$1,0),0)),
"그외없음")))))))</f>
        <v>3600</v>
      </c>
      <c r="S126" t="str">
        <f ca="1">IF(OR(ISNUMBER(N126),N126="삭제",ISBLANK(N126)),"",
IF(LEFT(N126,5)="Equip",
  IF($BP$1&lt;VLOOKUP(N126,[1]EquipTable!$1:$1048576,MATCH("업데이트순번",[1]EquipTable!$1:$1,0),0),"업데이트순번이상",""),
IF(LEFT(N126,5)="Actor",
  IF($BY$1&lt;VLOOKUP(N126,[2]ActorTable!$1:$1048576,MATCH("업데이트순번",[2]ActorTable!$1:$1,0),0),"업데이트순번이상",""),
"그외없음")))</f>
        <v/>
      </c>
      <c r="T126" t="str">
        <f ca="1">IF(OR(ISNUMBER(N126),N126="삭제",ISBLANK(N126)),"",
IF(LEFT(N126,5)="Equip",IF(MID(N126,7,1)="4","전설",""),
IF(LEFT(N126,5)="Actor",IF(MID(N126,7,1)="2","전설",""),
"그외없음")))</f>
        <v/>
      </c>
      <c r="U126" t="s">
        <v>92</v>
      </c>
      <c r="V126">
        <v>75071</v>
      </c>
      <c r="W126">
        <v>13</v>
      </c>
      <c r="X126" t="s">
        <v>125</v>
      </c>
      <c r="Z126">
        <v>1300</v>
      </c>
      <c r="AA126" t="str">
        <f ca="1">IF(ISBLANK(AB126),"",
VLOOKUP(AB126,OFFSET(INDIRECT("$A:$B"),0,MATCH(AB$1&amp;"_Verify",INDIRECT("$1:$1"),0)-1),2,0)
)</f>
        <v>fe</v>
      </c>
      <c r="AB126" t="s">
        <v>82</v>
      </c>
      <c r="AC126" t="s">
        <v>205</v>
      </c>
      <c r="AD126">
        <v>1</v>
      </c>
      <c r="AE126" t="s">
        <v>125</v>
      </c>
      <c r="AG126">
        <v>3300</v>
      </c>
      <c r="AH126" t="str">
        <f ca="1">IF(OR(ISNUMBER(AC126),AC126="삭제",ISBLANK(AC126)),"",
IF(LEFT(AC126,5)="Equip",
  IF($BP$1&lt;VLOOKUP(AC126,[1]EquipTable!$1:$1048576,MATCH("업데이트순번",[1]EquipTable!$1:$1,0),0),"업데이트순번이상",""),
IF(LEFT(AC126,5)="Actor",
  IF($BY$1&lt;VLOOKUP(AC126,[2]ActorTable!$1:$1048576,MATCH("업데이트순번",[2]ActorTable!$1:$1,0),0),"업데이트순번이상",""),
"그외없음")))</f>
        <v/>
      </c>
      <c r="AI126" s="11" t="str">
        <f>IF(OR(ISNUMBER(AC126),AC126="삭제",ISBLANK(AC126)),"",
IF(LEFT(AC126,5)="Equip",IF(MID(AC126,7,1)="4","전설",""),
IF(LEFT(AC126,5)="Actor",IF(MID(AC126,7,1)="2","전설",""),
"그외없음")))</f>
        <v/>
      </c>
      <c r="AJ126" t="str">
        <f>IF(ISBLANK($AB126),"",
IF(AND($B126&gt;=VLOOKUP($AB126,$AP:$AS,3,0),$B126&lt;=VLOOKUP($AB126,$AP:$AS,4,0)),"","슬롯타입이상"))</f>
        <v/>
      </c>
      <c r="AK126" t="str">
        <f ca="1">IF(OR(
  AND(NOT(ISERROR(FIND("상자",AB126))),ISBLANK(AC126)),
  AND(ISBLANK(AB126),ISBLANK(AC126)),
  AND(NOT(ISERROR(FIND("안 지정",AB126))),ISNUMBER(AC126))),"",
IF(AND(NOT(ISERROR(FIND("상자",AB126))),NOT(ISBLANK(AC126))),"밸류불필요",
IF(AND(NOT(ISERROR(FIND("안 지정",AB126))),NOT(ISNUMBER(AC126))),"숫자필요",
IF(NOT(ISERROR(FIND("장비",AB126))),
  IFERROR(VLOOKUP(AC126,[1]EquipTable!$A:$T,MATCH("이름참고",[1]EquipTable!$1:$1,0),0),"장비없음"),
IF(NOT(ISERROR(FIND("캐릭터",AB126))),
  IFERROR(VLOOKUP(AC126,[2]ActorTable!$A:$H,MATCH("이름참고",[2]ActorTable!$1:$1,0),0),"캐릭터없음"),
"")))))</f>
        <v>스켈레톤 쉴드</v>
      </c>
      <c r="AL126">
        <v>1</v>
      </c>
      <c r="AM126" t="str">
        <f ca="1">IF(ROW()=2,AN126,OFFSET(AM126,-1,0)&amp;IF(LEN(AN126)=0,"",","&amp;AN126))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v>
      </c>
      <c r="AN126" t="str">
        <f ca="1">IF(AL126&lt;&gt;1,"",
"{"""&amp;A$1&amp;""":"&amp;A126
&amp;","""&amp;B$1&amp;""":"&amp;B126
&amp;IF(LEN(AA126)=0,"",","""&amp;AA$1&amp;""":"""&amp;AA126&amp;"""")
&amp;IF(LEN(AC126)=0,"",","""&amp;AC$1&amp;""":"""&amp;AC126&amp;"""")
&amp;IF(LEN(AD126)=0,"",","""&amp;AD$1&amp;""":"&amp;AD126)
&amp;IF(LEN(AE126)=0,"",","""&amp;AE$1&amp;""":"""&amp;AE126&amp;"""")
&amp;IF(LEN(AF126)=0,"",","""&amp;AF$1&amp;""":"&amp;AF126)
&amp;IF(LEN(AG126)=0,"",","""&amp;AG$1&amp;""":"&amp;AG126)&amp;"}")</f>
        <v>{"dy":13,"sl":4,"tp":"fe","vl":"Equip7102","cn":1,"pt":"GO","pr":3300}</v>
      </c>
      <c r="BM126">
        <f ca="1">IF(VLOOKUP($BV126,[1]EquipTable!$1:$1048576,MATCH("업데이트순번",[1]EquipTable!$1:$1,0),0)&lt;=$BP$1,1,0)
*IF(MID(BV126,7,1)="4",0.1,1)</f>
        <v>0</v>
      </c>
      <c r="BN126">
        <f ca="1">IF(VLOOKUP($BV126,[1]EquipTable!$1:$1048576,MATCH("업데이트순번",[1]EquipTable!$1:$1,0),0)&lt;=$BP$1,1,0)
*IF(MID(BV126,7,1)="4",0.1,1)
*IF(AND(MID(BV126,7,1)&lt;&gt;"4",OR(MID(BV126,6,1)="6",MID(BV126,6,1)="7")),3,1)</f>
        <v>0</v>
      </c>
      <c r="BO126">
        <f ca="1">IF(VLOOKUP($BV126,[1]EquipTable!$1:$1048576,MATCH("업데이트순번",[1]EquipTable!$1:$1,0),0)&lt;=$BP$1,1,0)
*IF(MID(BV126,7,1)="4",0.1,1)
*IF(AND(MID(BV126,7,1)&lt;&gt;"4",MID(BV126,6,1)="8"),4,1)</f>
        <v>0</v>
      </c>
      <c r="BP126">
        <f t="shared" ca="1" si="16"/>
        <v>0</v>
      </c>
      <c r="BQ126">
        <f t="shared" ca="1" si="17"/>
        <v>0</v>
      </c>
      <c r="BR126">
        <f t="shared" ca="1" si="18"/>
        <v>0</v>
      </c>
      <c r="BS126">
        <f t="shared" ca="1" si="19"/>
        <v>1.0000000000000009</v>
      </c>
      <c r="BT126">
        <f t="shared" ca="1" si="20"/>
        <v>0.99999999999999967</v>
      </c>
      <c r="BU126">
        <f t="shared" ca="1" si="21"/>
        <v>0.99999999999999933</v>
      </c>
      <c r="BV126" t="str">
        <f ca="1">OFFSET([1]EquipTable!$A$1,ROW()-1,0)</f>
        <v>Equip8404</v>
      </c>
    </row>
    <row r="127" spans="1:74">
      <c r="A127">
        <v>13</v>
      </c>
      <c r="B127">
        <v>5</v>
      </c>
      <c r="C127">
        <f>IF(B127&lt;=9,0,
IF(B127=10,1,2))</f>
        <v>0</v>
      </c>
      <c r="D127">
        <f ca="1">RAND()</f>
        <v>0.63094746537410662</v>
      </c>
      <c r="E127">
        <f ca="1">RAND()</f>
        <v>0.3267213021068115</v>
      </c>
      <c r="F127">
        <f ca="1">RAND()</f>
        <v>0.53411326977021334</v>
      </c>
      <c r="G127">
        <f ca="1">RAND()</f>
        <v>0.35509789709727235</v>
      </c>
      <c r="H127">
        <f ca="1">RAND()</f>
        <v>0.74935143272888738</v>
      </c>
      <c r="I127">
        <f ca="1">RAND()</f>
        <v>0.81109641577527936</v>
      </c>
      <c r="M127" t="str">
        <f ca="1">IF(LEN(J127)&lt;&gt;0,J127,VLOOKUP(D127+$B127,$BJ:$BK,MATCH($BK$1,$BJ$1:$BK$1,0),1))</f>
        <v>안 지정 캐릭터 PP 영웅등급</v>
      </c>
      <c r="N127">
        <f ca="1">IF(LEN(K127)&lt;&gt;0,
  IF(LEN($J127)=0,"두 칸 모두 입력",
  IF($J127="지정 장비",K127,INDEX($CA:$CA,MATCH(K127,$CB:$CB,0)))),
IF($M127="삭제","삭제",
IF($M127="지정 장비",VLOOKUP($E127,OFFSET($BS:$BV,0,IF($B127=6,1,IF($B127=7,2,0))),MATCH($BV$1,OFFSET($BS$1:$BV$1,0,IF($B127=6,1,IF($B127=7,2,0))),0),1),
IF(OR($M127="캐릭터 상자 일반등급",$M127="캐릭터 상자 영웅등급"),"삭제",
IF(OR($M127="지정 캐릭터",$M127="지정 캐릭터 PP",IF(ISERROR(FIND("지정 캐릭터 LBP",$M127)),0,1)),
  IF(AND(OR($B127=10,$B127=11),$M127=OFFSET($M127,-1,0)),OFFSET(N127,-1,0),VLOOKUP($E127,$BZ:$CA,MATCH($CA$1,$BZ$1:$CA$1,0),1)),
IF(OR($M127="안 지정 캐릭터 영웅등급",$M127="안 지정 캐릭터 PP 일반등급",$M127="안 지정 캐릭터 PP 영웅등급"),
  IF(AND(OR($B127=10,$B127=11),$M127=OFFSET($M127,-1,0)),OFFSET(N127,-1,0),INT($E127*100000)),
"그외없음"))))))</f>
        <v>32672</v>
      </c>
      <c r="O127">
        <f ca="1">IF(LEN(L127)&lt;&gt;0,
  IF(OR(LEN($J127)=0,LEN($K127)=0),"세 칸 모두 입력",L127),
IF($M127="삭제","삭제",
IF(OR($M127="지정 장비",$M127="캐릭터 상자 일반등급",$M127="캐릭터 상자 영웅등급",$M127="지정 캐릭터",IF(ISERROR(FIND("지정 캐릭터 LBP",$M127)),0,1),$M127="안 지정 캐릭터 영웅등급"),1,
IF($M127="지정 캐릭터 PP",
  IF(AND(OR($B127=10,$B127=11),$M127=OFFSET($M127,-1,0)),OFFSET(O127,-1,0),
    VLOOKUP($M127,$AP:$BB,MATCH($AX$1,$AP$1:$BB$1,0),0)+INT($E127*(VLOOKUP($M127,$AP:$BB,MATCH($AY$1,$AP$1:$BB$1,0),0)-VLOOKUP($M127,$AP:$BB,MATCH($AX$1,$AP$1:$BB$1,0),0)+1))),
IF(OR($M127="안 지정 캐릭터 PP 일반등급",$M127="안 지정 캐릭터 PP 영웅등급"),
  IF(AND(OR($B127=10,$B127=11),$M127=OFFSET($M127,-1,0)),OFFSET(O127,-1,0),
    VLOOKUP($M127,$AP:$BB,MATCH($AX$1,$AP$1:$BB$1,0),0)+INT($E127*(VLOOKUP($M127,$AP:$BB,MATCH($AY$1,$AP$1:$BB$1,0),0)-VLOOKUP($M127,$AP:$BB,MATCH($AX$1,$AP$1:$BB$1,0),0)+1))),
"그외없음")))))</f>
        <v>6</v>
      </c>
      <c r="P127" t="str">
        <f ca="1">IF($M127="삭제","삭제",
IF($M127="지정 장비",
  IF(ISBLANK(VLOOKUP($N127,[1]EquipTable!$1:$1048576,MATCH("표준 GO pr Min",[1]EquipTable!$1:$1,0),0)),"DI",
    IF(ISBLANK(VLOOKUP($N127,[1]EquipTable!$1:$1048576,MATCH("표준 DI pr Min",[1]EquipTable!$1:$1,0),0)),"GO",
      IF(G127&lt;IF($B127&lt;=1,0.5,0.25),"DI","GO"))),
IF(OR($M127="캐릭터 상자 일반등급",$M127="캐릭터 상자 영웅등급"),"DI",
IF(OR($M127="지정 캐릭터",IF(ISERROR(FIND("지정 캐릭터 LBP",$M127)),0,1),$M127="안 지정 캐릭터 영웅등급"),"DI",
IF($M127="지정 캐릭터 PP","DI",
IF(OR($M127="안 지정 캐릭터 PP 일반등급",$M127="안 지정 캐릭터 PP 영웅등급"),"GO",
"그외없음"))))))</f>
        <v>GO</v>
      </c>
      <c r="Q127" t="str">
        <f ca="1">IF($M127="삭제","삭제",
IF($P127="GO","삭제",
IF($M127="지정 장비",
  IF(ISBLANK(VLOOKUP($N127,[1]EquipTable!$1:$1048576,MATCH("표준 DI pp Min",[1]EquipTable!$1:$1,0),0)),"삭제",
    VLOOKUP($N127,[1]EquipTable!$1:$1048576,MATCH("표준 DI pp Min",[1]EquipTable!$1:$1,0),0)+INT($H127*(VLOOKUP($N127,[1]EquipTable!$1:$1048576,MATCH("표준 DI pp Max",[1]EquipTable!$1:$1,0),0)-VLOOKUP($N127,[1]EquipTable!$1:$1048576,MATCH("표준 DI pp Min",[1]EquipTable!$1:$1,0),0)+1))),
IF(OR($M127="캐릭터 상자 일반등급",$M127="캐릭터 상자 영웅등급"),"삭제",
IF(OR($M127="지정 캐릭터",IF(ISERROR(FIND("지정 캐릭터 LBP",$M127)),0,1)),
  IF(AND(OR($B127=10,$B127=11),$M127=OFFSET($M127,-1,0)),OFFSET(Q127,-1,0),
    IF(ISBLANK(VLOOKUP($N127,[2]ActorTable!$1:$1048576,MATCH("표준 DI pp Min",[2]ActorTable!$1:$1,0),0)),"삭제",
      INT(VLOOKUP($M127,$AP:$BC,MATCH($AZ$1,$AP$1:$BC$1,0),0)*(VLOOKUP($N127,[2]ActorTable!$1:$1048576,MATCH("표준 DI pp Min",[2]ActorTable!$1:$1,0),0)+$H127*(VLOOKUP($N127,[2]ActorTable!$1:$1048576,MATCH("표준 DI pp Max",[2]ActorTable!$1:$1,0),0)-VLOOKUP($N127,[2]ActorTable!$1:$1048576,MATCH("표준 DI pp Min",[2]ActorTable!$1:$1,0),0)+1))))),
IF($M127="안 지정 캐릭터 영웅등급",
  IF(AND(OR($B127=10,$B127=11),$M127=OFFSET($M127,-1,0)),OFFSET(Q127,-1,0),
    VLOOKUP($M127,$AP:$BC,MATCH($BB$1,$AP$1:$BC$1,0),0)+INT($H127*(VLOOKUP($M127,$AP:$BC,MATCH($BC$1,$AP$1:$BC$1,0),0)-VLOOKUP($M127,$AP:$BC,MATCH($BB$1,$AP$1:$BC$1,0),0)+1))),
IF($M127="지정 캐릭터 PP",
  IF(AND(OR($B127=10,$B127=11),$M127=OFFSET($M127,-1,0)),OFFSET(Q127,-1,0),
    INT($O127*VLOOKUP($M127,$AP:$BC,MATCH($AZ$1,$AP$1:$BC$1,0),0)*IF($O127&lt;=15,1,1+($O127-15)^0.5/8)*CHOOSE(MID($N127,7,1)+1,1,1.25,2))),
"그외없음")))))))</f>
        <v>삭제</v>
      </c>
      <c r="R127">
        <f ca="1">IF($M127="삭제","삭제",
IF($M127="지정 장비",
  IF($P127="DI",
    VLOOKUP($N127,[1]EquipTable!$1:$1048576,MATCH("표준 DI pr Min",[1]EquipTable!$1:$1,0),0)+INT($I127*(VLOOKUP($N127,[1]EquipTable!$1:$1048576,MATCH("표준 DI pr Max",[1]EquipTable!$1:$1,0),0)-VLOOKUP($N127,[1]EquipTable!$1:$1048576,MATCH("표준 DI pr Min",[1]EquipTable!$1:$1,0),0)+1)),
    ROUNDDOWN(VLOOKUP($N127,[1]EquipTable!$1:$1048576,MATCH("표준 GO pr Min",[1]EquipTable!$1:$1,0),0)+INT($I127*(VLOOKUP($N127,[1]EquipTable!$1:$1048576,MATCH("표준 GO pr Max",[1]EquipTable!$1:$1,0),0)-VLOOKUP($N127,[1]EquipTable!$1:$1048576,MATCH("표준 GO pr Min",[1]EquipTable!$1:$1,0),0)+100)),-2)),
IF(OR($M127="캐릭터 상자 일반등급",$M127="캐릭터 상자 영웅등급"),VLOOKUP($M127,$AP:$BC,MATCH($AZ$1,$AP$1:$BC$1,0),0),
IF(OR($M127="지정 캐릭터",IF(ISERROR(FIND("지정 캐릭터 LBP",$M127)),0,1)),
  IF(AND(OR($B127=10,$B127=11),$M127=OFFSET($M127,-1,0)),OFFSET(R127,-1,0),
    INT(VLOOKUP($M127,$AP:$BC,MATCH($AZ$1,$AP$1:$BC$1,0),0)*(VLOOKUP($N127,[2]ActorTable!$1:$1048576,MATCH("표준 DI pr Min",[2]ActorTable!$1:$1,0),0)+$I127*(VLOOKUP($N127,[2]ActorTable!$1:$1048576,MATCH("표준 DI pr Max",[2]ActorTable!$1:$1,0),0)-VLOOKUP($N127,[2]ActorTable!$1:$1048576,MATCH("표준 DI pr Min",[2]ActorTable!$1:$1,0),0)+1)))),
IF($M127="안 지정 캐릭터 영웅등급",
  IF(AND(OR($B127=10,$B127=11),$M127=OFFSET($M127,-1,0)),OFFSET(R127,-1,0),
    VLOOKUP($M127,$AP:$BC,MATCH($AZ$1,$AP$1:$BC$1,0),0)+INT($I127*(VLOOKUP($M127,$AP:$BC,MATCH($BA$1,$AP$1:$BC$1,0),0)-VLOOKUP($M127,$AP:$BC,MATCH($AZ$1,$AP$1:$BC$1,0),0)+1))),
IF($M127="지정 캐릭터 PP",
  IF(AND(OR($B127=10,$B127=11),$M127=OFFSET($M127,-1,0)),OFFSET(R127,-1,0),
    INT($O127*VLOOKUP($M127,$AP:$BC,MATCH($AZ$1,$AP$1:$BC$1,0),0)*IF($O127&lt;=15,1,1+($O127-15)^0.5/8)*CHOOSE(MID($N127,7,1)+1,1,1.25,2)*(VLOOKUP($M127,$AP:$BC,MATCH($BA$1,$AP$1:$BC$1,0),0)+$I127*(VLOOKUP($M127,$AP:$BC,MATCH($BB$1,$AP$1:$BC$1,0),0)-VLOOKUP($M127,$AP:$BC,MATCH($BA$1,$AP$1:$BC$1,0),0))))),
IF(OR($M127="안 지정 캐릭터 PP 일반등급",$M127="안 지정 캐릭터 PP 영웅등급"),
  IF(AND(OR($B127=10,$B127=11),$M127=OFFSET($M127,-1,0)),OFFSET(R127,-1,0),
    $O127*VLOOKUP($M127,$AP:$BC,MATCH($AZ$1,$AP$1:$BC$1,0),0)),
"그외없음")))))))</f>
        <v>1800</v>
      </c>
      <c r="S127" t="str">
        <f ca="1">IF(OR(ISNUMBER(N127),N127="삭제",ISBLANK(N127)),"",
IF(LEFT(N127,5)="Equip",
  IF($BP$1&lt;VLOOKUP(N127,[1]EquipTable!$1:$1048576,MATCH("업데이트순번",[1]EquipTable!$1:$1,0),0),"업데이트순번이상",""),
IF(LEFT(N127,5)="Actor",
  IF($BY$1&lt;VLOOKUP(N127,[2]ActorTable!$1:$1048576,MATCH("업데이트순번",[2]ActorTable!$1:$1,0),0),"업데이트순번이상",""),
"그외없음")))</f>
        <v/>
      </c>
      <c r="T127" t="str">
        <f ca="1">IF(OR(ISNUMBER(N127),N127="삭제",ISBLANK(N127)),"",
IF(LEFT(N127,5)="Equip",IF(MID(N127,7,1)="4","전설",""),
IF(LEFT(N127,5)="Actor",IF(MID(N127,7,1)="2","전설",""),
"그외없음")))</f>
        <v/>
      </c>
      <c r="U127" t="s">
        <v>82</v>
      </c>
      <c r="V127" t="s">
        <v>196</v>
      </c>
      <c r="W127">
        <v>1</v>
      </c>
      <c r="X127" t="s">
        <v>125</v>
      </c>
      <c r="Z127">
        <v>7100</v>
      </c>
      <c r="AA127" t="str">
        <f ca="1">IF(ISBLANK(AB127),"",
VLOOKUP(AB127,OFFSET(INDIRECT("$A:$B"),0,MATCH(AB$1&amp;"_Verify",INDIRECT("$1:$1"),0)-1),2,0)
)</f>
        <v>uph</v>
      </c>
      <c r="AB127" t="s">
        <v>91</v>
      </c>
      <c r="AC127">
        <v>22663</v>
      </c>
      <c r="AD127">
        <v>7</v>
      </c>
      <c r="AE127" t="s">
        <v>125</v>
      </c>
      <c r="AG127">
        <v>2100</v>
      </c>
      <c r="AH127" t="str">
        <f>IF(OR(ISNUMBER(AC127),AC127="삭제",ISBLANK(AC127)),"",
IF(LEFT(AC127,5)="Equip",
  IF($BP$1&lt;VLOOKUP(AC127,[1]EquipTable!$1:$1048576,MATCH("업데이트순번",[1]EquipTable!$1:$1,0),0),"업데이트순번이상",""),
IF(LEFT(AC127,5)="Actor",
  IF($BY$1&lt;VLOOKUP(AC127,[2]ActorTable!$1:$1048576,MATCH("업데이트순번",[2]ActorTable!$1:$1,0),0),"업데이트순번이상",""),
"그외없음")))</f>
        <v/>
      </c>
      <c r="AI127" s="11" t="str">
        <f>IF(OR(ISNUMBER(AC127),AC127="삭제",ISBLANK(AC127)),"",
IF(LEFT(AC127,5)="Equip",IF(MID(AC127,7,1)="4","전설",""),
IF(LEFT(AC127,5)="Actor",IF(MID(AC127,7,1)="2","전설",""),
"그외없음")))</f>
        <v/>
      </c>
      <c r="AJ127" t="str">
        <f>IF(ISBLANK($AB127),"",
IF(AND($B127&gt;=VLOOKUP($AB127,$AP:$AS,3,0),$B127&lt;=VLOOKUP($AB127,$AP:$AS,4,0)),"","슬롯타입이상"))</f>
        <v/>
      </c>
      <c r="AK127" t="str">
        <f>IF(OR(
  AND(NOT(ISERROR(FIND("상자",AB127))),ISBLANK(AC127)),
  AND(ISBLANK(AB127),ISBLANK(AC127)),
  AND(NOT(ISERROR(FIND("안 지정",AB127))),ISNUMBER(AC127))),"",
IF(AND(NOT(ISERROR(FIND("상자",AB127))),NOT(ISBLANK(AC127))),"밸류불필요",
IF(AND(NOT(ISERROR(FIND("안 지정",AB127))),NOT(ISNUMBER(AC127))),"숫자필요",
IF(NOT(ISERROR(FIND("장비",AB127))),
  IFERROR(VLOOKUP(AC127,[1]EquipTable!$A:$T,MATCH("이름참고",[1]EquipTable!$1:$1,0),0),"장비없음"),
IF(NOT(ISERROR(FIND("캐릭터",AB127))),
  IFERROR(VLOOKUP(AC127,[2]ActorTable!$A:$H,MATCH("이름참고",[2]ActorTable!$1:$1,0),0),"캐릭터없음"),
"")))))</f>
        <v/>
      </c>
      <c r="AL127">
        <v>1</v>
      </c>
      <c r="AM127" t="str">
        <f ca="1">IF(ROW()=2,AN127,OFFSET(AM127,-1,0)&amp;IF(LEN(AN127)=0,"",","&amp;AN127))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v>
      </c>
      <c r="AN127" t="str">
        <f ca="1">IF(AL127&lt;&gt;1,"",
"{"""&amp;A$1&amp;""":"&amp;A127
&amp;","""&amp;B$1&amp;""":"&amp;B127
&amp;IF(LEN(AA127)=0,"",","""&amp;AA$1&amp;""":"""&amp;AA127&amp;"""")
&amp;IF(LEN(AC127)=0,"",","""&amp;AC$1&amp;""":"""&amp;AC127&amp;"""")
&amp;IF(LEN(AD127)=0,"",","""&amp;AD$1&amp;""":"&amp;AD127)
&amp;IF(LEN(AE127)=0,"",","""&amp;AE$1&amp;""":"""&amp;AE127&amp;"""")
&amp;IF(LEN(AF127)=0,"",","""&amp;AF$1&amp;""":"&amp;AF127)
&amp;IF(LEN(AG127)=0,"",","""&amp;AG$1&amp;""":"&amp;AG127)&amp;"}")</f>
        <v>{"dy":13,"sl":5,"tp":"uph","vl":"22663","cn":7,"pt":"GO","pr":2100}</v>
      </c>
      <c r="BM127">
        <f ca="1">IF(VLOOKUP($BV127,[1]EquipTable!$1:$1048576,MATCH("업데이트순번",[1]EquipTable!$1:$1,0),0)&lt;=$BP$1,1,0)
*IF(MID(BV127,7,1)="4",0.1,1)</f>
        <v>0</v>
      </c>
      <c r="BN127">
        <f ca="1">IF(VLOOKUP($BV127,[1]EquipTable!$1:$1048576,MATCH("업데이트순번",[1]EquipTable!$1:$1,0),0)&lt;=$BP$1,1,0)
*IF(MID(BV127,7,1)="4",0.1,1)
*IF(AND(MID(BV127,7,1)&lt;&gt;"4",OR(MID(BV127,6,1)="6",MID(BV127,6,1)="7")),3,1)</f>
        <v>0</v>
      </c>
      <c r="BO127">
        <f ca="1">IF(VLOOKUP($BV127,[1]EquipTable!$1:$1048576,MATCH("업데이트순번",[1]EquipTable!$1:$1,0),0)&lt;=$BP$1,1,0)
*IF(MID(BV127,7,1)="4",0.1,1)
*IF(AND(MID(BV127,7,1)&lt;&gt;"4",MID(BV127,6,1)="8"),4,1)</f>
        <v>0</v>
      </c>
      <c r="BP127">
        <f t="shared" ca="1" si="16"/>
        <v>0</v>
      </c>
      <c r="BQ127">
        <f t="shared" ca="1" si="17"/>
        <v>0</v>
      </c>
      <c r="BR127">
        <f t="shared" ca="1" si="18"/>
        <v>0</v>
      </c>
      <c r="BS127">
        <f t="shared" ca="1" si="19"/>
        <v>1.0000000000000009</v>
      </c>
      <c r="BT127">
        <f t="shared" ca="1" si="20"/>
        <v>0.99999999999999967</v>
      </c>
      <c r="BU127">
        <f t="shared" ca="1" si="21"/>
        <v>0.99999999999999933</v>
      </c>
      <c r="BV127" t="str">
        <f ca="1">OFFSET([1]EquipTable!$A$1,ROW()-1,0)</f>
        <v>Equip8405</v>
      </c>
    </row>
    <row r="128" spans="1:74">
      <c r="A128">
        <v>13</v>
      </c>
      <c r="B128">
        <v>6</v>
      </c>
      <c r="C128">
        <f>IF(B128&lt;=9,0,
IF(B128=10,1,2))</f>
        <v>0</v>
      </c>
      <c r="D128">
        <f ca="1">RAND()</f>
        <v>0.51484662395936509</v>
      </c>
      <c r="E128">
        <f ca="1">RAND()</f>
        <v>0.41123348879335531</v>
      </c>
      <c r="F128">
        <f ca="1">RAND()</f>
        <v>0.16943262947695692</v>
      </c>
      <c r="G128">
        <f ca="1">RAND()</f>
        <v>0.63210895527778765</v>
      </c>
      <c r="H128">
        <f ca="1">RAND()</f>
        <v>0.20889591437815336</v>
      </c>
      <c r="I128">
        <f ca="1">RAND()</f>
        <v>0.96080021224396384</v>
      </c>
      <c r="M128" t="str">
        <f ca="1">IF(LEN(J128)&lt;&gt;0,J128,VLOOKUP(D128+$B128,$BJ:$BK,MATCH($BK$1,$BJ$1:$BK$1,0),1))</f>
        <v>지정 장비</v>
      </c>
      <c r="N128" t="str">
        <f ca="1">IF(LEN(K128)&lt;&gt;0,
  IF(LEN($J128)=0,"두 칸 모두 입력",
  IF($J128="지정 장비",K128,INDEX($CA:$CA,MATCH(K128,$CB:$CB,0)))),
IF($M128="삭제","삭제",
IF($M128="지정 장비",VLOOKUP($E128,OFFSET($BS:$BV,0,IF($B128=6,1,IF($B128=7,2,0))),MATCH($BV$1,OFFSET($BS$1:$BV$1,0,IF($B128=6,1,IF($B128=7,2,0))),0),1),
IF(OR($M128="캐릭터 상자 일반등급",$M128="캐릭터 상자 영웅등급"),"삭제",
IF(OR($M128="지정 캐릭터",$M128="지정 캐릭터 PP",IF(ISERROR(FIND("지정 캐릭터 LBP",$M128)),0,1)),
  IF(AND(OR($B128=10,$B128=11),$M128=OFFSET($M128,-1,0)),OFFSET(N128,-1,0),VLOOKUP($E128,$BZ:$CA,MATCH($CA$1,$BZ$1:$CA$1,0),1)),
IF(OR($M128="안 지정 캐릭터 영웅등급",$M128="안 지정 캐릭터 PP 일반등급",$M128="안 지정 캐릭터 PP 영웅등급"),
  IF(AND(OR($B128=10,$B128=11),$M128=OFFSET($M128,-1,0)),OFFSET(N128,-1,0),INT($E128*100000)),
"그외없음"))))))</f>
        <v>Equip5101</v>
      </c>
      <c r="O128">
        <f ca="1">IF(LEN(L128)&lt;&gt;0,
  IF(OR(LEN($J128)=0,LEN($K128)=0),"세 칸 모두 입력",L128),
IF($M128="삭제","삭제",
IF(OR($M128="지정 장비",$M128="캐릭터 상자 일반등급",$M128="캐릭터 상자 영웅등급",$M128="지정 캐릭터",IF(ISERROR(FIND("지정 캐릭터 LBP",$M128)),0,1),$M128="안 지정 캐릭터 영웅등급"),1,
IF($M128="지정 캐릭터 PP",
  IF(AND(OR($B128=10,$B128=11),$M128=OFFSET($M128,-1,0)),OFFSET(O128,-1,0),
    VLOOKUP($M128,$AP:$BB,MATCH($AX$1,$AP$1:$BB$1,0),0)+INT($E128*(VLOOKUP($M128,$AP:$BB,MATCH($AY$1,$AP$1:$BB$1,0),0)-VLOOKUP($M128,$AP:$BB,MATCH($AX$1,$AP$1:$BB$1,0),0)+1))),
IF(OR($M128="안 지정 캐릭터 PP 일반등급",$M128="안 지정 캐릭터 PP 영웅등급"),
  IF(AND(OR($B128=10,$B128=11),$M128=OFFSET($M128,-1,0)),OFFSET(O128,-1,0),
    VLOOKUP($M128,$AP:$BB,MATCH($AX$1,$AP$1:$BB$1,0),0)+INT($E128*(VLOOKUP($M128,$AP:$BB,MATCH($AY$1,$AP$1:$BB$1,0),0)-VLOOKUP($M128,$AP:$BB,MATCH($AX$1,$AP$1:$BB$1,0),0)+1))),
"그외없음")))))</f>
        <v>1</v>
      </c>
      <c r="P128" t="str">
        <f ca="1">IF($M128="삭제","삭제",
IF($M128="지정 장비",
  IF(ISBLANK(VLOOKUP($N128,[1]EquipTable!$1:$1048576,MATCH("표준 GO pr Min",[1]EquipTable!$1:$1,0),0)),"DI",
    IF(ISBLANK(VLOOKUP($N128,[1]EquipTable!$1:$1048576,MATCH("표준 DI pr Min",[1]EquipTable!$1:$1,0),0)),"GO",
      IF(G128&lt;IF($B128&lt;=1,0.5,0.25),"DI","GO"))),
IF(OR($M128="캐릭터 상자 일반등급",$M128="캐릭터 상자 영웅등급"),"DI",
IF(OR($M128="지정 캐릭터",IF(ISERROR(FIND("지정 캐릭터 LBP",$M128)),0,1),$M128="안 지정 캐릭터 영웅등급"),"DI",
IF($M128="지정 캐릭터 PP","DI",
IF(OR($M128="안 지정 캐릭터 PP 일반등급",$M128="안 지정 캐릭터 PP 영웅등급"),"GO",
"그외없음"))))))</f>
        <v>GO</v>
      </c>
      <c r="Q128" t="str">
        <f ca="1">IF($M128="삭제","삭제",
IF($P128="GO","삭제",
IF($M128="지정 장비",
  IF(ISBLANK(VLOOKUP($N128,[1]EquipTable!$1:$1048576,MATCH("표준 DI pp Min",[1]EquipTable!$1:$1,0),0)),"삭제",
    VLOOKUP($N128,[1]EquipTable!$1:$1048576,MATCH("표준 DI pp Min",[1]EquipTable!$1:$1,0),0)+INT($H128*(VLOOKUP($N128,[1]EquipTable!$1:$1048576,MATCH("표준 DI pp Max",[1]EquipTable!$1:$1,0),0)-VLOOKUP($N128,[1]EquipTable!$1:$1048576,MATCH("표준 DI pp Min",[1]EquipTable!$1:$1,0),0)+1))),
IF(OR($M128="캐릭터 상자 일반등급",$M128="캐릭터 상자 영웅등급"),"삭제",
IF(OR($M128="지정 캐릭터",IF(ISERROR(FIND("지정 캐릭터 LBP",$M128)),0,1)),
  IF(AND(OR($B128=10,$B128=11),$M128=OFFSET($M128,-1,0)),OFFSET(Q128,-1,0),
    IF(ISBLANK(VLOOKUP($N128,[2]ActorTable!$1:$1048576,MATCH("표준 DI pp Min",[2]ActorTable!$1:$1,0),0)),"삭제",
      INT(VLOOKUP($M128,$AP:$BC,MATCH($AZ$1,$AP$1:$BC$1,0),0)*(VLOOKUP($N128,[2]ActorTable!$1:$1048576,MATCH("표준 DI pp Min",[2]ActorTable!$1:$1,0),0)+$H128*(VLOOKUP($N128,[2]ActorTable!$1:$1048576,MATCH("표준 DI pp Max",[2]ActorTable!$1:$1,0),0)-VLOOKUP($N128,[2]ActorTable!$1:$1048576,MATCH("표준 DI pp Min",[2]ActorTable!$1:$1,0),0)+1))))),
IF($M128="안 지정 캐릭터 영웅등급",
  IF(AND(OR($B128=10,$B128=11),$M128=OFFSET($M128,-1,0)),OFFSET(Q128,-1,0),
    VLOOKUP($M128,$AP:$BC,MATCH($BB$1,$AP$1:$BC$1,0),0)+INT($H128*(VLOOKUP($M128,$AP:$BC,MATCH($BC$1,$AP$1:$BC$1,0),0)-VLOOKUP($M128,$AP:$BC,MATCH($BB$1,$AP$1:$BC$1,0),0)+1))),
IF($M128="지정 캐릭터 PP",
  IF(AND(OR($B128=10,$B128=11),$M128=OFFSET($M128,-1,0)),OFFSET(Q128,-1,0),
    INT($O128*VLOOKUP($M128,$AP:$BC,MATCH($AZ$1,$AP$1:$BC$1,0),0)*IF($O128&lt;=15,1,1+($O128-15)^0.5/8)*CHOOSE(MID($N128,7,1)+1,1,1.25,2))),
"그외없음")))))))</f>
        <v>삭제</v>
      </c>
      <c r="R128">
        <f ca="1">IF($M128="삭제","삭제",
IF($M128="지정 장비",
  IF($P128="DI",
    VLOOKUP($N128,[1]EquipTable!$1:$1048576,MATCH("표준 DI pr Min",[1]EquipTable!$1:$1,0),0)+INT($I128*(VLOOKUP($N128,[1]EquipTable!$1:$1048576,MATCH("표준 DI pr Max",[1]EquipTable!$1:$1,0),0)-VLOOKUP($N128,[1]EquipTable!$1:$1048576,MATCH("표준 DI pr Min",[1]EquipTable!$1:$1,0),0)+1)),
    ROUNDDOWN(VLOOKUP($N128,[1]EquipTable!$1:$1048576,MATCH("표준 GO pr Min",[1]EquipTable!$1:$1,0),0)+INT($I128*(VLOOKUP($N128,[1]EquipTable!$1:$1048576,MATCH("표준 GO pr Max",[1]EquipTable!$1:$1,0),0)-VLOOKUP($N128,[1]EquipTable!$1:$1048576,MATCH("표준 GO pr Min",[1]EquipTable!$1:$1,0),0)+100)),-2)),
IF(OR($M128="캐릭터 상자 일반등급",$M128="캐릭터 상자 영웅등급"),VLOOKUP($M128,$AP:$BC,MATCH($AZ$1,$AP$1:$BC$1,0),0),
IF(OR($M128="지정 캐릭터",IF(ISERROR(FIND("지정 캐릭터 LBP",$M128)),0,1)),
  IF(AND(OR($B128=10,$B128=11),$M128=OFFSET($M128,-1,0)),OFFSET(R128,-1,0),
    INT(VLOOKUP($M128,$AP:$BC,MATCH($AZ$1,$AP$1:$BC$1,0),0)*(VLOOKUP($N128,[2]ActorTable!$1:$1048576,MATCH("표준 DI pr Min",[2]ActorTable!$1:$1,0),0)+$I128*(VLOOKUP($N128,[2]ActorTable!$1:$1048576,MATCH("표준 DI pr Max",[2]ActorTable!$1:$1,0),0)-VLOOKUP($N128,[2]ActorTable!$1:$1048576,MATCH("표준 DI pr Min",[2]ActorTable!$1:$1,0),0)+1)))),
IF($M128="안 지정 캐릭터 영웅등급",
  IF(AND(OR($B128=10,$B128=11),$M128=OFFSET($M128,-1,0)),OFFSET(R128,-1,0),
    VLOOKUP($M128,$AP:$BC,MATCH($AZ$1,$AP$1:$BC$1,0),0)+INT($I128*(VLOOKUP($M128,$AP:$BC,MATCH($BA$1,$AP$1:$BC$1,0),0)-VLOOKUP($M128,$AP:$BC,MATCH($AZ$1,$AP$1:$BC$1,0),0)+1))),
IF($M128="지정 캐릭터 PP",
  IF(AND(OR($B128=10,$B128=11),$M128=OFFSET($M128,-1,0)),OFFSET(R128,-1,0),
    INT($O128*VLOOKUP($M128,$AP:$BC,MATCH($AZ$1,$AP$1:$BC$1,0),0)*IF($O128&lt;=15,1,1+($O128-15)^0.5/8)*CHOOSE(MID($N128,7,1)+1,1,1.25,2)*(VLOOKUP($M128,$AP:$BC,MATCH($BA$1,$AP$1:$BC$1,0),0)+$I128*(VLOOKUP($M128,$AP:$BC,MATCH($BB$1,$AP$1:$BC$1,0),0)-VLOOKUP($M128,$AP:$BC,MATCH($BA$1,$AP$1:$BC$1,0),0))))),
IF(OR($M128="안 지정 캐릭터 PP 일반등급",$M128="안 지정 캐릭터 PP 영웅등급"),
  IF(AND(OR($B128=10,$B128=11),$M128=OFFSET($M128,-1,0)),OFFSET(R128,-1,0),
    $O128*VLOOKUP($M128,$AP:$BC,MATCH($AZ$1,$AP$1:$BC$1,0),0)),
"그외없음")))))))</f>
        <v>1500</v>
      </c>
      <c r="S128" t="str">
        <f ca="1">IF(OR(ISNUMBER(N128),N128="삭제",ISBLANK(N128)),"",
IF(LEFT(N128,5)="Equip",
  IF($BP$1&lt;VLOOKUP(N128,[1]EquipTable!$1:$1048576,MATCH("업데이트순번",[1]EquipTable!$1:$1,0),0),"업데이트순번이상",""),
IF(LEFT(N128,5)="Actor",
  IF($BY$1&lt;VLOOKUP(N128,[2]ActorTable!$1:$1048576,MATCH("업데이트순번",[2]ActorTable!$1:$1,0),0),"업데이트순번이상",""),
"그외없음")))</f>
        <v/>
      </c>
      <c r="T128" t="str">
        <f ca="1">IF(OR(ISNUMBER(N128),N128="삭제",ISBLANK(N128)),"",
IF(LEFT(N128,5)="Equip",IF(MID(N128,7,1)="4","전설",""),
IF(LEFT(N128,5)="Actor",IF(MID(N128,7,1)="2","전설",""),
"그외없음")))</f>
        <v/>
      </c>
      <c r="U128" t="s">
        <v>82</v>
      </c>
      <c r="V128" t="s">
        <v>205</v>
      </c>
      <c r="W128">
        <v>1</v>
      </c>
      <c r="X128" t="s">
        <v>125</v>
      </c>
      <c r="Z128">
        <v>3300</v>
      </c>
      <c r="AA128" t="str">
        <f ca="1">IF(ISBLANK(AB128),"",
VLOOKUP(AB128,OFFSET(INDIRECT("$A:$B"),0,MATCH(AB$1&amp;"_Verify",INDIRECT("$1:$1"),0)-1),2,0)
)</f>
        <v>upn</v>
      </c>
      <c r="AB128" t="s">
        <v>92</v>
      </c>
      <c r="AC128">
        <v>38454</v>
      </c>
      <c r="AD128">
        <v>10</v>
      </c>
      <c r="AE128" t="s">
        <v>125</v>
      </c>
      <c r="AG128">
        <v>3000</v>
      </c>
      <c r="AH128" t="str">
        <f>IF(OR(ISNUMBER(AC128),AC128="삭제",ISBLANK(AC128)),"",
IF(LEFT(AC128,5)="Equip",
  IF($BP$1&lt;VLOOKUP(AC128,[1]EquipTable!$1:$1048576,MATCH("업데이트순번",[1]EquipTable!$1:$1,0),0),"업데이트순번이상",""),
IF(LEFT(AC128,5)="Actor",
  IF($BY$1&lt;VLOOKUP(AC128,[2]ActorTable!$1:$1048576,MATCH("업데이트순번",[2]ActorTable!$1:$1,0),0),"업데이트순번이상",""),
"그외없음")))</f>
        <v/>
      </c>
      <c r="AI128" s="11" t="str">
        <f>IF(OR(ISNUMBER(AC128),AC128="삭제",ISBLANK(AC128)),"",
IF(LEFT(AC128,5)="Equip",IF(MID(AC128,7,1)="4","전설",""),
IF(LEFT(AC128,5)="Actor",IF(MID(AC128,7,1)="2","전설",""),
"그외없음")))</f>
        <v/>
      </c>
      <c r="AJ128" t="str">
        <f>IF(ISBLANK($AB128),"",
IF(AND($B128&gt;=VLOOKUP($AB128,$AP:$AS,3,0),$B128&lt;=VLOOKUP($AB128,$AP:$AS,4,0)),"","슬롯타입이상"))</f>
        <v/>
      </c>
      <c r="AK128" t="str">
        <f>IF(OR(
  AND(NOT(ISERROR(FIND("상자",AB128))),ISBLANK(AC128)),
  AND(ISBLANK(AB128),ISBLANK(AC128)),
  AND(NOT(ISERROR(FIND("안 지정",AB128))),ISNUMBER(AC128))),"",
IF(AND(NOT(ISERROR(FIND("상자",AB128))),NOT(ISBLANK(AC128))),"밸류불필요",
IF(AND(NOT(ISERROR(FIND("안 지정",AB128))),NOT(ISNUMBER(AC128))),"숫자필요",
IF(NOT(ISERROR(FIND("장비",AB128))),
  IFERROR(VLOOKUP(AC128,[1]EquipTable!$A:$T,MATCH("이름참고",[1]EquipTable!$1:$1,0),0),"장비없음"),
IF(NOT(ISERROR(FIND("캐릭터",AB128))),
  IFERROR(VLOOKUP(AC128,[2]ActorTable!$A:$H,MATCH("이름참고",[2]ActorTable!$1:$1,0),0),"캐릭터없음"),
"")))))</f>
        <v/>
      </c>
      <c r="AL128">
        <v>1</v>
      </c>
      <c r="AM128" t="str">
        <f ca="1">IF(ROW()=2,AN128,OFFSET(AM128,-1,0)&amp;IF(LEN(AN128)=0,"",","&amp;AN128))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v>
      </c>
      <c r="AN128" t="str">
        <f ca="1">IF(AL128&lt;&gt;1,"",
"{"""&amp;A$1&amp;""":"&amp;A128
&amp;","""&amp;B$1&amp;""":"&amp;B128
&amp;IF(LEN(AA128)=0,"",","""&amp;AA$1&amp;""":"""&amp;AA128&amp;"""")
&amp;IF(LEN(AC128)=0,"",","""&amp;AC$1&amp;""":"""&amp;AC128&amp;"""")
&amp;IF(LEN(AD128)=0,"",","""&amp;AD$1&amp;""":"&amp;AD128)
&amp;IF(LEN(AE128)=0,"",","""&amp;AE$1&amp;""":"""&amp;AE128&amp;"""")
&amp;IF(LEN(AF128)=0,"",","""&amp;AF$1&amp;""":"&amp;AF128)
&amp;IF(LEN(AG128)=0,"",","""&amp;AG$1&amp;""":"&amp;AG128)&amp;"}")</f>
        <v>{"dy":13,"sl":6,"tp":"upn","vl":"38454","cn":10,"pt":"GO","pr":3000}</v>
      </c>
      <c r="BM128">
        <f ca="1">IF(VLOOKUP($BV128,[1]EquipTable!$1:$1048576,MATCH("업데이트순번",[1]EquipTable!$1:$1,0),0)&lt;=$BP$1,1,0)
*IF(MID(BV128,7,1)="4",0.1,1)</f>
        <v>0</v>
      </c>
      <c r="BN128">
        <f ca="1">IF(VLOOKUP($BV128,[1]EquipTable!$1:$1048576,MATCH("업데이트순번",[1]EquipTable!$1:$1,0),0)&lt;=$BP$1,1,0)
*IF(MID(BV128,7,1)="4",0.1,1)
*IF(AND(MID(BV128,7,1)&lt;&gt;"4",OR(MID(BV128,6,1)="6",MID(BV128,6,1)="7")),3,1)</f>
        <v>0</v>
      </c>
      <c r="BO128">
        <f ca="1">IF(VLOOKUP($BV128,[1]EquipTable!$1:$1048576,MATCH("업데이트순번",[1]EquipTable!$1:$1,0),0)&lt;=$BP$1,1,0)
*IF(MID(BV128,7,1)="4",0.1,1)
*IF(AND(MID(BV128,7,1)&lt;&gt;"4",MID(BV128,6,1)="8"),4,1)</f>
        <v>0</v>
      </c>
      <c r="BP128">
        <f t="shared" ca="1" si="16"/>
        <v>0</v>
      </c>
      <c r="BQ128">
        <f t="shared" ca="1" si="17"/>
        <v>0</v>
      </c>
      <c r="BR128">
        <f t="shared" ca="1" si="18"/>
        <v>0</v>
      </c>
      <c r="BS128">
        <f t="shared" ca="1" si="19"/>
        <v>1.0000000000000009</v>
      </c>
      <c r="BT128">
        <f t="shared" ca="1" si="20"/>
        <v>0.99999999999999967</v>
      </c>
      <c r="BU128">
        <f t="shared" ca="1" si="21"/>
        <v>0.99999999999999933</v>
      </c>
      <c r="BV128" t="str">
        <f ca="1">OFFSET([1]EquipTable!$A$1,ROW()-1,0)</f>
        <v>후보</v>
      </c>
    </row>
    <row r="129" spans="1:40">
      <c r="A129">
        <v>13</v>
      </c>
      <c r="B129">
        <v>7</v>
      </c>
      <c r="C129">
        <f>IF(B129&lt;=9,0,
IF(B129=10,1,2))</f>
        <v>0</v>
      </c>
      <c r="D129">
        <f ca="1">RAND()</f>
        <v>0.73691701838503509</v>
      </c>
      <c r="E129">
        <f ca="1">RAND()</f>
        <v>9.9247040885733218E-2</v>
      </c>
      <c r="F129">
        <f ca="1">RAND()</f>
        <v>0.28363209620081542</v>
      </c>
      <c r="G129">
        <f ca="1">RAND()</f>
        <v>0.66115570264136247</v>
      </c>
      <c r="H129">
        <f ca="1">RAND()</f>
        <v>0.36197913082681366</v>
      </c>
      <c r="I129">
        <f ca="1">RAND()</f>
        <v>0.44763032976829875</v>
      </c>
      <c r="M129" t="str">
        <f ca="1">IF(LEN(J129)&lt;&gt;0,J129,VLOOKUP(D129+$B129,$BJ:$BK,MATCH($BK$1,$BJ$1:$BK$1,0),1))</f>
        <v>지정 장비</v>
      </c>
      <c r="N129" t="str">
        <f ca="1">IF(LEN(K129)&lt;&gt;0,
  IF(LEN($J129)=0,"두 칸 모두 입력",
  IF($J129="지정 장비",K129,INDEX($CA:$CA,MATCH(K129,$CB:$CB,0)))),
IF($M129="삭제","삭제",
IF($M129="지정 장비",VLOOKUP($E129,OFFSET($BS:$BV,0,IF($B129=6,1,IF($B129=7,2,0))),MATCH($BV$1,OFFSET($BS$1:$BV$1,0,IF($B129=6,1,IF($B129=7,2,0))),0),1),
IF(OR($M129="캐릭터 상자 일반등급",$M129="캐릭터 상자 영웅등급"),"삭제",
IF(OR($M129="지정 캐릭터",$M129="지정 캐릭터 PP",IF(ISERROR(FIND("지정 캐릭터 LBP",$M129)),0,1)),
  IF(AND(OR($B129=10,$B129=11),$M129=OFFSET($M129,-1,0)),OFFSET(N129,-1,0),VLOOKUP($E129,$BZ:$CA,MATCH($CA$1,$BZ$1:$CA$1,0),1)),
IF(OR($M129="안 지정 캐릭터 영웅등급",$M129="안 지정 캐릭터 PP 일반등급",$M129="안 지정 캐릭터 PP 영웅등급"),
  IF(AND(OR($B129=10,$B129=11),$M129=OFFSET($M129,-1,0)),OFFSET(N129,-1,0),INT($E129*100000)),
"그외없음"))))))</f>
        <v>Equip1002</v>
      </c>
      <c r="O129">
        <f ca="1">IF(LEN(L129)&lt;&gt;0,
  IF(OR(LEN($J129)=0,LEN($K129)=0),"세 칸 모두 입력",L129),
IF($M129="삭제","삭제",
IF(OR($M129="지정 장비",$M129="캐릭터 상자 일반등급",$M129="캐릭터 상자 영웅등급",$M129="지정 캐릭터",IF(ISERROR(FIND("지정 캐릭터 LBP",$M129)),0,1),$M129="안 지정 캐릭터 영웅등급"),1,
IF($M129="지정 캐릭터 PP",
  IF(AND(OR($B129=10,$B129=11),$M129=OFFSET($M129,-1,0)),OFFSET(O129,-1,0),
    VLOOKUP($M129,$AP:$BB,MATCH($AX$1,$AP$1:$BB$1,0),0)+INT($E129*(VLOOKUP($M129,$AP:$BB,MATCH($AY$1,$AP$1:$BB$1,0),0)-VLOOKUP($M129,$AP:$BB,MATCH($AX$1,$AP$1:$BB$1,0),0)+1))),
IF(OR($M129="안 지정 캐릭터 PP 일반등급",$M129="안 지정 캐릭터 PP 영웅등급"),
  IF(AND(OR($B129=10,$B129=11),$M129=OFFSET($M129,-1,0)),OFFSET(O129,-1,0),
    VLOOKUP($M129,$AP:$BB,MATCH($AX$1,$AP$1:$BB$1,0),0)+INT($E129*(VLOOKUP($M129,$AP:$BB,MATCH($AY$1,$AP$1:$BB$1,0),0)-VLOOKUP($M129,$AP:$BB,MATCH($AX$1,$AP$1:$BB$1,0),0)+1))),
"그외없음")))))</f>
        <v>1</v>
      </c>
      <c r="P129" t="str">
        <f ca="1">IF($M129="삭제","삭제",
IF($M129="지정 장비",
  IF(ISBLANK(VLOOKUP($N129,[1]EquipTable!$1:$1048576,MATCH("표준 GO pr Min",[1]EquipTable!$1:$1,0),0)),"DI",
    IF(ISBLANK(VLOOKUP($N129,[1]EquipTable!$1:$1048576,MATCH("표준 DI pr Min",[1]EquipTable!$1:$1,0),0)),"GO",
      IF(G129&lt;IF($B129&lt;=1,0.5,0.25),"DI","GO"))),
IF(OR($M129="캐릭터 상자 일반등급",$M129="캐릭터 상자 영웅등급"),"DI",
IF(OR($M129="지정 캐릭터",IF(ISERROR(FIND("지정 캐릭터 LBP",$M129)),0,1),$M129="안 지정 캐릭터 영웅등급"),"DI",
IF($M129="지정 캐릭터 PP","DI",
IF(OR($M129="안 지정 캐릭터 PP 일반등급",$M129="안 지정 캐릭터 PP 영웅등급"),"GO",
"그외없음"))))))</f>
        <v>GO</v>
      </c>
      <c r="Q129" t="str">
        <f ca="1">IF($M129="삭제","삭제",
IF($P129="GO","삭제",
IF($M129="지정 장비",
  IF(ISBLANK(VLOOKUP($N129,[1]EquipTable!$1:$1048576,MATCH("표준 DI pp Min",[1]EquipTable!$1:$1,0),0)),"삭제",
    VLOOKUP($N129,[1]EquipTable!$1:$1048576,MATCH("표준 DI pp Min",[1]EquipTable!$1:$1,0),0)+INT($H129*(VLOOKUP($N129,[1]EquipTable!$1:$1048576,MATCH("표준 DI pp Max",[1]EquipTable!$1:$1,0),0)-VLOOKUP($N129,[1]EquipTable!$1:$1048576,MATCH("표준 DI pp Min",[1]EquipTable!$1:$1,0),0)+1))),
IF(OR($M129="캐릭터 상자 일반등급",$M129="캐릭터 상자 영웅등급"),"삭제",
IF(OR($M129="지정 캐릭터",IF(ISERROR(FIND("지정 캐릭터 LBP",$M129)),0,1)),
  IF(AND(OR($B129=10,$B129=11),$M129=OFFSET($M129,-1,0)),OFFSET(Q129,-1,0),
    IF(ISBLANK(VLOOKUP($N129,[2]ActorTable!$1:$1048576,MATCH("표준 DI pp Min",[2]ActorTable!$1:$1,0),0)),"삭제",
      INT(VLOOKUP($M129,$AP:$BC,MATCH($AZ$1,$AP$1:$BC$1,0),0)*(VLOOKUP($N129,[2]ActorTable!$1:$1048576,MATCH("표준 DI pp Min",[2]ActorTable!$1:$1,0),0)+$H129*(VLOOKUP($N129,[2]ActorTable!$1:$1048576,MATCH("표준 DI pp Max",[2]ActorTable!$1:$1,0),0)-VLOOKUP($N129,[2]ActorTable!$1:$1048576,MATCH("표준 DI pp Min",[2]ActorTable!$1:$1,0),0)+1))))),
IF($M129="안 지정 캐릭터 영웅등급",
  IF(AND(OR($B129=10,$B129=11),$M129=OFFSET($M129,-1,0)),OFFSET(Q129,-1,0),
    VLOOKUP($M129,$AP:$BC,MATCH($BB$1,$AP$1:$BC$1,0),0)+INT($H129*(VLOOKUP($M129,$AP:$BC,MATCH($BC$1,$AP$1:$BC$1,0),0)-VLOOKUP($M129,$AP:$BC,MATCH($BB$1,$AP$1:$BC$1,0),0)+1))),
IF($M129="지정 캐릭터 PP",
  IF(AND(OR($B129=10,$B129=11),$M129=OFFSET($M129,-1,0)),OFFSET(Q129,-1,0),
    INT($O129*VLOOKUP($M129,$AP:$BC,MATCH($AZ$1,$AP$1:$BC$1,0),0)*IF($O129&lt;=15,1,1+($O129-15)^0.5/8)*CHOOSE(MID($N129,7,1)+1,1,1.25,2))),
"그외없음")))))))</f>
        <v>삭제</v>
      </c>
      <c r="R129">
        <f ca="1">IF($M129="삭제","삭제",
IF($M129="지정 장비",
  IF($P129="DI",
    VLOOKUP($N129,[1]EquipTable!$1:$1048576,MATCH("표준 DI pr Min",[1]EquipTable!$1:$1,0),0)+INT($I129*(VLOOKUP($N129,[1]EquipTable!$1:$1048576,MATCH("표준 DI pr Max",[1]EquipTable!$1:$1,0),0)-VLOOKUP($N129,[1]EquipTable!$1:$1048576,MATCH("표준 DI pr Min",[1]EquipTable!$1:$1,0),0)+1)),
    ROUNDDOWN(VLOOKUP($N129,[1]EquipTable!$1:$1048576,MATCH("표준 GO pr Min",[1]EquipTable!$1:$1,0),0)+INT($I129*(VLOOKUP($N129,[1]EquipTable!$1:$1048576,MATCH("표준 GO pr Max",[1]EquipTable!$1:$1,0),0)-VLOOKUP($N129,[1]EquipTable!$1:$1048576,MATCH("표준 GO pr Min",[1]EquipTable!$1:$1,0),0)+100)),-2)),
IF(OR($M129="캐릭터 상자 일반등급",$M129="캐릭터 상자 영웅등급"),VLOOKUP($M129,$AP:$BC,MATCH($AZ$1,$AP$1:$BC$1,0),0),
IF(OR($M129="지정 캐릭터",IF(ISERROR(FIND("지정 캐릭터 LBP",$M129)),0,1)),
  IF(AND(OR($B129=10,$B129=11),$M129=OFFSET($M129,-1,0)),OFFSET(R129,-1,0),
    INT(VLOOKUP($M129,$AP:$BC,MATCH($AZ$1,$AP$1:$BC$1,0),0)*(VLOOKUP($N129,[2]ActorTable!$1:$1048576,MATCH("표준 DI pr Min",[2]ActorTable!$1:$1,0),0)+$I129*(VLOOKUP($N129,[2]ActorTable!$1:$1048576,MATCH("표준 DI pr Max",[2]ActorTable!$1:$1,0),0)-VLOOKUP($N129,[2]ActorTable!$1:$1048576,MATCH("표준 DI pr Min",[2]ActorTable!$1:$1,0),0)+1)))),
IF($M129="안 지정 캐릭터 영웅등급",
  IF(AND(OR($B129=10,$B129=11),$M129=OFFSET($M129,-1,0)),OFFSET(R129,-1,0),
    VLOOKUP($M129,$AP:$BC,MATCH($AZ$1,$AP$1:$BC$1,0),0)+INT($I129*(VLOOKUP($M129,$AP:$BC,MATCH($BA$1,$AP$1:$BC$1,0),0)-VLOOKUP($M129,$AP:$BC,MATCH($AZ$1,$AP$1:$BC$1,0),0)+1))),
IF($M129="지정 캐릭터 PP",
  IF(AND(OR($B129=10,$B129=11),$M129=OFFSET($M129,-1,0)),OFFSET(R129,-1,0),
    INT($O129*VLOOKUP($M129,$AP:$BC,MATCH($AZ$1,$AP$1:$BC$1,0),0)*IF($O129&lt;=15,1,1+($O129-15)^0.5/8)*CHOOSE(MID($N129,7,1)+1,1,1.25,2)*(VLOOKUP($M129,$AP:$BC,MATCH($BA$1,$AP$1:$BC$1,0),0)+$I129*(VLOOKUP($M129,$AP:$BC,MATCH($BB$1,$AP$1:$BC$1,0),0)-VLOOKUP($M129,$AP:$BC,MATCH($BA$1,$AP$1:$BC$1,0),0))))),
IF(OR($M129="안 지정 캐릭터 PP 일반등급",$M129="안 지정 캐릭터 PP 영웅등급"),
  IF(AND(OR($B129=10,$B129=11),$M129=OFFSET($M129,-1,0)),OFFSET(R129,-1,0),
    $O129*VLOOKUP($M129,$AP:$BC,MATCH($AZ$1,$AP$1:$BC$1,0),0)),
"그외없음")))))))</f>
        <v>700</v>
      </c>
      <c r="S129" t="str">
        <f ca="1">IF(OR(ISNUMBER(N129),N129="삭제",ISBLANK(N129)),"",
IF(LEFT(N129,5)="Equip",
  IF($BP$1&lt;VLOOKUP(N129,[1]EquipTable!$1:$1048576,MATCH("업데이트순번",[1]EquipTable!$1:$1,0),0),"업데이트순번이상",""),
IF(LEFT(N129,5)="Actor",
  IF($BY$1&lt;VLOOKUP(N129,[2]ActorTable!$1:$1048576,MATCH("업데이트순번",[2]ActorTable!$1:$1,0),0),"업데이트순번이상",""),
"그외없음")))</f>
        <v/>
      </c>
      <c r="T129" t="str">
        <f ca="1">IF(OR(ISNUMBER(N129),N129="삭제",ISBLANK(N129)),"",
IF(LEFT(N129,5)="Equip",IF(MID(N129,7,1)="4","전설",""),
IF(LEFT(N129,5)="Actor",IF(MID(N129,7,1)="2","전설",""),
"그외없음")))</f>
        <v/>
      </c>
      <c r="U129" t="s">
        <v>82</v>
      </c>
      <c r="V129" t="s">
        <v>241</v>
      </c>
      <c r="W129">
        <v>1</v>
      </c>
      <c r="X129" t="s">
        <v>129</v>
      </c>
      <c r="Z129">
        <v>10</v>
      </c>
      <c r="AA129" t="str">
        <f ca="1">IF(ISBLANK(AB129),"",
VLOOKUP(AB129,OFFSET(INDIRECT("$A:$B"),0,MATCH(AB$1&amp;"_Verify",INDIRECT("$1:$1"),0)-1),2,0)
)</f>
        <v>uph</v>
      </c>
      <c r="AB129" t="s">
        <v>91</v>
      </c>
      <c r="AC129">
        <v>85071</v>
      </c>
      <c r="AD129">
        <v>12</v>
      </c>
      <c r="AE129" t="s">
        <v>125</v>
      </c>
      <c r="AG129">
        <v>3600</v>
      </c>
      <c r="AH129" t="str">
        <f>IF(OR(ISNUMBER(AC129),AC129="삭제",ISBLANK(AC129)),"",
IF(LEFT(AC129,5)="Equip",
  IF($BP$1&lt;VLOOKUP(AC129,[1]EquipTable!$1:$1048576,MATCH("업데이트순번",[1]EquipTable!$1:$1,0),0),"업데이트순번이상",""),
IF(LEFT(AC129,5)="Actor",
  IF($BY$1&lt;VLOOKUP(AC129,[2]ActorTable!$1:$1048576,MATCH("업데이트순번",[2]ActorTable!$1:$1,0),0),"업데이트순번이상",""),
"그외없음")))</f>
        <v/>
      </c>
      <c r="AI129" s="11" t="str">
        <f>IF(OR(ISNUMBER(AC129),AC129="삭제",ISBLANK(AC129)),"",
IF(LEFT(AC129,5)="Equip",IF(MID(AC129,7,1)="4","전설",""),
IF(LEFT(AC129,5)="Actor",IF(MID(AC129,7,1)="2","전설",""),
"그외없음")))</f>
        <v/>
      </c>
      <c r="AJ129" t="str">
        <f>IF(ISBLANK($AB129),"",
IF(AND($B129&gt;=VLOOKUP($AB129,$AP:$AS,3,0),$B129&lt;=VLOOKUP($AB129,$AP:$AS,4,0)),"","슬롯타입이상"))</f>
        <v/>
      </c>
      <c r="AK129" t="str">
        <f>IF(OR(
  AND(NOT(ISERROR(FIND("상자",AB129))),ISBLANK(AC129)),
  AND(ISBLANK(AB129),ISBLANK(AC129)),
  AND(NOT(ISERROR(FIND("안 지정",AB129))),ISNUMBER(AC129))),"",
IF(AND(NOT(ISERROR(FIND("상자",AB129))),NOT(ISBLANK(AC129))),"밸류불필요",
IF(AND(NOT(ISERROR(FIND("안 지정",AB129))),NOT(ISNUMBER(AC129))),"숫자필요",
IF(NOT(ISERROR(FIND("장비",AB129))),
  IFERROR(VLOOKUP(AC129,[1]EquipTable!$A:$T,MATCH("이름참고",[1]EquipTable!$1:$1,0),0),"장비없음"),
IF(NOT(ISERROR(FIND("캐릭터",AB129))),
  IFERROR(VLOOKUP(AC129,[2]ActorTable!$A:$H,MATCH("이름참고",[2]ActorTable!$1:$1,0),0),"캐릭터없음"),
"")))))</f>
        <v/>
      </c>
      <c r="AL129">
        <v>1</v>
      </c>
      <c r="AM129" t="str">
        <f ca="1">IF(ROW()=2,AN129,OFFSET(AM129,-1,0)&amp;IF(LEN(AN129)=0,"",","&amp;AN129))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v>
      </c>
      <c r="AN129" t="str">
        <f ca="1">IF(AL129&lt;&gt;1,"",
"{"""&amp;A$1&amp;""":"&amp;A129
&amp;","""&amp;B$1&amp;""":"&amp;B129
&amp;IF(LEN(AA129)=0,"",","""&amp;AA$1&amp;""":"""&amp;AA129&amp;"""")
&amp;IF(LEN(AC129)=0,"",","""&amp;AC$1&amp;""":"""&amp;AC129&amp;"""")
&amp;IF(LEN(AD129)=0,"",","""&amp;AD$1&amp;""":"&amp;AD129)
&amp;IF(LEN(AE129)=0,"",","""&amp;AE$1&amp;""":"""&amp;AE129&amp;"""")
&amp;IF(LEN(AF129)=0,"",","""&amp;AF$1&amp;""":"&amp;AF129)
&amp;IF(LEN(AG129)=0,"",","""&amp;AG$1&amp;""":"&amp;AG129)&amp;"}")</f>
        <v>{"dy":13,"sl":7,"tp":"uph","vl":"85071","cn":12,"pt":"GO","pr":3600}</v>
      </c>
    </row>
    <row r="130" spans="1:40">
      <c r="A130">
        <v>13</v>
      </c>
      <c r="B130">
        <v>8</v>
      </c>
      <c r="C130">
        <f>IF(B130&lt;=9,0,
IF(B130=10,1,2))</f>
        <v>0</v>
      </c>
      <c r="D130">
        <f ca="1">RAND()</f>
        <v>3.3811954632935959E-2</v>
      </c>
      <c r="E130">
        <f ca="1">RAND()</f>
        <v>0.96981735035722716</v>
      </c>
      <c r="F130">
        <f ca="1">RAND()</f>
        <v>0.83112765352257201</v>
      </c>
      <c r="G130">
        <f ca="1">RAND()</f>
        <v>0.29647001566990394</v>
      </c>
      <c r="H130">
        <f ca="1">RAND()</f>
        <v>0.26231925834906922</v>
      </c>
      <c r="I130">
        <f ca="1">RAND()</f>
        <v>2.3192448758967643E-2</v>
      </c>
      <c r="M130" t="str">
        <f ca="1">IF(LEN(J130)&lt;&gt;0,J130,VLOOKUP(D130+$B130,$BJ:$BK,MATCH($BK$1,$BJ$1:$BK$1,0),1))</f>
        <v>삭제</v>
      </c>
      <c r="N130" t="str">
        <f ca="1">IF(LEN(K130)&lt;&gt;0,
  IF(LEN($J130)=0,"두 칸 모두 입력",
  IF($J130="지정 장비",K130,INDEX($CA:$CA,MATCH(K130,$CB:$CB,0)))),
IF($M130="삭제","삭제",
IF($M130="지정 장비",VLOOKUP($E130,OFFSET($BS:$BV,0,IF($B130=6,1,IF($B130=7,2,0))),MATCH($BV$1,OFFSET($BS$1:$BV$1,0,IF($B130=6,1,IF($B130=7,2,0))),0),1),
IF(OR($M130="캐릭터 상자 일반등급",$M130="캐릭터 상자 영웅등급"),"삭제",
IF(OR($M130="지정 캐릭터",$M130="지정 캐릭터 PP",IF(ISERROR(FIND("지정 캐릭터 LBP",$M130)),0,1)),
  IF(AND(OR($B130=10,$B130=11),$M130=OFFSET($M130,-1,0)),OFFSET(N130,-1,0),VLOOKUP($E130,$BZ:$CA,MATCH($CA$1,$BZ$1:$CA$1,0),1)),
IF(OR($M130="안 지정 캐릭터 영웅등급",$M130="안 지정 캐릭터 PP 일반등급",$M130="안 지정 캐릭터 PP 영웅등급"),
  IF(AND(OR($B130=10,$B130=11),$M130=OFFSET($M130,-1,0)),OFFSET(N130,-1,0),INT($E130*100000)),
"그외없음"))))))</f>
        <v>삭제</v>
      </c>
      <c r="O130" t="str">
        <f ca="1">IF(LEN(L130)&lt;&gt;0,
  IF(OR(LEN($J130)=0,LEN($K130)=0),"세 칸 모두 입력",L130),
IF($M130="삭제","삭제",
IF(OR($M130="지정 장비",$M130="캐릭터 상자 일반등급",$M130="캐릭터 상자 영웅등급",$M130="지정 캐릭터",IF(ISERROR(FIND("지정 캐릭터 LBP",$M130)),0,1),$M130="안 지정 캐릭터 영웅등급"),1,
IF($M130="지정 캐릭터 PP",
  IF(AND(OR($B130=10,$B130=11),$M130=OFFSET($M130,-1,0)),OFFSET(O130,-1,0),
    VLOOKUP($M130,$AP:$BB,MATCH($AX$1,$AP$1:$BB$1,0),0)+INT($E130*(VLOOKUP($M130,$AP:$BB,MATCH($AY$1,$AP$1:$BB$1,0),0)-VLOOKUP($M130,$AP:$BB,MATCH($AX$1,$AP$1:$BB$1,0),0)+1))),
IF(OR($M130="안 지정 캐릭터 PP 일반등급",$M130="안 지정 캐릭터 PP 영웅등급"),
  IF(AND(OR($B130=10,$B130=11),$M130=OFFSET($M130,-1,0)),OFFSET(O130,-1,0),
    VLOOKUP($M130,$AP:$BB,MATCH($AX$1,$AP$1:$BB$1,0),0)+INT($E130*(VLOOKUP($M130,$AP:$BB,MATCH($AY$1,$AP$1:$BB$1,0),0)-VLOOKUP($M130,$AP:$BB,MATCH($AX$1,$AP$1:$BB$1,0),0)+1))),
"그외없음")))))</f>
        <v>삭제</v>
      </c>
      <c r="P130" t="str">
        <f ca="1">IF($M130="삭제","삭제",
IF($M130="지정 장비",
  IF(ISBLANK(VLOOKUP($N130,[1]EquipTable!$1:$1048576,MATCH("표준 GO pr Min",[1]EquipTable!$1:$1,0),0)),"DI",
    IF(ISBLANK(VLOOKUP($N130,[1]EquipTable!$1:$1048576,MATCH("표준 DI pr Min",[1]EquipTable!$1:$1,0),0)),"GO",
      IF(G130&lt;IF($B130&lt;=1,0.5,0.25),"DI","GO"))),
IF(OR($M130="캐릭터 상자 일반등급",$M130="캐릭터 상자 영웅등급"),"DI",
IF(OR($M130="지정 캐릭터",IF(ISERROR(FIND("지정 캐릭터 LBP",$M130)),0,1),$M130="안 지정 캐릭터 영웅등급"),"DI",
IF($M130="지정 캐릭터 PP","DI",
IF(OR($M130="안 지정 캐릭터 PP 일반등급",$M130="안 지정 캐릭터 PP 영웅등급"),"GO",
"그외없음"))))))</f>
        <v>삭제</v>
      </c>
      <c r="Q130" t="str">
        <f ca="1">IF($M130="삭제","삭제",
IF($P130="GO","삭제",
IF($M130="지정 장비",
  IF(ISBLANK(VLOOKUP($N130,[1]EquipTable!$1:$1048576,MATCH("표준 DI pp Min",[1]EquipTable!$1:$1,0),0)),"삭제",
    VLOOKUP($N130,[1]EquipTable!$1:$1048576,MATCH("표준 DI pp Min",[1]EquipTable!$1:$1,0),0)+INT($H130*(VLOOKUP($N130,[1]EquipTable!$1:$1048576,MATCH("표준 DI pp Max",[1]EquipTable!$1:$1,0),0)-VLOOKUP($N130,[1]EquipTable!$1:$1048576,MATCH("표준 DI pp Min",[1]EquipTable!$1:$1,0),0)+1))),
IF(OR($M130="캐릭터 상자 일반등급",$M130="캐릭터 상자 영웅등급"),"삭제",
IF(OR($M130="지정 캐릭터",IF(ISERROR(FIND("지정 캐릭터 LBP",$M130)),0,1)),
  IF(AND(OR($B130=10,$B130=11),$M130=OFFSET($M130,-1,0)),OFFSET(Q130,-1,0),
    IF(ISBLANK(VLOOKUP($N130,[2]ActorTable!$1:$1048576,MATCH("표준 DI pp Min",[2]ActorTable!$1:$1,0),0)),"삭제",
      INT(VLOOKUP($M130,$AP:$BC,MATCH($AZ$1,$AP$1:$BC$1,0),0)*(VLOOKUP($N130,[2]ActorTable!$1:$1048576,MATCH("표준 DI pp Min",[2]ActorTable!$1:$1,0),0)+$H130*(VLOOKUP($N130,[2]ActorTable!$1:$1048576,MATCH("표준 DI pp Max",[2]ActorTable!$1:$1,0),0)-VLOOKUP($N130,[2]ActorTable!$1:$1048576,MATCH("표준 DI pp Min",[2]ActorTable!$1:$1,0),0)+1))))),
IF($M130="안 지정 캐릭터 영웅등급",
  IF(AND(OR($B130=10,$B130=11),$M130=OFFSET($M130,-1,0)),OFFSET(Q130,-1,0),
    VLOOKUP($M130,$AP:$BC,MATCH($BB$1,$AP$1:$BC$1,0),0)+INT($H130*(VLOOKUP($M130,$AP:$BC,MATCH($BC$1,$AP$1:$BC$1,0),0)-VLOOKUP($M130,$AP:$BC,MATCH($BB$1,$AP$1:$BC$1,0),0)+1))),
IF($M130="지정 캐릭터 PP",
  IF(AND(OR($B130=10,$B130=11),$M130=OFFSET($M130,-1,0)),OFFSET(Q130,-1,0),
    INT($O130*VLOOKUP($M130,$AP:$BC,MATCH($AZ$1,$AP$1:$BC$1,0),0)*IF($O130&lt;=15,1,1+($O130-15)^0.5/8)*CHOOSE(MID($N130,7,1)+1,1,1.25,2))),
"그외없음")))))))</f>
        <v>삭제</v>
      </c>
      <c r="R130" t="str">
        <f ca="1">IF($M130="삭제","삭제",
IF($M130="지정 장비",
  IF($P130="DI",
    VLOOKUP($N130,[1]EquipTable!$1:$1048576,MATCH("표준 DI pr Min",[1]EquipTable!$1:$1,0),0)+INT($I130*(VLOOKUP($N130,[1]EquipTable!$1:$1048576,MATCH("표준 DI pr Max",[1]EquipTable!$1:$1,0),0)-VLOOKUP($N130,[1]EquipTable!$1:$1048576,MATCH("표준 DI pr Min",[1]EquipTable!$1:$1,0),0)+1)),
    ROUNDDOWN(VLOOKUP($N130,[1]EquipTable!$1:$1048576,MATCH("표준 GO pr Min",[1]EquipTable!$1:$1,0),0)+INT($I130*(VLOOKUP($N130,[1]EquipTable!$1:$1048576,MATCH("표준 GO pr Max",[1]EquipTable!$1:$1,0),0)-VLOOKUP($N130,[1]EquipTable!$1:$1048576,MATCH("표준 GO pr Min",[1]EquipTable!$1:$1,0),0)+100)),-2)),
IF(OR($M130="캐릭터 상자 일반등급",$M130="캐릭터 상자 영웅등급"),VLOOKUP($M130,$AP:$BC,MATCH($AZ$1,$AP$1:$BC$1,0),0),
IF(OR($M130="지정 캐릭터",IF(ISERROR(FIND("지정 캐릭터 LBP",$M130)),0,1)),
  IF(AND(OR($B130=10,$B130=11),$M130=OFFSET($M130,-1,0)),OFFSET(R130,-1,0),
    INT(VLOOKUP($M130,$AP:$BC,MATCH($AZ$1,$AP$1:$BC$1,0),0)*(VLOOKUP($N130,[2]ActorTable!$1:$1048576,MATCH("표준 DI pr Min",[2]ActorTable!$1:$1,0),0)+$I130*(VLOOKUP($N130,[2]ActorTable!$1:$1048576,MATCH("표준 DI pr Max",[2]ActorTable!$1:$1,0),0)-VLOOKUP($N130,[2]ActorTable!$1:$1048576,MATCH("표준 DI pr Min",[2]ActorTable!$1:$1,0),0)+1)))),
IF($M130="안 지정 캐릭터 영웅등급",
  IF(AND(OR($B130=10,$B130=11),$M130=OFFSET($M130,-1,0)),OFFSET(R130,-1,0),
    VLOOKUP($M130,$AP:$BC,MATCH($AZ$1,$AP$1:$BC$1,0),0)+INT($I130*(VLOOKUP($M130,$AP:$BC,MATCH($BA$1,$AP$1:$BC$1,0),0)-VLOOKUP($M130,$AP:$BC,MATCH($AZ$1,$AP$1:$BC$1,0),0)+1))),
IF($M130="지정 캐릭터 PP",
  IF(AND(OR($B130=10,$B130=11),$M130=OFFSET($M130,-1,0)),OFFSET(R130,-1,0),
    INT($O130*VLOOKUP($M130,$AP:$BC,MATCH($AZ$1,$AP$1:$BC$1,0),0)*IF($O130&lt;=15,1,1+($O130-15)^0.5/8)*CHOOSE(MID($N130,7,1)+1,1,1.25,2)*(VLOOKUP($M130,$AP:$BC,MATCH($BA$1,$AP$1:$BC$1,0),0)+$I130*(VLOOKUP($M130,$AP:$BC,MATCH($BB$1,$AP$1:$BC$1,0),0)-VLOOKUP($M130,$AP:$BC,MATCH($BA$1,$AP$1:$BC$1,0),0))))),
IF(OR($M130="안 지정 캐릭터 PP 일반등급",$M130="안 지정 캐릭터 PP 영웅등급"),
  IF(AND(OR($B130=10,$B130=11),$M130=OFFSET($M130,-1,0)),OFFSET(R130,-1,0),
    $O130*VLOOKUP($M130,$AP:$BC,MATCH($AZ$1,$AP$1:$BC$1,0),0)),
"그외없음")))))))</f>
        <v>삭제</v>
      </c>
      <c r="S130" t="str">
        <f ca="1">IF(OR(ISNUMBER(N130),N130="삭제",ISBLANK(N130)),"",
IF(LEFT(N130,5)="Equip",
  IF($BP$1&lt;VLOOKUP(N130,[1]EquipTable!$1:$1048576,MATCH("업데이트순번",[1]EquipTable!$1:$1,0),0),"업데이트순번이상",""),
IF(LEFT(N130,5)="Actor",
  IF($BY$1&lt;VLOOKUP(N130,[2]ActorTable!$1:$1048576,MATCH("업데이트순번",[2]ActorTable!$1:$1,0),0),"업데이트순번이상",""),
"그외없음")))</f>
        <v/>
      </c>
      <c r="T130" t="str">
        <f ca="1">IF(OR(ISNUMBER(N130),N130="삭제",ISBLANK(N130)),"",
IF(LEFT(N130,5)="Equip",IF(MID(N130,7,1)="4","전설",""),
IF(LEFT(N130,5)="Actor",IF(MID(N130,7,1)="2","전설",""),
"그외없음")))</f>
        <v/>
      </c>
      <c r="AA130" t="str">
        <f ca="1">IF(ISBLANK(AB130),"",
VLOOKUP(AB130,OFFSET(INDIRECT("$A:$B"),0,MATCH(AB$1&amp;"_Verify",INDIRECT("$1:$1"),0)-1),2,0)
)</f>
        <v/>
      </c>
      <c r="AH130" t="str">
        <f>IF(OR(ISNUMBER(AC130),AC130="삭제",ISBLANK(AC130)),"",
IF(LEFT(AC130,5)="Equip",
  IF($BP$1&lt;VLOOKUP(AC130,[1]EquipTable!$1:$1048576,MATCH("업데이트순번",[1]EquipTable!$1:$1,0),0),"업데이트순번이상",""),
IF(LEFT(AC130,5)="Actor",
  IF($BY$1&lt;VLOOKUP(AC130,[2]ActorTable!$1:$1048576,MATCH("업데이트순번",[2]ActorTable!$1:$1,0),0),"업데이트순번이상",""),
"그외없음")))</f>
        <v/>
      </c>
      <c r="AI130" s="11" t="str">
        <f>IF(OR(ISNUMBER(AC130),AC130="삭제",ISBLANK(AC130)),"",
IF(LEFT(AC130,5)="Equip",IF(MID(AC130,7,1)="4","전설",""),
IF(LEFT(AC130,5)="Actor",IF(MID(AC130,7,1)="2","전설",""),
"그외없음")))</f>
        <v/>
      </c>
      <c r="AJ130" t="str">
        <f>IF(ISBLANK($AB130),"",
IF(AND($B130&gt;=VLOOKUP($AB130,$AP:$AS,3,0),$B130&lt;=VLOOKUP($AB130,$AP:$AS,4,0)),"","슬롯타입이상"))</f>
        <v/>
      </c>
      <c r="AK130" t="str">
        <f>IF(OR(
  AND(NOT(ISERROR(FIND("상자",AB130))),ISBLANK(AC130)),
  AND(ISBLANK(AB130),ISBLANK(AC130)),
  AND(NOT(ISERROR(FIND("안 지정",AB130))),ISNUMBER(AC130))),"",
IF(AND(NOT(ISERROR(FIND("상자",AB130))),NOT(ISBLANK(AC130))),"밸류불필요",
IF(AND(NOT(ISERROR(FIND("안 지정",AB130))),NOT(ISNUMBER(AC130))),"숫자필요",
IF(NOT(ISERROR(FIND("장비",AB130))),
  IFERROR(VLOOKUP(AC130,[1]EquipTable!$A:$T,MATCH("이름참고",[1]EquipTable!$1:$1,0),0),"장비없음"),
IF(NOT(ISERROR(FIND("캐릭터",AB130))),
  IFERROR(VLOOKUP(AC130,[2]ActorTable!$A:$H,MATCH("이름참고",[2]ActorTable!$1:$1,0),0),"캐릭터없음"),
"")))))</f>
        <v/>
      </c>
      <c r="AL130">
        <v>1</v>
      </c>
      <c r="AM130" t="str">
        <f ca="1">IF(ROW()=2,AN130,OFFSET(AM130,-1,0)&amp;IF(LEN(AN130)=0,"",","&amp;AN130))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v>
      </c>
      <c r="AN130" t="str">
        <f ca="1">IF(AL130&lt;&gt;1,"",
"{"""&amp;A$1&amp;""":"&amp;A130
&amp;","""&amp;B$1&amp;""":"&amp;B130
&amp;IF(LEN(AA130)=0,"",","""&amp;AA$1&amp;""":"""&amp;AA130&amp;"""")
&amp;IF(LEN(AC130)=0,"",","""&amp;AC$1&amp;""":"""&amp;AC130&amp;"""")
&amp;IF(LEN(AD130)=0,"",","""&amp;AD$1&amp;""":"&amp;AD130)
&amp;IF(LEN(AE130)=0,"",","""&amp;AE$1&amp;""":"""&amp;AE130&amp;"""")
&amp;IF(LEN(AF130)=0,"",","""&amp;AF$1&amp;""":"&amp;AF130)
&amp;IF(LEN(AG130)=0,"",","""&amp;AG$1&amp;""":"&amp;AG130)&amp;"}")</f>
        <v>{"dy":13,"sl":8}</v>
      </c>
    </row>
    <row r="131" spans="1:40">
      <c r="A131">
        <v>13</v>
      </c>
      <c r="B131">
        <v>9</v>
      </c>
      <c r="C131">
        <f>IF(B131&lt;=9,0,
IF(B131=10,1,2))</f>
        <v>0</v>
      </c>
      <c r="D131">
        <f ca="1">RAND()</f>
        <v>0.74707269355227812</v>
      </c>
      <c r="E131">
        <f ca="1">RAND()</f>
        <v>0.23494217933910777</v>
      </c>
      <c r="F131">
        <f ca="1">RAND()</f>
        <v>0.24919445682986241</v>
      </c>
      <c r="G131">
        <f ca="1">RAND()</f>
        <v>0.63058566273400285</v>
      </c>
      <c r="H131">
        <f ca="1">RAND()</f>
        <v>0.98766710154429094</v>
      </c>
      <c r="I131">
        <f ca="1">RAND()</f>
        <v>0.38792939943487248</v>
      </c>
      <c r="M131" t="str">
        <f ca="1">IF(LEN(J131)&lt;&gt;0,J131,VLOOKUP(D131+$B131,$BJ:$BK,MATCH($BK$1,$BJ$1:$BK$1,0),1))</f>
        <v>삭제</v>
      </c>
      <c r="N131" t="str">
        <f ca="1">IF(LEN(K131)&lt;&gt;0,
  IF(LEN($J131)=0,"두 칸 모두 입력",
  IF($J131="지정 장비",K131,INDEX($CA:$CA,MATCH(K131,$CB:$CB,0)))),
IF($M131="삭제","삭제",
IF($M131="지정 장비",VLOOKUP($E131,OFFSET($BS:$BV,0,IF($B131=6,1,IF($B131=7,2,0))),MATCH($BV$1,OFFSET($BS$1:$BV$1,0,IF($B131=6,1,IF($B131=7,2,0))),0),1),
IF(OR($M131="캐릭터 상자 일반등급",$M131="캐릭터 상자 영웅등급"),"삭제",
IF(OR($M131="지정 캐릭터",$M131="지정 캐릭터 PP",IF(ISERROR(FIND("지정 캐릭터 LBP",$M131)),0,1)),
  IF(AND(OR($B131=10,$B131=11),$M131=OFFSET($M131,-1,0)),OFFSET(N131,-1,0),VLOOKUP($E131,$BZ:$CA,MATCH($CA$1,$BZ$1:$CA$1,0),1)),
IF(OR($M131="안 지정 캐릭터 영웅등급",$M131="안 지정 캐릭터 PP 일반등급",$M131="안 지정 캐릭터 PP 영웅등급"),
  IF(AND(OR($B131=10,$B131=11),$M131=OFFSET($M131,-1,0)),OFFSET(N131,-1,0),INT($E131*100000)),
"그외없음"))))))</f>
        <v>삭제</v>
      </c>
      <c r="O131" t="str">
        <f ca="1">IF(LEN(L131)&lt;&gt;0,
  IF(OR(LEN($J131)=0,LEN($K131)=0),"세 칸 모두 입력",L131),
IF($M131="삭제","삭제",
IF(OR($M131="지정 장비",$M131="캐릭터 상자 일반등급",$M131="캐릭터 상자 영웅등급",$M131="지정 캐릭터",IF(ISERROR(FIND("지정 캐릭터 LBP",$M131)),0,1),$M131="안 지정 캐릭터 영웅등급"),1,
IF($M131="지정 캐릭터 PP",
  IF(AND(OR($B131=10,$B131=11),$M131=OFFSET($M131,-1,0)),OFFSET(O131,-1,0),
    VLOOKUP($M131,$AP:$BB,MATCH($AX$1,$AP$1:$BB$1,0),0)+INT($E131*(VLOOKUP($M131,$AP:$BB,MATCH($AY$1,$AP$1:$BB$1,0),0)-VLOOKUP($M131,$AP:$BB,MATCH($AX$1,$AP$1:$BB$1,0),0)+1))),
IF(OR($M131="안 지정 캐릭터 PP 일반등급",$M131="안 지정 캐릭터 PP 영웅등급"),
  IF(AND(OR($B131=10,$B131=11),$M131=OFFSET($M131,-1,0)),OFFSET(O131,-1,0),
    VLOOKUP($M131,$AP:$BB,MATCH($AX$1,$AP$1:$BB$1,0),0)+INT($E131*(VLOOKUP($M131,$AP:$BB,MATCH($AY$1,$AP$1:$BB$1,0),0)-VLOOKUP($M131,$AP:$BB,MATCH($AX$1,$AP$1:$BB$1,0),0)+1))),
"그외없음")))))</f>
        <v>삭제</v>
      </c>
      <c r="P131" t="str">
        <f ca="1">IF($M131="삭제","삭제",
IF($M131="지정 장비",
  IF(ISBLANK(VLOOKUP($N131,[1]EquipTable!$1:$1048576,MATCH("표준 GO pr Min",[1]EquipTable!$1:$1,0),0)),"DI",
    IF(ISBLANK(VLOOKUP($N131,[1]EquipTable!$1:$1048576,MATCH("표준 DI pr Min",[1]EquipTable!$1:$1,0),0)),"GO",
      IF(G131&lt;IF($B131&lt;=1,0.5,0.25),"DI","GO"))),
IF(OR($M131="캐릭터 상자 일반등급",$M131="캐릭터 상자 영웅등급"),"DI",
IF(OR($M131="지정 캐릭터",IF(ISERROR(FIND("지정 캐릭터 LBP",$M131)),0,1),$M131="안 지정 캐릭터 영웅등급"),"DI",
IF($M131="지정 캐릭터 PP","DI",
IF(OR($M131="안 지정 캐릭터 PP 일반등급",$M131="안 지정 캐릭터 PP 영웅등급"),"GO",
"그외없음"))))))</f>
        <v>삭제</v>
      </c>
      <c r="Q131" t="str">
        <f ca="1">IF($M131="삭제","삭제",
IF($P131="GO","삭제",
IF($M131="지정 장비",
  IF(ISBLANK(VLOOKUP($N131,[1]EquipTable!$1:$1048576,MATCH("표준 DI pp Min",[1]EquipTable!$1:$1,0),0)),"삭제",
    VLOOKUP($N131,[1]EquipTable!$1:$1048576,MATCH("표준 DI pp Min",[1]EquipTable!$1:$1,0),0)+INT($H131*(VLOOKUP($N131,[1]EquipTable!$1:$1048576,MATCH("표준 DI pp Max",[1]EquipTable!$1:$1,0),0)-VLOOKUP($N131,[1]EquipTable!$1:$1048576,MATCH("표준 DI pp Min",[1]EquipTable!$1:$1,0),0)+1))),
IF(OR($M131="캐릭터 상자 일반등급",$M131="캐릭터 상자 영웅등급"),"삭제",
IF(OR($M131="지정 캐릭터",IF(ISERROR(FIND("지정 캐릭터 LBP",$M131)),0,1)),
  IF(AND(OR($B131=10,$B131=11),$M131=OFFSET($M131,-1,0)),OFFSET(Q131,-1,0),
    IF(ISBLANK(VLOOKUP($N131,[2]ActorTable!$1:$1048576,MATCH("표준 DI pp Min",[2]ActorTable!$1:$1,0),0)),"삭제",
      INT(VLOOKUP($M131,$AP:$BC,MATCH($AZ$1,$AP$1:$BC$1,0),0)*(VLOOKUP($N131,[2]ActorTable!$1:$1048576,MATCH("표준 DI pp Min",[2]ActorTable!$1:$1,0),0)+$H131*(VLOOKUP($N131,[2]ActorTable!$1:$1048576,MATCH("표준 DI pp Max",[2]ActorTable!$1:$1,0),0)-VLOOKUP($N131,[2]ActorTable!$1:$1048576,MATCH("표준 DI pp Min",[2]ActorTable!$1:$1,0),0)+1))))),
IF($M131="안 지정 캐릭터 영웅등급",
  IF(AND(OR($B131=10,$B131=11),$M131=OFFSET($M131,-1,0)),OFFSET(Q131,-1,0),
    VLOOKUP($M131,$AP:$BC,MATCH($BB$1,$AP$1:$BC$1,0),0)+INT($H131*(VLOOKUP($M131,$AP:$BC,MATCH($BC$1,$AP$1:$BC$1,0),0)-VLOOKUP($M131,$AP:$BC,MATCH($BB$1,$AP$1:$BC$1,0),0)+1))),
IF($M131="지정 캐릭터 PP",
  IF(AND(OR($B131=10,$B131=11),$M131=OFFSET($M131,-1,0)),OFFSET(Q131,-1,0),
    INT($O131*VLOOKUP($M131,$AP:$BC,MATCH($AZ$1,$AP$1:$BC$1,0),0)*IF($O131&lt;=15,1,1+($O131-15)^0.5/8)*CHOOSE(MID($N131,7,1)+1,1,1.25,2))),
"그외없음")))))))</f>
        <v>삭제</v>
      </c>
      <c r="R131" t="str">
        <f ca="1">IF($M131="삭제","삭제",
IF($M131="지정 장비",
  IF($P131="DI",
    VLOOKUP($N131,[1]EquipTable!$1:$1048576,MATCH("표준 DI pr Min",[1]EquipTable!$1:$1,0),0)+INT($I131*(VLOOKUP($N131,[1]EquipTable!$1:$1048576,MATCH("표준 DI pr Max",[1]EquipTable!$1:$1,0),0)-VLOOKUP($N131,[1]EquipTable!$1:$1048576,MATCH("표준 DI pr Min",[1]EquipTable!$1:$1,0),0)+1)),
    ROUNDDOWN(VLOOKUP($N131,[1]EquipTable!$1:$1048576,MATCH("표준 GO pr Min",[1]EquipTable!$1:$1,0),0)+INT($I131*(VLOOKUP($N131,[1]EquipTable!$1:$1048576,MATCH("표준 GO pr Max",[1]EquipTable!$1:$1,0),0)-VLOOKUP($N131,[1]EquipTable!$1:$1048576,MATCH("표준 GO pr Min",[1]EquipTable!$1:$1,0),0)+100)),-2)),
IF(OR($M131="캐릭터 상자 일반등급",$M131="캐릭터 상자 영웅등급"),VLOOKUP($M131,$AP:$BC,MATCH($AZ$1,$AP$1:$BC$1,0),0),
IF(OR($M131="지정 캐릭터",IF(ISERROR(FIND("지정 캐릭터 LBP",$M131)),0,1)),
  IF(AND(OR($B131=10,$B131=11),$M131=OFFSET($M131,-1,0)),OFFSET(R131,-1,0),
    INT(VLOOKUP($M131,$AP:$BC,MATCH($AZ$1,$AP$1:$BC$1,0),0)*(VLOOKUP($N131,[2]ActorTable!$1:$1048576,MATCH("표준 DI pr Min",[2]ActorTable!$1:$1,0),0)+$I131*(VLOOKUP($N131,[2]ActorTable!$1:$1048576,MATCH("표준 DI pr Max",[2]ActorTable!$1:$1,0),0)-VLOOKUP($N131,[2]ActorTable!$1:$1048576,MATCH("표준 DI pr Min",[2]ActorTable!$1:$1,0),0)+1)))),
IF($M131="안 지정 캐릭터 영웅등급",
  IF(AND(OR($B131=10,$B131=11),$M131=OFFSET($M131,-1,0)),OFFSET(R131,-1,0),
    VLOOKUP($M131,$AP:$BC,MATCH($AZ$1,$AP$1:$BC$1,0),0)+INT($I131*(VLOOKUP($M131,$AP:$BC,MATCH($BA$1,$AP$1:$BC$1,0),0)-VLOOKUP($M131,$AP:$BC,MATCH($AZ$1,$AP$1:$BC$1,0),0)+1))),
IF($M131="지정 캐릭터 PP",
  IF(AND(OR($B131=10,$B131=11),$M131=OFFSET($M131,-1,0)),OFFSET(R131,-1,0),
    INT($O131*VLOOKUP($M131,$AP:$BC,MATCH($AZ$1,$AP$1:$BC$1,0),0)*IF($O131&lt;=15,1,1+($O131-15)^0.5/8)*CHOOSE(MID($N131,7,1)+1,1,1.25,2)*(VLOOKUP($M131,$AP:$BC,MATCH($BA$1,$AP$1:$BC$1,0),0)+$I131*(VLOOKUP($M131,$AP:$BC,MATCH($BB$1,$AP$1:$BC$1,0),0)-VLOOKUP($M131,$AP:$BC,MATCH($BA$1,$AP$1:$BC$1,0),0))))),
IF(OR($M131="안 지정 캐릭터 PP 일반등급",$M131="안 지정 캐릭터 PP 영웅등급"),
  IF(AND(OR($B131=10,$B131=11),$M131=OFFSET($M131,-1,0)),OFFSET(R131,-1,0),
    $O131*VLOOKUP($M131,$AP:$BC,MATCH($AZ$1,$AP$1:$BC$1,0),0)),
"그외없음")))))))</f>
        <v>삭제</v>
      </c>
      <c r="S131" t="str">
        <f ca="1">IF(OR(ISNUMBER(N131),N131="삭제",ISBLANK(N131)),"",
IF(LEFT(N131,5)="Equip",
  IF($BP$1&lt;VLOOKUP(N131,[1]EquipTable!$1:$1048576,MATCH("업데이트순번",[1]EquipTable!$1:$1,0),0),"업데이트순번이상",""),
IF(LEFT(N131,5)="Actor",
  IF($BY$1&lt;VLOOKUP(N131,[2]ActorTable!$1:$1048576,MATCH("업데이트순번",[2]ActorTable!$1:$1,0),0),"업데이트순번이상",""),
"그외없음")))</f>
        <v/>
      </c>
      <c r="T131" t="str">
        <f ca="1">IF(OR(ISNUMBER(N131),N131="삭제",ISBLANK(N131)),"",
IF(LEFT(N131,5)="Equip",IF(MID(N131,7,1)="4","전설",""),
IF(LEFT(N131,5)="Actor",IF(MID(N131,7,1)="2","전설",""),
"그외없음")))</f>
        <v/>
      </c>
      <c r="AA131" t="str">
        <f ca="1">IF(ISBLANK(AB131),"",
VLOOKUP(AB131,OFFSET(INDIRECT("$A:$B"),0,MATCH(AB$1&amp;"_Verify",INDIRECT("$1:$1"),0)-1),2,0)
)</f>
        <v/>
      </c>
      <c r="AH131" t="str">
        <f>IF(OR(ISNUMBER(AC131),AC131="삭제",ISBLANK(AC131)),"",
IF(LEFT(AC131,5)="Equip",
  IF($BP$1&lt;VLOOKUP(AC131,[1]EquipTable!$1:$1048576,MATCH("업데이트순번",[1]EquipTable!$1:$1,0),0),"업데이트순번이상",""),
IF(LEFT(AC131,5)="Actor",
  IF($BY$1&lt;VLOOKUP(AC131,[2]ActorTable!$1:$1048576,MATCH("업데이트순번",[2]ActorTable!$1:$1,0),0),"업데이트순번이상",""),
"그외없음")))</f>
        <v/>
      </c>
      <c r="AI131" s="11" t="str">
        <f>IF(OR(ISNUMBER(AC131),AC131="삭제",ISBLANK(AC131)),"",
IF(LEFT(AC131,5)="Equip",IF(MID(AC131,7,1)="4","전설",""),
IF(LEFT(AC131,5)="Actor",IF(MID(AC131,7,1)="2","전설",""),
"그외없음")))</f>
        <v/>
      </c>
      <c r="AJ131" t="str">
        <f>IF(ISBLANK($AB131),"",
IF(AND($B131&gt;=VLOOKUP($AB131,$AP:$AS,3,0),$B131&lt;=VLOOKUP($AB131,$AP:$AS,4,0)),"","슬롯타입이상"))</f>
        <v/>
      </c>
      <c r="AK131" t="str">
        <f>IF(OR(
  AND(NOT(ISERROR(FIND("상자",AB131))),ISBLANK(AC131)),
  AND(ISBLANK(AB131),ISBLANK(AC131)),
  AND(NOT(ISERROR(FIND("안 지정",AB131))),ISNUMBER(AC131))),"",
IF(AND(NOT(ISERROR(FIND("상자",AB131))),NOT(ISBLANK(AC131))),"밸류불필요",
IF(AND(NOT(ISERROR(FIND("안 지정",AB131))),NOT(ISNUMBER(AC131))),"숫자필요",
IF(NOT(ISERROR(FIND("장비",AB131))),
  IFERROR(VLOOKUP(AC131,[1]EquipTable!$A:$T,MATCH("이름참고",[1]EquipTable!$1:$1,0),0),"장비없음"),
IF(NOT(ISERROR(FIND("캐릭터",AB131))),
  IFERROR(VLOOKUP(AC131,[2]ActorTable!$A:$H,MATCH("이름참고",[2]ActorTable!$1:$1,0),0),"캐릭터없음"),
"")))))</f>
        <v/>
      </c>
      <c r="AL131">
        <v>1</v>
      </c>
      <c r="AM131" t="str">
        <f ca="1">IF(ROW()=2,AN131,OFFSET(AM131,-1,0)&amp;IF(LEN(AN131)=0,"",","&amp;AN131))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v>
      </c>
      <c r="AN131" t="str">
        <f ca="1">IF(AL131&lt;&gt;1,"",
"{"""&amp;A$1&amp;""":"&amp;A131
&amp;","""&amp;B$1&amp;""":"&amp;B131
&amp;IF(LEN(AA131)=0,"",","""&amp;AA$1&amp;""":"""&amp;AA131&amp;"""")
&amp;IF(LEN(AC131)=0,"",","""&amp;AC$1&amp;""":"""&amp;AC131&amp;"""")
&amp;IF(LEN(AD131)=0,"",","""&amp;AD$1&amp;""":"&amp;AD131)
&amp;IF(LEN(AE131)=0,"",","""&amp;AE$1&amp;""":"""&amp;AE131&amp;"""")
&amp;IF(LEN(AF131)=0,"",","""&amp;AF$1&amp;""":"&amp;AF131)
&amp;IF(LEN(AG131)=0,"",","""&amp;AG$1&amp;""":"&amp;AG131)&amp;"}")</f>
        <v>{"dy":13,"sl":9}</v>
      </c>
    </row>
    <row r="132" spans="1:40">
      <c r="A132">
        <v>14</v>
      </c>
      <c r="B132">
        <v>0</v>
      </c>
      <c r="C132">
        <f>IF(B132&lt;=9,0,
IF(B132=10,1,2))</f>
        <v>0</v>
      </c>
      <c r="D132">
        <f ca="1">RAND()</f>
        <v>0.31693269237628685</v>
      </c>
      <c r="E132">
        <f ca="1">RAND()</f>
        <v>2.0663210961045175E-2</v>
      </c>
      <c r="F132">
        <f ca="1">RAND()</f>
        <v>0.59994840270297534</v>
      </c>
      <c r="G132">
        <f ca="1">RAND()</f>
        <v>0.74491129453449068</v>
      </c>
      <c r="H132">
        <f ca="1">RAND()</f>
        <v>0.7319085902047211</v>
      </c>
      <c r="I132">
        <f ca="1">RAND()</f>
        <v>0.71498896436113224</v>
      </c>
      <c r="M132" t="str">
        <f ca="1">IF(LEN(J132)&lt;&gt;0,J132,VLOOKUP(D132+$B132,$BJ:$BK,MATCH($BK$1,$BJ$1:$BK$1,0),1))</f>
        <v>지정 장비</v>
      </c>
      <c r="N132" t="str">
        <f ca="1">IF(LEN(K132)&lt;&gt;0,
  IF(LEN($J132)=0,"두 칸 모두 입력",
  IF($J132="지정 장비",K132,INDEX($CA:$CA,MATCH(K132,$CB:$CB,0)))),
IF($M132="삭제","삭제",
IF($M132="지정 장비",VLOOKUP($E132,OFFSET($BS:$BV,0,IF($B132=6,1,IF($B132=7,2,0))),MATCH($BV$1,OFFSET($BS$1:$BV$1,0,IF($B132=6,1,IF($B132=7,2,0))),0),1),
IF(OR($M132="캐릭터 상자 일반등급",$M132="캐릭터 상자 영웅등급"),"삭제",
IF(OR($M132="지정 캐릭터",$M132="지정 캐릭터 PP",IF(ISERROR(FIND("지정 캐릭터 LBP",$M132)),0,1)),
  IF(AND(OR($B132=10,$B132=11),$M132=OFFSET($M132,-1,0)),OFFSET(N132,-1,0),VLOOKUP($E132,$BZ:$CA,MATCH($CA$1,$BZ$1:$CA$1,0),1)),
IF(OR($M132="안 지정 캐릭터 영웅등급",$M132="안 지정 캐릭터 PP 일반등급",$M132="안 지정 캐릭터 PP 영웅등급"),
  IF(AND(OR($B132=10,$B132=11),$M132=OFFSET($M132,-1,0)),OFFSET(N132,-1,0),INT($E132*100000)),
"그외없음"))))))</f>
        <v>Equip0002</v>
      </c>
      <c r="O132">
        <f ca="1">IF(LEN(L132)&lt;&gt;0,
  IF(OR(LEN($J132)=0,LEN($K132)=0),"세 칸 모두 입력",L132),
IF($M132="삭제","삭제",
IF(OR($M132="지정 장비",$M132="캐릭터 상자 일반등급",$M132="캐릭터 상자 영웅등급",$M132="지정 캐릭터",IF(ISERROR(FIND("지정 캐릭터 LBP",$M132)),0,1),$M132="안 지정 캐릭터 영웅등급"),1,
IF($M132="지정 캐릭터 PP",
  IF(AND(OR($B132=10,$B132=11),$M132=OFFSET($M132,-1,0)),OFFSET(O132,-1,0),
    VLOOKUP($M132,$AP:$BB,MATCH($AX$1,$AP$1:$BB$1,0),0)+INT($E132*(VLOOKUP($M132,$AP:$BB,MATCH($AY$1,$AP$1:$BB$1,0),0)-VLOOKUP($M132,$AP:$BB,MATCH($AX$1,$AP$1:$BB$1,0),0)+1))),
IF(OR($M132="안 지정 캐릭터 PP 일반등급",$M132="안 지정 캐릭터 PP 영웅등급"),
  IF(AND(OR($B132=10,$B132=11),$M132=OFFSET($M132,-1,0)),OFFSET(O132,-1,0),
    VLOOKUP($M132,$AP:$BB,MATCH($AX$1,$AP$1:$BB$1,0),0)+INT($E132*(VLOOKUP($M132,$AP:$BB,MATCH($AY$1,$AP$1:$BB$1,0),0)-VLOOKUP($M132,$AP:$BB,MATCH($AX$1,$AP$1:$BB$1,0),0)+1))),
"그외없음")))))</f>
        <v>1</v>
      </c>
      <c r="P132" t="str">
        <f ca="1">IF($M132="삭제","삭제",
IF($M132="지정 장비",
  IF(ISBLANK(VLOOKUP($N132,[1]EquipTable!$1:$1048576,MATCH("표준 GO pr Min",[1]EquipTable!$1:$1,0),0)),"DI",
    IF(ISBLANK(VLOOKUP($N132,[1]EquipTable!$1:$1048576,MATCH("표준 DI pr Min",[1]EquipTable!$1:$1,0),0)),"GO",
      IF(G132&lt;IF($B132&lt;=1,0.5,0.25),"DI","GO"))),
IF(OR($M132="캐릭터 상자 일반등급",$M132="캐릭터 상자 영웅등급"),"DI",
IF(OR($M132="지정 캐릭터",IF(ISERROR(FIND("지정 캐릭터 LBP",$M132)),0,1),$M132="안 지정 캐릭터 영웅등급"),"DI",
IF($M132="지정 캐릭터 PP","DI",
IF(OR($M132="안 지정 캐릭터 PP 일반등급",$M132="안 지정 캐릭터 PP 영웅등급"),"GO",
"그외없음"))))))</f>
        <v>GO</v>
      </c>
      <c r="Q132" t="str">
        <f ca="1">IF($M132="삭제","삭제",
IF($P132="GO","삭제",
IF($M132="지정 장비",
  IF(ISBLANK(VLOOKUP($N132,[1]EquipTable!$1:$1048576,MATCH("표준 DI pp Min",[1]EquipTable!$1:$1,0),0)),"삭제",
    VLOOKUP($N132,[1]EquipTable!$1:$1048576,MATCH("표준 DI pp Min",[1]EquipTable!$1:$1,0),0)+INT($H132*(VLOOKUP($N132,[1]EquipTable!$1:$1048576,MATCH("표준 DI pp Max",[1]EquipTable!$1:$1,0),0)-VLOOKUP($N132,[1]EquipTable!$1:$1048576,MATCH("표준 DI pp Min",[1]EquipTable!$1:$1,0),0)+1))),
IF(OR($M132="캐릭터 상자 일반등급",$M132="캐릭터 상자 영웅등급"),"삭제",
IF(OR($M132="지정 캐릭터",IF(ISERROR(FIND("지정 캐릭터 LBP",$M132)),0,1)),
  IF(AND(OR($B132=10,$B132=11),$M132=OFFSET($M132,-1,0)),OFFSET(Q132,-1,0),
    IF(ISBLANK(VLOOKUP($N132,[2]ActorTable!$1:$1048576,MATCH("표준 DI pp Min",[2]ActorTable!$1:$1,0),0)),"삭제",
      INT(VLOOKUP($M132,$AP:$BC,MATCH($AZ$1,$AP$1:$BC$1,0),0)*(VLOOKUP($N132,[2]ActorTable!$1:$1048576,MATCH("표준 DI pp Min",[2]ActorTable!$1:$1,0),0)+$H132*(VLOOKUP($N132,[2]ActorTable!$1:$1048576,MATCH("표준 DI pp Max",[2]ActorTable!$1:$1,0),0)-VLOOKUP($N132,[2]ActorTable!$1:$1048576,MATCH("표준 DI pp Min",[2]ActorTable!$1:$1,0),0)+1))))),
IF($M132="안 지정 캐릭터 영웅등급",
  IF(AND(OR($B132=10,$B132=11),$M132=OFFSET($M132,-1,0)),OFFSET(Q132,-1,0),
    VLOOKUP($M132,$AP:$BC,MATCH($BB$1,$AP$1:$BC$1,0),0)+INT($H132*(VLOOKUP($M132,$AP:$BC,MATCH($BC$1,$AP$1:$BC$1,0),0)-VLOOKUP($M132,$AP:$BC,MATCH($BB$1,$AP$1:$BC$1,0),0)+1))),
IF($M132="지정 캐릭터 PP",
  IF(AND(OR($B132=10,$B132=11),$M132=OFFSET($M132,-1,0)),OFFSET(Q132,-1,0),
    INT($O132*VLOOKUP($M132,$AP:$BC,MATCH($AZ$1,$AP$1:$BC$1,0),0)*IF($O132&lt;=15,1,1+($O132-15)^0.5/8)*CHOOSE(MID($N132,7,1)+1,1,1.25,2))),
"그외없음")))))))</f>
        <v>삭제</v>
      </c>
      <c r="R132">
        <f ca="1">IF($M132="삭제","삭제",
IF($M132="지정 장비",
  IF($P132="DI",
    VLOOKUP($N132,[1]EquipTable!$1:$1048576,MATCH("표준 DI pr Min",[1]EquipTable!$1:$1,0),0)+INT($I132*(VLOOKUP($N132,[1]EquipTable!$1:$1048576,MATCH("표준 DI pr Max",[1]EquipTable!$1:$1,0),0)-VLOOKUP($N132,[1]EquipTable!$1:$1048576,MATCH("표준 DI pr Min",[1]EquipTable!$1:$1,0),0)+1)),
    ROUNDDOWN(VLOOKUP($N132,[1]EquipTable!$1:$1048576,MATCH("표준 GO pr Min",[1]EquipTable!$1:$1,0),0)+INT($I132*(VLOOKUP($N132,[1]EquipTable!$1:$1048576,MATCH("표준 GO pr Max",[1]EquipTable!$1:$1,0),0)-VLOOKUP($N132,[1]EquipTable!$1:$1048576,MATCH("표준 GO pr Min",[1]EquipTable!$1:$1,0),0)+100)),-2)),
IF(OR($M132="캐릭터 상자 일반등급",$M132="캐릭터 상자 영웅등급"),VLOOKUP($M132,$AP:$BC,MATCH($AZ$1,$AP$1:$BC$1,0),0),
IF(OR($M132="지정 캐릭터",IF(ISERROR(FIND("지정 캐릭터 LBP",$M132)),0,1)),
  IF(AND(OR($B132=10,$B132=11),$M132=OFFSET($M132,-1,0)),OFFSET(R132,-1,0),
    INT(VLOOKUP($M132,$AP:$BC,MATCH($AZ$1,$AP$1:$BC$1,0),0)*(VLOOKUP($N132,[2]ActorTable!$1:$1048576,MATCH("표준 DI pr Min",[2]ActorTable!$1:$1,0),0)+$I132*(VLOOKUP($N132,[2]ActorTable!$1:$1048576,MATCH("표준 DI pr Max",[2]ActorTable!$1:$1,0),0)-VLOOKUP($N132,[2]ActorTable!$1:$1048576,MATCH("표준 DI pr Min",[2]ActorTable!$1:$1,0),0)+1)))),
IF($M132="안 지정 캐릭터 영웅등급",
  IF(AND(OR($B132=10,$B132=11),$M132=OFFSET($M132,-1,0)),OFFSET(R132,-1,0),
    VLOOKUP($M132,$AP:$BC,MATCH($AZ$1,$AP$1:$BC$1,0),0)+INT($I132*(VLOOKUP($M132,$AP:$BC,MATCH($BA$1,$AP$1:$BC$1,0),0)-VLOOKUP($M132,$AP:$BC,MATCH($AZ$1,$AP$1:$BC$1,0),0)+1))),
IF($M132="지정 캐릭터 PP",
  IF(AND(OR($B132=10,$B132=11),$M132=OFFSET($M132,-1,0)),OFFSET(R132,-1,0),
    INT($O132*VLOOKUP($M132,$AP:$BC,MATCH($AZ$1,$AP$1:$BC$1,0),0)*IF($O132&lt;=15,1,1+($O132-15)^0.5/8)*CHOOSE(MID($N132,7,1)+1,1,1.25,2)*(VLOOKUP($M132,$AP:$BC,MATCH($BA$1,$AP$1:$BC$1,0),0)+$I132*(VLOOKUP($M132,$AP:$BC,MATCH($BB$1,$AP$1:$BC$1,0),0)-VLOOKUP($M132,$AP:$BC,MATCH($BA$1,$AP$1:$BC$1,0),0))))),
IF(OR($M132="안 지정 캐릭터 PP 일반등급",$M132="안 지정 캐릭터 PP 영웅등급"),
  IF(AND(OR($B132=10,$B132=11),$M132=OFFSET($M132,-1,0)),OFFSET(R132,-1,0),
    $O132*VLOOKUP($M132,$AP:$BC,MATCH($AZ$1,$AP$1:$BC$1,0),0)),
"그외없음")))))))</f>
        <v>800</v>
      </c>
      <c r="S132" t="str">
        <f ca="1">IF(OR(ISNUMBER(N132),N132="삭제",ISBLANK(N132)),"",
IF(LEFT(N132,5)="Equip",
  IF($BP$1&lt;VLOOKUP(N132,[1]EquipTable!$1:$1048576,MATCH("업데이트순번",[1]EquipTable!$1:$1,0),0),"업데이트순번이상",""),
IF(LEFT(N132,5)="Actor",
  IF($BY$1&lt;VLOOKUP(N132,[2]ActorTable!$1:$1048576,MATCH("업데이트순번",[2]ActorTable!$1:$1,0),0),"업데이트순번이상",""),
"그외없음")))</f>
        <v/>
      </c>
      <c r="T132" t="str">
        <f ca="1">IF(OR(ISNUMBER(N132),N132="삭제",ISBLANK(N132)),"",
IF(LEFT(N132,5)="Equip",IF(MID(N132,7,1)="4","전설",""),
IF(LEFT(N132,5)="Actor",IF(MID(N132,7,1)="2","전설",""),
"그외없음")))</f>
        <v/>
      </c>
      <c r="U132" t="s">
        <v>84</v>
      </c>
      <c r="W132">
        <v>1</v>
      </c>
      <c r="X132" t="s">
        <v>129</v>
      </c>
      <c r="Z132">
        <v>149</v>
      </c>
      <c r="AA132" t="str">
        <f ca="1">IF(ISBLANK(AB132),"",
VLOOKUP(AB132,OFFSET(INDIRECT("$A:$B"),0,MATCH(AB$1&amp;"_Verify",INDIRECT("$1:$1"),0)-1),2,0)
)</f>
        <v>uph</v>
      </c>
      <c r="AB132" t="s">
        <v>91</v>
      </c>
      <c r="AC132">
        <v>84704</v>
      </c>
      <c r="AD132">
        <v>5</v>
      </c>
      <c r="AE132" t="s">
        <v>398</v>
      </c>
      <c r="AG132">
        <v>1500</v>
      </c>
      <c r="AH132" t="str">
        <f>IF(OR(ISNUMBER(AC132),AC132="삭제",ISBLANK(AC132)),"",
IF(LEFT(AC132,5)="Equip",
  IF($BP$1&lt;VLOOKUP(AC132,[1]EquipTable!$1:$1048576,MATCH("업데이트순번",[1]EquipTable!$1:$1,0),0),"업데이트순번이상",""),
IF(LEFT(AC132,5)="Actor",
  IF($BY$1&lt;VLOOKUP(AC132,[2]ActorTable!$1:$1048576,MATCH("업데이트순번",[2]ActorTable!$1:$1,0),0),"업데이트순번이상",""),
"그외없음")))</f>
        <v/>
      </c>
      <c r="AI132" s="11" t="str">
        <f>IF(OR(ISNUMBER(AC132),AC132="삭제",ISBLANK(AC132)),"",
IF(LEFT(AC132,5)="Equip",IF(MID(AC132,7,1)="4","전설",""),
IF(LEFT(AC132,5)="Actor",IF(MID(AC132,7,1)="2","전설",""),
"그외없음")))</f>
        <v/>
      </c>
      <c r="AJ132" t="str">
        <f>IF(ISBLANK($AB132),"",
IF(AND($B132&gt;=VLOOKUP($AB132,$AP:$AS,3,0),$B132&lt;=VLOOKUP($AB132,$AP:$AS,4,0)),"","슬롯타입이상"))</f>
        <v/>
      </c>
      <c r="AK132" t="str">
        <f>IF(OR(
  AND(NOT(ISERROR(FIND("상자",AB132))),ISBLANK(AC132)),
  AND(ISBLANK(AB132),ISBLANK(AC132)),
  AND(NOT(ISERROR(FIND("안 지정",AB132))),ISNUMBER(AC132))),"",
IF(AND(NOT(ISERROR(FIND("상자",AB132))),NOT(ISBLANK(AC132))),"밸류불필요",
IF(AND(NOT(ISERROR(FIND("안 지정",AB132))),NOT(ISNUMBER(AC132))),"숫자필요",
IF(NOT(ISERROR(FIND("장비",AB132))),
  IFERROR(VLOOKUP(AC132,[1]EquipTable!$A:$T,MATCH("이름참고",[1]EquipTable!$1:$1,0),0),"장비없음"),
IF(NOT(ISERROR(FIND("캐릭터",AB132))),
  IFERROR(VLOOKUP(AC132,[2]ActorTable!$A:$H,MATCH("이름참고",[2]ActorTable!$1:$1,0),0),"캐릭터없음"),
"")))))</f>
        <v/>
      </c>
      <c r="AL132">
        <v>1</v>
      </c>
      <c r="AM132" t="str">
        <f ca="1">IF(ROW()=2,AN132,OFFSET(AM132,-1,0)&amp;IF(LEN(AN132)=0,"",","&amp;AN132))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v>
      </c>
      <c r="AN132" t="str">
        <f ca="1">IF(AL132&lt;&gt;1,"",
"{"""&amp;A$1&amp;""":"&amp;A132
&amp;","""&amp;B$1&amp;""":"&amp;B132
&amp;IF(LEN(AA132)=0,"",","""&amp;AA$1&amp;""":"""&amp;AA132&amp;"""")
&amp;IF(LEN(AC132)=0,"",","""&amp;AC$1&amp;""":"""&amp;AC132&amp;"""")
&amp;IF(LEN(AD132)=0,"",","""&amp;AD$1&amp;""":"&amp;AD132)
&amp;IF(LEN(AE132)=0,"",","""&amp;AE$1&amp;""":"""&amp;AE132&amp;"""")
&amp;IF(LEN(AF132)=0,"",","""&amp;AF$1&amp;""":"&amp;AF132)
&amp;IF(LEN(AG132)=0,"",","""&amp;AG$1&amp;""":"&amp;AG132)&amp;"}")</f>
        <v>{"dy":14,"sl":0,"tp":"uph","vl":"84704","cn":5,"pt":"GO","pr":1500}</v>
      </c>
    </row>
    <row r="133" spans="1:40">
      <c r="A133">
        <v>14</v>
      </c>
      <c r="B133">
        <v>1</v>
      </c>
      <c r="C133">
        <f>IF(B133&lt;=9,0,
IF(B133=10,1,2))</f>
        <v>0</v>
      </c>
      <c r="D133">
        <f ca="1">RAND()</f>
        <v>0.78185020970334462</v>
      </c>
      <c r="E133">
        <f ca="1">RAND()</f>
        <v>0.20587552590244129</v>
      </c>
      <c r="F133">
        <f ca="1">RAND()</f>
        <v>0.19739794231878893</v>
      </c>
      <c r="G133">
        <f ca="1">RAND()</f>
        <v>0.50474856349854302</v>
      </c>
      <c r="H133">
        <f ca="1">RAND()</f>
        <v>0.90172776874724414</v>
      </c>
      <c r="I133">
        <f ca="1">RAND()</f>
        <v>0.11179822742327805</v>
      </c>
      <c r="M133" t="str">
        <f ca="1">IF(LEN(J133)&lt;&gt;0,J133,VLOOKUP(D133+$B133,$BJ:$BK,MATCH($BK$1,$BJ$1:$BK$1,0),1))</f>
        <v>지정 장비</v>
      </c>
      <c r="N133" t="str">
        <f ca="1">IF(LEN(K133)&lt;&gt;0,
  IF(LEN($J133)=0,"두 칸 모두 입력",
  IF($J133="지정 장비",K133,INDEX($CA:$CA,MATCH(K133,$CB:$CB,0)))),
IF($M133="삭제","삭제",
IF($M133="지정 장비",VLOOKUP($E133,OFFSET($BS:$BV,0,IF($B133=6,1,IF($B133=7,2,0))),MATCH($BV$1,OFFSET($BS$1:$BV$1,0,IF($B133=6,1,IF($B133=7,2,0))),0),1),
IF(OR($M133="캐릭터 상자 일반등급",$M133="캐릭터 상자 영웅등급"),"삭제",
IF(OR($M133="지정 캐릭터",$M133="지정 캐릭터 PP",IF(ISERROR(FIND("지정 캐릭터 LBP",$M133)),0,1)),
  IF(AND(OR($B133=10,$B133=11),$M133=OFFSET($M133,-1,0)),OFFSET(N133,-1,0),VLOOKUP($E133,$BZ:$CA,MATCH($CA$1,$BZ$1:$CA$1,0),1)),
IF(OR($M133="안 지정 캐릭터 영웅등급",$M133="안 지정 캐릭터 PP 일반등급",$M133="안 지정 캐릭터 PP 영웅등급"),
  IF(AND(OR($B133=10,$B133=11),$M133=OFFSET($M133,-1,0)),OFFSET(N133,-1,0),INT($E133*100000)),
"그외없음"))))))</f>
        <v>Equip1301</v>
      </c>
      <c r="O133">
        <f ca="1">IF(LEN(L133)&lt;&gt;0,
  IF(OR(LEN($J133)=0,LEN($K133)=0),"세 칸 모두 입력",L133),
IF($M133="삭제","삭제",
IF(OR($M133="지정 장비",$M133="캐릭터 상자 일반등급",$M133="캐릭터 상자 영웅등급",$M133="지정 캐릭터",IF(ISERROR(FIND("지정 캐릭터 LBP",$M133)),0,1),$M133="안 지정 캐릭터 영웅등급"),1,
IF($M133="지정 캐릭터 PP",
  IF(AND(OR($B133=10,$B133=11),$M133=OFFSET($M133,-1,0)),OFFSET(O133,-1,0),
    VLOOKUP($M133,$AP:$BB,MATCH($AX$1,$AP$1:$BB$1,0),0)+INT($E133*(VLOOKUP($M133,$AP:$BB,MATCH($AY$1,$AP$1:$BB$1,0),0)-VLOOKUP($M133,$AP:$BB,MATCH($AX$1,$AP$1:$BB$1,0),0)+1))),
IF(OR($M133="안 지정 캐릭터 PP 일반등급",$M133="안 지정 캐릭터 PP 영웅등급"),
  IF(AND(OR($B133=10,$B133=11),$M133=OFFSET($M133,-1,0)),OFFSET(O133,-1,0),
    VLOOKUP($M133,$AP:$BB,MATCH($AX$1,$AP$1:$BB$1,0),0)+INT($E133*(VLOOKUP($M133,$AP:$BB,MATCH($AY$1,$AP$1:$BB$1,0),0)-VLOOKUP($M133,$AP:$BB,MATCH($AX$1,$AP$1:$BB$1,0),0)+1))),
"그외없음")))))</f>
        <v>1</v>
      </c>
      <c r="P133" t="str">
        <f ca="1">IF($M133="삭제","삭제",
IF($M133="지정 장비",
  IF(ISBLANK(VLOOKUP($N133,[1]EquipTable!$1:$1048576,MATCH("표준 GO pr Min",[1]EquipTable!$1:$1,0),0)),"DI",
    IF(ISBLANK(VLOOKUP($N133,[1]EquipTable!$1:$1048576,MATCH("표준 DI pr Min",[1]EquipTable!$1:$1,0),0)),"GO",
      IF(G133&lt;IF($B133&lt;=1,0.5,0.25),"DI","GO"))),
IF(OR($M133="캐릭터 상자 일반등급",$M133="캐릭터 상자 영웅등급"),"DI",
IF(OR($M133="지정 캐릭터",IF(ISERROR(FIND("지정 캐릭터 LBP",$M133)),0,1),$M133="안 지정 캐릭터 영웅등급"),"DI",
IF($M133="지정 캐릭터 PP","DI",
IF(OR($M133="안 지정 캐릭터 PP 일반등급",$M133="안 지정 캐릭터 PP 영웅등급"),"GO",
"그외없음"))))))</f>
        <v>GO</v>
      </c>
      <c r="Q133" t="str">
        <f ca="1">IF($M133="삭제","삭제",
IF($P133="GO","삭제",
IF($M133="지정 장비",
  IF(ISBLANK(VLOOKUP($N133,[1]EquipTable!$1:$1048576,MATCH("표준 DI pp Min",[1]EquipTable!$1:$1,0),0)),"삭제",
    VLOOKUP($N133,[1]EquipTable!$1:$1048576,MATCH("표준 DI pp Min",[1]EquipTable!$1:$1,0),0)+INT($H133*(VLOOKUP($N133,[1]EquipTable!$1:$1048576,MATCH("표준 DI pp Max",[1]EquipTable!$1:$1,0),0)-VLOOKUP($N133,[1]EquipTable!$1:$1048576,MATCH("표준 DI pp Min",[1]EquipTable!$1:$1,0),0)+1))),
IF(OR($M133="캐릭터 상자 일반등급",$M133="캐릭터 상자 영웅등급"),"삭제",
IF(OR($M133="지정 캐릭터",IF(ISERROR(FIND("지정 캐릭터 LBP",$M133)),0,1)),
  IF(AND(OR($B133=10,$B133=11),$M133=OFFSET($M133,-1,0)),OFFSET(Q133,-1,0),
    IF(ISBLANK(VLOOKUP($N133,[2]ActorTable!$1:$1048576,MATCH("표준 DI pp Min",[2]ActorTable!$1:$1,0),0)),"삭제",
      INT(VLOOKUP($M133,$AP:$BC,MATCH($AZ$1,$AP$1:$BC$1,0),0)*(VLOOKUP($N133,[2]ActorTable!$1:$1048576,MATCH("표준 DI pp Min",[2]ActorTable!$1:$1,0),0)+$H133*(VLOOKUP($N133,[2]ActorTable!$1:$1048576,MATCH("표준 DI pp Max",[2]ActorTable!$1:$1,0),0)-VLOOKUP($N133,[2]ActorTable!$1:$1048576,MATCH("표준 DI pp Min",[2]ActorTable!$1:$1,0),0)+1))))),
IF($M133="안 지정 캐릭터 영웅등급",
  IF(AND(OR($B133=10,$B133=11),$M133=OFFSET($M133,-1,0)),OFFSET(Q133,-1,0),
    VLOOKUP($M133,$AP:$BC,MATCH($BB$1,$AP$1:$BC$1,0),0)+INT($H133*(VLOOKUP($M133,$AP:$BC,MATCH($BC$1,$AP$1:$BC$1,0),0)-VLOOKUP($M133,$AP:$BC,MATCH($BB$1,$AP$1:$BC$1,0),0)+1))),
IF($M133="지정 캐릭터 PP",
  IF(AND(OR($B133=10,$B133=11),$M133=OFFSET($M133,-1,0)),OFFSET(Q133,-1,0),
    INT($O133*VLOOKUP($M133,$AP:$BC,MATCH($AZ$1,$AP$1:$BC$1,0),0)*IF($O133&lt;=15,1,1+($O133-15)^0.5/8)*CHOOSE(MID($N133,7,1)+1,1,1.25,2))),
"그외없음")))))))</f>
        <v>삭제</v>
      </c>
      <c r="R133">
        <f ca="1">IF($M133="삭제","삭제",
IF($M133="지정 장비",
  IF($P133="DI",
    VLOOKUP($N133,[1]EquipTable!$1:$1048576,MATCH("표준 DI pr Min",[1]EquipTable!$1:$1,0),0)+INT($I133*(VLOOKUP($N133,[1]EquipTable!$1:$1048576,MATCH("표준 DI pr Max",[1]EquipTable!$1:$1,0),0)-VLOOKUP($N133,[1]EquipTable!$1:$1048576,MATCH("표준 DI pr Min",[1]EquipTable!$1:$1,0),0)+1)),
    ROUNDDOWN(VLOOKUP($N133,[1]EquipTable!$1:$1048576,MATCH("표준 GO pr Min",[1]EquipTable!$1:$1,0),0)+INT($I133*(VLOOKUP($N133,[1]EquipTable!$1:$1048576,MATCH("표준 GO pr Max",[1]EquipTable!$1:$1,0),0)-VLOOKUP($N133,[1]EquipTable!$1:$1048576,MATCH("표준 GO pr Min",[1]EquipTable!$1:$1,0),0)+100)),-2)),
IF(OR($M133="캐릭터 상자 일반등급",$M133="캐릭터 상자 영웅등급"),VLOOKUP($M133,$AP:$BC,MATCH($AZ$1,$AP$1:$BC$1,0),0),
IF(OR($M133="지정 캐릭터",IF(ISERROR(FIND("지정 캐릭터 LBP",$M133)),0,1)),
  IF(AND(OR($B133=10,$B133=11),$M133=OFFSET($M133,-1,0)),OFFSET(R133,-1,0),
    INT(VLOOKUP($M133,$AP:$BC,MATCH($AZ$1,$AP$1:$BC$1,0),0)*(VLOOKUP($N133,[2]ActorTable!$1:$1048576,MATCH("표준 DI pr Min",[2]ActorTable!$1:$1,0),0)+$I133*(VLOOKUP($N133,[2]ActorTable!$1:$1048576,MATCH("표준 DI pr Max",[2]ActorTable!$1:$1,0),0)-VLOOKUP($N133,[2]ActorTable!$1:$1048576,MATCH("표준 DI pr Min",[2]ActorTable!$1:$1,0),0)+1)))),
IF($M133="안 지정 캐릭터 영웅등급",
  IF(AND(OR($B133=10,$B133=11),$M133=OFFSET($M133,-1,0)),OFFSET(R133,-1,0),
    VLOOKUP($M133,$AP:$BC,MATCH($AZ$1,$AP$1:$BC$1,0),0)+INT($I133*(VLOOKUP($M133,$AP:$BC,MATCH($BA$1,$AP$1:$BC$1,0),0)-VLOOKUP($M133,$AP:$BC,MATCH($AZ$1,$AP$1:$BC$1,0),0)+1))),
IF($M133="지정 캐릭터 PP",
  IF(AND(OR($B133=10,$B133=11),$M133=OFFSET($M133,-1,0)),OFFSET(R133,-1,0),
    INT($O133*VLOOKUP($M133,$AP:$BC,MATCH($AZ$1,$AP$1:$BC$1,0),0)*IF($O133&lt;=15,1,1+($O133-15)^0.5/8)*CHOOSE(MID($N133,7,1)+1,1,1.25,2)*(VLOOKUP($M133,$AP:$BC,MATCH($BA$1,$AP$1:$BC$1,0),0)+$I133*(VLOOKUP($M133,$AP:$BC,MATCH($BB$1,$AP$1:$BC$1,0),0)-VLOOKUP($M133,$AP:$BC,MATCH($BA$1,$AP$1:$BC$1,0),0))))),
IF(OR($M133="안 지정 캐릭터 PP 일반등급",$M133="안 지정 캐릭터 PP 영웅등급"),
  IF(AND(OR($B133=10,$B133=11),$M133=OFFSET($M133,-1,0)),OFFSET(R133,-1,0),
    $O133*VLOOKUP($M133,$AP:$BC,MATCH($AZ$1,$AP$1:$BC$1,0),0)),
"그외없음")))))))</f>
        <v>7100</v>
      </c>
      <c r="S133" t="str">
        <f ca="1">IF(OR(ISNUMBER(N133),N133="삭제",ISBLANK(N133)),"",
IF(LEFT(N133,5)="Equip",
  IF($BP$1&lt;VLOOKUP(N133,[1]EquipTable!$1:$1048576,MATCH("업데이트순번",[1]EquipTable!$1:$1,0),0),"업데이트순번이상",""),
IF(LEFT(N133,5)="Actor",
  IF($BY$1&lt;VLOOKUP(N133,[2]ActorTable!$1:$1048576,MATCH("업데이트순번",[2]ActorTable!$1:$1,0),0),"업데이트순번이상",""),
"그외없음")))</f>
        <v/>
      </c>
      <c r="T133" t="str">
        <f ca="1">IF(OR(ISNUMBER(N133),N133="삭제",ISBLANK(N133)),"",
IF(LEFT(N133,5)="Equip",IF(MID(N133,7,1)="4","전설",""),
IF(LEFT(N133,5)="Actor",IF(MID(N133,7,1)="2","전설",""),
"그외없음")))</f>
        <v/>
      </c>
      <c r="U133" t="s">
        <v>82</v>
      </c>
      <c r="V133" t="s">
        <v>252</v>
      </c>
      <c r="W133">
        <v>1</v>
      </c>
      <c r="X133" t="s">
        <v>129</v>
      </c>
      <c r="Z133">
        <v>11</v>
      </c>
      <c r="AA133" t="str">
        <f ca="1">IF(ISBLANK(AB133),"",
VLOOKUP(AB133,OFFSET(INDIRECT("$A:$B"),0,MATCH(AB$1&amp;"_Verify",INDIRECT("$1:$1"),0)-1),2,0)
)</f>
        <v>fe</v>
      </c>
      <c r="AB133" t="s">
        <v>82</v>
      </c>
      <c r="AC133" t="s">
        <v>395</v>
      </c>
      <c r="AD133">
        <v>1</v>
      </c>
      <c r="AE133" t="s">
        <v>125</v>
      </c>
      <c r="AG133">
        <v>800</v>
      </c>
      <c r="AH133" t="str">
        <f ca="1">IF(OR(ISNUMBER(AC133),AC133="삭제",ISBLANK(AC133)),"",
IF(LEFT(AC133,5)="Equip",
  IF($BP$1&lt;VLOOKUP(AC133,[1]EquipTable!$1:$1048576,MATCH("업데이트순번",[1]EquipTable!$1:$1,0),0),"업데이트순번이상",""),
IF(LEFT(AC133,5)="Actor",
  IF($BY$1&lt;VLOOKUP(AC133,[2]ActorTable!$1:$1048576,MATCH("업데이트순번",[2]ActorTable!$1:$1,0),0),"업데이트순번이상",""),
"그외없음")))</f>
        <v/>
      </c>
      <c r="AI133" s="11" t="str">
        <f>IF(OR(ISNUMBER(AC133),AC133="삭제",ISBLANK(AC133)),"",
IF(LEFT(AC133,5)="Equip",IF(MID(AC133,7,1)="4","전설",""),
IF(LEFT(AC133,5)="Actor",IF(MID(AC133,7,1)="2","전설",""),
"그외없음")))</f>
        <v/>
      </c>
      <c r="AJ133" t="str">
        <f>IF(ISBLANK($AB133),"",
IF(AND($B133&gt;=VLOOKUP($AB133,$AP:$AS,3,0),$B133&lt;=VLOOKUP($AB133,$AP:$AS,4,0)),"","슬롯타입이상"))</f>
        <v/>
      </c>
      <c r="AK133" t="str">
        <f ca="1">IF(OR(
  AND(NOT(ISERROR(FIND("상자",AB133))),ISBLANK(AC133)),
  AND(ISBLANK(AB133),ISBLANK(AC133)),
  AND(NOT(ISERROR(FIND("안 지정",AB133))),ISNUMBER(AC133))),"",
IF(AND(NOT(ISERROR(FIND("상자",AB133))),NOT(ISBLANK(AC133))),"밸류불필요",
IF(AND(NOT(ISERROR(FIND("안 지정",AB133))),NOT(ISNUMBER(AC133))),"숫자필요",
IF(NOT(ISERROR(FIND("장비",AB133))),
  IFERROR(VLOOKUP(AC133,[1]EquipTable!$A:$T,MATCH("이름참고",[1]EquipTable!$1:$1,0),0),"장비없음"),
IF(NOT(ISERROR(FIND("캐릭터",AB133))),
  IFERROR(VLOOKUP(AC133,[2]ActorTable!$A:$H,MATCH("이름참고",[2]ActorTable!$1:$1,0),0),"캐릭터없음"),
"")))))</f>
        <v>숨겨온 원한</v>
      </c>
      <c r="AL133">
        <v>1</v>
      </c>
      <c r="AM133" t="str">
        <f ca="1">IF(ROW()=2,AN133,OFFSET(AM133,-1,0)&amp;IF(LEN(AN133)=0,"",","&amp;AN133))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v>
      </c>
      <c r="AN133" t="str">
        <f ca="1">IF(AL133&lt;&gt;1,"",
"{"""&amp;A$1&amp;""":"&amp;A133
&amp;","""&amp;B$1&amp;""":"&amp;B133
&amp;IF(LEN(AA133)=0,"",","""&amp;AA$1&amp;""":"""&amp;AA133&amp;"""")
&amp;IF(LEN(AC133)=0,"",","""&amp;AC$1&amp;""":"""&amp;AC133&amp;"""")
&amp;IF(LEN(AD133)=0,"",","""&amp;AD$1&amp;""":"&amp;AD133)
&amp;IF(LEN(AE133)=0,"",","""&amp;AE$1&amp;""":"""&amp;AE133&amp;"""")
&amp;IF(LEN(AF133)=0,"",","""&amp;AF$1&amp;""":"&amp;AF133)
&amp;IF(LEN(AG133)=0,"",","""&amp;AG$1&amp;""":"&amp;AG133)&amp;"}")</f>
        <v>{"dy":14,"sl":1,"tp":"fe","vl":"Equip1002","cn":1,"pt":"GO","pr":800}</v>
      </c>
    </row>
    <row r="134" spans="1:40">
      <c r="A134">
        <v>14</v>
      </c>
      <c r="B134">
        <v>2</v>
      </c>
      <c r="C134">
        <f>IF(B134&lt;=9,0,
IF(B134=10,1,2))</f>
        <v>0</v>
      </c>
      <c r="D134">
        <f ca="1">RAND()</f>
        <v>0.69575124761229534</v>
      </c>
      <c r="E134">
        <f ca="1">RAND()</f>
        <v>0.99554974864939438</v>
      </c>
      <c r="F134">
        <f ca="1">RAND()</f>
        <v>0.72711550724586627</v>
      </c>
      <c r="G134">
        <f ca="1">RAND()</f>
        <v>0.612468312677513</v>
      </c>
      <c r="H134">
        <f ca="1">RAND()</f>
        <v>0.23688143217154367</v>
      </c>
      <c r="I134">
        <f ca="1">RAND()</f>
        <v>3.048805801656862E-2</v>
      </c>
      <c r="M134" t="str">
        <f ca="1">IF(LEN(J134)&lt;&gt;0,J134,VLOOKUP(D134+$B134,$BJ:$BK,MATCH($BK$1,$BJ$1:$BK$1,0),1))</f>
        <v>안 지정 캐릭터 PP 영웅등급</v>
      </c>
      <c r="N134">
        <f ca="1">IF(LEN(K134)&lt;&gt;0,
  IF(LEN($J134)=0,"두 칸 모두 입력",
  IF($J134="지정 장비",K134,INDEX($CA:$CA,MATCH(K134,$CB:$CB,0)))),
IF($M134="삭제","삭제",
IF($M134="지정 장비",VLOOKUP($E134,OFFSET($BS:$BV,0,IF($B134=6,1,IF($B134=7,2,0))),MATCH($BV$1,OFFSET($BS$1:$BV$1,0,IF($B134=6,1,IF($B134=7,2,0))),0),1),
IF(OR($M134="캐릭터 상자 일반등급",$M134="캐릭터 상자 영웅등급"),"삭제",
IF(OR($M134="지정 캐릭터",$M134="지정 캐릭터 PP",IF(ISERROR(FIND("지정 캐릭터 LBP",$M134)),0,1)),
  IF(AND(OR($B134=10,$B134=11),$M134=OFFSET($M134,-1,0)),OFFSET(N134,-1,0),VLOOKUP($E134,$BZ:$CA,MATCH($CA$1,$BZ$1:$CA$1,0),1)),
IF(OR($M134="안 지정 캐릭터 영웅등급",$M134="안 지정 캐릭터 PP 일반등급",$M134="안 지정 캐릭터 PP 영웅등급"),
  IF(AND(OR($B134=10,$B134=11),$M134=OFFSET($M134,-1,0)),OFFSET(N134,-1,0),INT($E134*100000)),
"그외없음"))))))</f>
        <v>99554</v>
      </c>
      <c r="O134">
        <f ca="1">IF(LEN(L134)&lt;&gt;0,
  IF(OR(LEN($J134)=0,LEN($K134)=0),"세 칸 모두 입력",L134),
IF($M134="삭제","삭제",
IF(OR($M134="지정 장비",$M134="캐릭터 상자 일반등급",$M134="캐릭터 상자 영웅등급",$M134="지정 캐릭터",IF(ISERROR(FIND("지정 캐릭터 LBP",$M134)),0,1),$M134="안 지정 캐릭터 영웅등급"),1,
IF($M134="지정 캐릭터 PP",
  IF(AND(OR($B134=10,$B134=11),$M134=OFFSET($M134,-1,0)),OFFSET(O134,-1,0),
    VLOOKUP($M134,$AP:$BB,MATCH($AX$1,$AP$1:$BB$1,0),0)+INT($E134*(VLOOKUP($M134,$AP:$BB,MATCH($AY$1,$AP$1:$BB$1,0),0)-VLOOKUP($M134,$AP:$BB,MATCH($AX$1,$AP$1:$BB$1,0),0)+1))),
IF(OR($M134="안 지정 캐릭터 PP 일반등급",$M134="안 지정 캐릭터 PP 영웅등급"),
  IF(AND(OR($B134=10,$B134=11),$M134=OFFSET($M134,-1,0)),OFFSET(O134,-1,0),
    VLOOKUP($M134,$AP:$BB,MATCH($AX$1,$AP$1:$BB$1,0),0)+INT($E134*(VLOOKUP($M134,$AP:$BB,MATCH($AY$1,$AP$1:$BB$1,0),0)-VLOOKUP($M134,$AP:$BB,MATCH($AX$1,$AP$1:$BB$1,0),0)+1))),
"그외없음")))))</f>
        <v>14</v>
      </c>
      <c r="P134" t="str">
        <f ca="1">IF($M134="삭제","삭제",
IF($M134="지정 장비",
  IF(ISBLANK(VLOOKUP($N134,[1]EquipTable!$1:$1048576,MATCH("표준 GO pr Min",[1]EquipTable!$1:$1,0),0)),"DI",
    IF(ISBLANK(VLOOKUP($N134,[1]EquipTable!$1:$1048576,MATCH("표준 DI pr Min",[1]EquipTable!$1:$1,0),0)),"GO",
      IF(G134&lt;IF($B134&lt;=1,0.5,0.25),"DI","GO"))),
IF(OR($M134="캐릭터 상자 일반등급",$M134="캐릭터 상자 영웅등급"),"DI",
IF(OR($M134="지정 캐릭터",IF(ISERROR(FIND("지정 캐릭터 LBP",$M134)),0,1),$M134="안 지정 캐릭터 영웅등급"),"DI",
IF($M134="지정 캐릭터 PP","DI",
IF(OR($M134="안 지정 캐릭터 PP 일반등급",$M134="안 지정 캐릭터 PP 영웅등급"),"GO",
"그외없음"))))))</f>
        <v>GO</v>
      </c>
      <c r="Q134" t="str">
        <f ca="1">IF($M134="삭제","삭제",
IF($P134="GO","삭제",
IF($M134="지정 장비",
  IF(ISBLANK(VLOOKUP($N134,[1]EquipTable!$1:$1048576,MATCH("표준 DI pp Min",[1]EquipTable!$1:$1,0),0)),"삭제",
    VLOOKUP($N134,[1]EquipTable!$1:$1048576,MATCH("표준 DI pp Min",[1]EquipTable!$1:$1,0),0)+INT($H134*(VLOOKUP($N134,[1]EquipTable!$1:$1048576,MATCH("표준 DI pp Max",[1]EquipTable!$1:$1,0),0)-VLOOKUP($N134,[1]EquipTable!$1:$1048576,MATCH("표준 DI pp Min",[1]EquipTable!$1:$1,0),0)+1))),
IF(OR($M134="캐릭터 상자 일반등급",$M134="캐릭터 상자 영웅등급"),"삭제",
IF(OR($M134="지정 캐릭터",IF(ISERROR(FIND("지정 캐릭터 LBP",$M134)),0,1)),
  IF(AND(OR($B134=10,$B134=11),$M134=OFFSET($M134,-1,0)),OFFSET(Q134,-1,0),
    IF(ISBLANK(VLOOKUP($N134,[2]ActorTable!$1:$1048576,MATCH("표준 DI pp Min",[2]ActorTable!$1:$1,0),0)),"삭제",
      INT(VLOOKUP($M134,$AP:$BC,MATCH($AZ$1,$AP$1:$BC$1,0),0)*(VLOOKUP($N134,[2]ActorTable!$1:$1048576,MATCH("표준 DI pp Min",[2]ActorTable!$1:$1,0),0)+$H134*(VLOOKUP($N134,[2]ActorTable!$1:$1048576,MATCH("표준 DI pp Max",[2]ActorTable!$1:$1,0),0)-VLOOKUP($N134,[2]ActorTable!$1:$1048576,MATCH("표준 DI pp Min",[2]ActorTable!$1:$1,0),0)+1))))),
IF($M134="안 지정 캐릭터 영웅등급",
  IF(AND(OR($B134=10,$B134=11),$M134=OFFSET($M134,-1,0)),OFFSET(Q134,-1,0),
    VLOOKUP($M134,$AP:$BC,MATCH($BB$1,$AP$1:$BC$1,0),0)+INT($H134*(VLOOKUP($M134,$AP:$BC,MATCH($BC$1,$AP$1:$BC$1,0),0)-VLOOKUP($M134,$AP:$BC,MATCH($BB$1,$AP$1:$BC$1,0),0)+1))),
IF($M134="지정 캐릭터 PP",
  IF(AND(OR($B134=10,$B134=11),$M134=OFFSET($M134,-1,0)),OFFSET(Q134,-1,0),
    INT($O134*VLOOKUP($M134,$AP:$BC,MATCH($AZ$1,$AP$1:$BC$1,0),0)*IF($O134&lt;=15,1,1+($O134-15)^0.5/8)*CHOOSE(MID($N134,7,1)+1,1,1.25,2))),
"그외없음")))))))</f>
        <v>삭제</v>
      </c>
      <c r="R134">
        <f ca="1">IF($M134="삭제","삭제",
IF($M134="지정 장비",
  IF($P134="DI",
    VLOOKUP($N134,[1]EquipTable!$1:$1048576,MATCH("표준 DI pr Min",[1]EquipTable!$1:$1,0),0)+INT($I134*(VLOOKUP($N134,[1]EquipTable!$1:$1048576,MATCH("표준 DI pr Max",[1]EquipTable!$1:$1,0),0)-VLOOKUP($N134,[1]EquipTable!$1:$1048576,MATCH("표준 DI pr Min",[1]EquipTable!$1:$1,0),0)+1)),
    ROUNDDOWN(VLOOKUP($N134,[1]EquipTable!$1:$1048576,MATCH("표준 GO pr Min",[1]EquipTable!$1:$1,0),0)+INT($I134*(VLOOKUP($N134,[1]EquipTable!$1:$1048576,MATCH("표준 GO pr Max",[1]EquipTable!$1:$1,0),0)-VLOOKUP($N134,[1]EquipTable!$1:$1048576,MATCH("표준 GO pr Min",[1]EquipTable!$1:$1,0),0)+100)),-2)),
IF(OR($M134="캐릭터 상자 일반등급",$M134="캐릭터 상자 영웅등급"),VLOOKUP($M134,$AP:$BC,MATCH($AZ$1,$AP$1:$BC$1,0),0),
IF(OR($M134="지정 캐릭터",IF(ISERROR(FIND("지정 캐릭터 LBP",$M134)),0,1)),
  IF(AND(OR($B134=10,$B134=11),$M134=OFFSET($M134,-1,0)),OFFSET(R134,-1,0),
    INT(VLOOKUP($M134,$AP:$BC,MATCH($AZ$1,$AP$1:$BC$1,0),0)*(VLOOKUP($N134,[2]ActorTable!$1:$1048576,MATCH("표준 DI pr Min",[2]ActorTable!$1:$1,0),0)+$I134*(VLOOKUP($N134,[2]ActorTable!$1:$1048576,MATCH("표준 DI pr Max",[2]ActorTable!$1:$1,0),0)-VLOOKUP($N134,[2]ActorTable!$1:$1048576,MATCH("표준 DI pr Min",[2]ActorTable!$1:$1,0),0)+1)))),
IF($M134="안 지정 캐릭터 영웅등급",
  IF(AND(OR($B134=10,$B134=11),$M134=OFFSET($M134,-1,0)),OFFSET(R134,-1,0),
    VLOOKUP($M134,$AP:$BC,MATCH($AZ$1,$AP$1:$BC$1,0),0)+INT($I134*(VLOOKUP($M134,$AP:$BC,MATCH($BA$1,$AP$1:$BC$1,0),0)-VLOOKUP($M134,$AP:$BC,MATCH($AZ$1,$AP$1:$BC$1,0),0)+1))),
IF($M134="지정 캐릭터 PP",
  IF(AND(OR($B134=10,$B134=11),$M134=OFFSET($M134,-1,0)),OFFSET(R134,-1,0),
    INT($O134*VLOOKUP($M134,$AP:$BC,MATCH($AZ$1,$AP$1:$BC$1,0),0)*IF($O134&lt;=15,1,1+($O134-15)^0.5/8)*CHOOSE(MID($N134,7,1)+1,1,1.25,2)*(VLOOKUP($M134,$AP:$BC,MATCH($BA$1,$AP$1:$BC$1,0),0)+$I134*(VLOOKUP($M134,$AP:$BC,MATCH($BB$1,$AP$1:$BC$1,0),0)-VLOOKUP($M134,$AP:$BC,MATCH($BA$1,$AP$1:$BC$1,0),0))))),
IF(OR($M134="안 지정 캐릭터 PP 일반등급",$M134="안 지정 캐릭터 PP 영웅등급"),
  IF(AND(OR($B134=10,$B134=11),$M134=OFFSET($M134,-1,0)),OFFSET(R134,-1,0),
    $O134*VLOOKUP($M134,$AP:$BC,MATCH($AZ$1,$AP$1:$BC$1,0),0)),
"그외없음")))))))</f>
        <v>4200</v>
      </c>
      <c r="S134" t="str">
        <f ca="1">IF(OR(ISNUMBER(N134),N134="삭제",ISBLANK(N134)),"",
IF(LEFT(N134,5)="Equip",
  IF($BP$1&lt;VLOOKUP(N134,[1]EquipTable!$1:$1048576,MATCH("업데이트순번",[1]EquipTable!$1:$1,0),0),"업데이트순번이상",""),
IF(LEFT(N134,5)="Actor",
  IF($BY$1&lt;VLOOKUP(N134,[2]ActorTable!$1:$1048576,MATCH("업데이트순번",[2]ActorTable!$1:$1,0),0),"업데이트순번이상",""),
"그외없음")))</f>
        <v/>
      </c>
      <c r="T134" t="str">
        <f ca="1">IF(OR(ISNUMBER(N134),N134="삭제",ISBLANK(N134)),"",
IF(LEFT(N134,5)="Equip",IF(MID(N134,7,1)="4","전설",""),
IF(LEFT(N134,5)="Actor",IF(MID(N134,7,1)="2","전설",""),
"그외없음")))</f>
        <v/>
      </c>
      <c r="U134" t="s">
        <v>91</v>
      </c>
      <c r="V134">
        <v>80085</v>
      </c>
      <c r="W134">
        <v>13</v>
      </c>
      <c r="X134" t="s">
        <v>125</v>
      </c>
      <c r="Z134">
        <v>1300</v>
      </c>
      <c r="AA134" t="str">
        <f ca="1">IF(ISBLANK(AB134),"",
VLOOKUP(AB134,OFFSET(INDIRECT("$A:$B"),0,MATCH(AB$1&amp;"_Verify",INDIRECT("$1:$1"),0)-1),2,0)
)</f>
        <v>upn</v>
      </c>
      <c r="AB134" t="s">
        <v>92</v>
      </c>
      <c r="AC134">
        <v>33450</v>
      </c>
      <c r="AD134">
        <v>11</v>
      </c>
      <c r="AE134" t="s">
        <v>125</v>
      </c>
      <c r="AG134">
        <v>3300</v>
      </c>
      <c r="AH134" t="str">
        <f>IF(OR(ISNUMBER(AC134),AC134="삭제",ISBLANK(AC134)),"",
IF(LEFT(AC134,5)="Equip",
  IF($BP$1&lt;VLOOKUP(AC134,[1]EquipTable!$1:$1048576,MATCH("업데이트순번",[1]EquipTable!$1:$1,0),0),"업데이트순번이상",""),
IF(LEFT(AC134,5)="Actor",
  IF($BY$1&lt;VLOOKUP(AC134,[2]ActorTable!$1:$1048576,MATCH("업데이트순번",[2]ActorTable!$1:$1,0),0),"업데이트순번이상",""),
"그외없음")))</f>
        <v/>
      </c>
      <c r="AI134" s="11" t="str">
        <f>IF(OR(ISNUMBER(AC134),AC134="삭제",ISBLANK(AC134)),"",
IF(LEFT(AC134,5)="Equip",IF(MID(AC134,7,1)="4","전설",""),
IF(LEFT(AC134,5)="Actor",IF(MID(AC134,7,1)="2","전설",""),
"그외없음")))</f>
        <v/>
      </c>
      <c r="AJ134" t="str">
        <f>IF(ISBLANK($AB134),"",
IF(AND($B134&gt;=VLOOKUP($AB134,$AP:$AS,3,0),$B134&lt;=VLOOKUP($AB134,$AP:$AS,4,0)),"","슬롯타입이상"))</f>
        <v/>
      </c>
      <c r="AK134" t="str">
        <f>IF(OR(
  AND(NOT(ISERROR(FIND("상자",AB134))),ISBLANK(AC134)),
  AND(ISBLANK(AB134),ISBLANK(AC134)),
  AND(NOT(ISERROR(FIND("안 지정",AB134))),ISNUMBER(AC134))),"",
IF(AND(NOT(ISERROR(FIND("상자",AB134))),NOT(ISBLANK(AC134))),"밸류불필요",
IF(AND(NOT(ISERROR(FIND("안 지정",AB134))),NOT(ISNUMBER(AC134))),"숫자필요",
IF(NOT(ISERROR(FIND("장비",AB134))),
  IFERROR(VLOOKUP(AC134,[1]EquipTable!$A:$T,MATCH("이름참고",[1]EquipTable!$1:$1,0),0),"장비없음"),
IF(NOT(ISERROR(FIND("캐릭터",AB134))),
  IFERROR(VLOOKUP(AC134,[2]ActorTable!$A:$H,MATCH("이름참고",[2]ActorTable!$1:$1,0),0),"캐릭터없음"),
"")))))</f>
        <v/>
      </c>
      <c r="AL134">
        <v>1</v>
      </c>
      <c r="AM134" t="str">
        <f ca="1">IF(ROW()=2,AN134,OFFSET(AM134,-1,0)&amp;IF(LEN(AN134)=0,"",","&amp;AN134))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v>
      </c>
      <c r="AN134" t="str">
        <f ca="1">IF(AL134&lt;&gt;1,"",
"{"""&amp;A$1&amp;""":"&amp;A134
&amp;","""&amp;B$1&amp;""":"&amp;B134
&amp;IF(LEN(AA134)=0,"",","""&amp;AA$1&amp;""":"""&amp;AA134&amp;"""")
&amp;IF(LEN(AC134)=0,"",","""&amp;AC$1&amp;""":"""&amp;AC134&amp;"""")
&amp;IF(LEN(AD134)=0,"",","""&amp;AD$1&amp;""":"&amp;AD134)
&amp;IF(LEN(AE134)=0,"",","""&amp;AE$1&amp;""":"""&amp;AE134&amp;"""")
&amp;IF(LEN(AF134)=0,"",","""&amp;AF$1&amp;""":"&amp;AF134)
&amp;IF(LEN(AG134)=0,"",","""&amp;AG$1&amp;""":"&amp;AG134)&amp;"}")</f>
        <v>{"dy":14,"sl":2,"tp":"upn","vl":"33450","cn":11,"pt":"GO","pr":3300}</v>
      </c>
    </row>
    <row r="135" spans="1:40">
      <c r="A135">
        <v>14</v>
      </c>
      <c r="B135">
        <v>3</v>
      </c>
      <c r="C135">
        <f>IF(B135&lt;=9,0,
IF(B135=10,1,2))</f>
        <v>0</v>
      </c>
      <c r="D135">
        <f ca="1">RAND()</f>
        <v>9.021088873529548E-2</v>
      </c>
      <c r="E135">
        <f ca="1">RAND()</f>
        <v>0.73985915362111154</v>
      </c>
      <c r="F135">
        <f ca="1">RAND()</f>
        <v>0.53290444819935867</v>
      </c>
      <c r="G135">
        <f ca="1">RAND()</f>
        <v>0.73226116349119363</v>
      </c>
      <c r="H135">
        <f ca="1">RAND()</f>
        <v>0.52896093484451523</v>
      </c>
      <c r="I135">
        <f ca="1">RAND()</f>
        <v>8.6771498751916365E-3</v>
      </c>
      <c r="M135" t="str">
        <f ca="1">IF(LEN(J135)&lt;&gt;0,J135,VLOOKUP(D135+$B135,$BJ:$BK,MATCH($BK$1,$BJ$1:$BK$1,0),1))</f>
        <v>안 지정 캐릭터 PP 영웅등급</v>
      </c>
      <c r="N135">
        <f ca="1">IF(LEN(K135)&lt;&gt;0,
  IF(LEN($J135)=0,"두 칸 모두 입력",
  IF($J135="지정 장비",K135,INDEX($CA:$CA,MATCH(K135,$CB:$CB,0)))),
IF($M135="삭제","삭제",
IF($M135="지정 장비",VLOOKUP($E135,OFFSET($BS:$BV,0,IF($B135=6,1,IF($B135=7,2,0))),MATCH($BV$1,OFFSET($BS$1:$BV$1,0,IF($B135=6,1,IF($B135=7,2,0))),0),1),
IF(OR($M135="캐릭터 상자 일반등급",$M135="캐릭터 상자 영웅등급"),"삭제",
IF(OR($M135="지정 캐릭터",$M135="지정 캐릭터 PP",IF(ISERROR(FIND("지정 캐릭터 LBP",$M135)),0,1)),
  IF(AND(OR($B135=10,$B135=11),$M135=OFFSET($M135,-1,0)),OFFSET(N135,-1,0),VLOOKUP($E135,$BZ:$CA,MATCH($CA$1,$BZ$1:$CA$1,0),1)),
IF(OR($M135="안 지정 캐릭터 영웅등급",$M135="안 지정 캐릭터 PP 일반등급",$M135="안 지정 캐릭터 PP 영웅등급"),
  IF(AND(OR($B135=10,$B135=11),$M135=OFFSET($M135,-1,0)),OFFSET(N135,-1,0),INT($E135*100000)),
"그외없음"))))))</f>
        <v>73985</v>
      </c>
      <c r="O135">
        <f ca="1">IF(LEN(L135)&lt;&gt;0,
  IF(OR(LEN($J135)=0,LEN($K135)=0),"세 칸 모두 입력",L135),
IF($M135="삭제","삭제",
IF(OR($M135="지정 장비",$M135="캐릭터 상자 일반등급",$M135="캐릭터 상자 영웅등급",$M135="지정 캐릭터",IF(ISERROR(FIND("지정 캐릭터 LBP",$M135)),0,1),$M135="안 지정 캐릭터 영웅등급"),1,
IF($M135="지정 캐릭터 PP",
  IF(AND(OR($B135=10,$B135=11),$M135=OFFSET($M135,-1,0)),OFFSET(O135,-1,0),
    VLOOKUP($M135,$AP:$BB,MATCH($AX$1,$AP$1:$BB$1,0),0)+INT($E135*(VLOOKUP($M135,$AP:$BB,MATCH($AY$1,$AP$1:$BB$1,0),0)-VLOOKUP($M135,$AP:$BB,MATCH($AX$1,$AP$1:$BB$1,0),0)+1))),
IF(OR($M135="안 지정 캐릭터 PP 일반등급",$M135="안 지정 캐릭터 PP 영웅등급"),
  IF(AND(OR($B135=10,$B135=11),$M135=OFFSET($M135,-1,0)),OFFSET(O135,-1,0),
    VLOOKUP($M135,$AP:$BB,MATCH($AX$1,$AP$1:$BB$1,0),0)+INT($E135*(VLOOKUP($M135,$AP:$BB,MATCH($AY$1,$AP$1:$BB$1,0),0)-VLOOKUP($M135,$AP:$BB,MATCH($AX$1,$AP$1:$BB$1,0),0)+1))),
"그외없음")))))</f>
        <v>11</v>
      </c>
      <c r="P135" t="str">
        <f ca="1">IF($M135="삭제","삭제",
IF($M135="지정 장비",
  IF(ISBLANK(VLOOKUP($N135,[1]EquipTable!$1:$1048576,MATCH("표준 GO pr Min",[1]EquipTable!$1:$1,0),0)),"DI",
    IF(ISBLANK(VLOOKUP($N135,[1]EquipTable!$1:$1048576,MATCH("표준 DI pr Min",[1]EquipTable!$1:$1,0),0)),"GO",
      IF(G135&lt;IF($B135&lt;=1,0.5,0.25),"DI","GO"))),
IF(OR($M135="캐릭터 상자 일반등급",$M135="캐릭터 상자 영웅등급"),"DI",
IF(OR($M135="지정 캐릭터",IF(ISERROR(FIND("지정 캐릭터 LBP",$M135)),0,1),$M135="안 지정 캐릭터 영웅등급"),"DI",
IF($M135="지정 캐릭터 PP","DI",
IF(OR($M135="안 지정 캐릭터 PP 일반등급",$M135="안 지정 캐릭터 PP 영웅등급"),"GO",
"그외없음"))))))</f>
        <v>GO</v>
      </c>
      <c r="Q135" t="str">
        <f ca="1">IF($M135="삭제","삭제",
IF($P135="GO","삭제",
IF($M135="지정 장비",
  IF(ISBLANK(VLOOKUP($N135,[1]EquipTable!$1:$1048576,MATCH("표준 DI pp Min",[1]EquipTable!$1:$1,0),0)),"삭제",
    VLOOKUP($N135,[1]EquipTable!$1:$1048576,MATCH("표준 DI pp Min",[1]EquipTable!$1:$1,0),0)+INT($H135*(VLOOKUP($N135,[1]EquipTable!$1:$1048576,MATCH("표준 DI pp Max",[1]EquipTable!$1:$1,0),0)-VLOOKUP($N135,[1]EquipTable!$1:$1048576,MATCH("표준 DI pp Min",[1]EquipTable!$1:$1,0),0)+1))),
IF(OR($M135="캐릭터 상자 일반등급",$M135="캐릭터 상자 영웅등급"),"삭제",
IF(OR($M135="지정 캐릭터",IF(ISERROR(FIND("지정 캐릭터 LBP",$M135)),0,1)),
  IF(AND(OR($B135=10,$B135=11),$M135=OFFSET($M135,-1,0)),OFFSET(Q135,-1,0),
    IF(ISBLANK(VLOOKUP($N135,[2]ActorTable!$1:$1048576,MATCH("표준 DI pp Min",[2]ActorTable!$1:$1,0),0)),"삭제",
      INT(VLOOKUP($M135,$AP:$BC,MATCH($AZ$1,$AP$1:$BC$1,0),0)*(VLOOKUP($N135,[2]ActorTable!$1:$1048576,MATCH("표준 DI pp Min",[2]ActorTable!$1:$1,0),0)+$H135*(VLOOKUP($N135,[2]ActorTable!$1:$1048576,MATCH("표준 DI pp Max",[2]ActorTable!$1:$1,0),0)-VLOOKUP($N135,[2]ActorTable!$1:$1048576,MATCH("표준 DI pp Min",[2]ActorTable!$1:$1,0),0)+1))))),
IF($M135="안 지정 캐릭터 영웅등급",
  IF(AND(OR($B135=10,$B135=11),$M135=OFFSET($M135,-1,0)),OFFSET(Q135,-1,0),
    VLOOKUP($M135,$AP:$BC,MATCH($BB$1,$AP$1:$BC$1,0),0)+INT($H135*(VLOOKUP($M135,$AP:$BC,MATCH($BC$1,$AP$1:$BC$1,0),0)-VLOOKUP($M135,$AP:$BC,MATCH($BB$1,$AP$1:$BC$1,0),0)+1))),
IF($M135="지정 캐릭터 PP",
  IF(AND(OR($B135=10,$B135=11),$M135=OFFSET($M135,-1,0)),OFFSET(Q135,-1,0),
    INT($O135*VLOOKUP($M135,$AP:$BC,MATCH($AZ$1,$AP$1:$BC$1,0),0)*IF($O135&lt;=15,1,1+($O135-15)^0.5/8)*CHOOSE(MID($N135,7,1)+1,1,1.25,2))),
"그외없음")))))))</f>
        <v>삭제</v>
      </c>
      <c r="R135">
        <f ca="1">IF($M135="삭제","삭제",
IF($M135="지정 장비",
  IF($P135="DI",
    VLOOKUP($N135,[1]EquipTable!$1:$1048576,MATCH("표준 DI pr Min",[1]EquipTable!$1:$1,0),0)+INT($I135*(VLOOKUP($N135,[1]EquipTable!$1:$1048576,MATCH("표준 DI pr Max",[1]EquipTable!$1:$1,0),0)-VLOOKUP($N135,[1]EquipTable!$1:$1048576,MATCH("표준 DI pr Min",[1]EquipTable!$1:$1,0),0)+1)),
    ROUNDDOWN(VLOOKUP($N135,[1]EquipTable!$1:$1048576,MATCH("표준 GO pr Min",[1]EquipTable!$1:$1,0),0)+INT($I135*(VLOOKUP($N135,[1]EquipTable!$1:$1048576,MATCH("표준 GO pr Max",[1]EquipTable!$1:$1,0),0)-VLOOKUP($N135,[1]EquipTable!$1:$1048576,MATCH("표준 GO pr Min",[1]EquipTable!$1:$1,0),0)+100)),-2)),
IF(OR($M135="캐릭터 상자 일반등급",$M135="캐릭터 상자 영웅등급"),VLOOKUP($M135,$AP:$BC,MATCH($AZ$1,$AP$1:$BC$1,0),0),
IF(OR($M135="지정 캐릭터",IF(ISERROR(FIND("지정 캐릭터 LBP",$M135)),0,1)),
  IF(AND(OR($B135=10,$B135=11),$M135=OFFSET($M135,-1,0)),OFFSET(R135,-1,0),
    INT(VLOOKUP($M135,$AP:$BC,MATCH($AZ$1,$AP$1:$BC$1,0),0)*(VLOOKUP($N135,[2]ActorTable!$1:$1048576,MATCH("표준 DI pr Min",[2]ActorTable!$1:$1,0),0)+$I135*(VLOOKUP($N135,[2]ActorTable!$1:$1048576,MATCH("표준 DI pr Max",[2]ActorTable!$1:$1,0),0)-VLOOKUP($N135,[2]ActorTable!$1:$1048576,MATCH("표준 DI pr Min",[2]ActorTable!$1:$1,0),0)+1)))),
IF($M135="안 지정 캐릭터 영웅등급",
  IF(AND(OR($B135=10,$B135=11),$M135=OFFSET($M135,-1,0)),OFFSET(R135,-1,0),
    VLOOKUP($M135,$AP:$BC,MATCH($AZ$1,$AP$1:$BC$1,0),0)+INT($I135*(VLOOKUP($M135,$AP:$BC,MATCH($BA$1,$AP$1:$BC$1,0),0)-VLOOKUP($M135,$AP:$BC,MATCH($AZ$1,$AP$1:$BC$1,0),0)+1))),
IF($M135="지정 캐릭터 PP",
  IF(AND(OR($B135=10,$B135=11),$M135=OFFSET($M135,-1,0)),OFFSET(R135,-1,0),
    INT($O135*VLOOKUP($M135,$AP:$BC,MATCH($AZ$1,$AP$1:$BC$1,0),0)*IF($O135&lt;=15,1,1+($O135-15)^0.5/8)*CHOOSE(MID($N135,7,1)+1,1,1.25,2)*(VLOOKUP($M135,$AP:$BC,MATCH($BA$1,$AP$1:$BC$1,0),0)+$I135*(VLOOKUP($M135,$AP:$BC,MATCH($BB$1,$AP$1:$BC$1,0),0)-VLOOKUP($M135,$AP:$BC,MATCH($BA$1,$AP$1:$BC$1,0),0))))),
IF(OR($M135="안 지정 캐릭터 PP 일반등급",$M135="안 지정 캐릭터 PP 영웅등급"),
  IF(AND(OR($B135=10,$B135=11),$M135=OFFSET($M135,-1,0)),OFFSET(R135,-1,0),
    $O135*VLOOKUP($M135,$AP:$BC,MATCH($AZ$1,$AP$1:$BC$1,0),0)),
"그외없음")))))))</f>
        <v>3300</v>
      </c>
      <c r="S135" t="str">
        <f ca="1">IF(OR(ISNUMBER(N135),N135="삭제",ISBLANK(N135)),"",
IF(LEFT(N135,5)="Equip",
  IF($BP$1&lt;VLOOKUP(N135,[1]EquipTable!$1:$1048576,MATCH("업데이트순번",[1]EquipTable!$1:$1,0),0),"업데이트순번이상",""),
IF(LEFT(N135,5)="Actor",
  IF($BY$1&lt;VLOOKUP(N135,[2]ActorTable!$1:$1048576,MATCH("업데이트순번",[2]ActorTable!$1:$1,0),0),"업데이트순번이상",""),
"그외없음")))</f>
        <v/>
      </c>
      <c r="T135" t="str">
        <f ca="1">IF(OR(ISNUMBER(N135),N135="삭제",ISBLANK(N135)),"",
IF(LEFT(N135,5)="Equip",IF(MID(N135,7,1)="4","전설",""),
IF(LEFT(N135,5)="Actor",IF(MID(N135,7,1)="2","전설",""),
"그외없음")))</f>
        <v/>
      </c>
      <c r="U135" t="s">
        <v>92</v>
      </c>
      <c r="V135">
        <v>38810</v>
      </c>
      <c r="W135">
        <v>11</v>
      </c>
      <c r="X135" t="s">
        <v>125</v>
      </c>
      <c r="Z135">
        <v>1100</v>
      </c>
      <c r="AA135" t="str">
        <f ca="1">IF(ISBLANK(AB135),"",
VLOOKUP(AB135,OFFSET(INDIRECT("$A:$B"),0,MATCH(AB$1&amp;"_Verify",INDIRECT("$1:$1"),0)-1),2,0)
)</f>
        <v>fe</v>
      </c>
      <c r="AB135" t="s">
        <v>82</v>
      </c>
      <c r="AC135" t="s">
        <v>493</v>
      </c>
      <c r="AD135">
        <v>1</v>
      </c>
      <c r="AE135" t="s">
        <v>129</v>
      </c>
      <c r="AF135">
        <v>199</v>
      </c>
      <c r="AG135">
        <v>149</v>
      </c>
      <c r="AH135" t="str">
        <f ca="1">IF(OR(ISNUMBER(AC135),AC135="삭제",ISBLANK(AC135)),"",
IF(LEFT(AC135,5)="Equip",
  IF($BP$1&lt;VLOOKUP(AC135,[1]EquipTable!$1:$1048576,MATCH("업데이트순번",[1]EquipTable!$1:$1,0),0),"업데이트순번이상",""),
IF(LEFT(AC135,5)="Actor",
  IF($BY$1&lt;VLOOKUP(AC135,[2]ActorTable!$1:$1048576,MATCH("업데이트순번",[2]ActorTable!$1:$1,0),0),"업데이트순번이상",""),
"그외없음")))</f>
        <v/>
      </c>
      <c r="AI135" s="11" t="str">
        <f>IF(OR(ISNUMBER(AC135),AC135="삭제",ISBLANK(AC135)),"",
IF(LEFT(AC135,5)="Equip",IF(MID(AC135,7,1)="4","전설",""),
IF(LEFT(AC135,5)="Actor",IF(MID(AC135,7,1)="2","전설",""),
"그외없음")))</f>
        <v>전설</v>
      </c>
      <c r="AJ135" t="str">
        <f>IF(ISBLANK($AB135),"",
IF(AND($B135&gt;=VLOOKUP($AB135,$AP:$AS,3,0),$B135&lt;=VLOOKUP($AB135,$AP:$AS,4,0)),"","슬롯타입이상"))</f>
        <v/>
      </c>
      <c r="AK135" t="str">
        <f ca="1">IF(OR(
  AND(NOT(ISERROR(FIND("상자",AB135))),ISBLANK(AC135)),
  AND(ISBLANK(AB135),ISBLANK(AC135)),
  AND(NOT(ISERROR(FIND("안 지정",AB135))),ISNUMBER(AC135))),"",
IF(AND(NOT(ISERROR(FIND("상자",AB135))),NOT(ISBLANK(AC135))),"밸류불필요",
IF(AND(NOT(ISERROR(FIND("안 지정",AB135))),NOT(ISNUMBER(AC135))),"숫자필요",
IF(NOT(ISERROR(FIND("장비",AB135))),
  IFERROR(VLOOKUP(AC135,[1]EquipTable!$A:$T,MATCH("이름참고",[1]EquipTable!$1:$1,0),0),"장비없음"),
IF(NOT(ISERROR(FIND("캐릭터",AB135))),
  IFERROR(VLOOKUP(AC135,[2]ActorTable!$A:$H,MATCH("이름참고",[2]ActorTable!$1:$1,0),0),"캐릭터없음"),
"")))))</f>
        <v>단단한 칼날 메이스</v>
      </c>
      <c r="AL135">
        <v>1</v>
      </c>
      <c r="AM135" t="str">
        <f ca="1">IF(ROW()=2,AN135,OFFSET(AM135,-1,0)&amp;IF(LEN(AN135)=0,"",","&amp;AN135))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v>
      </c>
      <c r="AN135" t="str">
        <f ca="1">IF(AL135&lt;&gt;1,"",
"{"""&amp;A$1&amp;""":"&amp;A135
&amp;","""&amp;B$1&amp;""":"&amp;B135
&amp;IF(LEN(AA135)=0,"",","""&amp;AA$1&amp;""":"""&amp;AA135&amp;"""")
&amp;IF(LEN(AC135)=0,"",","""&amp;AC$1&amp;""":"""&amp;AC135&amp;"""")
&amp;IF(LEN(AD135)=0,"",","""&amp;AD$1&amp;""":"&amp;AD135)
&amp;IF(LEN(AE135)=0,"",","""&amp;AE$1&amp;""":"""&amp;AE135&amp;"""")
&amp;IF(LEN(AF135)=0,"",","""&amp;AF$1&amp;""":"&amp;AF135)
&amp;IF(LEN(AG135)=0,"",","""&amp;AG$1&amp;""":"&amp;AG135)&amp;"}")</f>
        <v>{"dy":14,"sl":3,"tp":"fe","vl":"Equip4401","cn":1,"pt":"DI","pp":199,"pr":149}</v>
      </c>
    </row>
    <row r="136" spans="1:40">
      <c r="A136">
        <v>14</v>
      </c>
      <c r="B136">
        <v>4</v>
      </c>
      <c r="C136">
        <f>IF(B136&lt;=9,0,
IF(B136=10,1,2))</f>
        <v>0</v>
      </c>
      <c r="D136">
        <f ca="1">RAND()</f>
        <v>0.95534725366983342</v>
      </c>
      <c r="E136">
        <f ca="1">RAND()</f>
        <v>0.242174814564737</v>
      </c>
      <c r="F136">
        <f ca="1">RAND()</f>
        <v>0.35381407486316863</v>
      </c>
      <c r="G136">
        <f ca="1">RAND()</f>
        <v>0.65267516044257201</v>
      </c>
      <c r="H136">
        <f ca="1">RAND()</f>
        <v>0.47297611148053809</v>
      </c>
      <c r="I136">
        <f ca="1">RAND()</f>
        <v>0.66619986965014155</v>
      </c>
      <c r="M136" t="str">
        <f ca="1">IF(LEN(J136)&lt;&gt;0,J136,VLOOKUP(D136+$B136,$BJ:$BK,MATCH($BK$1,$BJ$1:$BK$1,0),1))</f>
        <v>안 지정 캐릭터 PP 일반등급</v>
      </c>
      <c r="N136">
        <f ca="1">IF(LEN(K136)&lt;&gt;0,
  IF(LEN($J136)=0,"두 칸 모두 입력",
  IF($J136="지정 장비",K136,INDEX($CA:$CA,MATCH(K136,$CB:$CB,0)))),
IF($M136="삭제","삭제",
IF($M136="지정 장비",VLOOKUP($E136,OFFSET($BS:$BV,0,IF($B136=6,1,IF($B136=7,2,0))),MATCH($BV$1,OFFSET($BS$1:$BV$1,0,IF($B136=6,1,IF($B136=7,2,0))),0),1),
IF(OR($M136="캐릭터 상자 일반등급",$M136="캐릭터 상자 영웅등급"),"삭제",
IF(OR($M136="지정 캐릭터",$M136="지정 캐릭터 PP",IF(ISERROR(FIND("지정 캐릭터 LBP",$M136)),0,1)),
  IF(AND(OR($B136=10,$B136=11),$M136=OFFSET($M136,-1,0)),OFFSET(N136,-1,0),VLOOKUP($E136,$BZ:$CA,MATCH($CA$1,$BZ$1:$CA$1,0),1)),
IF(OR($M136="안 지정 캐릭터 영웅등급",$M136="안 지정 캐릭터 PP 일반등급",$M136="안 지정 캐릭터 PP 영웅등급"),
  IF(AND(OR($B136=10,$B136=11),$M136=OFFSET($M136,-1,0)),OFFSET(N136,-1,0),INT($E136*100000)),
"그외없음"))))))</f>
        <v>24217</v>
      </c>
      <c r="O136">
        <f ca="1">IF(LEN(L136)&lt;&gt;0,
  IF(OR(LEN($J136)=0,LEN($K136)=0),"세 칸 모두 입력",L136),
IF($M136="삭제","삭제",
IF(OR($M136="지정 장비",$M136="캐릭터 상자 일반등급",$M136="캐릭터 상자 영웅등급",$M136="지정 캐릭터",IF(ISERROR(FIND("지정 캐릭터 LBP",$M136)),0,1),$M136="안 지정 캐릭터 영웅등급"),1,
IF($M136="지정 캐릭터 PP",
  IF(AND(OR($B136=10,$B136=11),$M136=OFFSET($M136,-1,0)),OFFSET(O136,-1,0),
    VLOOKUP($M136,$AP:$BB,MATCH($AX$1,$AP$1:$BB$1,0),0)+INT($E136*(VLOOKUP($M136,$AP:$BB,MATCH($AY$1,$AP$1:$BB$1,0),0)-VLOOKUP($M136,$AP:$BB,MATCH($AX$1,$AP$1:$BB$1,0),0)+1))),
IF(OR($M136="안 지정 캐릭터 PP 일반등급",$M136="안 지정 캐릭터 PP 영웅등급"),
  IF(AND(OR($B136=10,$B136=11),$M136=OFFSET($M136,-1,0)),OFFSET(O136,-1,0),
    VLOOKUP($M136,$AP:$BB,MATCH($AX$1,$AP$1:$BB$1,0),0)+INT($E136*(VLOOKUP($M136,$AP:$BB,MATCH($AY$1,$AP$1:$BB$1,0),0)-VLOOKUP($M136,$AP:$BB,MATCH($AX$1,$AP$1:$BB$1,0),0)+1))),
"그외없음")))))</f>
        <v>5</v>
      </c>
      <c r="P136" t="str">
        <f ca="1">IF($M136="삭제","삭제",
IF($M136="지정 장비",
  IF(ISBLANK(VLOOKUP($N136,[1]EquipTable!$1:$1048576,MATCH("표준 GO pr Min",[1]EquipTable!$1:$1,0),0)),"DI",
    IF(ISBLANK(VLOOKUP($N136,[1]EquipTable!$1:$1048576,MATCH("표준 DI pr Min",[1]EquipTable!$1:$1,0),0)),"GO",
      IF(G136&lt;IF($B136&lt;=1,0.5,0.25),"DI","GO"))),
IF(OR($M136="캐릭터 상자 일반등급",$M136="캐릭터 상자 영웅등급"),"DI",
IF(OR($M136="지정 캐릭터",IF(ISERROR(FIND("지정 캐릭터 LBP",$M136)),0,1),$M136="안 지정 캐릭터 영웅등급"),"DI",
IF($M136="지정 캐릭터 PP","DI",
IF(OR($M136="안 지정 캐릭터 PP 일반등급",$M136="안 지정 캐릭터 PP 영웅등급"),"GO",
"그외없음"))))))</f>
        <v>GO</v>
      </c>
      <c r="Q136" t="str">
        <f ca="1">IF($M136="삭제","삭제",
IF($P136="GO","삭제",
IF($M136="지정 장비",
  IF(ISBLANK(VLOOKUP($N136,[1]EquipTable!$1:$1048576,MATCH("표준 DI pp Min",[1]EquipTable!$1:$1,0),0)),"삭제",
    VLOOKUP($N136,[1]EquipTable!$1:$1048576,MATCH("표준 DI pp Min",[1]EquipTable!$1:$1,0),0)+INT($H136*(VLOOKUP($N136,[1]EquipTable!$1:$1048576,MATCH("표준 DI pp Max",[1]EquipTable!$1:$1,0),0)-VLOOKUP($N136,[1]EquipTable!$1:$1048576,MATCH("표준 DI pp Min",[1]EquipTable!$1:$1,0),0)+1))),
IF(OR($M136="캐릭터 상자 일반등급",$M136="캐릭터 상자 영웅등급"),"삭제",
IF(OR($M136="지정 캐릭터",IF(ISERROR(FIND("지정 캐릭터 LBP",$M136)),0,1)),
  IF(AND(OR($B136=10,$B136=11),$M136=OFFSET($M136,-1,0)),OFFSET(Q136,-1,0),
    IF(ISBLANK(VLOOKUP($N136,[2]ActorTable!$1:$1048576,MATCH("표준 DI pp Min",[2]ActorTable!$1:$1,0),0)),"삭제",
      INT(VLOOKUP($M136,$AP:$BC,MATCH($AZ$1,$AP$1:$BC$1,0),0)*(VLOOKUP($N136,[2]ActorTable!$1:$1048576,MATCH("표준 DI pp Min",[2]ActorTable!$1:$1,0),0)+$H136*(VLOOKUP($N136,[2]ActorTable!$1:$1048576,MATCH("표준 DI pp Max",[2]ActorTable!$1:$1,0),0)-VLOOKUP($N136,[2]ActorTable!$1:$1048576,MATCH("표준 DI pp Min",[2]ActorTable!$1:$1,0),0)+1))))),
IF($M136="안 지정 캐릭터 영웅등급",
  IF(AND(OR($B136=10,$B136=11),$M136=OFFSET($M136,-1,0)),OFFSET(Q136,-1,0),
    VLOOKUP($M136,$AP:$BC,MATCH($BB$1,$AP$1:$BC$1,0),0)+INT($H136*(VLOOKUP($M136,$AP:$BC,MATCH($BC$1,$AP$1:$BC$1,0),0)-VLOOKUP($M136,$AP:$BC,MATCH($BB$1,$AP$1:$BC$1,0),0)+1))),
IF($M136="지정 캐릭터 PP",
  IF(AND(OR($B136=10,$B136=11),$M136=OFFSET($M136,-1,0)),OFFSET(Q136,-1,0),
    INT($O136*VLOOKUP($M136,$AP:$BC,MATCH($AZ$1,$AP$1:$BC$1,0),0)*IF($O136&lt;=15,1,1+($O136-15)^0.5/8)*CHOOSE(MID($N136,7,1)+1,1,1.25,2))),
"그외없음")))))))</f>
        <v>삭제</v>
      </c>
      <c r="R136">
        <f ca="1">IF($M136="삭제","삭제",
IF($M136="지정 장비",
  IF($P136="DI",
    VLOOKUP($N136,[1]EquipTable!$1:$1048576,MATCH("표준 DI pr Min",[1]EquipTable!$1:$1,0),0)+INT($I136*(VLOOKUP($N136,[1]EquipTable!$1:$1048576,MATCH("표준 DI pr Max",[1]EquipTable!$1:$1,0),0)-VLOOKUP($N136,[1]EquipTable!$1:$1048576,MATCH("표준 DI pr Min",[1]EquipTable!$1:$1,0),0)+1)),
    ROUNDDOWN(VLOOKUP($N136,[1]EquipTable!$1:$1048576,MATCH("표준 GO pr Min",[1]EquipTable!$1:$1,0),0)+INT($I136*(VLOOKUP($N136,[1]EquipTable!$1:$1048576,MATCH("표준 GO pr Max",[1]EquipTable!$1:$1,0),0)-VLOOKUP($N136,[1]EquipTable!$1:$1048576,MATCH("표준 GO pr Min",[1]EquipTable!$1:$1,0),0)+100)),-2)),
IF(OR($M136="캐릭터 상자 일반등급",$M136="캐릭터 상자 영웅등급"),VLOOKUP($M136,$AP:$BC,MATCH($AZ$1,$AP$1:$BC$1,0),0),
IF(OR($M136="지정 캐릭터",IF(ISERROR(FIND("지정 캐릭터 LBP",$M136)),0,1)),
  IF(AND(OR($B136=10,$B136=11),$M136=OFFSET($M136,-1,0)),OFFSET(R136,-1,0),
    INT(VLOOKUP($M136,$AP:$BC,MATCH($AZ$1,$AP$1:$BC$1,0),0)*(VLOOKUP($N136,[2]ActorTable!$1:$1048576,MATCH("표준 DI pr Min",[2]ActorTable!$1:$1,0),0)+$I136*(VLOOKUP($N136,[2]ActorTable!$1:$1048576,MATCH("표준 DI pr Max",[2]ActorTable!$1:$1,0),0)-VLOOKUP($N136,[2]ActorTable!$1:$1048576,MATCH("표준 DI pr Min",[2]ActorTable!$1:$1,0),0)+1)))),
IF($M136="안 지정 캐릭터 영웅등급",
  IF(AND(OR($B136=10,$B136=11),$M136=OFFSET($M136,-1,0)),OFFSET(R136,-1,0),
    VLOOKUP($M136,$AP:$BC,MATCH($AZ$1,$AP$1:$BC$1,0),0)+INT($I136*(VLOOKUP($M136,$AP:$BC,MATCH($BA$1,$AP$1:$BC$1,0),0)-VLOOKUP($M136,$AP:$BC,MATCH($AZ$1,$AP$1:$BC$1,0),0)+1))),
IF($M136="지정 캐릭터 PP",
  IF(AND(OR($B136=10,$B136=11),$M136=OFFSET($M136,-1,0)),OFFSET(R136,-1,0),
    INT($O136*VLOOKUP($M136,$AP:$BC,MATCH($AZ$1,$AP$1:$BC$1,0),0)*IF($O136&lt;=15,1,1+($O136-15)^0.5/8)*CHOOSE(MID($N136,7,1)+1,1,1.25,2)*(VLOOKUP($M136,$AP:$BC,MATCH($BA$1,$AP$1:$BC$1,0),0)+$I136*(VLOOKUP($M136,$AP:$BC,MATCH($BB$1,$AP$1:$BC$1,0),0)-VLOOKUP($M136,$AP:$BC,MATCH($BA$1,$AP$1:$BC$1,0),0))))),
IF(OR($M136="안 지정 캐릭터 PP 일반등급",$M136="안 지정 캐릭터 PP 영웅등급"),
  IF(AND(OR($B136=10,$B136=11),$M136=OFFSET($M136,-1,0)),OFFSET(R136,-1,0),
    $O136*VLOOKUP($M136,$AP:$BC,MATCH($AZ$1,$AP$1:$BC$1,0),0)),
"그외없음")))))))</f>
        <v>1500</v>
      </c>
      <c r="S136" t="str">
        <f ca="1">IF(OR(ISNUMBER(N136),N136="삭제",ISBLANK(N136)),"",
IF(LEFT(N136,5)="Equip",
  IF($BP$1&lt;VLOOKUP(N136,[1]EquipTable!$1:$1048576,MATCH("업데이트순번",[1]EquipTable!$1:$1,0),0),"업데이트순번이상",""),
IF(LEFT(N136,5)="Actor",
  IF($BY$1&lt;VLOOKUP(N136,[2]ActorTable!$1:$1048576,MATCH("업데이트순번",[2]ActorTable!$1:$1,0),0),"업데이트순번이상",""),
"그외없음")))</f>
        <v/>
      </c>
      <c r="T136" t="str">
        <f ca="1">IF(OR(ISNUMBER(N136),N136="삭제",ISBLANK(N136)),"",
IF(LEFT(N136,5)="Equip",IF(MID(N136,7,1)="4","전설",""),
IF(LEFT(N136,5)="Actor",IF(MID(N136,7,1)="2","전설",""),
"그외없음")))</f>
        <v/>
      </c>
      <c r="U136" t="s">
        <v>92</v>
      </c>
      <c r="V136">
        <v>79684</v>
      </c>
      <c r="W136">
        <v>13</v>
      </c>
      <c r="X136" t="s">
        <v>125</v>
      </c>
      <c r="Z136">
        <v>1300</v>
      </c>
      <c r="AA136" t="str">
        <f ca="1">IF(ISBLANK(AB136),"",
VLOOKUP(AB136,OFFSET(INDIRECT("$A:$B"),0,MATCH(AB$1&amp;"_Verify",INDIRECT("$1:$1"),0)-1),2,0)
)</f>
        <v>fe</v>
      </c>
      <c r="AB136" t="s">
        <v>82</v>
      </c>
      <c r="AC136" t="s">
        <v>434</v>
      </c>
      <c r="AD136">
        <v>1</v>
      </c>
      <c r="AE136" t="s">
        <v>125</v>
      </c>
      <c r="AG136">
        <v>1200</v>
      </c>
      <c r="AH136" t="str">
        <f ca="1">IF(OR(ISNUMBER(AC136),AC136="삭제",ISBLANK(AC136)),"",
IF(LEFT(AC136,5)="Equip",
  IF($BP$1&lt;VLOOKUP(AC136,[1]EquipTable!$1:$1048576,MATCH("업데이트순번",[1]EquipTable!$1:$1,0),0),"업데이트순번이상",""),
IF(LEFT(AC136,5)="Actor",
  IF($BY$1&lt;VLOOKUP(AC136,[2]ActorTable!$1:$1048576,MATCH("업데이트순번",[2]ActorTable!$1:$1,0),0),"업데이트순번이상",""),
"그외없음")))</f>
        <v/>
      </c>
      <c r="AI136" s="11" t="str">
        <f>IF(OR(ISNUMBER(AC136),AC136="삭제",ISBLANK(AC136)),"",
IF(LEFT(AC136,5)="Equip",IF(MID(AC136,7,1)="4","전설",""),
IF(LEFT(AC136,5)="Actor",IF(MID(AC136,7,1)="2","전설",""),
"그외없음")))</f>
        <v/>
      </c>
      <c r="AJ136" t="str">
        <f>IF(ISBLANK($AB136),"",
IF(AND($B136&gt;=VLOOKUP($AB136,$AP:$AS,3,0),$B136&lt;=VLOOKUP($AB136,$AP:$AS,4,0)),"","슬롯타입이상"))</f>
        <v/>
      </c>
      <c r="AK136" t="str">
        <f ca="1">IF(OR(
  AND(NOT(ISERROR(FIND("상자",AB136))),ISBLANK(AC136)),
  AND(ISBLANK(AB136),ISBLANK(AC136)),
  AND(NOT(ISERROR(FIND("안 지정",AB136))),ISNUMBER(AC136))),"",
IF(AND(NOT(ISERROR(FIND("상자",AB136))),NOT(ISBLANK(AC136))),"밸류불필요",
IF(AND(NOT(ISERROR(FIND("안 지정",AB136))),NOT(ISNUMBER(AC136))),"숫자필요",
IF(NOT(ISERROR(FIND("장비",AB136))),
  IFERROR(VLOOKUP(AC136,[1]EquipTable!$A:$T,MATCH("이름참고",[1]EquipTable!$1:$1,0),0),"장비없음"),
IF(NOT(ISERROR(FIND("캐릭터",AB136))),
  IFERROR(VLOOKUP(AC136,[2]ActorTable!$A:$H,MATCH("이름참고",[2]ActorTable!$1:$1,0),0),"캐릭터없음"),
"")))))</f>
        <v>강철 마울</v>
      </c>
      <c r="AL136">
        <v>1</v>
      </c>
      <c r="AM136" t="str">
        <f ca="1">IF(ROW()=2,AN136,OFFSET(AM136,-1,0)&amp;IF(LEN(AN136)=0,"",","&amp;AN136))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v>
      </c>
      <c r="AN136" t="str">
        <f ca="1">IF(AL136&lt;&gt;1,"",
"{"""&amp;A$1&amp;""":"&amp;A136
&amp;","""&amp;B$1&amp;""":"&amp;B136
&amp;IF(LEN(AA136)=0,"",","""&amp;AA$1&amp;""":"""&amp;AA136&amp;"""")
&amp;IF(LEN(AC136)=0,"",","""&amp;AC$1&amp;""":"""&amp;AC136&amp;"""")
&amp;IF(LEN(AD136)=0,"",","""&amp;AD$1&amp;""":"&amp;AD136)
&amp;IF(LEN(AE136)=0,"",","""&amp;AE$1&amp;""":"""&amp;AE136&amp;"""")
&amp;IF(LEN(AF136)=0,"",","""&amp;AF$1&amp;""":"&amp;AF136)
&amp;IF(LEN(AG136)=0,"",","""&amp;AG$1&amp;""":"&amp;AG136)&amp;"}")</f>
        <v>{"dy":14,"sl":4,"tp":"fe","vl":"Equip4102","cn":1,"pt":"GO","pr":1200}</v>
      </c>
    </row>
    <row r="137" spans="1:40">
      <c r="A137">
        <v>14</v>
      </c>
      <c r="B137">
        <v>5</v>
      </c>
      <c r="C137">
        <f>IF(B137&lt;=9,0,
IF(B137=10,1,2))</f>
        <v>0</v>
      </c>
      <c r="D137">
        <f ca="1">RAND()</f>
        <v>0.47419394446518603</v>
      </c>
      <c r="E137">
        <f ca="1">RAND()</f>
        <v>0.30603443672992425</v>
      </c>
      <c r="F137">
        <f ca="1">RAND()</f>
        <v>0.66936889547050482</v>
      </c>
      <c r="G137">
        <f ca="1">RAND()</f>
        <v>0.1895489872274847</v>
      </c>
      <c r="H137">
        <f ca="1">RAND()</f>
        <v>2.2188093395693054E-3</v>
      </c>
      <c r="I137">
        <f ca="1">RAND()</f>
        <v>0.78407304387285226</v>
      </c>
      <c r="M137" t="str">
        <f ca="1">IF(LEN(J137)&lt;&gt;0,J137,VLOOKUP(D137+$B137,$BJ:$BK,MATCH($BK$1,$BJ$1:$BK$1,0),1))</f>
        <v>지정 장비</v>
      </c>
      <c r="N137" t="str">
        <f ca="1">IF(LEN(K137)&lt;&gt;0,
  IF(LEN($J137)=0,"두 칸 모두 입력",
  IF($J137="지정 장비",K137,INDEX($CA:$CA,MATCH(K137,$CB:$CB,0)))),
IF($M137="삭제","삭제",
IF($M137="지정 장비",VLOOKUP($E137,OFFSET($BS:$BV,0,IF($B137=6,1,IF($B137=7,2,0))),MATCH($BV$1,OFFSET($BS$1:$BV$1,0,IF($B137=6,1,IF($B137=7,2,0))),0),1),
IF(OR($M137="캐릭터 상자 일반등급",$M137="캐릭터 상자 영웅등급"),"삭제",
IF(OR($M137="지정 캐릭터",$M137="지정 캐릭터 PP",IF(ISERROR(FIND("지정 캐릭터 LBP",$M137)),0,1)),
  IF(AND(OR($B137=10,$B137=11),$M137=OFFSET($M137,-1,0)),OFFSET(N137,-1,0),VLOOKUP($E137,$BZ:$CA,MATCH($CA$1,$BZ$1:$CA$1,0),1)),
IF(OR($M137="안 지정 캐릭터 영웅등급",$M137="안 지정 캐릭터 PP 일반등급",$M137="안 지정 캐릭터 PP 영웅등급"),
  IF(AND(OR($B137=10,$B137=11),$M137=OFFSET($M137,-1,0)),OFFSET(N137,-1,0),INT($E137*100000)),
"그외없음"))))))</f>
        <v>Equip2202</v>
      </c>
      <c r="O137">
        <f ca="1">IF(LEN(L137)&lt;&gt;0,
  IF(OR(LEN($J137)=0,LEN($K137)=0),"세 칸 모두 입력",L137),
IF($M137="삭제","삭제",
IF(OR($M137="지정 장비",$M137="캐릭터 상자 일반등급",$M137="캐릭터 상자 영웅등급",$M137="지정 캐릭터",IF(ISERROR(FIND("지정 캐릭터 LBP",$M137)),0,1),$M137="안 지정 캐릭터 영웅등급"),1,
IF($M137="지정 캐릭터 PP",
  IF(AND(OR($B137=10,$B137=11),$M137=OFFSET($M137,-1,0)),OFFSET(O137,-1,0),
    VLOOKUP($M137,$AP:$BB,MATCH($AX$1,$AP$1:$BB$1,0),0)+INT($E137*(VLOOKUP($M137,$AP:$BB,MATCH($AY$1,$AP$1:$BB$1,0),0)-VLOOKUP($M137,$AP:$BB,MATCH($AX$1,$AP$1:$BB$1,0),0)+1))),
IF(OR($M137="안 지정 캐릭터 PP 일반등급",$M137="안 지정 캐릭터 PP 영웅등급"),
  IF(AND(OR($B137=10,$B137=11),$M137=OFFSET($M137,-1,0)),OFFSET(O137,-1,0),
    VLOOKUP($M137,$AP:$BB,MATCH($AX$1,$AP$1:$BB$1,0),0)+INT($E137*(VLOOKUP($M137,$AP:$BB,MATCH($AY$1,$AP$1:$BB$1,0),0)-VLOOKUP($M137,$AP:$BB,MATCH($AX$1,$AP$1:$BB$1,0),0)+1))),
"그외없음")))))</f>
        <v>1</v>
      </c>
      <c r="P137" t="str">
        <f ca="1">IF($M137="삭제","삭제",
IF($M137="지정 장비",
  IF(ISBLANK(VLOOKUP($N137,[1]EquipTable!$1:$1048576,MATCH("표준 GO pr Min",[1]EquipTable!$1:$1,0),0)),"DI",
    IF(ISBLANK(VLOOKUP($N137,[1]EquipTable!$1:$1048576,MATCH("표준 DI pr Min",[1]EquipTable!$1:$1,0),0)),"GO",
      IF(G137&lt;IF($B137&lt;=1,0.5,0.25),"DI","GO"))),
IF(OR($M137="캐릭터 상자 일반등급",$M137="캐릭터 상자 영웅등급"),"DI",
IF(OR($M137="지정 캐릭터",IF(ISERROR(FIND("지정 캐릭터 LBP",$M137)),0,1),$M137="안 지정 캐릭터 영웅등급"),"DI",
IF($M137="지정 캐릭터 PP","DI",
IF(OR($M137="안 지정 캐릭터 PP 일반등급",$M137="안 지정 캐릭터 PP 영웅등급"),"GO",
"그외없음"))))))</f>
        <v>DI</v>
      </c>
      <c r="Q137" t="str">
        <f ca="1">IF($M137="삭제","삭제",
IF($P137="GO","삭제",
IF($M137="지정 장비",
  IF(ISBLANK(VLOOKUP($N137,[1]EquipTable!$1:$1048576,MATCH("표준 DI pp Min",[1]EquipTable!$1:$1,0),0)),"삭제",
    VLOOKUP($N137,[1]EquipTable!$1:$1048576,MATCH("표준 DI pp Min",[1]EquipTable!$1:$1,0),0)+INT($H137*(VLOOKUP($N137,[1]EquipTable!$1:$1048576,MATCH("표준 DI pp Max",[1]EquipTable!$1:$1,0),0)-VLOOKUP($N137,[1]EquipTable!$1:$1048576,MATCH("표준 DI pp Min",[1]EquipTable!$1:$1,0),0)+1))),
IF(OR($M137="캐릭터 상자 일반등급",$M137="캐릭터 상자 영웅등급"),"삭제",
IF(OR($M137="지정 캐릭터",IF(ISERROR(FIND("지정 캐릭터 LBP",$M137)),0,1)),
  IF(AND(OR($B137=10,$B137=11),$M137=OFFSET($M137,-1,0)),OFFSET(Q137,-1,0),
    IF(ISBLANK(VLOOKUP($N137,[2]ActorTable!$1:$1048576,MATCH("표준 DI pp Min",[2]ActorTable!$1:$1,0),0)),"삭제",
      INT(VLOOKUP($M137,$AP:$BC,MATCH($AZ$1,$AP$1:$BC$1,0),0)*(VLOOKUP($N137,[2]ActorTable!$1:$1048576,MATCH("표준 DI pp Min",[2]ActorTable!$1:$1,0),0)+$H137*(VLOOKUP($N137,[2]ActorTable!$1:$1048576,MATCH("표준 DI pp Max",[2]ActorTable!$1:$1,0),0)-VLOOKUP($N137,[2]ActorTable!$1:$1048576,MATCH("표준 DI pp Min",[2]ActorTable!$1:$1,0),0)+1))))),
IF($M137="안 지정 캐릭터 영웅등급",
  IF(AND(OR($B137=10,$B137=11),$M137=OFFSET($M137,-1,0)),OFFSET(Q137,-1,0),
    VLOOKUP($M137,$AP:$BC,MATCH($BB$1,$AP$1:$BC$1,0),0)+INT($H137*(VLOOKUP($M137,$AP:$BC,MATCH($BC$1,$AP$1:$BC$1,0),0)-VLOOKUP($M137,$AP:$BC,MATCH($BB$1,$AP$1:$BC$1,0),0)+1))),
IF($M137="지정 캐릭터 PP",
  IF(AND(OR($B137=10,$B137=11),$M137=OFFSET($M137,-1,0)),OFFSET(Q137,-1,0),
    INT($O137*VLOOKUP($M137,$AP:$BC,MATCH($AZ$1,$AP$1:$BC$1,0),0)*IF($O137&lt;=15,1,1+($O137-15)^0.5/8)*CHOOSE(MID($N137,7,1)+1,1,1.25,2))),
"그외없음")))))))</f>
        <v>삭제</v>
      </c>
      <c r="R137">
        <f ca="1">IF($M137="삭제","삭제",
IF($M137="지정 장비",
  IF($P137="DI",
    VLOOKUP($N137,[1]EquipTable!$1:$1048576,MATCH("표준 DI pr Min",[1]EquipTable!$1:$1,0),0)+INT($I137*(VLOOKUP($N137,[1]EquipTable!$1:$1048576,MATCH("표준 DI pr Max",[1]EquipTable!$1:$1,0),0)-VLOOKUP($N137,[1]EquipTable!$1:$1048576,MATCH("표준 DI pr Min",[1]EquipTable!$1:$1,0),0)+1)),
    ROUNDDOWN(VLOOKUP($N137,[1]EquipTable!$1:$1048576,MATCH("표준 GO pr Min",[1]EquipTable!$1:$1,0),0)+INT($I137*(VLOOKUP($N137,[1]EquipTable!$1:$1048576,MATCH("표준 GO pr Max",[1]EquipTable!$1:$1,0),0)-VLOOKUP($N137,[1]EquipTable!$1:$1048576,MATCH("표준 GO pr Min",[1]EquipTable!$1:$1,0),0)+100)),-2)),
IF(OR($M137="캐릭터 상자 일반등급",$M137="캐릭터 상자 영웅등급"),VLOOKUP($M137,$AP:$BC,MATCH($AZ$1,$AP$1:$BC$1,0),0),
IF(OR($M137="지정 캐릭터",IF(ISERROR(FIND("지정 캐릭터 LBP",$M137)),0,1)),
  IF(AND(OR($B137=10,$B137=11),$M137=OFFSET($M137,-1,0)),OFFSET(R137,-1,0),
    INT(VLOOKUP($M137,$AP:$BC,MATCH($AZ$1,$AP$1:$BC$1,0),0)*(VLOOKUP($N137,[2]ActorTable!$1:$1048576,MATCH("표준 DI pr Min",[2]ActorTable!$1:$1,0),0)+$I137*(VLOOKUP($N137,[2]ActorTable!$1:$1048576,MATCH("표준 DI pr Max",[2]ActorTable!$1:$1,0),0)-VLOOKUP($N137,[2]ActorTable!$1:$1048576,MATCH("표준 DI pr Min",[2]ActorTable!$1:$1,0),0)+1)))),
IF($M137="안 지정 캐릭터 영웅등급",
  IF(AND(OR($B137=10,$B137=11),$M137=OFFSET($M137,-1,0)),OFFSET(R137,-1,0),
    VLOOKUP($M137,$AP:$BC,MATCH($AZ$1,$AP$1:$BC$1,0),0)+INT($I137*(VLOOKUP($M137,$AP:$BC,MATCH($BA$1,$AP$1:$BC$1,0),0)-VLOOKUP($M137,$AP:$BC,MATCH($AZ$1,$AP$1:$BC$1,0),0)+1))),
IF($M137="지정 캐릭터 PP",
  IF(AND(OR($B137=10,$B137=11),$M137=OFFSET($M137,-1,0)),OFFSET(R137,-1,0),
    INT($O137*VLOOKUP($M137,$AP:$BC,MATCH($AZ$1,$AP$1:$BC$1,0),0)*IF($O137&lt;=15,1,1+($O137-15)^0.5/8)*CHOOSE(MID($N137,7,1)+1,1,1.25,2)*(VLOOKUP($M137,$AP:$BC,MATCH($BA$1,$AP$1:$BC$1,0),0)+$I137*(VLOOKUP($M137,$AP:$BC,MATCH($BB$1,$AP$1:$BC$1,0),0)-VLOOKUP($M137,$AP:$BC,MATCH($BA$1,$AP$1:$BC$1,0),0))))),
IF(OR($M137="안 지정 캐릭터 PP 일반등급",$M137="안 지정 캐릭터 PP 영웅등급"),
  IF(AND(OR($B137=10,$B137=11),$M137=OFFSET($M137,-1,0)),OFFSET(R137,-1,0),
    $O137*VLOOKUP($M137,$AP:$BC,MATCH($AZ$1,$AP$1:$BC$1,0),0)),
"그외없음")))))))</f>
        <v>5</v>
      </c>
      <c r="S137" t="str">
        <f ca="1">IF(OR(ISNUMBER(N137),N137="삭제",ISBLANK(N137)),"",
IF(LEFT(N137,5)="Equip",
  IF($BP$1&lt;VLOOKUP(N137,[1]EquipTable!$1:$1048576,MATCH("업데이트순번",[1]EquipTable!$1:$1,0),0),"업데이트순번이상",""),
IF(LEFT(N137,5)="Actor",
  IF($BY$1&lt;VLOOKUP(N137,[2]ActorTable!$1:$1048576,MATCH("업데이트순번",[2]ActorTable!$1:$1,0),0),"업데이트순번이상",""),
"그외없음")))</f>
        <v/>
      </c>
      <c r="T137" t="str">
        <f ca="1">IF(OR(ISNUMBER(N137),N137="삭제",ISBLANK(N137)),"",
IF(LEFT(N137,5)="Equip",IF(MID(N137,7,1)="4","전설",""),
IF(LEFT(N137,5)="Actor",IF(MID(N137,7,1)="2","전설",""),
"그외없음")))</f>
        <v/>
      </c>
      <c r="U137" t="s">
        <v>82</v>
      </c>
      <c r="V137" t="s">
        <v>199</v>
      </c>
      <c r="W137">
        <v>1</v>
      </c>
      <c r="X137" t="s">
        <v>125</v>
      </c>
      <c r="Z137">
        <v>3100</v>
      </c>
      <c r="AA137" t="str">
        <f ca="1">IF(ISBLANK(AB137),"",
VLOOKUP(AB137,OFFSET(INDIRECT("$A:$B"),0,MATCH(AB$1&amp;"_Verify",INDIRECT("$1:$1"),0)-1),2,0)
)</f>
        <v>fe</v>
      </c>
      <c r="AB137" t="s">
        <v>82</v>
      </c>
      <c r="AC137" t="s">
        <v>429</v>
      </c>
      <c r="AD137">
        <v>1</v>
      </c>
      <c r="AE137" t="s">
        <v>125</v>
      </c>
      <c r="AG137">
        <v>3300</v>
      </c>
      <c r="AH137" t="str">
        <f ca="1">IF(OR(ISNUMBER(AC137),AC137="삭제",ISBLANK(AC137)),"",
IF(LEFT(AC137,5)="Equip",
  IF($BP$1&lt;VLOOKUP(AC137,[1]EquipTable!$1:$1048576,MATCH("업데이트순번",[1]EquipTable!$1:$1,0),0),"업데이트순번이상",""),
IF(LEFT(AC137,5)="Actor",
  IF($BY$1&lt;VLOOKUP(AC137,[2]ActorTable!$1:$1048576,MATCH("업데이트순번",[2]ActorTable!$1:$1,0),0),"업데이트순번이상",""),
"그외없음")))</f>
        <v/>
      </c>
      <c r="AI137" s="11" t="str">
        <f>IF(OR(ISNUMBER(AC137),AC137="삭제",ISBLANK(AC137)),"",
IF(LEFT(AC137,5)="Equip",IF(MID(AC137,7,1)="4","전설",""),
IF(LEFT(AC137,5)="Actor",IF(MID(AC137,7,1)="2","전설",""),
"그외없음")))</f>
        <v/>
      </c>
      <c r="AJ137" t="str">
        <f>IF(ISBLANK($AB137),"",
IF(AND($B137&gt;=VLOOKUP($AB137,$AP:$AS,3,0),$B137&lt;=VLOOKUP($AB137,$AP:$AS,4,0)),"","슬롯타입이상"))</f>
        <v/>
      </c>
      <c r="AK137" t="str">
        <f ca="1">IF(OR(
  AND(NOT(ISERROR(FIND("상자",AB137))),ISBLANK(AC137)),
  AND(ISBLANK(AB137),ISBLANK(AC137)),
  AND(NOT(ISERROR(FIND("안 지정",AB137))),ISNUMBER(AC137))),"",
IF(AND(NOT(ISERROR(FIND("상자",AB137))),NOT(ISBLANK(AC137))),"밸류불필요",
IF(AND(NOT(ISERROR(FIND("안 지정",AB137))),NOT(ISNUMBER(AC137))),"숫자필요",
IF(NOT(ISERROR(FIND("장비",AB137))),
  IFERROR(VLOOKUP(AC137,[1]EquipTable!$A:$T,MATCH("이름참고",[1]EquipTable!$1:$1,0),0),"장비없음"),
IF(NOT(ISERROR(FIND("캐릭터",AB137))),
  IFERROR(VLOOKUP(AC137,[2]ActorTable!$A:$H,MATCH("이름참고",[2]ActorTable!$1:$1,0),0),"캐릭터없음"),
"")))))</f>
        <v>파수꾼의 숏보우</v>
      </c>
      <c r="AL137">
        <v>1</v>
      </c>
      <c r="AM137" t="str">
        <f ca="1">IF(ROW()=2,AN137,OFFSET(AM137,-1,0)&amp;IF(LEN(AN137)=0,"",","&amp;AN137))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v>
      </c>
      <c r="AN137" t="str">
        <f ca="1">IF(AL137&lt;&gt;1,"",
"{"""&amp;A$1&amp;""":"&amp;A137
&amp;","""&amp;B$1&amp;""":"&amp;B137
&amp;IF(LEN(AA137)=0,"",","""&amp;AA$1&amp;""":"""&amp;AA137&amp;"""")
&amp;IF(LEN(AC137)=0,"",","""&amp;AC$1&amp;""":"""&amp;AC137&amp;"""")
&amp;IF(LEN(AD137)=0,"",","""&amp;AD$1&amp;""":"&amp;AD137)
&amp;IF(LEN(AE137)=0,"",","""&amp;AE$1&amp;""":"""&amp;AE137&amp;"""")
&amp;IF(LEN(AF137)=0,"",","""&amp;AF$1&amp;""":"&amp;AF137)
&amp;IF(LEN(AG137)=0,"",","""&amp;AG$1&amp;""":"&amp;AG137)&amp;"}")</f>
        <v>{"dy":14,"sl":5,"tp":"fe","vl":"Equip2202","cn":1,"pt":"GO","pr":3300}</v>
      </c>
    </row>
    <row r="138" spans="1:40">
      <c r="A138">
        <v>14</v>
      </c>
      <c r="B138">
        <v>6</v>
      </c>
      <c r="C138">
        <f>IF(B138&lt;=9,0,
IF(B138=10,1,2))</f>
        <v>0</v>
      </c>
      <c r="D138">
        <f ca="1">RAND()</f>
        <v>0.5203737055542591</v>
      </c>
      <c r="E138">
        <f ca="1">RAND()</f>
        <v>0.58705912080763911</v>
      </c>
      <c r="F138">
        <f ca="1">RAND()</f>
        <v>0.68072819039480892</v>
      </c>
      <c r="G138">
        <f ca="1">RAND()</f>
        <v>6.6957086577779101E-4</v>
      </c>
      <c r="H138">
        <f ca="1">RAND()</f>
        <v>1.0303209175136607E-2</v>
      </c>
      <c r="I138">
        <f ca="1">RAND()</f>
        <v>0.41869434036865738</v>
      </c>
      <c r="M138" t="str">
        <f ca="1">IF(LEN(J138)&lt;&gt;0,J138,VLOOKUP(D138+$B138,$BJ:$BK,MATCH($BK$1,$BJ$1:$BK$1,0),1))</f>
        <v>지정 장비</v>
      </c>
      <c r="N138" t="str">
        <f ca="1">IF(LEN(K138)&lt;&gt;0,
  IF(LEN($J138)=0,"두 칸 모두 입력",
  IF($J138="지정 장비",K138,INDEX($CA:$CA,MATCH(K138,$CB:$CB,0)))),
IF($M138="삭제","삭제",
IF($M138="지정 장비",VLOOKUP($E138,OFFSET($BS:$BV,0,IF($B138=6,1,IF($B138=7,2,0))),MATCH($BV$1,OFFSET($BS$1:$BV$1,0,IF($B138=6,1,IF($B138=7,2,0))),0),1),
IF(OR($M138="캐릭터 상자 일반등급",$M138="캐릭터 상자 영웅등급"),"삭제",
IF(OR($M138="지정 캐릭터",$M138="지정 캐릭터 PP",IF(ISERROR(FIND("지정 캐릭터 LBP",$M138)),0,1)),
  IF(AND(OR($B138=10,$B138=11),$M138=OFFSET($M138,-1,0)),OFFSET(N138,-1,0),VLOOKUP($E138,$BZ:$CA,MATCH($CA$1,$BZ$1:$CA$1,0),1)),
IF(OR($M138="안 지정 캐릭터 영웅등급",$M138="안 지정 캐릭터 PP 일반등급",$M138="안 지정 캐릭터 PP 영웅등급"),
  IF(AND(OR($B138=10,$B138=11),$M138=OFFSET($M138,-1,0)),OFFSET(N138,-1,0),INT($E138*100000)),
"그외없음"))))))</f>
        <v>Equip6201</v>
      </c>
      <c r="O138">
        <f ca="1">IF(LEN(L138)&lt;&gt;0,
  IF(OR(LEN($J138)=0,LEN($K138)=0),"세 칸 모두 입력",L138),
IF($M138="삭제","삭제",
IF(OR($M138="지정 장비",$M138="캐릭터 상자 일반등급",$M138="캐릭터 상자 영웅등급",$M138="지정 캐릭터",IF(ISERROR(FIND("지정 캐릭터 LBP",$M138)),0,1),$M138="안 지정 캐릭터 영웅등급"),1,
IF($M138="지정 캐릭터 PP",
  IF(AND(OR($B138=10,$B138=11),$M138=OFFSET($M138,-1,0)),OFFSET(O138,-1,0),
    VLOOKUP($M138,$AP:$BB,MATCH($AX$1,$AP$1:$BB$1,0),0)+INT($E138*(VLOOKUP($M138,$AP:$BB,MATCH($AY$1,$AP$1:$BB$1,0),0)-VLOOKUP($M138,$AP:$BB,MATCH($AX$1,$AP$1:$BB$1,0),0)+1))),
IF(OR($M138="안 지정 캐릭터 PP 일반등급",$M138="안 지정 캐릭터 PP 영웅등급"),
  IF(AND(OR($B138=10,$B138=11),$M138=OFFSET($M138,-1,0)),OFFSET(O138,-1,0),
    VLOOKUP($M138,$AP:$BB,MATCH($AX$1,$AP$1:$BB$1,0),0)+INT($E138*(VLOOKUP($M138,$AP:$BB,MATCH($AY$1,$AP$1:$BB$1,0),0)-VLOOKUP($M138,$AP:$BB,MATCH($AX$1,$AP$1:$BB$1,0),0)+1))),
"그외없음")))))</f>
        <v>1</v>
      </c>
      <c r="P138" t="str">
        <f ca="1">IF($M138="삭제","삭제",
IF($M138="지정 장비",
  IF(ISBLANK(VLOOKUP($N138,[1]EquipTable!$1:$1048576,MATCH("표준 GO pr Min",[1]EquipTable!$1:$1,0),0)),"DI",
    IF(ISBLANK(VLOOKUP($N138,[1]EquipTable!$1:$1048576,MATCH("표준 DI pr Min",[1]EquipTable!$1:$1,0),0)),"GO",
      IF(G138&lt;IF($B138&lt;=1,0.5,0.25),"DI","GO"))),
IF(OR($M138="캐릭터 상자 일반등급",$M138="캐릭터 상자 영웅등급"),"DI",
IF(OR($M138="지정 캐릭터",IF(ISERROR(FIND("지정 캐릭터 LBP",$M138)),0,1),$M138="안 지정 캐릭터 영웅등급"),"DI",
IF($M138="지정 캐릭터 PP","DI",
IF(OR($M138="안 지정 캐릭터 PP 일반등급",$M138="안 지정 캐릭터 PP 영웅등급"),"GO",
"그외없음"))))))</f>
        <v>DI</v>
      </c>
      <c r="Q138" t="str">
        <f ca="1">IF($M138="삭제","삭제",
IF($P138="GO","삭제",
IF($M138="지정 장비",
  IF(ISBLANK(VLOOKUP($N138,[1]EquipTable!$1:$1048576,MATCH("표준 DI pp Min",[1]EquipTable!$1:$1,0),0)),"삭제",
    VLOOKUP($N138,[1]EquipTable!$1:$1048576,MATCH("표준 DI pp Min",[1]EquipTable!$1:$1,0),0)+INT($H138*(VLOOKUP($N138,[1]EquipTable!$1:$1048576,MATCH("표준 DI pp Max",[1]EquipTable!$1:$1,0),0)-VLOOKUP($N138,[1]EquipTable!$1:$1048576,MATCH("표준 DI pp Min",[1]EquipTable!$1:$1,0),0)+1))),
IF(OR($M138="캐릭터 상자 일반등급",$M138="캐릭터 상자 영웅등급"),"삭제",
IF(OR($M138="지정 캐릭터",IF(ISERROR(FIND("지정 캐릭터 LBP",$M138)),0,1)),
  IF(AND(OR($B138=10,$B138=11),$M138=OFFSET($M138,-1,0)),OFFSET(Q138,-1,0),
    IF(ISBLANK(VLOOKUP($N138,[2]ActorTable!$1:$1048576,MATCH("표준 DI pp Min",[2]ActorTable!$1:$1,0),0)),"삭제",
      INT(VLOOKUP($M138,$AP:$BC,MATCH($AZ$1,$AP$1:$BC$1,0),0)*(VLOOKUP($N138,[2]ActorTable!$1:$1048576,MATCH("표준 DI pp Min",[2]ActorTable!$1:$1,0),0)+$H138*(VLOOKUP($N138,[2]ActorTable!$1:$1048576,MATCH("표준 DI pp Max",[2]ActorTable!$1:$1,0),0)-VLOOKUP($N138,[2]ActorTable!$1:$1048576,MATCH("표준 DI pp Min",[2]ActorTable!$1:$1,0),0)+1))))),
IF($M138="안 지정 캐릭터 영웅등급",
  IF(AND(OR($B138=10,$B138=11),$M138=OFFSET($M138,-1,0)),OFFSET(Q138,-1,0),
    VLOOKUP($M138,$AP:$BC,MATCH($BB$1,$AP$1:$BC$1,0),0)+INT($H138*(VLOOKUP($M138,$AP:$BC,MATCH($BC$1,$AP$1:$BC$1,0),0)-VLOOKUP($M138,$AP:$BC,MATCH($BB$1,$AP$1:$BC$1,0),0)+1))),
IF($M138="지정 캐릭터 PP",
  IF(AND(OR($B138=10,$B138=11),$M138=OFFSET($M138,-1,0)),OFFSET(Q138,-1,0),
    INT($O138*VLOOKUP($M138,$AP:$BC,MATCH($AZ$1,$AP$1:$BC$1,0),0)*IF($O138&lt;=15,1,1+($O138-15)^0.5/8)*CHOOSE(MID($N138,7,1)+1,1,1.25,2))),
"그외없음")))))))</f>
        <v>삭제</v>
      </c>
      <c r="R138">
        <f ca="1">IF($M138="삭제","삭제",
IF($M138="지정 장비",
  IF($P138="DI",
    VLOOKUP($N138,[1]EquipTable!$1:$1048576,MATCH("표준 DI pr Min",[1]EquipTable!$1:$1,0),0)+INT($I138*(VLOOKUP($N138,[1]EquipTable!$1:$1048576,MATCH("표준 DI pr Max",[1]EquipTable!$1:$1,0),0)-VLOOKUP($N138,[1]EquipTable!$1:$1048576,MATCH("표준 DI pr Min",[1]EquipTable!$1:$1,0),0)+1)),
    ROUNDDOWN(VLOOKUP($N138,[1]EquipTable!$1:$1048576,MATCH("표준 GO pr Min",[1]EquipTable!$1:$1,0),0)+INT($I138*(VLOOKUP($N138,[1]EquipTable!$1:$1048576,MATCH("표준 GO pr Max",[1]EquipTable!$1:$1,0),0)-VLOOKUP($N138,[1]EquipTable!$1:$1048576,MATCH("표준 GO pr Min",[1]EquipTable!$1:$1,0),0)+100)),-2)),
IF(OR($M138="캐릭터 상자 일반등급",$M138="캐릭터 상자 영웅등급"),VLOOKUP($M138,$AP:$BC,MATCH($AZ$1,$AP$1:$BC$1,0),0),
IF(OR($M138="지정 캐릭터",IF(ISERROR(FIND("지정 캐릭터 LBP",$M138)),0,1)),
  IF(AND(OR($B138=10,$B138=11),$M138=OFFSET($M138,-1,0)),OFFSET(R138,-1,0),
    INT(VLOOKUP($M138,$AP:$BC,MATCH($AZ$1,$AP$1:$BC$1,0),0)*(VLOOKUP($N138,[2]ActorTable!$1:$1048576,MATCH("표준 DI pr Min",[2]ActorTable!$1:$1,0),0)+$I138*(VLOOKUP($N138,[2]ActorTable!$1:$1048576,MATCH("표준 DI pr Max",[2]ActorTable!$1:$1,0),0)-VLOOKUP($N138,[2]ActorTable!$1:$1048576,MATCH("표준 DI pr Min",[2]ActorTable!$1:$1,0),0)+1)))),
IF($M138="안 지정 캐릭터 영웅등급",
  IF(AND(OR($B138=10,$B138=11),$M138=OFFSET($M138,-1,0)),OFFSET(R138,-1,0),
    VLOOKUP($M138,$AP:$BC,MATCH($AZ$1,$AP$1:$BC$1,0),0)+INT($I138*(VLOOKUP($M138,$AP:$BC,MATCH($BA$1,$AP$1:$BC$1,0),0)-VLOOKUP($M138,$AP:$BC,MATCH($AZ$1,$AP$1:$BC$1,0),0)+1))),
IF($M138="지정 캐릭터 PP",
  IF(AND(OR($B138=10,$B138=11),$M138=OFFSET($M138,-1,0)),OFFSET(R138,-1,0),
    INT($O138*VLOOKUP($M138,$AP:$BC,MATCH($AZ$1,$AP$1:$BC$1,0),0)*IF($O138&lt;=15,1,1+($O138-15)^0.5/8)*CHOOSE(MID($N138,7,1)+1,1,1.25,2)*(VLOOKUP($M138,$AP:$BC,MATCH($BA$1,$AP$1:$BC$1,0),0)+$I138*(VLOOKUP($M138,$AP:$BC,MATCH($BB$1,$AP$1:$BC$1,0),0)-VLOOKUP($M138,$AP:$BC,MATCH($BA$1,$AP$1:$BC$1,0),0))))),
IF(OR($M138="안 지정 캐릭터 PP 일반등급",$M138="안 지정 캐릭터 PP 영웅등급"),
  IF(AND(OR($B138=10,$B138=11),$M138=OFFSET($M138,-1,0)),OFFSET(R138,-1,0),
    $O138*VLOOKUP($M138,$AP:$BC,MATCH($AZ$1,$AP$1:$BC$1,0),0)),
"그외없음")))))))</f>
        <v>15</v>
      </c>
      <c r="S138" t="str">
        <f ca="1">IF(OR(ISNUMBER(N138),N138="삭제",ISBLANK(N138)),"",
IF(LEFT(N138,5)="Equip",
  IF($BP$1&lt;VLOOKUP(N138,[1]EquipTable!$1:$1048576,MATCH("업데이트순번",[1]EquipTable!$1:$1,0),0),"업데이트순번이상",""),
IF(LEFT(N138,5)="Actor",
  IF($BY$1&lt;VLOOKUP(N138,[2]ActorTable!$1:$1048576,MATCH("업데이트순번",[2]ActorTable!$1:$1,0),0),"업데이트순번이상",""),
"그외없음")))</f>
        <v/>
      </c>
      <c r="T138" t="str">
        <f ca="1">IF(OR(ISNUMBER(N138),N138="삭제",ISBLANK(N138)),"",
IF(LEFT(N138,5)="Equip",IF(MID(N138,7,1)="4","전설",""),
IF(LEFT(N138,5)="Actor",IF(MID(N138,7,1)="2","전설",""),
"그외없음")))</f>
        <v/>
      </c>
      <c r="U138" t="s">
        <v>82</v>
      </c>
      <c r="V138" t="s">
        <v>195</v>
      </c>
      <c r="W138">
        <v>1</v>
      </c>
      <c r="X138" t="s">
        <v>125</v>
      </c>
      <c r="Z138">
        <v>22400</v>
      </c>
      <c r="AA138" t="str">
        <f ca="1">IF(ISBLANK(AB138),"",
VLOOKUP(AB138,OFFSET(INDIRECT("$A:$B"),0,MATCH(AB$1&amp;"_Verify",INDIRECT("$1:$1"),0)-1),2,0)
)</f>
        <v>uph</v>
      </c>
      <c r="AB138" t="s">
        <v>91</v>
      </c>
      <c r="AC138">
        <v>84504</v>
      </c>
      <c r="AD138">
        <v>14</v>
      </c>
      <c r="AE138" t="s">
        <v>125</v>
      </c>
      <c r="AG138">
        <v>4200</v>
      </c>
      <c r="AH138" t="str">
        <f>IF(OR(ISNUMBER(AC138),AC138="삭제",ISBLANK(AC138)),"",
IF(LEFT(AC138,5)="Equip",
  IF($BP$1&lt;VLOOKUP(AC138,[1]EquipTable!$1:$1048576,MATCH("업데이트순번",[1]EquipTable!$1:$1,0),0),"업데이트순번이상",""),
IF(LEFT(AC138,5)="Actor",
  IF($BY$1&lt;VLOOKUP(AC138,[2]ActorTable!$1:$1048576,MATCH("업데이트순번",[2]ActorTable!$1:$1,0),0),"업데이트순번이상",""),
"그외없음")))</f>
        <v/>
      </c>
      <c r="AI138" s="11" t="str">
        <f>IF(OR(ISNUMBER(AC138),AC138="삭제",ISBLANK(AC138)),"",
IF(LEFT(AC138,5)="Equip",IF(MID(AC138,7,1)="4","전설",""),
IF(LEFT(AC138,5)="Actor",IF(MID(AC138,7,1)="2","전설",""),
"그외없음")))</f>
        <v/>
      </c>
      <c r="AJ138" t="str">
        <f>IF(ISBLANK($AB138),"",
IF(AND($B138&gt;=VLOOKUP($AB138,$AP:$AS,3,0),$B138&lt;=VLOOKUP($AB138,$AP:$AS,4,0)),"","슬롯타입이상"))</f>
        <v/>
      </c>
      <c r="AK138" t="str">
        <f>IF(OR(
  AND(NOT(ISERROR(FIND("상자",AB138))),ISBLANK(AC138)),
  AND(ISBLANK(AB138),ISBLANK(AC138)),
  AND(NOT(ISERROR(FIND("안 지정",AB138))),ISNUMBER(AC138))),"",
IF(AND(NOT(ISERROR(FIND("상자",AB138))),NOT(ISBLANK(AC138))),"밸류불필요",
IF(AND(NOT(ISERROR(FIND("안 지정",AB138))),NOT(ISNUMBER(AC138))),"숫자필요",
IF(NOT(ISERROR(FIND("장비",AB138))),
  IFERROR(VLOOKUP(AC138,[1]EquipTable!$A:$T,MATCH("이름참고",[1]EquipTable!$1:$1,0),0),"장비없음"),
IF(NOT(ISERROR(FIND("캐릭터",AB138))),
  IFERROR(VLOOKUP(AC138,[2]ActorTable!$A:$H,MATCH("이름참고",[2]ActorTable!$1:$1,0),0),"캐릭터없음"),
"")))))</f>
        <v/>
      </c>
      <c r="AL138">
        <v>1</v>
      </c>
      <c r="AM138" t="str">
        <f ca="1">IF(ROW()=2,AN138,OFFSET(AM138,-1,0)&amp;IF(LEN(AN138)=0,"",","&amp;AN138))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v>
      </c>
      <c r="AN138" t="str">
        <f ca="1">IF(AL138&lt;&gt;1,"",
"{"""&amp;A$1&amp;""":"&amp;A138
&amp;","""&amp;B$1&amp;""":"&amp;B138
&amp;IF(LEN(AA138)=0,"",","""&amp;AA$1&amp;""":"""&amp;AA138&amp;"""")
&amp;IF(LEN(AC138)=0,"",","""&amp;AC$1&amp;""":"""&amp;AC138&amp;"""")
&amp;IF(LEN(AD138)=0,"",","""&amp;AD$1&amp;""":"&amp;AD138)
&amp;IF(LEN(AE138)=0,"",","""&amp;AE$1&amp;""":"""&amp;AE138&amp;"""")
&amp;IF(LEN(AF138)=0,"",","""&amp;AF$1&amp;""":"&amp;AF138)
&amp;IF(LEN(AG138)=0,"",","""&amp;AG$1&amp;""":"&amp;AG138)&amp;"}")</f>
        <v>{"dy":14,"sl":6,"tp":"uph","vl":"84504","cn":14,"pt":"GO","pr":4200}</v>
      </c>
    </row>
    <row r="139" spans="1:40">
      <c r="A139">
        <v>14</v>
      </c>
      <c r="B139">
        <v>7</v>
      </c>
      <c r="C139">
        <f>IF(B139&lt;=9,0,
IF(B139=10,1,2))</f>
        <v>0</v>
      </c>
      <c r="D139">
        <f ca="1">RAND()</f>
        <v>0.92420711283009349</v>
      </c>
      <c r="E139">
        <f ca="1">RAND()</f>
        <v>0.11864724139518257</v>
      </c>
      <c r="F139">
        <f ca="1">RAND()</f>
        <v>0.74078420900242803</v>
      </c>
      <c r="G139">
        <f ca="1">RAND()</f>
        <v>0.90934641832794927</v>
      </c>
      <c r="H139">
        <f ca="1">RAND()</f>
        <v>5.0670005695634512E-2</v>
      </c>
      <c r="I139">
        <f ca="1">RAND()</f>
        <v>0.12123434785294862</v>
      </c>
      <c r="M139" t="str">
        <f ca="1">IF(LEN(J139)&lt;&gt;0,J139,VLOOKUP(D139+$B139,$BJ:$BK,MATCH($BK$1,$BJ$1:$BK$1,0),1))</f>
        <v>지정 장비</v>
      </c>
      <c r="N139" t="str">
        <f ca="1">IF(LEN(K139)&lt;&gt;0,
  IF(LEN($J139)=0,"두 칸 모두 입력",
  IF($J139="지정 장비",K139,INDEX($CA:$CA,MATCH(K139,$CB:$CB,0)))),
IF($M139="삭제","삭제",
IF($M139="지정 장비",VLOOKUP($E139,OFFSET($BS:$BV,0,IF($B139=6,1,IF($B139=7,2,0))),MATCH($BV$1,OFFSET($BS$1:$BV$1,0,IF($B139=6,1,IF($B139=7,2,0))),0),1),
IF(OR($M139="캐릭터 상자 일반등급",$M139="캐릭터 상자 영웅등급"),"삭제",
IF(OR($M139="지정 캐릭터",$M139="지정 캐릭터 PP",IF(ISERROR(FIND("지정 캐릭터 LBP",$M139)),0,1)),
  IF(AND(OR($B139=10,$B139=11),$M139=OFFSET($M139,-1,0)),OFFSET(N139,-1,0),VLOOKUP($E139,$BZ:$CA,MATCH($CA$1,$BZ$1:$CA$1,0),1)),
IF(OR($M139="안 지정 캐릭터 영웅등급",$M139="안 지정 캐릭터 PP 일반등급",$M139="안 지정 캐릭터 PP 영웅등급"),
  IF(AND(OR($B139=10,$B139=11),$M139=OFFSET($M139,-1,0)),OFFSET(N139,-1,0),INT($E139*100000)),
"그외없음"))))))</f>
        <v>Equip1102</v>
      </c>
      <c r="O139">
        <f ca="1">IF(LEN(L139)&lt;&gt;0,
  IF(OR(LEN($J139)=0,LEN($K139)=0),"세 칸 모두 입력",L139),
IF($M139="삭제","삭제",
IF(OR($M139="지정 장비",$M139="캐릭터 상자 일반등급",$M139="캐릭터 상자 영웅등급",$M139="지정 캐릭터",IF(ISERROR(FIND("지정 캐릭터 LBP",$M139)),0,1),$M139="안 지정 캐릭터 영웅등급"),1,
IF($M139="지정 캐릭터 PP",
  IF(AND(OR($B139=10,$B139=11),$M139=OFFSET($M139,-1,0)),OFFSET(O139,-1,0),
    VLOOKUP($M139,$AP:$BB,MATCH($AX$1,$AP$1:$BB$1,0),0)+INT($E139*(VLOOKUP($M139,$AP:$BB,MATCH($AY$1,$AP$1:$BB$1,0),0)-VLOOKUP($M139,$AP:$BB,MATCH($AX$1,$AP$1:$BB$1,0),0)+1))),
IF(OR($M139="안 지정 캐릭터 PP 일반등급",$M139="안 지정 캐릭터 PP 영웅등급"),
  IF(AND(OR($B139=10,$B139=11),$M139=OFFSET($M139,-1,0)),OFFSET(O139,-1,0),
    VLOOKUP($M139,$AP:$BB,MATCH($AX$1,$AP$1:$BB$1,0),0)+INT($E139*(VLOOKUP($M139,$AP:$BB,MATCH($AY$1,$AP$1:$BB$1,0),0)-VLOOKUP($M139,$AP:$BB,MATCH($AX$1,$AP$1:$BB$1,0),0)+1))),
"그외없음")))))</f>
        <v>1</v>
      </c>
      <c r="P139" t="str">
        <f ca="1">IF($M139="삭제","삭제",
IF($M139="지정 장비",
  IF(ISBLANK(VLOOKUP($N139,[1]EquipTable!$1:$1048576,MATCH("표준 GO pr Min",[1]EquipTable!$1:$1,0),0)),"DI",
    IF(ISBLANK(VLOOKUP($N139,[1]EquipTable!$1:$1048576,MATCH("표준 DI pr Min",[1]EquipTable!$1:$1,0),0)),"GO",
      IF(G139&lt;IF($B139&lt;=1,0.5,0.25),"DI","GO"))),
IF(OR($M139="캐릭터 상자 일반등급",$M139="캐릭터 상자 영웅등급"),"DI",
IF(OR($M139="지정 캐릭터",IF(ISERROR(FIND("지정 캐릭터 LBP",$M139)),0,1),$M139="안 지정 캐릭터 영웅등급"),"DI",
IF($M139="지정 캐릭터 PP","DI",
IF(OR($M139="안 지정 캐릭터 PP 일반등급",$M139="안 지정 캐릭터 PP 영웅등급"),"GO",
"그외없음"))))))</f>
        <v>GO</v>
      </c>
      <c r="Q139" t="str">
        <f ca="1">IF($M139="삭제","삭제",
IF($P139="GO","삭제",
IF($M139="지정 장비",
  IF(ISBLANK(VLOOKUP($N139,[1]EquipTable!$1:$1048576,MATCH("표준 DI pp Min",[1]EquipTable!$1:$1,0),0)),"삭제",
    VLOOKUP($N139,[1]EquipTable!$1:$1048576,MATCH("표준 DI pp Min",[1]EquipTable!$1:$1,0),0)+INT($H139*(VLOOKUP($N139,[1]EquipTable!$1:$1048576,MATCH("표준 DI pp Max",[1]EquipTable!$1:$1,0),0)-VLOOKUP($N139,[1]EquipTable!$1:$1048576,MATCH("표준 DI pp Min",[1]EquipTable!$1:$1,0),0)+1))),
IF(OR($M139="캐릭터 상자 일반등급",$M139="캐릭터 상자 영웅등급"),"삭제",
IF(OR($M139="지정 캐릭터",IF(ISERROR(FIND("지정 캐릭터 LBP",$M139)),0,1)),
  IF(AND(OR($B139=10,$B139=11),$M139=OFFSET($M139,-1,0)),OFFSET(Q139,-1,0),
    IF(ISBLANK(VLOOKUP($N139,[2]ActorTable!$1:$1048576,MATCH("표준 DI pp Min",[2]ActorTable!$1:$1,0),0)),"삭제",
      INT(VLOOKUP($M139,$AP:$BC,MATCH($AZ$1,$AP$1:$BC$1,0),0)*(VLOOKUP($N139,[2]ActorTable!$1:$1048576,MATCH("표준 DI pp Min",[2]ActorTable!$1:$1,0),0)+$H139*(VLOOKUP($N139,[2]ActorTable!$1:$1048576,MATCH("표준 DI pp Max",[2]ActorTable!$1:$1,0),0)-VLOOKUP($N139,[2]ActorTable!$1:$1048576,MATCH("표준 DI pp Min",[2]ActorTable!$1:$1,0),0)+1))))),
IF($M139="안 지정 캐릭터 영웅등급",
  IF(AND(OR($B139=10,$B139=11),$M139=OFFSET($M139,-1,0)),OFFSET(Q139,-1,0),
    VLOOKUP($M139,$AP:$BC,MATCH($BB$1,$AP$1:$BC$1,0),0)+INT($H139*(VLOOKUP($M139,$AP:$BC,MATCH($BC$1,$AP$1:$BC$1,0),0)-VLOOKUP($M139,$AP:$BC,MATCH($BB$1,$AP$1:$BC$1,0),0)+1))),
IF($M139="지정 캐릭터 PP",
  IF(AND(OR($B139=10,$B139=11),$M139=OFFSET($M139,-1,0)),OFFSET(Q139,-1,0),
    INT($O139*VLOOKUP($M139,$AP:$BC,MATCH($AZ$1,$AP$1:$BC$1,0),0)*IF($O139&lt;=15,1,1+($O139-15)^0.5/8)*CHOOSE(MID($N139,7,1)+1,1,1.25,2))),
"그외없음")))))))</f>
        <v>삭제</v>
      </c>
      <c r="R139">
        <f ca="1">IF($M139="삭제","삭제",
IF($M139="지정 장비",
  IF($P139="DI",
    VLOOKUP($N139,[1]EquipTable!$1:$1048576,MATCH("표준 DI pr Min",[1]EquipTable!$1:$1,0),0)+INT($I139*(VLOOKUP($N139,[1]EquipTable!$1:$1048576,MATCH("표준 DI pr Max",[1]EquipTable!$1:$1,0),0)-VLOOKUP($N139,[1]EquipTable!$1:$1048576,MATCH("표준 DI pr Min",[1]EquipTable!$1:$1,0),0)+1)),
    ROUNDDOWN(VLOOKUP($N139,[1]EquipTable!$1:$1048576,MATCH("표준 GO pr Min",[1]EquipTable!$1:$1,0),0)+INT($I139*(VLOOKUP($N139,[1]EquipTable!$1:$1048576,MATCH("표준 GO pr Max",[1]EquipTable!$1:$1,0),0)-VLOOKUP($N139,[1]EquipTable!$1:$1048576,MATCH("표준 GO pr Min",[1]EquipTable!$1:$1,0),0)+100)),-2)),
IF(OR($M139="캐릭터 상자 일반등급",$M139="캐릭터 상자 영웅등급"),VLOOKUP($M139,$AP:$BC,MATCH($AZ$1,$AP$1:$BC$1,0),0),
IF(OR($M139="지정 캐릭터",IF(ISERROR(FIND("지정 캐릭터 LBP",$M139)),0,1)),
  IF(AND(OR($B139=10,$B139=11),$M139=OFFSET($M139,-1,0)),OFFSET(R139,-1,0),
    INT(VLOOKUP($M139,$AP:$BC,MATCH($AZ$1,$AP$1:$BC$1,0),0)*(VLOOKUP($N139,[2]ActorTable!$1:$1048576,MATCH("표준 DI pr Min",[2]ActorTable!$1:$1,0),0)+$I139*(VLOOKUP($N139,[2]ActorTable!$1:$1048576,MATCH("표준 DI pr Max",[2]ActorTable!$1:$1,0),0)-VLOOKUP($N139,[2]ActorTable!$1:$1048576,MATCH("표준 DI pr Min",[2]ActorTable!$1:$1,0),0)+1)))),
IF($M139="안 지정 캐릭터 영웅등급",
  IF(AND(OR($B139=10,$B139=11),$M139=OFFSET($M139,-1,0)),OFFSET(R139,-1,0),
    VLOOKUP($M139,$AP:$BC,MATCH($AZ$1,$AP$1:$BC$1,0),0)+INT($I139*(VLOOKUP($M139,$AP:$BC,MATCH($BA$1,$AP$1:$BC$1,0),0)-VLOOKUP($M139,$AP:$BC,MATCH($AZ$1,$AP$1:$BC$1,0),0)+1))),
IF($M139="지정 캐릭터 PP",
  IF(AND(OR($B139=10,$B139=11),$M139=OFFSET($M139,-1,0)),OFFSET(R139,-1,0),
    INT($O139*VLOOKUP($M139,$AP:$BC,MATCH($AZ$1,$AP$1:$BC$1,0),0)*IF($O139&lt;=15,1,1+($O139-15)^0.5/8)*CHOOSE(MID($N139,7,1)+1,1,1.25,2)*(VLOOKUP($M139,$AP:$BC,MATCH($BA$1,$AP$1:$BC$1,0),0)+$I139*(VLOOKUP($M139,$AP:$BC,MATCH($BB$1,$AP$1:$BC$1,0),0)-VLOOKUP($M139,$AP:$BC,MATCH($BA$1,$AP$1:$BC$1,0),0))))),
IF(OR($M139="안 지정 캐릭터 PP 일반등급",$M139="안 지정 캐릭터 PP 영웅등급"),
  IF(AND(OR($B139=10,$B139=11),$M139=OFFSET($M139,-1,0)),OFFSET(R139,-1,0),
    $O139*VLOOKUP($M139,$AP:$BC,MATCH($AZ$1,$AP$1:$BC$1,0),0)),
"그외없음")))))))</f>
        <v>1000</v>
      </c>
      <c r="S139" t="str">
        <f ca="1">IF(OR(ISNUMBER(N139),N139="삭제",ISBLANK(N139)),"",
IF(LEFT(N139,5)="Equip",
  IF($BP$1&lt;VLOOKUP(N139,[1]EquipTable!$1:$1048576,MATCH("업데이트순번",[1]EquipTable!$1:$1,0),0),"업데이트순번이상",""),
IF(LEFT(N139,5)="Actor",
  IF($BY$1&lt;VLOOKUP(N139,[2]ActorTable!$1:$1048576,MATCH("업데이트순번",[2]ActorTable!$1:$1,0),0),"업데이트순번이상",""),
"그외없음")))</f>
        <v/>
      </c>
      <c r="T139" t="str">
        <f ca="1">IF(OR(ISNUMBER(N139),N139="삭제",ISBLANK(N139)),"",
IF(LEFT(N139,5)="Equip",IF(MID(N139,7,1)="4","전설",""),
IF(LEFT(N139,5)="Actor",IF(MID(N139,7,1)="2","전설",""),
"그외없음")))</f>
        <v/>
      </c>
      <c r="U139" t="s">
        <v>82</v>
      </c>
      <c r="V139" t="s">
        <v>187</v>
      </c>
      <c r="W139">
        <v>1</v>
      </c>
      <c r="X139" t="s">
        <v>125</v>
      </c>
      <c r="Z139">
        <v>7800</v>
      </c>
      <c r="AA139" t="str">
        <f ca="1">IF(ISBLANK(AB139),"",
VLOOKUP(AB139,OFFSET(INDIRECT("$A:$B"),0,MATCH(AB$1&amp;"_Verify",INDIRECT("$1:$1"),0)-1),2,0)
)</f>
        <v>fe</v>
      </c>
      <c r="AB139" t="s">
        <v>82</v>
      </c>
      <c r="AC139" t="s">
        <v>357</v>
      </c>
      <c r="AD139">
        <v>1</v>
      </c>
      <c r="AE139" t="s">
        <v>125</v>
      </c>
      <c r="AG139">
        <v>5100</v>
      </c>
      <c r="AH139" t="str">
        <f ca="1">IF(OR(ISNUMBER(AC139),AC139="삭제",ISBLANK(AC139)),"",
IF(LEFT(AC139,5)="Equip",
  IF($BP$1&lt;VLOOKUP(AC139,[1]EquipTable!$1:$1048576,MATCH("업데이트순번",[1]EquipTable!$1:$1,0),0),"업데이트순번이상",""),
IF(LEFT(AC139,5)="Actor",
  IF($BY$1&lt;VLOOKUP(AC139,[2]ActorTable!$1:$1048576,MATCH("업데이트순번",[2]ActorTable!$1:$1,0),0),"업데이트순번이상",""),
"그외없음")))</f>
        <v/>
      </c>
      <c r="AI139" s="11" t="str">
        <f>IF(OR(ISNUMBER(AC139),AC139="삭제",ISBLANK(AC139)),"",
IF(LEFT(AC139,5)="Equip",IF(MID(AC139,7,1)="4","전설",""),
IF(LEFT(AC139,5)="Actor",IF(MID(AC139,7,1)="2","전설",""),
"그외없음")))</f>
        <v/>
      </c>
      <c r="AJ139" t="str">
        <f>IF(ISBLANK($AB139),"",
IF(AND($B139&gt;=VLOOKUP($AB139,$AP:$AS,3,0),$B139&lt;=VLOOKUP($AB139,$AP:$AS,4,0)),"","슬롯타입이상"))</f>
        <v/>
      </c>
      <c r="AK139" t="str">
        <f ca="1">IF(OR(
  AND(NOT(ISERROR(FIND("상자",AB139))),ISBLANK(AC139)),
  AND(ISBLANK(AB139),ISBLANK(AC139)),
  AND(NOT(ISERROR(FIND("안 지정",AB139))),ISNUMBER(AC139))),"",
IF(AND(NOT(ISERROR(FIND("상자",AB139))),NOT(ISBLANK(AC139))),"밸류불필요",
IF(AND(NOT(ISERROR(FIND("안 지정",AB139))),NOT(ISNUMBER(AC139))),"숫자필요",
IF(NOT(ISERROR(FIND("장비",AB139))),
  IFERROR(VLOOKUP(AC139,[1]EquipTable!$A:$T,MATCH("이름참고",[1]EquipTable!$1:$1,0),0),"장비없음"),
IF(NOT(ISERROR(FIND("캐릭터",AB139))),
  IFERROR(VLOOKUP(AC139,[2]ActorTable!$A:$H,MATCH("이름참고",[2]ActorTable!$1:$1,0),0),"캐릭터없음"),
"")))))</f>
        <v>운명의 대검</v>
      </c>
      <c r="AL139">
        <v>1</v>
      </c>
      <c r="AM139" t="str">
        <f ca="1">IF(ROW()=2,AN139,OFFSET(AM139,-1,0)&amp;IF(LEN(AN139)=0,"",","&amp;AN139))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v>
      </c>
      <c r="AN139" t="str">
        <f ca="1">IF(AL139&lt;&gt;1,"",
"{"""&amp;A$1&amp;""":"&amp;A139
&amp;","""&amp;B$1&amp;""":"&amp;B139
&amp;IF(LEN(AA139)=0,"",","""&amp;AA$1&amp;""":"""&amp;AA139&amp;"""")
&amp;IF(LEN(AC139)=0,"",","""&amp;AC$1&amp;""":"""&amp;AC139&amp;"""")
&amp;IF(LEN(AD139)=0,"",","""&amp;AD$1&amp;""":"&amp;AD139)
&amp;IF(LEN(AE139)=0,"",","""&amp;AE$1&amp;""":"""&amp;AE139&amp;"""")
&amp;IF(LEN(AF139)=0,"",","""&amp;AF$1&amp;""":"&amp;AF139)
&amp;IF(LEN(AG139)=0,"",","""&amp;AG$1&amp;""":"&amp;AG139)&amp;"}")</f>
        <v>{"dy":14,"sl":7,"tp":"fe","vl":"Equip8001","cn":1,"pt":"GO","pr":5100}</v>
      </c>
    </row>
    <row r="140" spans="1:40">
      <c r="A140">
        <v>14</v>
      </c>
      <c r="B140">
        <v>8</v>
      </c>
      <c r="C140">
        <f>IF(B140&lt;=9,0,
IF(B140=10,1,2))</f>
        <v>0</v>
      </c>
      <c r="D140">
        <f ca="1">RAND()</f>
        <v>0.46922310932016642</v>
      </c>
      <c r="E140">
        <f ca="1">RAND()</f>
        <v>0.74082742875133745</v>
      </c>
      <c r="F140">
        <f ca="1">RAND()</f>
        <v>0.6483175525688939</v>
      </c>
      <c r="G140">
        <f ca="1">RAND()</f>
        <v>0.52153141162914596</v>
      </c>
      <c r="H140">
        <f ca="1">RAND()</f>
        <v>0.98933575148892172</v>
      </c>
      <c r="I140">
        <f ca="1">RAND()</f>
        <v>0.78158342637974432</v>
      </c>
      <c r="M140" t="str">
        <f ca="1">IF(LEN(J140)&lt;&gt;0,J140,VLOOKUP(D140+$B140,$BJ:$BK,MATCH($BK$1,$BJ$1:$BK$1,0),1))</f>
        <v>삭제</v>
      </c>
      <c r="N140" t="str">
        <f ca="1">IF(LEN(K140)&lt;&gt;0,
  IF(LEN($J140)=0,"두 칸 모두 입력",
  IF($J140="지정 장비",K140,INDEX($CA:$CA,MATCH(K140,$CB:$CB,0)))),
IF($M140="삭제","삭제",
IF($M140="지정 장비",VLOOKUP($E140,OFFSET($BS:$BV,0,IF($B140=6,1,IF($B140=7,2,0))),MATCH($BV$1,OFFSET($BS$1:$BV$1,0,IF($B140=6,1,IF($B140=7,2,0))),0),1),
IF(OR($M140="캐릭터 상자 일반등급",$M140="캐릭터 상자 영웅등급"),"삭제",
IF(OR($M140="지정 캐릭터",$M140="지정 캐릭터 PP",IF(ISERROR(FIND("지정 캐릭터 LBP",$M140)),0,1)),
  IF(AND(OR($B140=10,$B140=11),$M140=OFFSET($M140,-1,0)),OFFSET(N140,-1,0),VLOOKUP($E140,$BZ:$CA,MATCH($CA$1,$BZ$1:$CA$1,0),1)),
IF(OR($M140="안 지정 캐릭터 영웅등급",$M140="안 지정 캐릭터 PP 일반등급",$M140="안 지정 캐릭터 PP 영웅등급"),
  IF(AND(OR($B140=10,$B140=11),$M140=OFFSET($M140,-1,0)),OFFSET(N140,-1,0),INT($E140*100000)),
"그외없음"))))))</f>
        <v>삭제</v>
      </c>
      <c r="O140" t="str">
        <f ca="1">IF(LEN(L140)&lt;&gt;0,
  IF(OR(LEN($J140)=0,LEN($K140)=0),"세 칸 모두 입력",L140),
IF($M140="삭제","삭제",
IF(OR($M140="지정 장비",$M140="캐릭터 상자 일반등급",$M140="캐릭터 상자 영웅등급",$M140="지정 캐릭터",IF(ISERROR(FIND("지정 캐릭터 LBP",$M140)),0,1),$M140="안 지정 캐릭터 영웅등급"),1,
IF($M140="지정 캐릭터 PP",
  IF(AND(OR($B140=10,$B140=11),$M140=OFFSET($M140,-1,0)),OFFSET(O140,-1,0),
    VLOOKUP($M140,$AP:$BB,MATCH($AX$1,$AP$1:$BB$1,0),0)+INT($E140*(VLOOKUP($M140,$AP:$BB,MATCH($AY$1,$AP$1:$BB$1,0),0)-VLOOKUP($M140,$AP:$BB,MATCH($AX$1,$AP$1:$BB$1,0),0)+1))),
IF(OR($M140="안 지정 캐릭터 PP 일반등급",$M140="안 지정 캐릭터 PP 영웅등급"),
  IF(AND(OR($B140=10,$B140=11),$M140=OFFSET($M140,-1,0)),OFFSET(O140,-1,0),
    VLOOKUP($M140,$AP:$BB,MATCH($AX$1,$AP$1:$BB$1,0),0)+INT($E140*(VLOOKUP($M140,$AP:$BB,MATCH($AY$1,$AP$1:$BB$1,0),0)-VLOOKUP($M140,$AP:$BB,MATCH($AX$1,$AP$1:$BB$1,0),0)+1))),
"그외없음")))))</f>
        <v>삭제</v>
      </c>
      <c r="P140" t="str">
        <f ca="1">IF($M140="삭제","삭제",
IF($M140="지정 장비",
  IF(ISBLANK(VLOOKUP($N140,[1]EquipTable!$1:$1048576,MATCH("표준 GO pr Min",[1]EquipTable!$1:$1,0),0)),"DI",
    IF(ISBLANK(VLOOKUP($N140,[1]EquipTable!$1:$1048576,MATCH("표준 DI pr Min",[1]EquipTable!$1:$1,0),0)),"GO",
      IF(G140&lt;IF($B140&lt;=1,0.5,0.25),"DI","GO"))),
IF(OR($M140="캐릭터 상자 일반등급",$M140="캐릭터 상자 영웅등급"),"DI",
IF(OR($M140="지정 캐릭터",IF(ISERROR(FIND("지정 캐릭터 LBP",$M140)),0,1),$M140="안 지정 캐릭터 영웅등급"),"DI",
IF($M140="지정 캐릭터 PP","DI",
IF(OR($M140="안 지정 캐릭터 PP 일반등급",$M140="안 지정 캐릭터 PP 영웅등급"),"GO",
"그외없음"))))))</f>
        <v>삭제</v>
      </c>
      <c r="Q140" t="str">
        <f ca="1">IF($M140="삭제","삭제",
IF($P140="GO","삭제",
IF($M140="지정 장비",
  IF(ISBLANK(VLOOKUP($N140,[1]EquipTable!$1:$1048576,MATCH("표준 DI pp Min",[1]EquipTable!$1:$1,0),0)),"삭제",
    VLOOKUP($N140,[1]EquipTable!$1:$1048576,MATCH("표준 DI pp Min",[1]EquipTable!$1:$1,0),0)+INT($H140*(VLOOKUP($N140,[1]EquipTable!$1:$1048576,MATCH("표준 DI pp Max",[1]EquipTable!$1:$1,0),0)-VLOOKUP($N140,[1]EquipTable!$1:$1048576,MATCH("표준 DI pp Min",[1]EquipTable!$1:$1,0),0)+1))),
IF(OR($M140="캐릭터 상자 일반등급",$M140="캐릭터 상자 영웅등급"),"삭제",
IF(OR($M140="지정 캐릭터",IF(ISERROR(FIND("지정 캐릭터 LBP",$M140)),0,1)),
  IF(AND(OR($B140=10,$B140=11),$M140=OFFSET($M140,-1,0)),OFFSET(Q140,-1,0),
    IF(ISBLANK(VLOOKUP($N140,[2]ActorTable!$1:$1048576,MATCH("표준 DI pp Min",[2]ActorTable!$1:$1,0),0)),"삭제",
      INT(VLOOKUP($M140,$AP:$BC,MATCH($AZ$1,$AP$1:$BC$1,0),0)*(VLOOKUP($N140,[2]ActorTable!$1:$1048576,MATCH("표준 DI pp Min",[2]ActorTable!$1:$1,0),0)+$H140*(VLOOKUP($N140,[2]ActorTable!$1:$1048576,MATCH("표준 DI pp Max",[2]ActorTable!$1:$1,0),0)-VLOOKUP($N140,[2]ActorTable!$1:$1048576,MATCH("표준 DI pp Min",[2]ActorTable!$1:$1,0),0)+1))))),
IF($M140="안 지정 캐릭터 영웅등급",
  IF(AND(OR($B140=10,$B140=11),$M140=OFFSET($M140,-1,0)),OFFSET(Q140,-1,0),
    VLOOKUP($M140,$AP:$BC,MATCH($BB$1,$AP$1:$BC$1,0),0)+INT($H140*(VLOOKUP($M140,$AP:$BC,MATCH($BC$1,$AP$1:$BC$1,0),0)-VLOOKUP($M140,$AP:$BC,MATCH($BB$1,$AP$1:$BC$1,0),0)+1))),
IF($M140="지정 캐릭터 PP",
  IF(AND(OR($B140=10,$B140=11),$M140=OFFSET($M140,-1,0)),OFFSET(Q140,-1,0),
    INT($O140*VLOOKUP($M140,$AP:$BC,MATCH($AZ$1,$AP$1:$BC$1,0),0)*IF($O140&lt;=15,1,1+($O140-15)^0.5/8)*CHOOSE(MID($N140,7,1)+1,1,1.25,2))),
"그외없음")))))))</f>
        <v>삭제</v>
      </c>
      <c r="R140" t="str">
        <f ca="1">IF($M140="삭제","삭제",
IF($M140="지정 장비",
  IF($P140="DI",
    VLOOKUP($N140,[1]EquipTable!$1:$1048576,MATCH("표준 DI pr Min",[1]EquipTable!$1:$1,0),0)+INT($I140*(VLOOKUP($N140,[1]EquipTable!$1:$1048576,MATCH("표준 DI pr Max",[1]EquipTable!$1:$1,0),0)-VLOOKUP($N140,[1]EquipTable!$1:$1048576,MATCH("표준 DI pr Min",[1]EquipTable!$1:$1,0),0)+1)),
    ROUNDDOWN(VLOOKUP($N140,[1]EquipTable!$1:$1048576,MATCH("표준 GO pr Min",[1]EquipTable!$1:$1,0),0)+INT($I140*(VLOOKUP($N140,[1]EquipTable!$1:$1048576,MATCH("표준 GO pr Max",[1]EquipTable!$1:$1,0),0)-VLOOKUP($N140,[1]EquipTable!$1:$1048576,MATCH("표준 GO pr Min",[1]EquipTable!$1:$1,0),0)+100)),-2)),
IF(OR($M140="캐릭터 상자 일반등급",$M140="캐릭터 상자 영웅등급"),VLOOKUP($M140,$AP:$BC,MATCH($AZ$1,$AP$1:$BC$1,0),0),
IF(OR($M140="지정 캐릭터",IF(ISERROR(FIND("지정 캐릭터 LBP",$M140)),0,1)),
  IF(AND(OR($B140=10,$B140=11),$M140=OFFSET($M140,-1,0)),OFFSET(R140,-1,0),
    INT(VLOOKUP($M140,$AP:$BC,MATCH($AZ$1,$AP$1:$BC$1,0),0)*(VLOOKUP($N140,[2]ActorTable!$1:$1048576,MATCH("표준 DI pr Min",[2]ActorTable!$1:$1,0),0)+$I140*(VLOOKUP($N140,[2]ActorTable!$1:$1048576,MATCH("표준 DI pr Max",[2]ActorTable!$1:$1,0),0)-VLOOKUP($N140,[2]ActorTable!$1:$1048576,MATCH("표준 DI pr Min",[2]ActorTable!$1:$1,0),0)+1)))),
IF($M140="안 지정 캐릭터 영웅등급",
  IF(AND(OR($B140=10,$B140=11),$M140=OFFSET($M140,-1,0)),OFFSET(R140,-1,0),
    VLOOKUP($M140,$AP:$BC,MATCH($AZ$1,$AP$1:$BC$1,0),0)+INT($I140*(VLOOKUP($M140,$AP:$BC,MATCH($BA$1,$AP$1:$BC$1,0),0)-VLOOKUP($M140,$AP:$BC,MATCH($AZ$1,$AP$1:$BC$1,0),0)+1))),
IF($M140="지정 캐릭터 PP",
  IF(AND(OR($B140=10,$B140=11),$M140=OFFSET($M140,-1,0)),OFFSET(R140,-1,0),
    INT($O140*VLOOKUP($M140,$AP:$BC,MATCH($AZ$1,$AP$1:$BC$1,0),0)*IF($O140&lt;=15,1,1+($O140-15)^0.5/8)*CHOOSE(MID($N140,7,1)+1,1,1.25,2)*(VLOOKUP($M140,$AP:$BC,MATCH($BA$1,$AP$1:$BC$1,0),0)+$I140*(VLOOKUP($M140,$AP:$BC,MATCH($BB$1,$AP$1:$BC$1,0),0)-VLOOKUP($M140,$AP:$BC,MATCH($BA$1,$AP$1:$BC$1,0),0))))),
IF(OR($M140="안 지정 캐릭터 PP 일반등급",$M140="안 지정 캐릭터 PP 영웅등급"),
  IF(AND(OR($B140=10,$B140=11),$M140=OFFSET($M140,-1,0)),OFFSET(R140,-1,0),
    $O140*VLOOKUP($M140,$AP:$BC,MATCH($AZ$1,$AP$1:$BC$1,0),0)),
"그외없음")))))))</f>
        <v>삭제</v>
      </c>
      <c r="S140" t="str">
        <f ca="1">IF(OR(ISNUMBER(N140),N140="삭제",ISBLANK(N140)),"",
IF(LEFT(N140,5)="Equip",
  IF($BP$1&lt;VLOOKUP(N140,[1]EquipTable!$1:$1048576,MATCH("업데이트순번",[1]EquipTable!$1:$1,0),0),"업데이트순번이상",""),
IF(LEFT(N140,5)="Actor",
  IF($BY$1&lt;VLOOKUP(N140,[2]ActorTable!$1:$1048576,MATCH("업데이트순번",[2]ActorTable!$1:$1,0),0),"업데이트순번이상",""),
"그외없음")))</f>
        <v/>
      </c>
      <c r="T140" t="str">
        <f ca="1">IF(OR(ISNUMBER(N140),N140="삭제",ISBLANK(N140)),"",
IF(LEFT(N140,5)="Equip",IF(MID(N140,7,1)="4","전설",""),
IF(LEFT(N140,5)="Actor",IF(MID(N140,7,1)="2","전설",""),
"그외없음")))</f>
        <v/>
      </c>
      <c r="AA140" t="str">
        <f ca="1">IF(ISBLANK(AB140),"",
VLOOKUP(AB140,OFFSET(INDIRECT("$A:$B"),0,MATCH(AB$1&amp;"_Verify",INDIRECT("$1:$1"),0)-1),2,0)
)</f>
        <v/>
      </c>
      <c r="AH140" t="str">
        <f>IF(OR(ISNUMBER(AC140),AC140="삭제",ISBLANK(AC140)),"",
IF(LEFT(AC140,5)="Equip",
  IF($BP$1&lt;VLOOKUP(AC140,[1]EquipTable!$1:$1048576,MATCH("업데이트순번",[1]EquipTable!$1:$1,0),0),"업데이트순번이상",""),
IF(LEFT(AC140,5)="Actor",
  IF($BY$1&lt;VLOOKUP(AC140,[2]ActorTable!$1:$1048576,MATCH("업데이트순번",[2]ActorTable!$1:$1,0),0),"업데이트순번이상",""),
"그외없음")))</f>
        <v/>
      </c>
      <c r="AI140" s="11" t="str">
        <f>IF(OR(ISNUMBER(AC140),AC140="삭제",ISBLANK(AC140)),"",
IF(LEFT(AC140,5)="Equip",IF(MID(AC140,7,1)="4","전설",""),
IF(LEFT(AC140,5)="Actor",IF(MID(AC140,7,1)="2","전설",""),
"그외없음")))</f>
        <v/>
      </c>
      <c r="AJ140" t="str">
        <f>IF(ISBLANK($AB140),"",
IF(AND($B140&gt;=VLOOKUP($AB140,$AP:$AS,3,0),$B140&lt;=VLOOKUP($AB140,$AP:$AS,4,0)),"","슬롯타입이상"))</f>
        <v/>
      </c>
      <c r="AK140" t="str">
        <f>IF(OR(
  AND(NOT(ISERROR(FIND("상자",AB140))),ISBLANK(AC140)),
  AND(ISBLANK(AB140),ISBLANK(AC140)),
  AND(NOT(ISERROR(FIND("안 지정",AB140))),ISNUMBER(AC140))),"",
IF(AND(NOT(ISERROR(FIND("상자",AB140))),NOT(ISBLANK(AC140))),"밸류불필요",
IF(AND(NOT(ISERROR(FIND("안 지정",AB140))),NOT(ISNUMBER(AC140))),"숫자필요",
IF(NOT(ISERROR(FIND("장비",AB140))),
  IFERROR(VLOOKUP(AC140,[1]EquipTable!$A:$T,MATCH("이름참고",[1]EquipTable!$1:$1,0),0),"장비없음"),
IF(NOT(ISERROR(FIND("캐릭터",AB140))),
  IFERROR(VLOOKUP(AC140,[2]ActorTable!$A:$H,MATCH("이름참고",[2]ActorTable!$1:$1,0),0),"캐릭터없음"),
"")))))</f>
        <v/>
      </c>
      <c r="AL140">
        <v>1</v>
      </c>
      <c r="AM140" t="str">
        <f ca="1">IF(ROW()=2,AN140,OFFSET(AM140,-1,0)&amp;IF(LEN(AN140)=0,"",","&amp;AN140))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v>
      </c>
      <c r="AN140" t="str">
        <f ca="1">IF(AL140&lt;&gt;1,"",
"{"""&amp;A$1&amp;""":"&amp;A140
&amp;","""&amp;B$1&amp;""":"&amp;B140
&amp;IF(LEN(AA140)=0,"",","""&amp;AA$1&amp;""":"""&amp;AA140&amp;"""")
&amp;IF(LEN(AC140)=0,"",","""&amp;AC$1&amp;""":"""&amp;AC140&amp;"""")
&amp;IF(LEN(AD140)=0,"",","""&amp;AD$1&amp;""":"&amp;AD140)
&amp;IF(LEN(AE140)=0,"",","""&amp;AE$1&amp;""":"""&amp;AE140&amp;"""")
&amp;IF(LEN(AF140)=0,"",","""&amp;AF$1&amp;""":"&amp;AF140)
&amp;IF(LEN(AG140)=0,"",","""&amp;AG$1&amp;""":"&amp;AG140)&amp;"}")</f>
        <v>{"dy":14,"sl":8}</v>
      </c>
    </row>
    <row r="141" spans="1:40">
      <c r="A141">
        <v>14</v>
      </c>
      <c r="B141">
        <v>9</v>
      </c>
      <c r="C141">
        <f>IF(B141&lt;=9,0,
IF(B141=10,1,2))</f>
        <v>0</v>
      </c>
      <c r="D141">
        <f ca="1">RAND()</f>
        <v>0.98581104002902431</v>
      </c>
      <c r="E141">
        <f ca="1">RAND()</f>
        <v>0.68742654487852639</v>
      </c>
      <c r="F141">
        <f ca="1">RAND()</f>
        <v>0.52222119122727551</v>
      </c>
      <c r="G141">
        <f ca="1">RAND()</f>
        <v>0.47705908706062283</v>
      </c>
      <c r="H141">
        <f ca="1">RAND()</f>
        <v>0.7250901931277336</v>
      </c>
      <c r="I141">
        <f ca="1">RAND()</f>
        <v>0.74905098162755102</v>
      </c>
      <c r="M141" t="str">
        <f ca="1">IF(LEN(J141)&lt;&gt;0,J141,VLOOKUP(D141+$B141,$BJ:$BK,MATCH($BK$1,$BJ$1:$BK$1,0),1))</f>
        <v>삭제</v>
      </c>
      <c r="N141" t="str">
        <f ca="1">IF(LEN(K141)&lt;&gt;0,
  IF(LEN($J141)=0,"두 칸 모두 입력",
  IF($J141="지정 장비",K141,INDEX($CA:$CA,MATCH(K141,$CB:$CB,0)))),
IF($M141="삭제","삭제",
IF($M141="지정 장비",VLOOKUP($E141,OFFSET($BS:$BV,0,IF($B141=6,1,IF($B141=7,2,0))),MATCH($BV$1,OFFSET($BS$1:$BV$1,0,IF($B141=6,1,IF($B141=7,2,0))),0),1),
IF(OR($M141="캐릭터 상자 일반등급",$M141="캐릭터 상자 영웅등급"),"삭제",
IF(OR($M141="지정 캐릭터",$M141="지정 캐릭터 PP",IF(ISERROR(FIND("지정 캐릭터 LBP",$M141)),0,1)),
  IF(AND(OR($B141=10,$B141=11),$M141=OFFSET($M141,-1,0)),OFFSET(N141,-1,0),VLOOKUP($E141,$BZ:$CA,MATCH($CA$1,$BZ$1:$CA$1,0),1)),
IF(OR($M141="안 지정 캐릭터 영웅등급",$M141="안 지정 캐릭터 PP 일반등급",$M141="안 지정 캐릭터 PP 영웅등급"),
  IF(AND(OR($B141=10,$B141=11),$M141=OFFSET($M141,-1,0)),OFFSET(N141,-1,0),INT($E141*100000)),
"그외없음"))))))</f>
        <v>삭제</v>
      </c>
      <c r="O141" t="str">
        <f ca="1">IF(LEN(L141)&lt;&gt;0,
  IF(OR(LEN($J141)=0,LEN($K141)=0),"세 칸 모두 입력",L141),
IF($M141="삭제","삭제",
IF(OR($M141="지정 장비",$M141="캐릭터 상자 일반등급",$M141="캐릭터 상자 영웅등급",$M141="지정 캐릭터",IF(ISERROR(FIND("지정 캐릭터 LBP",$M141)),0,1),$M141="안 지정 캐릭터 영웅등급"),1,
IF($M141="지정 캐릭터 PP",
  IF(AND(OR($B141=10,$B141=11),$M141=OFFSET($M141,-1,0)),OFFSET(O141,-1,0),
    VLOOKUP($M141,$AP:$BB,MATCH($AX$1,$AP$1:$BB$1,0),0)+INT($E141*(VLOOKUP($M141,$AP:$BB,MATCH($AY$1,$AP$1:$BB$1,0),0)-VLOOKUP($M141,$AP:$BB,MATCH($AX$1,$AP$1:$BB$1,0),0)+1))),
IF(OR($M141="안 지정 캐릭터 PP 일반등급",$M141="안 지정 캐릭터 PP 영웅등급"),
  IF(AND(OR($B141=10,$B141=11),$M141=OFFSET($M141,-1,0)),OFFSET(O141,-1,0),
    VLOOKUP($M141,$AP:$BB,MATCH($AX$1,$AP$1:$BB$1,0),0)+INT($E141*(VLOOKUP($M141,$AP:$BB,MATCH($AY$1,$AP$1:$BB$1,0),0)-VLOOKUP($M141,$AP:$BB,MATCH($AX$1,$AP$1:$BB$1,0),0)+1))),
"그외없음")))))</f>
        <v>삭제</v>
      </c>
      <c r="P141" t="str">
        <f ca="1">IF($M141="삭제","삭제",
IF($M141="지정 장비",
  IF(ISBLANK(VLOOKUP($N141,[1]EquipTable!$1:$1048576,MATCH("표준 GO pr Min",[1]EquipTable!$1:$1,0),0)),"DI",
    IF(ISBLANK(VLOOKUP($N141,[1]EquipTable!$1:$1048576,MATCH("표준 DI pr Min",[1]EquipTable!$1:$1,0),0)),"GO",
      IF(G141&lt;IF($B141&lt;=1,0.5,0.25),"DI","GO"))),
IF(OR($M141="캐릭터 상자 일반등급",$M141="캐릭터 상자 영웅등급"),"DI",
IF(OR($M141="지정 캐릭터",IF(ISERROR(FIND("지정 캐릭터 LBP",$M141)),0,1),$M141="안 지정 캐릭터 영웅등급"),"DI",
IF($M141="지정 캐릭터 PP","DI",
IF(OR($M141="안 지정 캐릭터 PP 일반등급",$M141="안 지정 캐릭터 PP 영웅등급"),"GO",
"그외없음"))))))</f>
        <v>삭제</v>
      </c>
      <c r="Q141" t="str">
        <f ca="1">IF($M141="삭제","삭제",
IF($P141="GO","삭제",
IF($M141="지정 장비",
  IF(ISBLANK(VLOOKUP($N141,[1]EquipTable!$1:$1048576,MATCH("표준 DI pp Min",[1]EquipTable!$1:$1,0),0)),"삭제",
    VLOOKUP($N141,[1]EquipTable!$1:$1048576,MATCH("표준 DI pp Min",[1]EquipTable!$1:$1,0),0)+INT($H141*(VLOOKUP($N141,[1]EquipTable!$1:$1048576,MATCH("표준 DI pp Max",[1]EquipTable!$1:$1,0),0)-VLOOKUP($N141,[1]EquipTable!$1:$1048576,MATCH("표준 DI pp Min",[1]EquipTable!$1:$1,0),0)+1))),
IF(OR($M141="캐릭터 상자 일반등급",$M141="캐릭터 상자 영웅등급"),"삭제",
IF(OR($M141="지정 캐릭터",IF(ISERROR(FIND("지정 캐릭터 LBP",$M141)),0,1)),
  IF(AND(OR($B141=10,$B141=11),$M141=OFFSET($M141,-1,0)),OFFSET(Q141,-1,0),
    IF(ISBLANK(VLOOKUP($N141,[2]ActorTable!$1:$1048576,MATCH("표준 DI pp Min",[2]ActorTable!$1:$1,0),0)),"삭제",
      INT(VLOOKUP($M141,$AP:$BC,MATCH($AZ$1,$AP$1:$BC$1,0),0)*(VLOOKUP($N141,[2]ActorTable!$1:$1048576,MATCH("표준 DI pp Min",[2]ActorTable!$1:$1,0),0)+$H141*(VLOOKUP($N141,[2]ActorTable!$1:$1048576,MATCH("표준 DI pp Max",[2]ActorTable!$1:$1,0),0)-VLOOKUP($N141,[2]ActorTable!$1:$1048576,MATCH("표준 DI pp Min",[2]ActorTable!$1:$1,0),0)+1))))),
IF($M141="안 지정 캐릭터 영웅등급",
  IF(AND(OR($B141=10,$B141=11),$M141=OFFSET($M141,-1,0)),OFFSET(Q141,-1,0),
    VLOOKUP($M141,$AP:$BC,MATCH($BB$1,$AP$1:$BC$1,0),0)+INT($H141*(VLOOKUP($M141,$AP:$BC,MATCH($BC$1,$AP$1:$BC$1,0),0)-VLOOKUP($M141,$AP:$BC,MATCH($BB$1,$AP$1:$BC$1,0),0)+1))),
IF($M141="지정 캐릭터 PP",
  IF(AND(OR($B141=10,$B141=11),$M141=OFFSET($M141,-1,0)),OFFSET(Q141,-1,0),
    INT($O141*VLOOKUP($M141,$AP:$BC,MATCH($AZ$1,$AP$1:$BC$1,0),0)*IF($O141&lt;=15,1,1+($O141-15)^0.5/8)*CHOOSE(MID($N141,7,1)+1,1,1.25,2))),
"그외없음")))))))</f>
        <v>삭제</v>
      </c>
      <c r="R141" t="str">
        <f ca="1">IF($M141="삭제","삭제",
IF($M141="지정 장비",
  IF($P141="DI",
    VLOOKUP($N141,[1]EquipTable!$1:$1048576,MATCH("표준 DI pr Min",[1]EquipTable!$1:$1,0),0)+INT($I141*(VLOOKUP($N141,[1]EquipTable!$1:$1048576,MATCH("표준 DI pr Max",[1]EquipTable!$1:$1,0),0)-VLOOKUP($N141,[1]EquipTable!$1:$1048576,MATCH("표준 DI pr Min",[1]EquipTable!$1:$1,0),0)+1)),
    ROUNDDOWN(VLOOKUP($N141,[1]EquipTable!$1:$1048576,MATCH("표준 GO pr Min",[1]EquipTable!$1:$1,0),0)+INT($I141*(VLOOKUP($N141,[1]EquipTable!$1:$1048576,MATCH("표준 GO pr Max",[1]EquipTable!$1:$1,0),0)-VLOOKUP($N141,[1]EquipTable!$1:$1048576,MATCH("표준 GO pr Min",[1]EquipTable!$1:$1,0),0)+100)),-2)),
IF(OR($M141="캐릭터 상자 일반등급",$M141="캐릭터 상자 영웅등급"),VLOOKUP($M141,$AP:$BC,MATCH($AZ$1,$AP$1:$BC$1,0),0),
IF(OR($M141="지정 캐릭터",IF(ISERROR(FIND("지정 캐릭터 LBP",$M141)),0,1)),
  IF(AND(OR($B141=10,$B141=11),$M141=OFFSET($M141,-1,0)),OFFSET(R141,-1,0),
    INT(VLOOKUP($M141,$AP:$BC,MATCH($AZ$1,$AP$1:$BC$1,0),0)*(VLOOKUP($N141,[2]ActorTable!$1:$1048576,MATCH("표준 DI pr Min",[2]ActorTable!$1:$1,0),0)+$I141*(VLOOKUP($N141,[2]ActorTable!$1:$1048576,MATCH("표준 DI pr Max",[2]ActorTable!$1:$1,0),0)-VLOOKUP($N141,[2]ActorTable!$1:$1048576,MATCH("표준 DI pr Min",[2]ActorTable!$1:$1,0),0)+1)))),
IF($M141="안 지정 캐릭터 영웅등급",
  IF(AND(OR($B141=10,$B141=11),$M141=OFFSET($M141,-1,0)),OFFSET(R141,-1,0),
    VLOOKUP($M141,$AP:$BC,MATCH($AZ$1,$AP$1:$BC$1,0),0)+INT($I141*(VLOOKUP($M141,$AP:$BC,MATCH($BA$1,$AP$1:$BC$1,0),0)-VLOOKUP($M141,$AP:$BC,MATCH($AZ$1,$AP$1:$BC$1,0),0)+1))),
IF($M141="지정 캐릭터 PP",
  IF(AND(OR($B141=10,$B141=11),$M141=OFFSET($M141,-1,0)),OFFSET(R141,-1,0),
    INT($O141*VLOOKUP($M141,$AP:$BC,MATCH($AZ$1,$AP$1:$BC$1,0),0)*IF($O141&lt;=15,1,1+($O141-15)^0.5/8)*CHOOSE(MID($N141,7,1)+1,1,1.25,2)*(VLOOKUP($M141,$AP:$BC,MATCH($BA$1,$AP$1:$BC$1,0),0)+$I141*(VLOOKUP($M141,$AP:$BC,MATCH($BB$1,$AP$1:$BC$1,0),0)-VLOOKUP($M141,$AP:$BC,MATCH($BA$1,$AP$1:$BC$1,0),0))))),
IF(OR($M141="안 지정 캐릭터 PP 일반등급",$M141="안 지정 캐릭터 PP 영웅등급"),
  IF(AND(OR($B141=10,$B141=11),$M141=OFFSET($M141,-1,0)),OFFSET(R141,-1,0),
    $O141*VLOOKUP($M141,$AP:$BC,MATCH($AZ$1,$AP$1:$BC$1,0),0)),
"그외없음")))))))</f>
        <v>삭제</v>
      </c>
      <c r="S141" t="str">
        <f ca="1">IF(OR(ISNUMBER(N141),N141="삭제",ISBLANK(N141)),"",
IF(LEFT(N141,5)="Equip",
  IF($BP$1&lt;VLOOKUP(N141,[1]EquipTable!$1:$1048576,MATCH("업데이트순번",[1]EquipTable!$1:$1,0),0),"업데이트순번이상",""),
IF(LEFT(N141,5)="Actor",
  IF($BY$1&lt;VLOOKUP(N141,[2]ActorTable!$1:$1048576,MATCH("업데이트순번",[2]ActorTable!$1:$1,0),0),"업데이트순번이상",""),
"그외없음")))</f>
        <v/>
      </c>
      <c r="T141" t="str">
        <f ca="1">IF(OR(ISNUMBER(N141),N141="삭제",ISBLANK(N141)),"",
IF(LEFT(N141,5)="Equip",IF(MID(N141,7,1)="4","전설",""),
IF(LEFT(N141,5)="Actor",IF(MID(N141,7,1)="2","전설",""),
"그외없음")))</f>
        <v/>
      </c>
      <c r="AA141" t="str">
        <f ca="1">IF(ISBLANK(AB141),"",
VLOOKUP(AB141,OFFSET(INDIRECT("$A:$B"),0,MATCH(AB$1&amp;"_Verify",INDIRECT("$1:$1"),0)-1),2,0)
)</f>
        <v/>
      </c>
      <c r="AH141" t="str">
        <f>IF(OR(ISNUMBER(AC141),AC141="삭제",ISBLANK(AC141)),"",
IF(LEFT(AC141,5)="Equip",
  IF($BP$1&lt;VLOOKUP(AC141,[1]EquipTable!$1:$1048576,MATCH("업데이트순번",[1]EquipTable!$1:$1,0),0),"업데이트순번이상",""),
IF(LEFT(AC141,5)="Actor",
  IF($BY$1&lt;VLOOKUP(AC141,[2]ActorTable!$1:$1048576,MATCH("업데이트순번",[2]ActorTable!$1:$1,0),0),"업데이트순번이상",""),
"그외없음")))</f>
        <v/>
      </c>
      <c r="AI141" s="11" t="str">
        <f>IF(OR(ISNUMBER(AC141),AC141="삭제",ISBLANK(AC141)),"",
IF(LEFT(AC141,5)="Equip",IF(MID(AC141,7,1)="4","전설",""),
IF(LEFT(AC141,5)="Actor",IF(MID(AC141,7,1)="2","전설",""),
"그외없음")))</f>
        <v/>
      </c>
      <c r="AJ141" t="str">
        <f>IF(ISBLANK($AB141),"",
IF(AND($B141&gt;=VLOOKUP($AB141,$AP:$AS,3,0),$B141&lt;=VLOOKUP($AB141,$AP:$AS,4,0)),"","슬롯타입이상"))</f>
        <v/>
      </c>
      <c r="AK141" t="str">
        <f>IF(OR(
  AND(NOT(ISERROR(FIND("상자",AB141))),ISBLANK(AC141)),
  AND(ISBLANK(AB141),ISBLANK(AC141)),
  AND(NOT(ISERROR(FIND("안 지정",AB141))),ISNUMBER(AC141))),"",
IF(AND(NOT(ISERROR(FIND("상자",AB141))),NOT(ISBLANK(AC141))),"밸류불필요",
IF(AND(NOT(ISERROR(FIND("안 지정",AB141))),NOT(ISNUMBER(AC141))),"숫자필요",
IF(NOT(ISERROR(FIND("장비",AB141))),
  IFERROR(VLOOKUP(AC141,[1]EquipTable!$A:$T,MATCH("이름참고",[1]EquipTable!$1:$1,0),0),"장비없음"),
IF(NOT(ISERROR(FIND("캐릭터",AB141))),
  IFERROR(VLOOKUP(AC141,[2]ActorTable!$A:$H,MATCH("이름참고",[2]ActorTable!$1:$1,0),0),"캐릭터없음"),
"")))))</f>
        <v/>
      </c>
      <c r="AL141">
        <v>1</v>
      </c>
      <c r="AM141" t="str">
        <f ca="1">IF(ROW()=2,AN141,OFFSET(AM141,-1,0)&amp;IF(LEN(AN141)=0,"",","&amp;AN141))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v>
      </c>
      <c r="AN141" t="str">
        <f ca="1">IF(AL141&lt;&gt;1,"",
"{"""&amp;A$1&amp;""":"&amp;A141
&amp;","""&amp;B$1&amp;""":"&amp;B141
&amp;IF(LEN(AA141)=0,"",","""&amp;AA$1&amp;""":"""&amp;AA141&amp;"""")
&amp;IF(LEN(AC141)=0,"",","""&amp;AC$1&amp;""":"""&amp;AC141&amp;"""")
&amp;IF(LEN(AD141)=0,"",","""&amp;AD$1&amp;""":"&amp;AD141)
&amp;IF(LEN(AE141)=0,"",","""&amp;AE$1&amp;""":"""&amp;AE141&amp;"""")
&amp;IF(LEN(AF141)=0,"",","""&amp;AF$1&amp;""":"&amp;AF141)
&amp;IF(LEN(AG141)=0,"",","""&amp;AG$1&amp;""":"&amp;AG141)&amp;"}")</f>
        <v>{"dy":14,"sl":9}</v>
      </c>
    </row>
    <row r="142" spans="1:40">
      <c r="A142">
        <v>15</v>
      </c>
      <c r="B142">
        <v>0</v>
      </c>
      <c r="C142">
        <f>IF(B142&lt;=9,0,
IF(B142=10,1,2))</f>
        <v>0</v>
      </c>
      <c r="D142">
        <f ca="1">RAND()</f>
        <v>0.46682364017140987</v>
      </c>
      <c r="E142">
        <f ca="1">RAND()</f>
        <v>0.77341385991228828</v>
      </c>
      <c r="F142">
        <f ca="1">RAND()</f>
        <v>0.11814261643245894</v>
      </c>
      <c r="G142">
        <f ca="1">RAND()</f>
        <v>0.19001704538744013</v>
      </c>
      <c r="H142">
        <f ca="1">RAND()</f>
        <v>0.6798131844099381</v>
      </c>
      <c r="I142">
        <f ca="1">RAND()</f>
        <v>7.8188103369375428E-3</v>
      </c>
      <c r="M142" t="str">
        <f ca="1">IF(LEN(J142)&lt;&gt;0,J142,VLOOKUP(D142+$B142,$BJ:$BK,MATCH($BK$1,$BJ$1:$BK$1,0),1))</f>
        <v>지정 장비</v>
      </c>
      <c r="N142" t="str">
        <f ca="1">IF(LEN(K142)&lt;&gt;0,
  IF(LEN($J142)=0,"두 칸 모두 입력",
  IF($J142="지정 장비",K142,INDEX($CA:$CA,MATCH(K142,$CB:$CB,0)))),
IF($M142="삭제","삭제",
IF($M142="지정 장비",VLOOKUP($E142,OFFSET($BS:$BV,0,IF($B142=6,1,IF($B142=7,2,0))),MATCH($BV$1,OFFSET($BS$1:$BV$1,0,IF($B142=6,1,IF($B142=7,2,0))),0),1),
IF(OR($M142="캐릭터 상자 일반등급",$M142="캐릭터 상자 영웅등급"),"삭제",
IF(OR($M142="지정 캐릭터",$M142="지정 캐릭터 PP",IF(ISERROR(FIND("지정 캐릭터 LBP",$M142)),0,1)),
  IF(AND(OR($B142=10,$B142=11),$M142=OFFSET($M142,-1,0)),OFFSET(N142,-1,0),VLOOKUP($E142,$BZ:$CA,MATCH($CA$1,$BZ$1:$CA$1,0),1)),
IF(OR($M142="안 지정 캐릭터 영웅등급",$M142="안 지정 캐릭터 PP 일반등급",$M142="안 지정 캐릭터 PP 영웅등급"),
  IF(AND(OR($B142=10,$B142=11),$M142=OFFSET($M142,-1,0)),OFFSET(N142,-1,0),INT($E142*100000)),
"그외없음"))))))</f>
        <v>Equip6302</v>
      </c>
      <c r="O142">
        <f ca="1">IF(LEN(L142)&lt;&gt;0,
  IF(OR(LEN($J142)=0,LEN($K142)=0),"세 칸 모두 입력",L142),
IF($M142="삭제","삭제",
IF(OR($M142="지정 장비",$M142="캐릭터 상자 일반등급",$M142="캐릭터 상자 영웅등급",$M142="지정 캐릭터",IF(ISERROR(FIND("지정 캐릭터 LBP",$M142)),0,1),$M142="안 지정 캐릭터 영웅등급"),1,
IF($M142="지정 캐릭터 PP",
  IF(AND(OR($B142=10,$B142=11),$M142=OFFSET($M142,-1,0)),OFFSET(O142,-1,0),
    VLOOKUP($M142,$AP:$BB,MATCH($AX$1,$AP$1:$BB$1,0),0)+INT($E142*(VLOOKUP($M142,$AP:$BB,MATCH($AY$1,$AP$1:$BB$1,0),0)-VLOOKUP($M142,$AP:$BB,MATCH($AX$1,$AP$1:$BB$1,0),0)+1))),
IF(OR($M142="안 지정 캐릭터 PP 일반등급",$M142="안 지정 캐릭터 PP 영웅등급"),
  IF(AND(OR($B142=10,$B142=11),$M142=OFFSET($M142,-1,0)),OFFSET(O142,-1,0),
    VLOOKUP($M142,$AP:$BB,MATCH($AX$1,$AP$1:$BB$1,0),0)+INT($E142*(VLOOKUP($M142,$AP:$BB,MATCH($AY$1,$AP$1:$BB$1,0),0)-VLOOKUP($M142,$AP:$BB,MATCH($AX$1,$AP$1:$BB$1,0),0)+1))),
"그외없음")))))</f>
        <v>1</v>
      </c>
      <c r="P142" t="str">
        <f ca="1">IF($M142="삭제","삭제",
IF($M142="지정 장비",
  IF(ISBLANK(VLOOKUP($N142,[1]EquipTable!$1:$1048576,MATCH("표준 GO pr Min",[1]EquipTable!$1:$1,0),0)),"DI",
    IF(ISBLANK(VLOOKUP($N142,[1]EquipTable!$1:$1048576,MATCH("표준 DI pr Min",[1]EquipTable!$1:$1,0),0)),"GO",
      IF(G142&lt;IF($B142&lt;=1,0.5,0.25),"DI","GO"))),
IF(OR($M142="캐릭터 상자 일반등급",$M142="캐릭터 상자 영웅등급"),"DI",
IF(OR($M142="지정 캐릭터",IF(ISERROR(FIND("지정 캐릭터 LBP",$M142)),0,1),$M142="안 지정 캐릭터 영웅등급"),"DI",
IF($M142="지정 캐릭터 PP","DI",
IF(OR($M142="안 지정 캐릭터 PP 일반등급",$M142="안 지정 캐릭터 PP 영웅등급"),"GO",
"그외없음"))))))</f>
        <v>DI</v>
      </c>
      <c r="Q142" t="str">
        <f ca="1">IF($M142="삭제","삭제",
IF($P142="GO","삭제",
IF($M142="지정 장비",
  IF(ISBLANK(VLOOKUP($N142,[1]EquipTable!$1:$1048576,MATCH("표준 DI pp Min",[1]EquipTable!$1:$1,0),0)),"삭제",
    VLOOKUP($N142,[1]EquipTable!$1:$1048576,MATCH("표준 DI pp Min",[1]EquipTable!$1:$1,0),0)+INT($H142*(VLOOKUP($N142,[1]EquipTable!$1:$1048576,MATCH("표준 DI pp Max",[1]EquipTable!$1:$1,0),0)-VLOOKUP($N142,[1]EquipTable!$1:$1048576,MATCH("표준 DI pp Min",[1]EquipTable!$1:$1,0),0)+1))),
IF(OR($M142="캐릭터 상자 일반등급",$M142="캐릭터 상자 영웅등급"),"삭제",
IF(OR($M142="지정 캐릭터",IF(ISERROR(FIND("지정 캐릭터 LBP",$M142)),0,1)),
  IF(AND(OR($B142=10,$B142=11),$M142=OFFSET($M142,-1,0)),OFFSET(Q142,-1,0),
    IF(ISBLANK(VLOOKUP($N142,[2]ActorTable!$1:$1048576,MATCH("표준 DI pp Min",[2]ActorTable!$1:$1,0),0)),"삭제",
      INT(VLOOKUP($M142,$AP:$BC,MATCH($AZ$1,$AP$1:$BC$1,0),0)*(VLOOKUP($N142,[2]ActorTable!$1:$1048576,MATCH("표준 DI pp Min",[2]ActorTable!$1:$1,0),0)+$H142*(VLOOKUP($N142,[2]ActorTable!$1:$1048576,MATCH("표준 DI pp Max",[2]ActorTable!$1:$1,0),0)-VLOOKUP($N142,[2]ActorTable!$1:$1048576,MATCH("표준 DI pp Min",[2]ActorTable!$1:$1,0),0)+1))))),
IF($M142="안 지정 캐릭터 영웅등급",
  IF(AND(OR($B142=10,$B142=11),$M142=OFFSET($M142,-1,0)),OFFSET(Q142,-1,0),
    VLOOKUP($M142,$AP:$BC,MATCH($BB$1,$AP$1:$BC$1,0),0)+INT($H142*(VLOOKUP($M142,$AP:$BC,MATCH($BC$1,$AP$1:$BC$1,0),0)-VLOOKUP($M142,$AP:$BC,MATCH($BB$1,$AP$1:$BC$1,0),0)+1))),
IF($M142="지정 캐릭터 PP",
  IF(AND(OR($B142=10,$B142=11),$M142=OFFSET($M142,-1,0)),OFFSET(Q142,-1,0),
    INT($O142*VLOOKUP($M142,$AP:$BC,MATCH($AZ$1,$AP$1:$BC$1,0),0)*IF($O142&lt;=15,1,1+($O142-15)^0.5/8)*CHOOSE(MID($N142,7,1)+1,1,1.25,2))),
"그외없음")))))))</f>
        <v>삭제</v>
      </c>
      <c r="R142">
        <f ca="1">IF($M142="삭제","삭제",
IF($M142="지정 장비",
  IF($P142="DI",
    VLOOKUP($N142,[1]EquipTable!$1:$1048576,MATCH("표준 DI pr Min",[1]EquipTable!$1:$1,0),0)+INT($I142*(VLOOKUP($N142,[1]EquipTable!$1:$1048576,MATCH("표준 DI pr Max",[1]EquipTable!$1:$1,0),0)-VLOOKUP($N142,[1]EquipTable!$1:$1048576,MATCH("표준 DI pr Min",[1]EquipTable!$1:$1,0),0)+1)),
    ROUNDDOWN(VLOOKUP($N142,[1]EquipTable!$1:$1048576,MATCH("표준 GO pr Min",[1]EquipTable!$1:$1,0),0)+INT($I142*(VLOOKUP($N142,[1]EquipTable!$1:$1048576,MATCH("표준 GO pr Max",[1]EquipTable!$1:$1,0),0)-VLOOKUP($N142,[1]EquipTable!$1:$1048576,MATCH("표준 GO pr Min",[1]EquipTable!$1:$1,0),0)+100)),-2)),
IF(OR($M142="캐릭터 상자 일반등급",$M142="캐릭터 상자 영웅등급"),VLOOKUP($M142,$AP:$BC,MATCH($AZ$1,$AP$1:$BC$1,0),0),
IF(OR($M142="지정 캐릭터",IF(ISERROR(FIND("지정 캐릭터 LBP",$M142)),0,1)),
  IF(AND(OR($B142=10,$B142=11),$M142=OFFSET($M142,-1,0)),OFFSET(R142,-1,0),
    INT(VLOOKUP($M142,$AP:$BC,MATCH($AZ$1,$AP$1:$BC$1,0),0)*(VLOOKUP($N142,[2]ActorTable!$1:$1048576,MATCH("표준 DI pr Min",[2]ActorTable!$1:$1,0),0)+$I142*(VLOOKUP($N142,[2]ActorTable!$1:$1048576,MATCH("표준 DI pr Max",[2]ActorTable!$1:$1,0),0)-VLOOKUP($N142,[2]ActorTable!$1:$1048576,MATCH("표준 DI pr Min",[2]ActorTable!$1:$1,0),0)+1)))),
IF($M142="안 지정 캐릭터 영웅등급",
  IF(AND(OR($B142=10,$B142=11),$M142=OFFSET($M142,-1,0)),OFFSET(R142,-1,0),
    VLOOKUP($M142,$AP:$BC,MATCH($AZ$1,$AP$1:$BC$1,0),0)+INT($I142*(VLOOKUP($M142,$AP:$BC,MATCH($BA$1,$AP$1:$BC$1,0),0)-VLOOKUP($M142,$AP:$BC,MATCH($AZ$1,$AP$1:$BC$1,0),0)+1))),
IF($M142="지정 캐릭터 PP",
  IF(AND(OR($B142=10,$B142=11),$M142=OFFSET($M142,-1,0)),OFFSET(R142,-1,0),
    INT($O142*VLOOKUP($M142,$AP:$BC,MATCH($AZ$1,$AP$1:$BC$1,0),0)*IF($O142&lt;=15,1,1+($O142-15)^0.5/8)*CHOOSE(MID($N142,7,1)+1,1,1.25,2)*(VLOOKUP($M142,$AP:$BC,MATCH($BA$1,$AP$1:$BC$1,0),0)+$I142*(VLOOKUP($M142,$AP:$BC,MATCH($BB$1,$AP$1:$BC$1,0),0)-VLOOKUP($M142,$AP:$BC,MATCH($BA$1,$AP$1:$BC$1,0),0))))),
IF(OR($M142="안 지정 캐릭터 PP 일반등급",$M142="안 지정 캐릭터 PP 영웅등급"),
  IF(AND(OR($B142=10,$B142=11),$M142=OFFSET($M142,-1,0)),OFFSET(R142,-1,0),
    $O142*VLOOKUP($M142,$AP:$BC,MATCH($AZ$1,$AP$1:$BC$1,0),0)),
"그외없음")))))))</f>
        <v>33</v>
      </c>
      <c r="S142" t="str">
        <f ca="1">IF(OR(ISNUMBER(N142),N142="삭제",ISBLANK(N142)),"",
IF(LEFT(N142,5)="Equip",
  IF($BP$1&lt;VLOOKUP(N142,[1]EquipTable!$1:$1048576,MATCH("업데이트순번",[1]EquipTable!$1:$1,0),0),"업데이트순번이상",""),
IF(LEFT(N142,5)="Actor",
  IF($BY$1&lt;VLOOKUP(N142,[2]ActorTable!$1:$1048576,MATCH("업데이트순번",[2]ActorTable!$1:$1,0),0),"업데이트순번이상",""),
"그외없음")))</f>
        <v/>
      </c>
      <c r="T142" t="str">
        <f ca="1">IF(OR(ISNUMBER(N142),N142="삭제",ISBLANK(N142)),"",
IF(LEFT(N142,5)="Equip",IF(MID(N142,7,1)="4","전설",""),
IF(LEFT(N142,5)="Actor",IF(MID(N142,7,1)="2","전설",""),
"그외없음")))</f>
        <v/>
      </c>
      <c r="U142" t="s">
        <v>82</v>
      </c>
      <c r="V142" t="s">
        <v>237</v>
      </c>
      <c r="W142">
        <v>1</v>
      </c>
      <c r="X142" t="s">
        <v>125</v>
      </c>
      <c r="Z142">
        <v>7700</v>
      </c>
      <c r="AA142" t="str">
        <f ca="1">IF(ISBLANK(AB142),"",
VLOOKUP(AB142,OFFSET(INDIRECT("$A:$B"),0,MATCH(AB$1&amp;"_Verify",INDIRECT("$1:$1"),0)-1),2,0)
)</f>
        <v>fe</v>
      </c>
      <c r="AB142" t="s">
        <v>82</v>
      </c>
      <c r="AC142" t="s">
        <v>113</v>
      </c>
      <c r="AD142">
        <v>1</v>
      </c>
      <c r="AE142" t="s">
        <v>125</v>
      </c>
      <c r="AG142">
        <v>1100</v>
      </c>
      <c r="AH142" t="str">
        <f ca="1">IF(OR(ISNUMBER(AC142),AC142="삭제",ISBLANK(AC142)),"",
IF(LEFT(AC142,5)="Equip",
  IF($BP$1&lt;VLOOKUP(AC142,[1]EquipTable!$1:$1048576,MATCH("업데이트순번",[1]EquipTable!$1:$1,0),0),"업데이트순번이상",""),
IF(LEFT(AC142,5)="Actor",
  IF($BY$1&lt;VLOOKUP(AC142,[2]ActorTable!$1:$1048576,MATCH("업데이트순번",[2]ActorTable!$1:$1,0),0),"업데이트순번이상",""),
"그외없음")))</f>
        <v/>
      </c>
      <c r="AI142" s="11" t="str">
        <f>IF(OR(ISNUMBER(AC142),AC142="삭제",ISBLANK(AC142)),"",
IF(LEFT(AC142,5)="Equip",IF(MID(AC142,7,1)="4","전설",""),
IF(LEFT(AC142,5)="Actor",IF(MID(AC142,7,1)="2","전설",""),
"그외없음")))</f>
        <v/>
      </c>
      <c r="AJ142" t="str">
        <f>IF(ISBLANK($AB142),"",
IF(AND($B142&gt;=VLOOKUP($AB142,$AP:$AS,3,0),$B142&lt;=VLOOKUP($AB142,$AP:$AS,4,0)),"","슬롯타입이상"))</f>
        <v/>
      </c>
      <c r="AK142" t="str">
        <f ca="1">IF(OR(
  AND(NOT(ISERROR(FIND("상자",AB142))),ISBLANK(AC142)),
  AND(ISBLANK(AB142),ISBLANK(AC142)),
  AND(NOT(ISERROR(FIND("안 지정",AB142))),ISNUMBER(AC142))),"",
IF(AND(NOT(ISERROR(FIND("상자",AB142))),NOT(ISBLANK(AC142))),"밸류불필요",
IF(AND(NOT(ISERROR(FIND("안 지정",AB142))),NOT(ISNUMBER(AC142))),"숫자필요",
IF(NOT(ISERROR(FIND("장비",AB142))),
  IFERROR(VLOOKUP(AC142,[1]EquipTable!$A:$T,MATCH("이름참고",[1]EquipTable!$1:$1,0),0),"장비없음"),
IF(NOT(ISERROR(FIND("캐릭터",AB142))),
  IFERROR(VLOOKUP(AC142,[2]ActorTable!$A:$H,MATCH("이름참고",[2]ActorTable!$1:$1,0),0),"캐릭터없음"),
"")))))</f>
        <v>이국의 무기</v>
      </c>
      <c r="AL142">
        <v>1</v>
      </c>
      <c r="AM142" t="str">
        <f ca="1">IF(ROW()=2,AN142,OFFSET(AM142,-1,0)&amp;IF(LEN(AN142)=0,"",","&amp;AN142))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v>
      </c>
      <c r="AN142" t="str">
        <f ca="1">IF(AL142&lt;&gt;1,"",
"{"""&amp;A$1&amp;""":"&amp;A142
&amp;","""&amp;B$1&amp;""":"&amp;B142
&amp;IF(LEN(AA142)=0,"",","""&amp;AA$1&amp;""":"""&amp;AA142&amp;"""")
&amp;IF(LEN(AC142)=0,"",","""&amp;AC$1&amp;""":"""&amp;AC142&amp;"""")
&amp;IF(LEN(AD142)=0,"",","""&amp;AD$1&amp;""":"&amp;AD142)
&amp;IF(LEN(AE142)=0,"",","""&amp;AE$1&amp;""":"""&amp;AE142&amp;"""")
&amp;IF(LEN(AF142)=0,"",","""&amp;AF$1&amp;""":"&amp;AF142)
&amp;IF(LEN(AG142)=0,"",","""&amp;AG$1&amp;""":"&amp;AG142)&amp;"}")</f>
        <v>{"dy":15,"sl":0,"tp":"fe","vl":"Equip0102","cn":1,"pt":"GO","pr":1100}</v>
      </c>
    </row>
    <row r="143" spans="1:40">
      <c r="A143">
        <v>15</v>
      </c>
      <c r="B143">
        <v>1</v>
      </c>
      <c r="C143">
        <f>IF(B143&lt;=9,0,
IF(B143=10,1,2))</f>
        <v>0</v>
      </c>
      <c r="D143">
        <f ca="1">RAND()</f>
        <v>0.67638800170706637</v>
      </c>
      <c r="E143">
        <f ca="1">RAND()</f>
        <v>0.18261848086160259</v>
      </c>
      <c r="F143">
        <f ca="1">RAND()</f>
        <v>5.7480108550556297E-2</v>
      </c>
      <c r="G143">
        <f ca="1">RAND()</f>
        <v>0.63302084615097487</v>
      </c>
      <c r="H143">
        <f ca="1">RAND()</f>
        <v>0.3654967556581773</v>
      </c>
      <c r="I143">
        <f ca="1">RAND()</f>
        <v>0.85263273437188192</v>
      </c>
      <c r="M143" t="str">
        <f ca="1">IF(LEN(J143)&lt;&gt;0,J143,VLOOKUP(D143+$B143,$BJ:$BK,MATCH($BK$1,$BJ$1:$BK$1,0),1))</f>
        <v>지정 장비</v>
      </c>
      <c r="N143" t="str">
        <f ca="1">IF(LEN(K143)&lt;&gt;0,
  IF(LEN($J143)=0,"두 칸 모두 입력",
  IF($J143="지정 장비",K143,INDEX($CA:$CA,MATCH(K143,$CB:$CB,0)))),
IF($M143="삭제","삭제",
IF($M143="지정 장비",VLOOKUP($E143,OFFSET($BS:$BV,0,IF($B143=6,1,IF($B143=7,2,0))),MATCH($BV$1,OFFSET($BS$1:$BV$1,0,IF($B143=6,1,IF($B143=7,2,0))),0),1),
IF(OR($M143="캐릭터 상자 일반등급",$M143="캐릭터 상자 영웅등급"),"삭제",
IF(OR($M143="지정 캐릭터",$M143="지정 캐릭터 PP",IF(ISERROR(FIND("지정 캐릭터 LBP",$M143)),0,1)),
  IF(AND(OR($B143=10,$B143=11),$M143=OFFSET($M143,-1,0)),OFFSET(N143,-1,0),VLOOKUP($E143,$BZ:$CA,MATCH($CA$1,$BZ$1:$CA$1,0),1)),
IF(OR($M143="안 지정 캐릭터 영웅등급",$M143="안 지정 캐릭터 PP 일반등급",$M143="안 지정 캐릭터 PP 영웅등급"),
  IF(AND(OR($B143=10,$B143=11),$M143=OFFSET($M143,-1,0)),OFFSET(N143,-1,0),INT($E143*100000)),
"그외없음"))))))</f>
        <v>Equip1202</v>
      </c>
      <c r="O143">
        <f ca="1">IF(LEN(L143)&lt;&gt;0,
  IF(OR(LEN($J143)=0,LEN($K143)=0),"세 칸 모두 입력",L143),
IF($M143="삭제","삭제",
IF(OR($M143="지정 장비",$M143="캐릭터 상자 일반등급",$M143="캐릭터 상자 영웅등급",$M143="지정 캐릭터",IF(ISERROR(FIND("지정 캐릭터 LBP",$M143)),0,1),$M143="안 지정 캐릭터 영웅등급"),1,
IF($M143="지정 캐릭터 PP",
  IF(AND(OR($B143=10,$B143=11),$M143=OFFSET($M143,-1,0)),OFFSET(O143,-1,0),
    VLOOKUP($M143,$AP:$BB,MATCH($AX$1,$AP$1:$BB$1,0),0)+INT($E143*(VLOOKUP($M143,$AP:$BB,MATCH($AY$1,$AP$1:$BB$1,0),0)-VLOOKUP($M143,$AP:$BB,MATCH($AX$1,$AP$1:$BB$1,0),0)+1))),
IF(OR($M143="안 지정 캐릭터 PP 일반등급",$M143="안 지정 캐릭터 PP 영웅등급"),
  IF(AND(OR($B143=10,$B143=11),$M143=OFFSET($M143,-1,0)),OFFSET(O143,-1,0),
    VLOOKUP($M143,$AP:$BB,MATCH($AX$1,$AP$1:$BB$1,0),0)+INT($E143*(VLOOKUP($M143,$AP:$BB,MATCH($AY$1,$AP$1:$BB$1,0),0)-VLOOKUP($M143,$AP:$BB,MATCH($AX$1,$AP$1:$BB$1,0),0)+1))),
"그외없음")))))</f>
        <v>1</v>
      </c>
      <c r="P143" t="str">
        <f ca="1">IF($M143="삭제","삭제",
IF($M143="지정 장비",
  IF(ISBLANK(VLOOKUP($N143,[1]EquipTable!$1:$1048576,MATCH("표준 GO pr Min",[1]EquipTable!$1:$1,0),0)),"DI",
    IF(ISBLANK(VLOOKUP($N143,[1]EquipTable!$1:$1048576,MATCH("표준 DI pr Min",[1]EquipTable!$1:$1,0),0)),"GO",
      IF(G143&lt;IF($B143&lt;=1,0.5,0.25),"DI","GO"))),
IF(OR($M143="캐릭터 상자 일반등급",$M143="캐릭터 상자 영웅등급"),"DI",
IF(OR($M143="지정 캐릭터",IF(ISERROR(FIND("지정 캐릭터 LBP",$M143)),0,1),$M143="안 지정 캐릭터 영웅등급"),"DI",
IF($M143="지정 캐릭터 PP","DI",
IF(OR($M143="안 지정 캐릭터 PP 일반등급",$M143="안 지정 캐릭터 PP 영웅등급"),"GO",
"그외없음"))))))</f>
        <v>GO</v>
      </c>
      <c r="Q143" t="str">
        <f ca="1">IF($M143="삭제","삭제",
IF($P143="GO","삭제",
IF($M143="지정 장비",
  IF(ISBLANK(VLOOKUP($N143,[1]EquipTable!$1:$1048576,MATCH("표준 DI pp Min",[1]EquipTable!$1:$1,0),0)),"삭제",
    VLOOKUP($N143,[1]EquipTable!$1:$1048576,MATCH("표준 DI pp Min",[1]EquipTable!$1:$1,0),0)+INT($H143*(VLOOKUP($N143,[1]EquipTable!$1:$1048576,MATCH("표준 DI pp Max",[1]EquipTable!$1:$1,0),0)-VLOOKUP($N143,[1]EquipTable!$1:$1048576,MATCH("표준 DI pp Min",[1]EquipTable!$1:$1,0),0)+1))),
IF(OR($M143="캐릭터 상자 일반등급",$M143="캐릭터 상자 영웅등급"),"삭제",
IF(OR($M143="지정 캐릭터",IF(ISERROR(FIND("지정 캐릭터 LBP",$M143)),0,1)),
  IF(AND(OR($B143=10,$B143=11),$M143=OFFSET($M143,-1,0)),OFFSET(Q143,-1,0),
    IF(ISBLANK(VLOOKUP($N143,[2]ActorTable!$1:$1048576,MATCH("표준 DI pp Min",[2]ActorTable!$1:$1,0),0)),"삭제",
      INT(VLOOKUP($M143,$AP:$BC,MATCH($AZ$1,$AP$1:$BC$1,0),0)*(VLOOKUP($N143,[2]ActorTable!$1:$1048576,MATCH("표준 DI pp Min",[2]ActorTable!$1:$1,0),0)+$H143*(VLOOKUP($N143,[2]ActorTable!$1:$1048576,MATCH("표준 DI pp Max",[2]ActorTable!$1:$1,0),0)-VLOOKUP($N143,[2]ActorTable!$1:$1048576,MATCH("표준 DI pp Min",[2]ActorTable!$1:$1,0),0)+1))))),
IF($M143="안 지정 캐릭터 영웅등급",
  IF(AND(OR($B143=10,$B143=11),$M143=OFFSET($M143,-1,0)),OFFSET(Q143,-1,0),
    VLOOKUP($M143,$AP:$BC,MATCH($BB$1,$AP$1:$BC$1,0),0)+INT($H143*(VLOOKUP($M143,$AP:$BC,MATCH($BC$1,$AP$1:$BC$1,0),0)-VLOOKUP($M143,$AP:$BC,MATCH($BB$1,$AP$1:$BC$1,0),0)+1))),
IF($M143="지정 캐릭터 PP",
  IF(AND(OR($B143=10,$B143=11),$M143=OFFSET($M143,-1,0)),OFFSET(Q143,-1,0),
    INT($O143*VLOOKUP($M143,$AP:$BC,MATCH($AZ$1,$AP$1:$BC$1,0),0)*IF($O143&lt;=15,1,1+($O143-15)^0.5/8)*CHOOSE(MID($N143,7,1)+1,1,1.25,2))),
"그외없음")))))))</f>
        <v>삭제</v>
      </c>
      <c r="R143">
        <f ca="1">IF($M143="삭제","삭제",
IF($M143="지정 장비",
  IF($P143="DI",
    VLOOKUP($N143,[1]EquipTable!$1:$1048576,MATCH("표준 DI pr Min",[1]EquipTable!$1:$1,0),0)+INT($I143*(VLOOKUP($N143,[1]EquipTable!$1:$1048576,MATCH("표준 DI pr Max",[1]EquipTable!$1:$1,0),0)-VLOOKUP($N143,[1]EquipTable!$1:$1048576,MATCH("표준 DI pr Min",[1]EquipTable!$1:$1,0),0)+1)),
    ROUNDDOWN(VLOOKUP($N143,[1]EquipTable!$1:$1048576,MATCH("표준 GO pr Min",[1]EquipTable!$1:$1,0),0)+INT($I143*(VLOOKUP($N143,[1]EquipTable!$1:$1048576,MATCH("표준 GO pr Max",[1]EquipTable!$1:$1,0),0)-VLOOKUP($N143,[1]EquipTable!$1:$1048576,MATCH("표준 GO pr Min",[1]EquipTable!$1:$1,0),0)+100)),-2)),
IF(OR($M143="캐릭터 상자 일반등급",$M143="캐릭터 상자 영웅등급"),VLOOKUP($M143,$AP:$BC,MATCH($AZ$1,$AP$1:$BC$1,0),0),
IF(OR($M143="지정 캐릭터",IF(ISERROR(FIND("지정 캐릭터 LBP",$M143)),0,1)),
  IF(AND(OR($B143=10,$B143=11),$M143=OFFSET($M143,-1,0)),OFFSET(R143,-1,0),
    INT(VLOOKUP($M143,$AP:$BC,MATCH($AZ$1,$AP$1:$BC$1,0),0)*(VLOOKUP($N143,[2]ActorTable!$1:$1048576,MATCH("표준 DI pr Min",[2]ActorTable!$1:$1,0),0)+$I143*(VLOOKUP($N143,[2]ActorTable!$1:$1048576,MATCH("표준 DI pr Max",[2]ActorTable!$1:$1,0),0)-VLOOKUP($N143,[2]ActorTable!$1:$1048576,MATCH("표준 DI pr Min",[2]ActorTable!$1:$1,0),0)+1)))),
IF($M143="안 지정 캐릭터 영웅등급",
  IF(AND(OR($B143=10,$B143=11),$M143=OFFSET($M143,-1,0)),OFFSET(R143,-1,0),
    VLOOKUP($M143,$AP:$BC,MATCH($AZ$1,$AP$1:$BC$1,0),0)+INT($I143*(VLOOKUP($M143,$AP:$BC,MATCH($BA$1,$AP$1:$BC$1,0),0)-VLOOKUP($M143,$AP:$BC,MATCH($AZ$1,$AP$1:$BC$1,0),0)+1))),
IF($M143="지정 캐릭터 PP",
  IF(AND(OR($B143=10,$B143=11),$M143=OFFSET($M143,-1,0)),OFFSET(R143,-1,0),
    INT($O143*VLOOKUP($M143,$AP:$BC,MATCH($AZ$1,$AP$1:$BC$1,0),0)*IF($O143&lt;=15,1,1+($O143-15)^0.5/8)*CHOOSE(MID($N143,7,1)+1,1,1.25,2)*(VLOOKUP($M143,$AP:$BC,MATCH($BA$1,$AP$1:$BC$1,0),0)+$I143*(VLOOKUP($M143,$AP:$BC,MATCH($BB$1,$AP$1:$BC$1,0),0)-VLOOKUP($M143,$AP:$BC,MATCH($BA$1,$AP$1:$BC$1,0),0))))),
IF(OR($M143="안 지정 캐릭터 PP 일반등급",$M143="안 지정 캐릭터 PP 영웅등급"),
  IF(AND(OR($B143=10,$B143=11),$M143=OFFSET($M143,-1,0)),OFFSET(R143,-1,0),
    $O143*VLOOKUP($M143,$AP:$BC,MATCH($AZ$1,$AP$1:$BC$1,0),0)),
"그외없음")))))))</f>
        <v>3400</v>
      </c>
      <c r="S143" t="str">
        <f ca="1">IF(OR(ISNUMBER(N143),N143="삭제",ISBLANK(N143)),"",
IF(LEFT(N143,5)="Equip",
  IF($BP$1&lt;VLOOKUP(N143,[1]EquipTable!$1:$1048576,MATCH("업데이트순번",[1]EquipTable!$1:$1,0),0),"업데이트순번이상",""),
IF(LEFT(N143,5)="Actor",
  IF($BY$1&lt;VLOOKUP(N143,[2]ActorTable!$1:$1048576,MATCH("업데이트순번",[2]ActorTable!$1:$1,0),0),"업데이트순번이상",""),
"그외없음")))</f>
        <v/>
      </c>
      <c r="T143" t="str">
        <f ca="1">IF(OR(ISNUMBER(N143),N143="삭제",ISBLANK(N143)),"",
IF(LEFT(N143,5)="Equip",IF(MID(N143,7,1)="4","전설",""),
IF(LEFT(N143,5)="Actor",IF(MID(N143,7,1)="2","전설",""),
"그외없음")))</f>
        <v/>
      </c>
      <c r="U143" t="s">
        <v>82</v>
      </c>
      <c r="V143" t="s">
        <v>242</v>
      </c>
      <c r="W143">
        <v>1</v>
      </c>
      <c r="X143" t="s">
        <v>125</v>
      </c>
      <c r="Z143">
        <v>7400</v>
      </c>
      <c r="AA143" t="str">
        <f ca="1">IF(ISBLANK(AB143),"",
VLOOKUP(AB143,OFFSET(INDIRECT("$A:$B"),0,MATCH(AB$1&amp;"_Verify",INDIRECT("$1:$1"),0)-1),2,0)
)</f>
        <v>upn</v>
      </c>
      <c r="AB143" t="s">
        <v>92</v>
      </c>
      <c r="AC143">
        <v>69684</v>
      </c>
      <c r="AD143">
        <v>12</v>
      </c>
      <c r="AE143" t="s">
        <v>125</v>
      </c>
      <c r="AG143">
        <v>3600</v>
      </c>
      <c r="AH143" t="str">
        <f>IF(OR(ISNUMBER(AC143),AC143="삭제",ISBLANK(AC143)),"",
IF(LEFT(AC143,5)="Equip",
  IF($BP$1&lt;VLOOKUP(AC143,[1]EquipTable!$1:$1048576,MATCH("업데이트순번",[1]EquipTable!$1:$1,0),0),"업데이트순번이상",""),
IF(LEFT(AC143,5)="Actor",
  IF($BY$1&lt;VLOOKUP(AC143,[2]ActorTable!$1:$1048576,MATCH("업데이트순번",[2]ActorTable!$1:$1,0),0),"업데이트순번이상",""),
"그외없음")))</f>
        <v/>
      </c>
      <c r="AI143" s="11" t="str">
        <f>IF(OR(ISNUMBER(AC143),AC143="삭제",ISBLANK(AC143)),"",
IF(LEFT(AC143,5)="Equip",IF(MID(AC143,7,1)="4","전설",""),
IF(LEFT(AC143,5)="Actor",IF(MID(AC143,7,1)="2","전설",""),
"그외없음")))</f>
        <v/>
      </c>
      <c r="AJ143" t="str">
        <f>IF(ISBLANK($AB143),"",
IF(AND($B143&gt;=VLOOKUP($AB143,$AP:$AS,3,0),$B143&lt;=VLOOKUP($AB143,$AP:$AS,4,0)),"","슬롯타입이상"))</f>
        <v/>
      </c>
      <c r="AK143" t="str">
        <f>IF(OR(
  AND(NOT(ISERROR(FIND("상자",AB143))),ISBLANK(AC143)),
  AND(ISBLANK(AB143),ISBLANK(AC143)),
  AND(NOT(ISERROR(FIND("안 지정",AB143))),ISNUMBER(AC143))),"",
IF(AND(NOT(ISERROR(FIND("상자",AB143))),NOT(ISBLANK(AC143))),"밸류불필요",
IF(AND(NOT(ISERROR(FIND("안 지정",AB143))),NOT(ISNUMBER(AC143))),"숫자필요",
IF(NOT(ISERROR(FIND("장비",AB143))),
  IFERROR(VLOOKUP(AC143,[1]EquipTable!$A:$T,MATCH("이름참고",[1]EquipTable!$1:$1,0),0),"장비없음"),
IF(NOT(ISERROR(FIND("캐릭터",AB143))),
  IFERROR(VLOOKUP(AC143,[2]ActorTable!$A:$H,MATCH("이름참고",[2]ActorTable!$1:$1,0),0),"캐릭터없음"),
"")))))</f>
        <v/>
      </c>
      <c r="AL143">
        <v>1</v>
      </c>
      <c r="AM143" t="str">
        <f ca="1">IF(ROW()=2,AN143,OFFSET(AM143,-1,0)&amp;IF(LEN(AN143)=0,"",","&amp;AN143))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v>
      </c>
      <c r="AN143" t="str">
        <f ca="1">IF(AL143&lt;&gt;1,"",
"{"""&amp;A$1&amp;""":"&amp;A143
&amp;","""&amp;B$1&amp;""":"&amp;B143
&amp;IF(LEN(AA143)=0,"",","""&amp;AA$1&amp;""":"""&amp;AA143&amp;"""")
&amp;IF(LEN(AC143)=0,"",","""&amp;AC$1&amp;""":"""&amp;AC143&amp;"""")
&amp;IF(LEN(AD143)=0,"",","""&amp;AD$1&amp;""":"&amp;AD143)
&amp;IF(LEN(AE143)=0,"",","""&amp;AE$1&amp;""":"""&amp;AE143&amp;"""")
&amp;IF(LEN(AF143)=0,"",","""&amp;AF$1&amp;""":"&amp;AF143)
&amp;IF(LEN(AG143)=0,"",","""&amp;AG$1&amp;""":"&amp;AG143)&amp;"}")</f>
        <v>{"dy":15,"sl":1,"tp":"upn","vl":"69684","cn":12,"pt":"GO","pr":3600}</v>
      </c>
    </row>
    <row r="144" spans="1:40">
      <c r="A144">
        <v>15</v>
      </c>
      <c r="B144">
        <v>2</v>
      </c>
      <c r="C144">
        <f>IF(B144&lt;=9,0,
IF(B144=10,1,2))</f>
        <v>0</v>
      </c>
      <c r="D144">
        <f ca="1">RAND()</f>
        <v>0.93590765953944266</v>
      </c>
      <c r="E144">
        <f ca="1">RAND()</f>
        <v>7.9215890134741396E-2</v>
      </c>
      <c r="F144">
        <f ca="1">RAND()</f>
        <v>0.48393136338497433</v>
      </c>
      <c r="G144">
        <f ca="1">RAND()</f>
        <v>0.81938228224833554</v>
      </c>
      <c r="H144">
        <f ca="1">RAND()</f>
        <v>0.52364378439572379</v>
      </c>
      <c r="I144">
        <f ca="1">RAND()</f>
        <v>0.89083477274521206</v>
      </c>
      <c r="M144" t="str">
        <f ca="1">IF(LEN(J144)&lt;&gt;0,J144,VLOOKUP(D144+$B144,$BJ:$BK,MATCH($BK$1,$BJ$1:$BK$1,0),1))</f>
        <v>안 지정 캐릭터 PP 영웅등급</v>
      </c>
      <c r="N144">
        <f ca="1">IF(LEN(K144)&lt;&gt;0,
  IF(LEN($J144)=0,"두 칸 모두 입력",
  IF($J144="지정 장비",K144,INDEX($CA:$CA,MATCH(K144,$CB:$CB,0)))),
IF($M144="삭제","삭제",
IF($M144="지정 장비",VLOOKUP($E144,OFFSET($BS:$BV,0,IF($B144=6,1,IF($B144=7,2,0))),MATCH($BV$1,OFFSET($BS$1:$BV$1,0,IF($B144=6,1,IF($B144=7,2,0))),0),1),
IF(OR($M144="캐릭터 상자 일반등급",$M144="캐릭터 상자 영웅등급"),"삭제",
IF(OR($M144="지정 캐릭터",$M144="지정 캐릭터 PP",IF(ISERROR(FIND("지정 캐릭터 LBP",$M144)),0,1)),
  IF(AND(OR($B144=10,$B144=11),$M144=OFFSET($M144,-1,0)),OFFSET(N144,-1,0),VLOOKUP($E144,$BZ:$CA,MATCH($CA$1,$BZ$1:$CA$1,0),1)),
IF(OR($M144="안 지정 캐릭터 영웅등급",$M144="안 지정 캐릭터 PP 일반등급",$M144="안 지정 캐릭터 PP 영웅등급"),
  IF(AND(OR($B144=10,$B144=11),$M144=OFFSET($M144,-1,0)),OFFSET(N144,-1,0),INT($E144*100000)),
"그외없음"))))))</f>
        <v>7921</v>
      </c>
      <c r="O144">
        <f ca="1">IF(LEN(L144)&lt;&gt;0,
  IF(OR(LEN($J144)=0,LEN($K144)=0),"세 칸 모두 입력",L144),
IF($M144="삭제","삭제",
IF(OR($M144="지정 장비",$M144="캐릭터 상자 일반등급",$M144="캐릭터 상자 영웅등급",$M144="지정 캐릭터",IF(ISERROR(FIND("지정 캐릭터 LBP",$M144)),0,1),$M144="안 지정 캐릭터 영웅등급"),1,
IF($M144="지정 캐릭터 PP",
  IF(AND(OR($B144=10,$B144=11),$M144=OFFSET($M144,-1,0)),OFFSET(O144,-1,0),
    VLOOKUP($M144,$AP:$BB,MATCH($AX$1,$AP$1:$BB$1,0),0)+INT($E144*(VLOOKUP($M144,$AP:$BB,MATCH($AY$1,$AP$1:$BB$1,0),0)-VLOOKUP($M144,$AP:$BB,MATCH($AX$1,$AP$1:$BB$1,0),0)+1))),
IF(OR($M144="안 지정 캐릭터 PP 일반등급",$M144="안 지정 캐릭터 PP 영웅등급"),
  IF(AND(OR($B144=10,$B144=11),$M144=OFFSET($M144,-1,0)),OFFSET(O144,-1,0),
    VLOOKUP($M144,$AP:$BB,MATCH($AX$1,$AP$1:$BB$1,0),0)+INT($E144*(VLOOKUP($M144,$AP:$BB,MATCH($AY$1,$AP$1:$BB$1,0),0)-VLOOKUP($M144,$AP:$BB,MATCH($AX$1,$AP$1:$BB$1,0),0)+1))),
"그외없음")))))</f>
        <v>3</v>
      </c>
      <c r="P144" t="str">
        <f ca="1">IF($M144="삭제","삭제",
IF($M144="지정 장비",
  IF(ISBLANK(VLOOKUP($N144,[1]EquipTable!$1:$1048576,MATCH("표준 GO pr Min",[1]EquipTable!$1:$1,0),0)),"DI",
    IF(ISBLANK(VLOOKUP($N144,[1]EquipTable!$1:$1048576,MATCH("표준 DI pr Min",[1]EquipTable!$1:$1,0),0)),"GO",
      IF(G144&lt;IF($B144&lt;=1,0.5,0.25),"DI","GO"))),
IF(OR($M144="캐릭터 상자 일반등급",$M144="캐릭터 상자 영웅등급"),"DI",
IF(OR($M144="지정 캐릭터",IF(ISERROR(FIND("지정 캐릭터 LBP",$M144)),0,1),$M144="안 지정 캐릭터 영웅등급"),"DI",
IF($M144="지정 캐릭터 PP","DI",
IF(OR($M144="안 지정 캐릭터 PP 일반등급",$M144="안 지정 캐릭터 PP 영웅등급"),"GO",
"그외없음"))))))</f>
        <v>GO</v>
      </c>
      <c r="Q144" t="str">
        <f ca="1">IF($M144="삭제","삭제",
IF($P144="GO","삭제",
IF($M144="지정 장비",
  IF(ISBLANK(VLOOKUP($N144,[1]EquipTable!$1:$1048576,MATCH("표준 DI pp Min",[1]EquipTable!$1:$1,0),0)),"삭제",
    VLOOKUP($N144,[1]EquipTable!$1:$1048576,MATCH("표준 DI pp Min",[1]EquipTable!$1:$1,0),0)+INT($H144*(VLOOKUP($N144,[1]EquipTable!$1:$1048576,MATCH("표준 DI pp Max",[1]EquipTable!$1:$1,0),0)-VLOOKUP($N144,[1]EquipTable!$1:$1048576,MATCH("표준 DI pp Min",[1]EquipTable!$1:$1,0),0)+1))),
IF(OR($M144="캐릭터 상자 일반등급",$M144="캐릭터 상자 영웅등급"),"삭제",
IF(OR($M144="지정 캐릭터",IF(ISERROR(FIND("지정 캐릭터 LBP",$M144)),0,1)),
  IF(AND(OR($B144=10,$B144=11),$M144=OFFSET($M144,-1,0)),OFFSET(Q144,-1,0),
    IF(ISBLANK(VLOOKUP($N144,[2]ActorTable!$1:$1048576,MATCH("표준 DI pp Min",[2]ActorTable!$1:$1,0),0)),"삭제",
      INT(VLOOKUP($M144,$AP:$BC,MATCH($AZ$1,$AP$1:$BC$1,0),0)*(VLOOKUP($N144,[2]ActorTable!$1:$1048576,MATCH("표준 DI pp Min",[2]ActorTable!$1:$1,0),0)+$H144*(VLOOKUP($N144,[2]ActorTable!$1:$1048576,MATCH("표준 DI pp Max",[2]ActorTable!$1:$1,0),0)-VLOOKUP($N144,[2]ActorTable!$1:$1048576,MATCH("표준 DI pp Min",[2]ActorTable!$1:$1,0),0)+1))))),
IF($M144="안 지정 캐릭터 영웅등급",
  IF(AND(OR($B144=10,$B144=11),$M144=OFFSET($M144,-1,0)),OFFSET(Q144,-1,0),
    VLOOKUP($M144,$AP:$BC,MATCH($BB$1,$AP$1:$BC$1,0),0)+INT($H144*(VLOOKUP($M144,$AP:$BC,MATCH($BC$1,$AP$1:$BC$1,0),0)-VLOOKUP($M144,$AP:$BC,MATCH($BB$1,$AP$1:$BC$1,0),0)+1))),
IF($M144="지정 캐릭터 PP",
  IF(AND(OR($B144=10,$B144=11),$M144=OFFSET($M144,-1,0)),OFFSET(Q144,-1,0),
    INT($O144*VLOOKUP($M144,$AP:$BC,MATCH($AZ$1,$AP$1:$BC$1,0),0)*IF($O144&lt;=15,1,1+($O144-15)^0.5/8)*CHOOSE(MID($N144,7,1)+1,1,1.25,2))),
"그외없음")))))))</f>
        <v>삭제</v>
      </c>
      <c r="R144">
        <f ca="1">IF($M144="삭제","삭제",
IF($M144="지정 장비",
  IF($P144="DI",
    VLOOKUP($N144,[1]EquipTable!$1:$1048576,MATCH("표준 DI pr Min",[1]EquipTable!$1:$1,0),0)+INT($I144*(VLOOKUP($N144,[1]EquipTable!$1:$1048576,MATCH("표준 DI pr Max",[1]EquipTable!$1:$1,0),0)-VLOOKUP($N144,[1]EquipTable!$1:$1048576,MATCH("표준 DI pr Min",[1]EquipTable!$1:$1,0),0)+1)),
    ROUNDDOWN(VLOOKUP($N144,[1]EquipTable!$1:$1048576,MATCH("표준 GO pr Min",[1]EquipTable!$1:$1,0),0)+INT($I144*(VLOOKUP($N144,[1]EquipTable!$1:$1048576,MATCH("표준 GO pr Max",[1]EquipTable!$1:$1,0),0)-VLOOKUP($N144,[1]EquipTable!$1:$1048576,MATCH("표준 GO pr Min",[1]EquipTable!$1:$1,0),0)+100)),-2)),
IF(OR($M144="캐릭터 상자 일반등급",$M144="캐릭터 상자 영웅등급"),VLOOKUP($M144,$AP:$BC,MATCH($AZ$1,$AP$1:$BC$1,0),0),
IF(OR($M144="지정 캐릭터",IF(ISERROR(FIND("지정 캐릭터 LBP",$M144)),0,1)),
  IF(AND(OR($B144=10,$B144=11),$M144=OFFSET($M144,-1,0)),OFFSET(R144,-1,0),
    INT(VLOOKUP($M144,$AP:$BC,MATCH($AZ$1,$AP$1:$BC$1,0),0)*(VLOOKUP($N144,[2]ActorTable!$1:$1048576,MATCH("표준 DI pr Min",[2]ActorTable!$1:$1,0),0)+$I144*(VLOOKUP($N144,[2]ActorTable!$1:$1048576,MATCH("표준 DI pr Max",[2]ActorTable!$1:$1,0),0)-VLOOKUP($N144,[2]ActorTable!$1:$1048576,MATCH("표준 DI pr Min",[2]ActorTable!$1:$1,0),0)+1)))),
IF($M144="안 지정 캐릭터 영웅등급",
  IF(AND(OR($B144=10,$B144=11),$M144=OFFSET($M144,-1,0)),OFFSET(R144,-1,0),
    VLOOKUP($M144,$AP:$BC,MATCH($AZ$1,$AP$1:$BC$1,0),0)+INT($I144*(VLOOKUP($M144,$AP:$BC,MATCH($BA$1,$AP$1:$BC$1,0),0)-VLOOKUP($M144,$AP:$BC,MATCH($AZ$1,$AP$1:$BC$1,0),0)+1))),
IF($M144="지정 캐릭터 PP",
  IF(AND(OR($B144=10,$B144=11),$M144=OFFSET($M144,-1,0)),OFFSET(R144,-1,0),
    INT($O144*VLOOKUP($M144,$AP:$BC,MATCH($AZ$1,$AP$1:$BC$1,0),0)*IF($O144&lt;=15,1,1+($O144-15)^0.5/8)*CHOOSE(MID($N144,7,1)+1,1,1.25,2)*(VLOOKUP($M144,$AP:$BC,MATCH($BA$1,$AP$1:$BC$1,0),0)+$I144*(VLOOKUP($M144,$AP:$BC,MATCH($BB$1,$AP$1:$BC$1,0),0)-VLOOKUP($M144,$AP:$BC,MATCH($BA$1,$AP$1:$BC$1,0),0))))),
IF(OR($M144="안 지정 캐릭터 PP 일반등급",$M144="안 지정 캐릭터 PP 영웅등급"),
  IF(AND(OR($B144=10,$B144=11),$M144=OFFSET($M144,-1,0)),OFFSET(R144,-1,0),
    $O144*VLOOKUP($M144,$AP:$BC,MATCH($AZ$1,$AP$1:$BC$1,0),0)),
"그외없음")))))))</f>
        <v>900</v>
      </c>
      <c r="S144" t="str">
        <f ca="1">IF(OR(ISNUMBER(N144),N144="삭제",ISBLANK(N144)),"",
IF(LEFT(N144,5)="Equip",
  IF($BP$1&lt;VLOOKUP(N144,[1]EquipTable!$1:$1048576,MATCH("업데이트순번",[1]EquipTable!$1:$1,0),0),"업데이트순번이상",""),
IF(LEFT(N144,5)="Actor",
  IF($BY$1&lt;VLOOKUP(N144,[2]ActorTable!$1:$1048576,MATCH("업데이트순번",[2]ActorTable!$1:$1,0),0),"업데이트순번이상",""),
"그외없음")))</f>
        <v/>
      </c>
      <c r="T144" t="str">
        <f ca="1">IF(OR(ISNUMBER(N144),N144="삭제",ISBLANK(N144)),"",
IF(LEFT(N144,5)="Equip",IF(MID(N144,7,1)="4","전설",""),
IF(LEFT(N144,5)="Actor",IF(MID(N144,7,1)="2","전설",""),
"그외없음")))</f>
        <v/>
      </c>
      <c r="U144" t="s">
        <v>91</v>
      </c>
      <c r="V144">
        <v>33450</v>
      </c>
      <c r="W144">
        <v>11</v>
      </c>
      <c r="X144" t="s">
        <v>125</v>
      </c>
      <c r="Z144">
        <v>1100</v>
      </c>
      <c r="AA144" t="str">
        <f ca="1">IF(ISBLANK(AB144),"",
VLOOKUP(AB144,OFFSET(INDIRECT("$A:$B"),0,MATCH(AB$1&amp;"_Verify",INDIRECT("$1:$1"),0)-1),2,0)
)</f>
        <v>fe</v>
      </c>
      <c r="AB144" t="s">
        <v>82</v>
      </c>
      <c r="AC144" t="s">
        <v>184</v>
      </c>
      <c r="AD144">
        <v>1</v>
      </c>
      <c r="AE144" t="s">
        <v>125</v>
      </c>
      <c r="AG144">
        <v>7400</v>
      </c>
      <c r="AH144" t="str">
        <f ca="1">IF(OR(ISNUMBER(AC144),AC144="삭제",ISBLANK(AC144)),"",
IF(LEFT(AC144,5)="Equip",
  IF($BP$1&lt;VLOOKUP(AC144,[1]EquipTable!$1:$1048576,MATCH("업데이트순번",[1]EquipTable!$1:$1,0),0),"업데이트순번이상",""),
IF(LEFT(AC144,5)="Actor",
  IF($BY$1&lt;VLOOKUP(AC144,[2]ActorTable!$1:$1048576,MATCH("업데이트순번",[2]ActorTable!$1:$1,0),0),"업데이트순번이상",""),
"그외없음")))</f>
        <v/>
      </c>
      <c r="AI144" s="11" t="str">
        <f>IF(OR(ISNUMBER(AC144),AC144="삭제",ISBLANK(AC144)),"",
IF(LEFT(AC144,5)="Equip",IF(MID(AC144,7,1)="4","전설",""),
IF(LEFT(AC144,5)="Actor",IF(MID(AC144,7,1)="2","전설",""),
"그외없음")))</f>
        <v/>
      </c>
      <c r="AJ144" t="str">
        <f>IF(ISBLANK($AB144),"",
IF(AND($B144&gt;=VLOOKUP($AB144,$AP:$AS,3,0),$B144&lt;=VLOOKUP($AB144,$AP:$AS,4,0)),"","슬롯타입이상"))</f>
        <v/>
      </c>
      <c r="AK144" t="str">
        <f ca="1">IF(OR(
  AND(NOT(ISERROR(FIND("상자",AB144))),ISBLANK(AC144)),
  AND(ISBLANK(AB144),ISBLANK(AC144)),
  AND(NOT(ISERROR(FIND("안 지정",AB144))),ISNUMBER(AC144))),"",
IF(AND(NOT(ISERROR(FIND("상자",AB144))),NOT(ISBLANK(AC144))),"밸류불필요",
IF(AND(NOT(ISERROR(FIND("안 지정",AB144))),NOT(ISNUMBER(AC144))),"숫자필요",
IF(NOT(ISERROR(FIND("장비",AB144))),
  IFERROR(VLOOKUP(AC144,[1]EquipTable!$A:$T,MATCH("이름참고",[1]EquipTable!$1:$1,0),0),"장비없음"),
IF(NOT(ISERROR(FIND("캐릭터",AB144))),
  IFERROR(VLOOKUP(AC144,[2]ActorTable!$A:$H,MATCH("이름참고",[2]ActorTable!$1:$1,0),0),"캐릭터없음"),
"")))))</f>
        <v>흑진주 칼날</v>
      </c>
      <c r="AL144">
        <v>1</v>
      </c>
      <c r="AM144" t="str">
        <f ca="1">IF(ROW()=2,AN144,OFFSET(AM144,-1,0)&amp;IF(LEN(AN144)=0,"",","&amp;AN144))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v>
      </c>
      <c r="AN144" t="str">
        <f ca="1">IF(AL144&lt;&gt;1,"",
"{"""&amp;A$1&amp;""":"&amp;A144
&amp;","""&amp;B$1&amp;""":"&amp;B144
&amp;IF(LEN(AA144)=0,"",","""&amp;AA$1&amp;""":"""&amp;AA144&amp;"""")
&amp;IF(LEN(AC144)=0,"",","""&amp;AC$1&amp;""":"""&amp;AC144&amp;"""")
&amp;IF(LEN(AD144)=0,"",","""&amp;AD$1&amp;""":"&amp;AD144)
&amp;IF(LEN(AE144)=0,"",","""&amp;AE$1&amp;""":"""&amp;AE144&amp;"""")
&amp;IF(LEN(AF144)=0,"",","""&amp;AF$1&amp;""":"&amp;AF144)
&amp;IF(LEN(AG144)=0,"",","""&amp;AG$1&amp;""":"&amp;AG144)&amp;"}")</f>
        <v>{"dy":15,"sl":2,"tp":"fe","vl":"Equip1302","cn":1,"pt":"GO","pr":7400}</v>
      </c>
    </row>
    <row r="145" spans="1:40">
      <c r="A145">
        <v>15</v>
      </c>
      <c r="B145">
        <v>3</v>
      </c>
      <c r="C145">
        <f>IF(B145&lt;=9,0,
IF(B145=10,1,2))</f>
        <v>0</v>
      </c>
      <c r="D145">
        <f ca="1">RAND()</f>
        <v>0.57360346263959061</v>
      </c>
      <c r="E145">
        <f ca="1">RAND()</f>
        <v>2.6875182494616179E-2</v>
      </c>
      <c r="F145">
        <f ca="1">RAND()</f>
        <v>0.96853135830239878</v>
      </c>
      <c r="G145">
        <f ca="1">RAND()</f>
        <v>0.1961270490815531</v>
      </c>
      <c r="H145">
        <f ca="1">RAND()</f>
        <v>0.47944434031566108</v>
      </c>
      <c r="I145">
        <f ca="1">RAND()</f>
        <v>0.60136838291042616</v>
      </c>
      <c r="M145" t="str">
        <f ca="1">IF(LEN(J145)&lt;&gt;0,J145,VLOOKUP(D145+$B145,$BJ:$BK,MATCH($BK$1,$BJ$1:$BK$1,0),1))</f>
        <v>안 지정 캐릭터 PP 일반등급</v>
      </c>
      <c r="N145">
        <f ca="1">IF(LEN(K145)&lt;&gt;0,
  IF(LEN($J145)=0,"두 칸 모두 입력",
  IF($J145="지정 장비",K145,INDEX($CA:$CA,MATCH(K145,$CB:$CB,0)))),
IF($M145="삭제","삭제",
IF($M145="지정 장비",VLOOKUP($E145,OFFSET($BS:$BV,0,IF($B145=6,1,IF($B145=7,2,0))),MATCH($BV$1,OFFSET($BS$1:$BV$1,0,IF($B145=6,1,IF($B145=7,2,0))),0),1),
IF(OR($M145="캐릭터 상자 일반등급",$M145="캐릭터 상자 영웅등급"),"삭제",
IF(OR($M145="지정 캐릭터",$M145="지정 캐릭터 PP",IF(ISERROR(FIND("지정 캐릭터 LBP",$M145)),0,1)),
  IF(AND(OR($B145=10,$B145=11),$M145=OFFSET($M145,-1,0)),OFFSET(N145,-1,0),VLOOKUP($E145,$BZ:$CA,MATCH($CA$1,$BZ$1:$CA$1,0),1)),
IF(OR($M145="안 지정 캐릭터 영웅등급",$M145="안 지정 캐릭터 PP 일반등급",$M145="안 지정 캐릭터 PP 영웅등급"),
  IF(AND(OR($B145=10,$B145=11),$M145=OFFSET($M145,-1,0)),OFFSET(N145,-1,0),INT($E145*100000)),
"그외없음"))))))</f>
        <v>2687</v>
      </c>
      <c r="O145">
        <f ca="1">IF(LEN(L145)&lt;&gt;0,
  IF(OR(LEN($J145)=0,LEN($K145)=0),"세 칸 모두 입력",L145),
IF($M145="삭제","삭제",
IF(OR($M145="지정 장비",$M145="캐릭터 상자 일반등급",$M145="캐릭터 상자 영웅등급",$M145="지정 캐릭터",IF(ISERROR(FIND("지정 캐릭터 LBP",$M145)),0,1),$M145="안 지정 캐릭터 영웅등급"),1,
IF($M145="지정 캐릭터 PP",
  IF(AND(OR($B145=10,$B145=11),$M145=OFFSET($M145,-1,0)),OFFSET(O145,-1,0),
    VLOOKUP($M145,$AP:$BB,MATCH($AX$1,$AP$1:$BB$1,0),0)+INT($E145*(VLOOKUP($M145,$AP:$BB,MATCH($AY$1,$AP$1:$BB$1,0),0)-VLOOKUP($M145,$AP:$BB,MATCH($AX$1,$AP$1:$BB$1,0),0)+1))),
IF(OR($M145="안 지정 캐릭터 PP 일반등급",$M145="안 지정 캐릭터 PP 영웅등급"),
  IF(AND(OR($B145=10,$B145=11),$M145=OFFSET($M145,-1,0)),OFFSET(O145,-1,0),
    VLOOKUP($M145,$AP:$BB,MATCH($AX$1,$AP$1:$BB$1,0),0)+INT($E145*(VLOOKUP($M145,$AP:$BB,MATCH($AY$1,$AP$1:$BB$1,0),0)-VLOOKUP($M145,$AP:$BB,MATCH($AX$1,$AP$1:$BB$1,0),0)+1))),
"그외없음")))))</f>
        <v>3</v>
      </c>
      <c r="P145" t="str">
        <f ca="1">IF($M145="삭제","삭제",
IF($M145="지정 장비",
  IF(ISBLANK(VLOOKUP($N145,[1]EquipTable!$1:$1048576,MATCH("표준 GO pr Min",[1]EquipTable!$1:$1,0),0)),"DI",
    IF(ISBLANK(VLOOKUP($N145,[1]EquipTable!$1:$1048576,MATCH("표준 DI pr Min",[1]EquipTable!$1:$1,0),0)),"GO",
      IF(G145&lt;IF($B145&lt;=1,0.5,0.25),"DI","GO"))),
IF(OR($M145="캐릭터 상자 일반등급",$M145="캐릭터 상자 영웅등급"),"DI",
IF(OR($M145="지정 캐릭터",IF(ISERROR(FIND("지정 캐릭터 LBP",$M145)),0,1),$M145="안 지정 캐릭터 영웅등급"),"DI",
IF($M145="지정 캐릭터 PP","DI",
IF(OR($M145="안 지정 캐릭터 PP 일반등급",$M145="안 지정 캐릭터 PP 영웅등급"),"GO",
"그외없음"))))))</f>
        <v>GO</v>
      </c>
      <c r="Q145" t="str">
        <f ca="1">IF($M145="삭제","삭제",
IF($P145="GO","삭제",
IF($M145="지정 장비",
  IF(ISBLANK(VLOOKUP($N145,[1]EquipTable!$1:$1048576,MATCH("표준 DI pp Min",[1]EquipTable!$1:$1,0),0)),"삭제",
    VLOOKUP($N145,[1]EquipTable!$1:$1048576,MATCH("표준 DI pp Min",[1]EquipTable!$1:$1,0),0)+INT($H145*(VLOOKUP($N145,[1]EquipTable!$1:$1048576,MATCH("표준 DI pp Max",[1]EquipTable!$1:$1,0),0)-VLOOKUP($N145,[1]EquipTable!$1:$1048576,MATCH("표준 DI pp Min",[1]EquipTable!$1:$1,0),0)+1))),
IF(OR($M145="캐릭터 상자 일반등급",$M145="캐릭터 상자 영웅등급"),"삭제",
IF(OR($M145="지정 캐릭터",IF(ISERROR(FIND("지정 캐릭터 LBP",$M145)),0,1)),
  IF(AND(OR($B145=10,$B145=11),$M145=OFFSET($M145,-1,0)),OFFSET(Q145,-1,0),
    IF(ISBLANK(VLOOKUP($N145,[2]ActorTable!$1:$1048576,MATCH("표준 DI pp Min",[2]ActorTable!$1:$1,0),0)),"삭제",
      INT(VLOOKUP($M145,$AP:$BC,MATCH($AZ$1,$AP$1:$BC$1,0),0)*(VLOOKUP($N145,[2]ActorTable!$1:$1048576,MATCH("표준 DI pp Min",[2]ActorTable!$1:$1,0),0)+$H145*(VLOOKUP($N145,[2]ActorTable!$1:$1048576,MATCH("표준 DI pp Max",[2]ActorTable!$1:$1,0),0)-VLOOKUP($N145,[2]ActorTable!$1:$1048576,MATCH("표준 DI pp Min",[2]ActorTable!$1:$1,0),0)+1))))),
IF($M145="안 지정 캐릭터 영웅등급",
  IF(AND(OR($B145=10,$B145=11),$M145=OFFSET($M145,-1,0)),OFFSET(Q145,-1,0),
    VLOOKUP($M145,$AP:$BC,MATCH($BB$1,$AP$1:$BC$1,0),0)+INT($H145*(VLOOKUP($M145,$AP:$BC,MATCH($BC$1,$AP$1:$BC$1,0),0)-VLOOKUP($M145,$AP:$BC,MATCH($BB$1,$AP$1:$BC$1,0),0)+1))),
IF($M145="지정 캐릭터 PP",
  IF(AND(OR($B145=10,$B145=11),$M145=OFFSET($M145,-1,0)),OFFSET(Q145,-1,0),
    INT($O145*VLOOKUP($M145,$AP:$BC,MATCH($AZ$1,$AP$1:$BC$1,0),0)*IF($O145&lt;=15,1,1+($O145-15)^0.5/8)*CHOOSE(MID($N145,7,1)+1,1,1.25,2))),
"그외없음")))))))</f>
        <v>삭제</v>
      </c>
      <c r="R145">
        <f ca="1">IF($M145="삭제","삭제",
IF($M145="지정 장비",
  IF($P145="DI",
    VLOOKUP($N145,[1]EquipTable!$1:$1048576,MATCH("표준 DI pr Min",[1]EquipTable!$1:$1,0),0)+INT($I145*(VLOOKUP($N145,[1]EquipTable!$1:$1048576,MATCH("표준 DI pr Max",[1]EquipTable!$1:$1,0),0)-VLOOKUP($N145,[1]EquipTable!$1:$1048576,MATCH("표준 DI pr Min",[1]EquipTable!$1:$1,0),0)+1)),
    ROUNDDOWN(VLOOKUP($N145,[1]EquipTable!$1:$1048576,MATCH("표준 GO pr Min",[1]EquipTable!$1:$1,0),0)+INT($I145*(VLOOKUP($N145,[1]EquipTable!$1:$1048576,MATCH("표준 GO pr Max",[1]EquipTable!$1:$1,0),0)-VLOOKUP($N145,[1]EquipTable!$1:$1048576,MATCH("표준 GO pr Min",[1]EquipTable!$1:$1,0),0)+100)),-2)),
IF(OR($M145="캐릭터 상자 일반등급",$M145="캐릭터 상자 영웅등급"),VLOOKUP($M145,$AP:$BC,MATCH($AZ$1,$AP$1:$BC$1,0),0),
IF(OR($M145="지정 캐릭터",IF(ISERROR(FIND("지정 캐릭터 LBP",$M145)),0,1)),
  IF(AND(OR($B145=10,$B145=11),$M145=OFFSET($M145,-1,0)),OFFSET(R145,-1,0),
    INT(VLOOKUP($M145,$AP:$BC,MATCH($AZ$1,$AP$1:$BC$1,0),0)*(VLOOKUP($N145,[2]ActorTable!$1:$1048576,MATCH("표준 DI pr Min",[2]ActorTable!$1:$1,0),0)+$I145*(VLOOKUP($N145,[2]ActorTable!$1:$1048576,MATCH("표준 DI pr Max",[2]ActorTable!$1:$1,0),0)-VLOOKUP($N145,[2]ActorTable!$1:$1048576,MATCH("표준 DI pr Min",[2]ActorTable!$1:$1,0),0)+1)))),
IF($M145="안 지정 캐릭터 영웅등급",
  IF(AND(OR($B145=10,$B145=11),$M145=OFFSET($M145,-1,0)),OFFSET(R145,-1,0),
    VLOOKUP($M145,$AP:$BC,MATCH($AZ$1,$AP$1:$BC$1,0),0)+INT($I145*(VLOOKUP($M145,$AP:$BC,MATCH($BA$1,$AP$1:$BC$1,0),0)-VLOOKUP($M145,$AP:$BC,MATCH($AZ$1,$AP$1:$BC$1,0),0)+1))),
IF($M145="지정 캐릭터 PP",
  IF(AND(OR($B145=10,$B145=11),$M145=OFFSET($M145,-1,0)),OFFSET(R145,-1,0),
    INT($O145*VLOOKUP($M145,$AP:$BC,MATCH($AZ$1,$AP$1:$BC$1,0),0)*IF($O145&lt;=15,1,1+($O145-15)^0.5/8)*CHOOSE(MID($N145,7,1)+1,1,1.25,2)*(VLOOKUP($M145,$AP:$BC,MATCH($BA$1,$AP$1:$BC$1,0),0)+$I145*(VLOOKUP($M145,$AP:$BC,MATCH($BB$1,$AP$1:$BC$1,0),0)-VLOOKUP($M145,$AP:$BC,MATCH($BA$1,$AP$1:$BC$1,0),0))))),
IF(OR($M145="안 지정 캐릭터 PP 일반등급",$M145="안 지정 캐릭터 PP 영웅등급"),
  IF(AND(OR($B145=10,$B145=11),$M145=OFFSET($M145,-1,0)),OFFSET(R145,-1,0),
    $O145*VLOOKUP($M145,$AP:$BC,MATCH($AZ$1,$AP$1:$BC$1,0),0)),
"그외없음")))))))</f>
        <v>900</v>
      </c>
      <c r="S145" t="str">
        <f ca="1">IF(OR(ISNUMBER(N145),N145="삭제",ISBLANK(N145)),"",
IF(LEFT(N145,5)="Equip",
  IF($BP$1&lt;VLOOKUP(N145,[1]EquipTable!$1:$1048576,MATCH("업데이트순번",[1]EquipTable!$1:$1,0),0),"업데이트순번이상",""),
IF(LEFT(N145,5)="Actor",
  IF($BY$1&lt;VLOOKUP(N145,[2]ActorTable!$1:$1048576,MATCH("업데이트순번",[2]ActorTable!$1:$1,0),0),"업데이트순번이상",""),
"그외없음")))</f>
        <v/>
      </c>
      <c r="T145" t="str">
        <f ca="1">IF(OR(ISNUMBER(N145),N145="삭제",ISBLANK(N145)),"",
IF(LEFT(N145,5)="Equip",IF(MID(N145,7,1)="4","전설",""),
IF(LEFT(N145,5)="Actor",IF(MID(N145,7,1)="2","전설",""),
"그외없음")))</f>
        <v/>
      </c>
      <c r="U145" t="s">
        <v>92</v>
      </c>
      <c r="V145">
        <v>84704</v>
      </c>
      <c r="W145">
        <v>14</v>
      </c>
      <c r="X145" t="s">
        <v>125</v>
      </c>
      <c r="Z145">
        <v>1400</v>
      </c>
      <c r="AA145" t="str">
        <f ca="1">IF(ISBLANK(AB145),"",
VLOOKUP(AB145,OFFSET(INDIRECT("$A:$B"),0,MATCH(AB$1&amp;"_Verify",INDIRECT("$1:$1"),0)-1),2,0)
)</f>
        <v>upn</v>
      </c>
      <c r="AB145" t="s">
        <v>92</v>
      </c>
      <c r="AC145">
        <v>48810</v>
      </c>
      <c r="AD145">
        <v>3</v>
      </c>
      <c r="AE145" t="s">
        <v>68</v>
      </c>
      <c r="AG145">
        <v>900</v>
      </c>
      <c r="AH145" t="str">
        <f>IF(OR(ISNUMBER(AC145),AC145="삭제",ISBLANK(AC145)),"",
IF(LEFT(AC145,5)="Equip",
  IF($BP$1&lt;VLOOKUP(AC145,[1]EquipTable!$1:$1048576,MATCH("업데이트순번",[1]EquipTable!$1:$1,0),0),"업데이트순번이상",""),
IF(LEFT(AC145,5)="Actor",
  IF($BY$1&lt;VLOOKUP(AC145,[2]ActorTable!$1:$1048576,MATCH("업데이트순번",[2]ActorTable!$1:$1,0),0),"업데이트순번이상",""),
"그외없음")))</f>
        <v/>
      </c>
      <c r="AI145" s="11" t="str">
        <f>IF(OR(ISNUMBER(AC145),AC145="삭제",ISBLANK(AC145)),"",
IF(LEFT(AC145,5)="Equip",IF(MID(AC145,7,1)="4","전설",""),
IF(LEFT(AC145,5)="Actor",IF(MID(AC145,7,1)="2","전설",""),
"그외없음")))</f>
        <v/>
      </c>
      <c r="AJ145" t="str">
        <f>IF(ISBLANK($AB145),"",
IF(AND($B145&gt;=VLOOKUP($AB145,$AP:$AS,3,0),$B145&lt;=VLOOKUP($AB145,$AP:$AS,4,0)),"","슬롯타입이상"))</f>
        <v/>
      </c>
      <c r="AK145" t="str">
        <f>IF(OR(
  AND(NOT(ISERROR(FIND("상자",AB145))),ISBLANK(AC145)),
  AND(ISBLANK(AB145),ISBLANK(AC145)),
  AND(NOT(ISERROR(FIND("안 지정",AB145))),ISNUMBER(AC145))),"",
IF(AND(NOT(ISERROR(FIND("상자",AB145))),NOT(ISBLANK(AC145))),"밸류불필요",
IF(AND(NOT(ISERROR(FIND("안 지정",AB145))),NOT(ISNUMBER(AC145))),"숫자필요",
IF(NOT(ISERROR(FIND("장비",AB145))),
  IFERROR(VLOOKUP(AC145,[1]EquipTable!$A:$T,MATCH("이름참고",[1]EquipTable!$1:$1,0),0),"장비없음"),
IF(NOT(ISERROR(FIND("캐릭터",AB145))),
  IFERROR(VLOOKUP(AC145,[2]ActorTable!$A:$H,MATCH("이름참고",[2]ActorTable!$1:$1,0),0),"캐릭터없음"),
"")))))</f>
        <v/>
      </c>
      <c r="AL145">
        <v>1</v>
      </c>
      <c r="AM145" t="str">
        <f ca="1">IF(ROW()=2,AN145,OFFSET(AM145,-1,0)&amp;IF(LEN(AN145)=0,"",","&amp;AN145))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v>
      </c>
      <c r="AN145" t="str">
        <f ca="1">IF(AL145&lt;&gt;1,"",
"{"""&amp;A$1&amp;""":"&amp;A145
&amp;","""&amp;B$1&amp;""":"&amp;B145
&amp;IF(LEN(AA145)=0,"",","""&amp;AA$1&amp;""":"""&amp;AA145&amp;"""")
&amp;IF(LEN(AC145)=0,"",","""&amp;AC$1&amp;""":"""&amp;AC145&amp;"""")
&amp;IF(LEN(AD145)=0,"",","""&amp;AD$1&amp;""":"&amp;AD145)
&amp;IF(LEN(AE145)=0,"",","""&amp;AE$1&amp;""":"""&amp;AE145&amp;"""")
&amp;IF(LEN(AF145)=0,"",","""&amp;AF$1&amp;""":"&amp;AF145)
&amp;IF(LEN(AG145)=0,"",","""&amp;AG$1&amp;""":"&amp;AG145)&amp;"}")</f>
        <v>{"dy":15,"sl":3,"tp":"upn","vl":"48810","cn":3,"pt":"GO","pr":900}</v>
      </c>
    </row>
    <row r="146" spans="1:40">
      <c r="A146">
        <v>15</v>
      </c>
      <c r="B146">
        <v>4</v>
      </c>
      <c r="C146">
        <f>IF(B146&lt;=9,0,
IF(B146=10,1,2))</f>
        <v>0</v>
      </c>
      <c r="D146">
        <f ca="1">RAND()</f>
        <v>0.55766492411743573</v>
      </c>
      <c r="E146">
        <f ca="1">RAND()</f>
        <v>0.51719863697317969</v>
      </c>
      <c r="F146">
        <f ca="1">RAND()</f>
        <v>5.6372748952198015E-2</v>
      </c>
      <c r="G146">
        <f ca="1">RAND()</f>
        <v>5.2503856118785497E-2</v>
      </c>
      <c r="H146">
        <f ca="1">RAND()</f>
        <v>0.29854457749242436</v>
      </c>
      <c r="I146">
        <f ca="1">RAND()</f>
        <v>0.23152944371117767</v>
      </c>
      <c r="M146" t="str">
        <f ca="1">IF(LEN(J146)&lt;&gt;0,J146,VLOOKUP(D146+$B146,$BJ:$BK,MATCH($BK$1,$BJ$1:$BK$1,0),1))</f>
        <v>안 지정 캐릭터 PP 일반등급</v>
      </c>
      <c r="N146">
        <f ca="1">IF(LEN(K146)&lt;&gt;0,
  IF(LEN($J146)=0,"두 칸 모두 입력",
  IF($J146="지정 장비",K146,INDEX($CA:$CA,MATCH(K146,$CB:$CB,0)))),
IF($M146="삭제","삭제",
IF($M146="지정 장비",VLOOKUP($E146,OFFSET($BS:$BV,0,IF($B146=6,1,IF($B146=7,2,0))),MATCH($BV$1,OFFSET($BS$1:$BV$1,0,IF($B146=6,1,IF($B146=7,2,0))),0),1),
IF(OR($M146="캐릭터 상자 일반등급",$M146="캐릭터 상자 영웅등급"),"삭제",
IF(OR($M146="지정 캐릭터",$M146="지정 캐릭터 PP",IF(ISERROR(FIND("지정 캐릭터 LBP",$M146)),0,1)),
  IF(AND(OR($B146=10,$B146=11),$M146=OFFSET($M146,-1,0)),OFFSET(N146,-1,0),VLOOKUP($E146,$BZ:$CA,MATCH($CA$1,$BZ$1:$CA$1,0),1)),
IF(OR($M146="안 지정 캐릭터 영웅등급",$M146="안 지정 캐릭터 PP 일반등급",$M146="안 지정 캐릭터 PP 영웅등급"),
  IF(AND(OR($B146=10,$B146=11),$M146=OFFSET($M146,-1,0)),OFFSET(N146,-1,0),INT($E146*100000)),
"그외없음"))))))</f>
        <v>51719</v>
      </c>
      <c r="O146">
        <f ca="1">IF(LEN(L146)&lt;&gt;0,
  IF(OR(LEN($J146)=0,LEN($K146)=0),"세 칸 모두 입력",L146),
IF($M146="삭제","삭제",
IF(OR($M146="지정 장비",$M146="캐릭터 상자 일반등급",$M146="캐릭터 상자 영웅등급",$M146="지정 캐릭터",IF(ISERROR(FIND("지정 캐릭터 LBP",$M146)),0,1),$M146="안 지정 캐릭터 영웅등급"),1,
IF($M146="지정 캐릭터 PP",
  IF(AND(OR($B146=10,$B146=11),$M146=OFFSET($M146,-1,0)),OFFSET(O146,-1,0),
    VLOOKUP($M146,$AP:$BB,MATCH($AX$1,$AP$1:$BB$1,0),0)+INT($E146*(VLOOKUP($M146,$AP:$BB,MATCH($AY$1,$AP$1:$BB$1,0),0)-VLOOKUP($M146,$AP:$BB,MATCH($AX$1,$AP$1:$BB$1,0),0)+1))),
IF(OR($M146="안 지정 캐릭터 PP 일반등급",$M146="안 지정 캐릭터 PP 영웅등급"),
  IF(AND(OR($B146=10,$B146=11),$M146=OFFSET($M146,-1,0)),OFFSET(O146,-1,0),
    VLOOKUP($M146,$AP:$BB,MATCH($AX$1,$AP$1:$BB$1,0),0)+INT($E146*(VLOOKUP($M146,$AP:$BB,MATCH($AY$1,$AP$1:$BB$1,0),0)-VLOOKUP($M146,$AP:$BB,MATCH($AX$1,$AP$1:$BB$1,0),0)+1))),
"그외없음")))))</f>
        <v>9</v>
      </c>
      <c r="P146" t="str">
        <f ca="1">IF($M146="삭제","삭제",
IF($M146="지정 장비",
  IF(ISBLANK(VLOOKUP($N146,[1]EquipTable!$1:$1048576,MATCH("표준 GO pr Min",[1]EquipTable!$1:$1,0),0)),"DI",
    IF(ISBLANK(VLOOKUP($N146,[1]EquipTable!$1:$1048576,MATCH("표준 DI pr Min",[1]EquipTable!$1:$1,0),0)),"GO",
      IF(G146&lt;IF($B146&lt;=1,0.5,0.25),"DI","GO"))),
IF(OR($M146="캐릭터 상자 일반등급",$M146="캐릭터 상자 영웅등급"),"DI",
IF(OR($M146="지정 캐릭터",IF(ISERROR(FIND("지정 캐릭터 LBP",$M146)),0,1),$M146="안 지정 캐릭터 영웅등급"),"DI",
IF($M146="지정 캐릭터 PP","DI",
IF(OR($M146="안 지정 캐릭터 PP 일반등급",$M146="안 지정 캐릭터 PP 영웅등급"),"GO",
"그외없음"))))))</f>
        <v>GO</v>
      </c>
      <c r="Q146" t="str">
        <f ca="1">IF($M146="삭제","삭제",
IF($P146="GO","삭제",
IF($M146="지정 장비",
  IF(ISBLANK(VLOOKUP($N146,[1]EquipTable!$1:$1048576,MATCH("표준 DI pp Min",[1]EquipTable!$1:$1,0),0)),"삭제",
    VLOOKUP($N146,[1]EquipTable!$1:$1048576,MATCH("표준 DI pp Min",[1]EquipTable!$1:$1,0),0)+INT($H146*(VLOOKUP($N146,[1]EquipTable!$1:$1048576,MATCH("표준 DI pp Max",[1]EquipTable!$1:$1,0),0)-VLOOKUP($N146,[1]EquipTable!$1:$1048576,MATCH("표준 DI pp Min",[1]EquipTable!$1:$1,0),0)+1))),
IF(OR($M146="캐릭터 상자 일반등급",$M146="캐릭터 상자 영웅등급"),"삭제",
IF(OR($M146="지정 캐릭터",IF(ISERROR(FIND("지정 캐릭터 LBP",$M146)),0,1)),
  IF(AND(OR($B146=10,$B146=11),$M146=OFFSET($M146,-1,0)),OFFSET(Q146,-1,0),
    IF(ISBLANK(VLOOKUP($N146,[2]ActorTable!$1:$1048576,MATCH("표준 DI pp Min",[2]ActorTable!$1:$1,0),0)),"삭제",
      INT(VLOOKUP($M146,$AP:$BC,MATCH($AZ$1,$AP$1:$BC$1,0),0)*(VLOOKUP($N146,[2]ActorTable!$1:$1048576,MATCH("표준 DI pp Min",[2]ActorTable!$1:$1,0),0)+$H146*(VLOOKUP($N146,[2]ActorTable!$1:$1048576,MATCH("표준 DI pp Max",[2]ActorTable!$1:$1,0),0)-VLOOKUP($N146,[2]ActorTable!$1:$1048576,MATCH("표준 DI pp Min",[2]ActorTable!$1:$1,0),0)+1))))),
IF($M146="안 지정 캐릭터 영웅등급",
  IF(AND(OR($B146=10,$B146=11),$M146=OFFSET($M146,-1,0)),OFFSET(Q146,-1,0),
    VLOOKUP($M146,$AP:$BC,MATCH($BB$1,$AP$1:$BC$1,0),0)+INT($H146*(VLOOKUP($M146,$AP:$BC,MATCH($BC$1,$AP$1:$BC$1,0),0)-VLOOKUP($M146,$AP:$BC,MATCH($BB$1,$AP$1:$BC$1,0),0)+1))),
IF($M146="지정 캐릭터 PP",
  IF(AND(OR($B146=10,$B146=11),$M146=OFFSET($M146,-1,0)),OFFSET(Q146,-1,0),
    INT($O146*VLOOKUP($M146,$AP:$BC,MATCH($AZ$1,$AP$1:$BC$1,0),0)*IF($O146&lt;=15,1,1+($O146-15)^0.5/8)*CHOOSE(MID($N146,7,1)+1,1,1.25,2))),
"그외없음")))))))</f>
        <v>삭제</v>
      </c>
      <c r="R146">
        <f ca="1">IF($M146="삭제","삭제",
IF($M146="지정 장비",
  IF($P146="DI",
    VLOOKUP($N146,[1]EquipTable!$1:$1048576,MATCH("표준 DI pr Min",[1]EquipTable!$1:$1,0),0)+INT($I146*(VLOOKUP($N146,[1]EquipTable!$1:$1048576,MATCH("표준 DI pr Max",[1]EquipTable!$1:$1,0),0)-VLOOKUP($N146,[1]EquipTable!$1:$1048576,MATCH("표준 DI pr Min",[1]EquipTable!$1:$1,0),0)+1)),
    ROUNDDOWN(VLOOKUP($N146,[1]EquipTable!$1:$1048576,MATCH("표준 GO pr Min",[1]EquipTable!$1:$1,0),0)+INT($I146*(VLOOKUP($N146,[1]EquipTable!$1:$1048576,MATCH("표준 GO pr Max",[1]EquipTable!$1:$1,0),0)-VLOOKUP($N146,[1]EquipTable!$1:$1048576,MATCH("표준 GO pr Min",[1]EquipTable!$1:$1,0),0)+100)),-2)),
IF(OR($M146="캐릭터 상자 일반등급",$M146="캐릭터 상자 영웅등급"),VLOOKUP($M146,$AP:$BC,MATCH($AZ$1,$AP$1:$BC$1,0),0),
IF(OR($M146="지정 캐릭터",IF(ISERROR(FIND("지정 캐릭터 LBP",$M146)),0,1)),
  IF(AND(OR($B146=10,$B146=11),$M146=OFFSET($M146,-1,0)),OFFSET(R146,-1,0),
    INT(VLOOKUP($M146,$AP:$BC,MATCH($AZ$1,$AP$1:$BC$1,0),0)*(VLOOKUP($N146,[2]ActorTable!$1:$1048576,MATCH("표준 DI pr Min",[2]ActorTable!$1:$1,0),0)+$I146*(VLOOKUP($N146,[2]ActorTable!$1:$1048576,MATCH("표준 DI pr Max",[2]ActorTable!$1:$1,0),0)-VLOOKUP($N146,[2]ActorTable!$1:$1048576,MATCH("표준 DI pr Min",[2]ActorTable!$1:$1,0),0)+1)))),
IF($M146="안 지정 캐릭터 영웅등급",
  IF(AND(OR($B146=10,$B146=11),$M146=OFFSET($M146,-1,0)),OFFSET(R146,-1,0),
    VLOOKUP($M146,$AP:$BC,MATCH($AZ$1,$AP$1:$BC$1,0),0)+INT($I146*(VLOOKUP($M146,$AP:$BC,MATCH($BA$1,$AP$1:$BC$1,0),0)-VLOOKUP($M146,$AP:$BC,MATCH($AZ$1,$AP$1:$BC$1,0),0)+1))),
IF($M146="지정 캐릭터 PP",
  IF(AND(OR($B146=10,$B146=11),$M146=OFFSET($M146,-1,0)),OFFSET(R146,-1,0),
    INT($O146*VLOOKUP($M146,$AP:$BC,MATCH($AZ$1,$AP$1:$BC$1,0),0)*IF($O146&lt;=15,1,1+($O146-15)^0.5/8)*CHOOSE(MID($N146,7,1)+1,1,1.25,2)*(VLOOKUP($M146,$AP:$BC,MATCH($BA$1,$AP$1:$BC$1,0),0)+$I146*(VLOOKUP($M146,$AP:$BC,MATCH($BB$1,$AP$1:$BC$1,0),0)-VLOOKUP($M146,$AP:$BC,MATCH($BA$1,$AP$1:$BC$1,0),0))))),
IF(OR($M146="안 지정 캐릭터 PP 일반등급",$M146="안 지정 캐릭터 PP 영웅등급"),
  IF(AND(OR($B146=10,$B146=11),$M146=OFFSET($M146,-1,0)),OFFSET(R146,-1,0),
    $O146*VLOOKUP($M146,$AP:$BC,MATCH($AZ$1,$AP$1:$BC$1,0),0)),
"그외없음")))))))</f>
        <v>2700</v>
      </c>
      <c r="S146" t="str">
        <f ca="1">IF(OR(ISNUMBER(N146),N146="삭제",ISBLANK(N146)),"",
IF(LEFT(N146,5)="Equip",
  IF($BP$1&lt;VLOOKUP(N146,[1]EquipTable!$1:$1048576,MATCH("업데이트순번",[1]EquipTable!$1:$1,0),0),"업데이트순번이상",""),
IF(LEFT(N146,5)="Actor",
  IF($BY$1&lt;VLOOKUP(N146,[2]ActorTable!$1:$1048576,MATCH("업데이트순번",[2]ActorTable!$1:$1,0),0),"업데이트순번이상",""),
"그외없음")))</f>
        <v/>
      </c>
      <c r="T146" t="str">
        <f ca="1">IF(OR(ISNUMBER(N146),N146="삭제",ISBLANK(N146)),"",
IF(LEFT(N146,5)="Equip",IF(MID(N146,7,1)="4","전설",""),
IF(LEFT(N146,5)="Actor",IF(MID(N146,7,1)="2","전설",""),
"그외없음")))</f>
        <v/>
      </c>
      <c r="U146" t="s">
        <v>92</v>
      </c>
      <c r="V146">
        <v>20169</v>
      </c>
      <c r="W146">
        <v>10</v>
      </c>
      <c r="X146" t="s">
        <v>125</v>
      </c>
      <c r="Z146">
        <v>1000</v>
      </c>
      <c r="AA146" t="str">
        <f ca="1">IF(ISBLANK(AB146),"",
VLOOKUP(AB146,OFFSET(INDIRECT("$A:$B"),0,MATCH(AB$1&amp;"_Verify",INDIRECT("$1:$1"),0)-1),2,0)
)</f>
        <v>fe</v>
      </c>
      <c r="AB146" t="s">
        <v>82</v>
      </c>
      <c r="AC146" t="s">
        <v>443</v>
      </c>
      <c r="AD146">
        <v>1</v>
      </c>
      <c r="AE146" t="s">
        <v>125</v>
      </c>
      <c r="AG146">
        <v>3100</v>
      </c>
      <c r="AH146" t="str">
        <f ca="1">IF(OR(ISNUMBER(AC146),AC146="삭제",ISBLANK(AC146)),"",
IF(LEFT(AC146,5)="Equip",
  IF($BP$1&lt;VLOOKUP(AC146,[1]EquipTable!$1:$1048576,MATCH("업데이트순번",[1]EquipTable!$1:$1,0),0),"업데이트순번이상",""),
IF(LEFT(AC146,5)="Actor",
  IF($BY$1&lt;VLOOKUP(AC146,[2]ActorTable!$1:$1048576,MATCH("업데이트순번",[2]ActorTable!$1:$1,0),0),"업데이트순번이상",""),
"그외없음")))</f>
        <v/>
      </c>
      <c r="AI146" s="11" t="str">
        <f>IF(OR(ISNUMBER(AC146),AC146="삭제",ISBLANK(AC146)),"",
IF(LEFT(AC146,5)="Equip",IF(MID(AC146,7,1)="4","전설",""),
IF(LEFT(AC146,5)="Actor",IF(MID(AC146,7,1)="2","전설",""),
"그외없음")))</f>
        <v/>
      </c>
      <c r="AJ146" t="str">
        <f>IF(ISBLANK($AB146),"",
IF(AND($B146&gt;=VLOOKUP($AB146,$AP:$AS,3,0),$B146&lt;=VLOOKUP($AB146,$AP:$AS,4,0)),"","슬롯타입이상"))</f>
        <v/>
      </c>
      <c r="AK146" t="str">
        <f ca="1">IF(OR(
  AND(NOT(ISERROR(FIND("상자",AB146))),ISBLANK(AC146)),
  AND(ISBLANK(AB146),ISBLANK(AC146)),
  AND(NOT(ISERROR(FIND("안 지정",AB146))),ISNUMBER(AC146))),"",
IF(AND(NOT(ISERROR(FIND("상자",AB146))),NOT(ISBLANK(AC146))),"밸류불필요",
IF(AND(NOT(ISERROR(FIND("안 지정",AB146))),NOT(ISNUMBER(AC146))),"숫자필요",
IF(NOT(ISERROR(FIND("장비",AB146))),
  IFERROR(VLOOKUP(AC146,[1]EquipTable!$A:$T,MATCH("이름참고",[1]EquipTable!$1:$1,0),0),"장비없음"),
IF(NOT(ISERROR(FIND("캐릭터",AB146))),
  IFERROR(VLOOKUP(AC146,[2]ActorTable!$A:$H,MATCH("이름참고",[2]ActorTable!$1:$1,0),0),"캐릭터없음"),
"")))))</f>
        <v>야만인의 분노</v>
      </c>
      <c r="AL146">
        <v>1</v>
      </c>
      <c r="AM146" t="str">
        <f ca="1">IF(ROW()=2,AN146,OFFSET(AM146,-1,0)&amp;IF(LEN(AN146)=0,"",","&amp;AN146))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v>
      </c>
      <c r="AN146" t="str">
        <f ca="1">IF(AL146&lt;&gt;1,"",
"{"""&amp;A$1&amp;""":"&amp;A146
&amp;","""&amp;B$1&amp;""":"&amp;B146
&amp;IF(LEN(AA146)=0,"",","""&amp;AA$1&amp;""":"""&amp;AA146&amp;"""")
&amp;IF(LEN(AC146)=0,"",","""&amp;AC$1&amp;""":"""&amp;AC146&amp;"""")
&amp;IF(LEN(AD146)=0,"",","""&amp;AD$1&amp;""":"&amp;AD146)
&amp;IF(LEN(AE146)=0,"",","""&amp;AE$1&amp;""":"""&amp;AE146&amp;"""")
&amp;IF(LEN(AF146)=0,"",","""&amp;AF$1&amp;""":"&amp;AF146)
&amp;IF(LEN(AG146)=0,"",","""&amp;AG$1&amp;""":"&amp;AG146)&amp;"}")</f>
        <v>{"dy":15,"sl":4,"tp":"fe","vl":"Equip0201","cn":1,"pt":"GO","pr":3100}</v>
      </c>
    </row>
    <row r="147" spans="1:40">
      <c r="A147">
        <v>15</v>
      </c>
      <c r="B147">
        <v>5</v>
      </c>
      <c r="C147">
        <f>IF(B147&lt;=9,0,
IF(B147=10,1,2))</f>
        <v>0</v>
      </c>
      <c r="D147">
        <f ca="1">RAND()</f>
        <v>4.8415419842381402E-3</v>
      </c>
      <c r="E147">
        <f ca="1">RAND()</f>
        <v>0.46155297952004004</v>
      </c>
      <c r="F147">
        <f ca="1">RAND()</f>
        <v>0.13488840435534166</v>
      </c>
      <c r="G147">
        <f ca="1">RAND()</f>
        <v>0.57718866687039205</v>
      </c>
      <c r="H147">
        <f ca="1">RAND()</f>
        <v>0.16599675288704008</v>
      </c>
      <c r="I147">
        <f ca="1">RAND()</f>
        <v>0.10525804932674043</v>
      </c>
      <c r="M147" t="str">
        <f ca="1">IF(LEN(J147)&lt;&gt;0,J147,VLOOKUP(D147+$B147,$BJ:$BK,MATCH($BK$1,$BJ$1:$BK$1,0),1))</f>
        <v>지정 장비</v>
      </c>
      <c r="N147" t="str">
        <f ca="1">IF(LEN(K147)&lt;&gt;0,
  IF(LEN($J147)=0,"두 칸 모두 입력",
  IF($J147="지정 장비",K147,INDEX($CA:$CA,MATCH(K147,$CB:$CB,0)))),
IF($M147="삭제","삭제",
IF($M147="지정 장비",VLOOKUP($E147,OFFSET($BS:$BV,0,IF($B147=6,1,IF($B147=7,2,0))),MATCH($BV$1,OFFSET($BS$1:$BV$1,0,IF($B147=6,1,IF($B147=7,2,0))),0),1),
IF(OR($M147="캐릭터 상자 일반등급",$M147="캐릭터 상자 영웅등급"),"삭제",
IF(OR($M147="지정 캐릭터",$M147="지정 캐릭터 PP",IF(ISERROR(FIND("지정 캐릭터 LBP",$M147)),0,1)),
  IF(AND(OR($B147=10,$B147=11),$M147=OFFSET($M147,-1,0)),OFFSET(N147,-1,0),VLOOKUP($E147,$BZ:$CA,MATCH($CA$1,$BZ$1:$CA$1,0),1)),
IF(OR($M147="안 지정 캐릭터 영웅등급",$M147="안 지정 캐릭터 PP 일반등급",$M147="안 지정 캐릭터 PP 영웅등급"),
  IF(AND(OR($B147=10,$B147=11),$M147=OFFSET($M147,-1,0)),OFFSET(N147,-1,0),INT($E147*100000)),
"그외없음"))))))</f>
        <v>Equip4002</v>
      </c>
      <c r="O147">
        <f ca="1">IF(LEN(L147)&lt;&gt;0,
  IF(OR(LEN($J147)=0,LEN($K147)=0),"세 칸 모두 입력",L147),
IF($M147="삭제","삭제",
IF(OR($M147="지정 장비",$M147="캐릭터 상자 일반등급",$M147="캐릭터 상자 영웅등급",$M147="지정 캐릭터",IF(ISERROR(FIND("지정 캐릭터 LBP",$M147)),0,1),$M147="안 지정 캐릭터 영웅등급"),1,
IF($M147="지정 캐릭터 PP",
  IF(AND(OR($B147=10,$B147=11),$M147=OFFSET($M147,-1,0)),OFFSET(O147,-1,0),
    VLOOKUP($M147,$AP:$BB,MATCH($AX$1,$AP$1:$BB$1,0),0)+INT($E147*(VLOOKUP($M147,$AP:$BB,MATCH($AY$1,$AP$1:$BB$1,0),0)-VLOOKUP($M147,$AP:$BB,MATCH($AX$1,$AP$1:$BB$1,0),0)+1))),
IF(OR($M147="안 지정 캐릭터 PP 일반등급",$M147="안 지정 캐릭터 PP 영웅등급"),
  IF(AND(OR($B147=10,$B147=11),$M147=OFFSET($M147,-1,0)),OFFSET(O147,-1,0),
    VLOOKUP($M147,$AP:$BB,MATCH($AX$1,$AP$1:$BB$1,0),0)+INT($E147*(VLOOKUP($M147,$AP:$BB,MATCH($AY$1,$AP$1:$BB$1,0),0)-VLOOKUP($M147,$AP:$BB,MATCH($AX$1,$AP$1:$BB$1,0),0)+1))),
"그외없음")))))</f>
        <v>1</v>
      </c>
      <c r="P147" t="str">
        <f ca="1">IF($M147="삭제","삭제",
IF($M147="지정 장비",
  IF(ISBLANK(VLOOKUP($N147,[1]EquipTable!$1:$1048576,MATCH("표준 GO pr Min",[1]EquipTable!$1:$1,0),0)),"DI",
    IF(ISBLANK(VLOOKUP($N147,[1]EquipTable!$1:$1048576,MATCH("표준 DI pr Min",[1]EquipTable!$1:$1,0),0)),"GO",
      IF(G147&lt;IF($B147&lt;=1,0.5,0.25),"DI","GO"))),
IF(OR($M147="캐릭터 상자 일반등급",$M147="캐릭터 상자 영웅등급"),"DI",
IF(OR($M147="지정 캐릭터",IF(ISERROR(FIND("지정 캐릭터 LBP",$M147)),0,1),$M147="안 지정 캐릭터 영웅등급"),"DI",
IF($M147="지정 캐릭터 PP","DI",
IF(OR($M147="안 지정 캐릭터 PP 일반등급",$M147="안 지정 캐릭터 PP 영웅등급"),"GO",
"그외없음"))))))</f>
        <v>GO</v>
      </c>
      <c r="Q147" t="str">
        <f ca="1">IF($M147="삭제","삭제",
IF($P147="GO","삭제",
IF($M147="지정 장비",
  IF(ISBLANK(VLOOKUP($N147,[1]EquipTable!$1:$1048576,MATCH("표준 DI pp Min",[1]EquipTable!$1:$1,0),0)),"삭제",
    VLOOKUP($N147,[1]EquipTable!$1:$1048576,MATCH("표준 DI pp Min",[1]EquipTable!$1:$1,0),0)+INT($H147*(VLOOKUP($N147,[1]EquipTable!$1:$1048576,MATCH("표준 DI pp Max",[1]EquipTable!$1:$1,0),0)-VLOOKUP($N147,[1]EquipTable!$1:$1048576,MATCH("표준 DI pp Min",[1]EquipTable!$1:$1,0),0)+1))),
IF(OR($M147="캐릭터 상자 일반등급",$M147="캐릭터 상자 영웅등급"),"삭제",
IF(OR($M147="지정 캐릭터",IF(ISERROR(FIND("지정 캐릭터 LBP",$M147)),0,1)),
  IF(AND(OR($B147=10,$B147=11),$M147=OFFSET($M147,-1,0)),OFFSET(Q147,-1,0),
    IF(ISBLANK(VLOOKUP($N147,[2]ActorTable!$1:$1048576,MATCH("표준 DI pp Min",[2]ActorTable!$1:$1,0),0)),"삭제",
      INT(VLOOKUP($M147,$AP:$BC,MATCH($AZ$1,$AP$1:$BC$1,0),0)*(VLOOKUP($N147,[2]ActorTable!$1:$1048576,MATCH("표준 DI pp Min",[2]ActorTable!$1:$1,0),0)+$H147*(VLOOKUP($N147,[2]ActorTable!$1:$1048576,MATCH("표준 DI pp Max",[2]ActorTable!$1:$1,0),0)-VLOOKUP($N147,[2]ActorTable!$1:$1048576,MATCH("표준 DI pp Min",[2]ActorTable!$1:$1,0),0)+1))))),
IF($M147="안 지정 캐릭터 영웅등급",
  IF(AND(OR($B147=10,$B147=11),$M147=OFFSET($M147,-1,0)),OFFSET(Q147,-1,0),
    VLOOKUP($M147,$AP:$BC,MATCH($BB$1,$AP$1:$BC$1,0),0)+INT($H147*(VLOOKUP($M147,$AP:$BC,MATCH($BC$1,$AP$1:$BC$1,0),0)-VLOOKUP($M147,$AP:$BC,MATCH($BB$1,$AP$1:$BC$1,0),0)+1))),
IF($M147="지정 캐릭터 PP",
  IF(AND(OR($B147=10,$B147=11),$M147=OFFSET($M147,-1,0)),OFFSET(Q147,-1,0),
    INT($O147*VLOOKUP($M147,$AP:$BC,MATCH($AZ$1,$AP$1:$BC$1,0),0)*IF($O147&lt;=15,1,1+($O147-15)^0.5/8)*CHOOSE(MID($N147,7,1)+1,1,1.25,2))),
"그외없음")))))))</f>
        <v>삭제</v>
      </c>
      <c r="R147">
        <f ca="1">IF($M147="삭제","삭제",
IF($M147="지정 장비",
  IF($P147="DI",
    VLOOKUP($N147,[1]EquipTable!$1:$1048576,MATCH("표준 DI pr Min",[1]EquipTable!$1:$1,0),0)+INT($I147*(VLOOKUP($N147,[1]EquipTable!$1:$1048576,MATCH("표준 DI pr Max",[1]EquipTable!$1:$1,0),0)-VLOOKUP($N147,[1]EquipTable!$1:$1048576,MATCH("표준 DI pr Min",[1]EquipTable!$1:$1,0),0)+1)),
    ROUNDDOWN(VLOOKUP($N147,[1]EquipTable!$1:$1048576,MATCH("표준 GO pr Min",[1]EquipTable!$1:$1,0),0)+INT($I147*(VLOOKUP($N147,[1]EquipTable!$1:$1048576,MATCH("표준 GO pr Max",[1]EquipTable!$1:$1,0),0)-VLOOKUP($N147,[1]EquipTable!$1:$1048576,MATCH("표준 GO pr Min",[1]EquipTable!$1:$1,0),0)+100)),-2)),
IF(OR($M147="캐릭터 상자 일반등급",$M147="캐릭터 상자 영웅등급"),VLOOKUP($M147,$AP:$BC,MATCH($AZ$1,$AP$1:$BC$1,0),0),
IF(OR($M147="지정 캐릭터",IF(ISERROR(FIND("지정 캐릭터 LBP",$M147)),0,1)),
  IF(AND(OR($B147=10,$B147=11),$M147=OFFSET($M147,-1,0)),OFFSET(R147,-1,0),
    INT(VLOOKUP($M147,$AP:$BC,MATCH($AZ$1,$AP$1:$BC$1,0),0)*(VLOOKUP($N147,[2]ActorTable!$1:$1048576,MATCH("표준 DI pr Min",[2]ActorTable!$1:$1,0),0)+$I147*(VLOOKUP($N147,[2]ActorTable!$1:$1048576,MATCH("표준 DI pr Max",[2]ActorTable!$1:$1,0),0)-VLOOKUP($N147,[2]ActorTable!$1:$1048576,MATCH("표준 DI pr Min",[2]ActorTable!$1:$1,0),0)+1)))),
IF($M147="안 지정 캐릭터 영웅등급",
  IF(AND(OR($B147=10,$B147=11),$M147=OFFSET($M147,-1,0)),OFFSET(R147,-1,0),
    VLOOKUP($M147,$AP:$BC,MATCH($AZ$1,$AP$1:$BC$1,0),0)+INT($I147*(VLOOKUP($M147,$AP:$BC,MATCH($BA$1,$AP$1:$BC$1,0),0)-VLOOKUP($M147,$AP:$BC,MATCH($AZ$1,$AP$1:$BC$1,0),0)+1))),
IF($M147="지정 캐릭터 PP",
  IF(AND(OR($B147=10,$B147=11),$M147=OFFSET($M147,-1,0)),OFFSET(R147,-1,0),
    INT($O147*VLOOKUP($M147,$AP:$BC,MATCH($AZ$1,$AP$1:$BC$1,0),0)*IF($O147&lt;=15,1,1+($O147-15)^0.5/8)*CHOOSE(MID($N147,7,1)+1,1,1.25,2)*(VLOOKUP($M147,$AP:$BC,MATCH($BA$1,$AP$1:$BC$1,0),0)+$I147*(VLOOKUP($M147,$AP:$BC,MATCH($BB$1,$AP$1:$BC$1,0),0)-VLOOKUP($M147,$AP:$BC,MATCH($BA$1,$AP$1:$BC$1,0),0))))),
IF(OR($M147="안 지정 캐릭터 PP 일반등급",$M147="안 지정 캐릭터 PP 영웅등급"),
  IF(AND(OR($B147=10,$B147=11),$M147=OFFSET($M147,-1,0)),OFFSET(R147,-1,0),
    $O147*VLOOKUP($M147,$AP:$BC,MATCH($AZ$1,$AP$1:$BC$1,0),0)),
"그외없음")))))))</f>
        <v>600</v>
      </c>
      <c r="S147" t="str">
        <f ca="1">IF(OR(ISNUMBER(N147),N147="삭제",ISBLANK(N147)),"",
IF(LEFT(N147,5)="Equip",
  IF($BP$1&lt;VLOOKUP(N147,[1]EquipTable!$1:$1048576,MATCH("업데이트순번",[1]EquipTable!$1:$1,0),0),"업데이트순번이상",""),
IF(LEFT(N147,5)="Actor",
  IF($BY$1&lt;VLOOKUP(N147,[2]ActorTable!$1:$1048576,MATCH("업데이트순번",[2]ActorTable!$1:$1,0),0),"업데이트순번이상",""),
"그외없음")))</f>
        <v/>
      </c>
      <c r="T147" t="str">
        <f ca="1">IF(OR(ISNUMBER(N147),N147="삭제",ISBLANK(N147)),"",
IF(LEFT(N147,5)="Equip",IF(MID(N147,7,1)="4","전설",""),
IF(LEFT(N147,5)="Actor",IF(MID(N147,7,1)="2","전설",""),
"그외없음")))</f>
        <v/>
      </c>
      <c r="U147" t="s">
        <v>82</v>
      </c>
      <c r="V147" t="s">
        <v>277</v>
      </c>
      <c r="W147">
        <v>1</v>
      </c>
      <c r="X147" t="s">
        <v>125</v>
      </c>
      <c r="Z147">
        <v>3300</v>
      </c>
      <c r="AA147" t="str">
        <f ca="1">IF(ISBLANK(AB147),"",
VLOOKUP(AB147,OFFSET(INDIRECT("$A:$B"),0,MATCH(AB$1&amp;"_Verify",INDIRECT("$1:$1"),0)-1),2,0)
)</f>
        <v>uph</v>
      </c>
      <c r="AB147" t="s">
        <v>91</v>
      </c>
      <c r="AC147">
        <v>70085</v>
      </c>
      <c r="AD147">
        <v>10</v>
      </c>
      <c r="AE147" t="s">
        <v>125</v>
      </c>
      <c r="AG147">
        <v>3000</v>
      </c>
      <c r="AH147" t="str">
        <f>IF(OR(ISNUMBER(AC147),AC147="삭제",ISBLANK(AC147)),"",
IF(LEFT(AC147,5)="Equip",
  IF($BP$1&lt;VLOOKUP(AC147,[1]EquipTable!$1:$1048576,MATCH("업데이트순번",[1]EquipTable!$1:$1,0),0),"업데이트순번이상",""),
IF(LEFT(AC147,5)="Actor",
  IF($BY$1&lt;VLOOKUP(AC147,[2]ActorTable!$1:$1048576,MATCH("업데이트순번",[2]ActorTable!$1:$1,0),0),"업데이트순번이상",""),
"그외없음")))</f>
        <v/>
      </c>
      <c r="AI147" s="11" t="str">
        <f>IF(OR(ISNUMBER(AC147),AC147="삭제",ISBLANK(AC147)),"",
IF(LEFT(AC147,5)="Equip",IF(MID(AC147,7,1)="4","전설",""),
IF(LEFT(AC147,5)="Actor",IF(MID(AC147,7,1)="2","전설",""),
"그외없음")))</f>
        <v/>
      </c>
      <c r="AJ147" t="str">
        <f>IF(ISBLANK($AB147),"",
IF(AND($B147&gt;=VLOOKUP($AB147,$AP:$AS,3,0),$B147&lt;=VLOOKUP($AB147,$AP:$AS,4,0)),"","슬롯타입이상"))</f>
        <v/>
      </c>
      <c r="AK147" t="str">
        <f>IF(OR(
  AND(NOT(ISERROR(FIND("상자",AB147))),ISBLANK(AC147)),
  AND(ISBLANK(AB147),ISBLANK(AC147)),
  AND(NOT(ISERROR(FIND("안 지정",AB147))),ISNUMBER(AC147))),"",
IF(AND(NOT(ISERROR(FIND("상자",AB147))),NOT(ISBLANK(AC147))),"밸류불필요",
IF(AND(NOT(ISERROR(FIND("안 지정",AB147))),NOT(ISNUMBER(AC147))),"숫자필요",
IF(NOT(ISERROR(FIND("장비",AB147))),
  IFERROR(VLOOKUP(AC147,[1]EquipTable!$A:$T,MATCH("이름참고",[1]EquipTable!$1:$1,0),0),"장비없음"),
IF(NOT(ISERROR(FIND("캐릭터",AB147))),
  IFERROR(VLOOKUP(AC147,[2]ActorTable!$A:$H,MATCH("이름참고",[2]ActorTable!$1:$1,0),0),"캐릭터없음"),
"")))))</f>
        <v/>
      </c>
      <c r="AL147">
        <v>1</v>
      </c>
      <c r="AM147" t="str">
        <f ca="1">IF(ROW()=2,AN147,OFFSET(AM147,-1,0)&amp;IF(LEN(AN147)=0,"",","&amp;AN147))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v>
      </c>
      <c r="AN147" t="str">
        <f ca="1">IF(AL147&lt;&gt;1,"",
"{"""&amp;A$1&amp;""":"&amp;A147
&amp;","""&amp;B$1&amp;""":"&amp;B147
&amp;IF(LEN(AA147)=0,"",","""&amp;AA$1&amp;""":"""&amp;AA147&amp;"""")
&amp;IF(LEN(AC147)=0,"",","""&amp;AC$1&amp;""":"""&amp;AC147&amp;"""")
&amp;IF(LEN(AD147)=0,"",","""&amp;AD$1&amp;""":"&amp;AD147)
&amp;IF(LEN(AE147)=0,"",","""&amp;AE$1&amp;""":"""&amp;AE147&amp;"""")
&amp;IF(LEN(AF147)=0,"",","""&amp;AF$1&amp;""":"&amp;AF147)
&amp;IF(LEN(AG147)=0,"",","""&amp;AG$1&amp;""":"&amp;AG147)&amp;"}")</f>
        <v>{"dy":15,"sl":5,"tp":"uph","vl":"70085","cn":10,"pt":"GO","pr":3000}</v>
      </c>
    </row>
    <row r="148" spans="1:40">
      <c r="A148">
        <v>15</v>
      </c>
      <c r="B148">
        <v>6</v>
      </c>
      <c r="C148">
        <f>IF(B148&lt;=9,0,
IF(B148=10,1,2))</f>
        <v>0</v>
      </c>
      <c r="D148">
        <f ca="1">RAND()</f>
        <v>0.80823701588914632</v>
      </c>
      <c r="E148">
        <f ca="1">RAND()</f>
        <v>0.78804834484558783</v>
      </c>
      <c r="F148">
        <f ca="1">RAND()</f>
        <v>0.86400171142564253</v>
      </c>
      <c r="G148">
        <f ca="1">RAND()</f>
        <v>0.59327392520609723</v>
      </c>
      <c r="H148">
        <f ca="1">RAND()</f>
        <v>0.24181445614390118</v>
      </c>
      <c r="I148">
        <f ca="1">RAND()</f>
        <v>6.5014370148017697E-3</v>
      </c>
      <c r="M148" t="str">
        <f ca="1">IF(LEN(J148)&lt;&gt;0,J148,VLOOKUP(D148+$B148,$BJ:$BK,MATCH($BK$1,$BJ$1:$BK$1,0),1))</f>
        <v>지정 장비</v>
      </c>
      <c r="N148" t="str">
        <f ca="1">IF(LEN(K148)&lt;&gt;0,
  IF(LEN($J148)=0,"두 칸 모두 입력",
  IF($J148="지정 장비",K148,INDEX($CA:$CA,MATCH(K148,$CB:$CB,0)))),
IF($M148="삭제","삭제",
IF($M148="지정 장비",VLOOKUP($E148,OFFSET($BS:$BV,0,IF($B148=6,1,IF($B148=7,2,0))),MATCH($BV$1,OFFSET($BS$1:$BV$1,0,IF($B148=6,1,IF($B148=7,2,0))),0),1),
IF(OR($M148="캐릭터 상자 일반등급",$M148="캐릭터 상자 영웅등급"),"삭제",
IF(OR($M148="지정 캐릭터",$M148="지정 캐릭터 PP",IF(ISERROR(FIND("지정 캐릭터 LBP",$M148)),0,1)),
  IF(AND(OR($B148=10,$B148=11),$M148=OFFSET($M148,-1,0)),OFFSET(N148,-1,0),VLOOKUP($E148,$BZ:$CA,MATCH($CA$1,$BZ$1:$CA$1,0),1)),
IF(OR($M148="안 지정 캐릭터 영웅등급",$M148="안 지정 캐릭터 PP 일반등급",$M148="안 지정 캐릭터 PP 영웅등급"),
  IF(AND(OR($B148=10,$B148=11),$M148=OFFSET($M148,-1,0)),OFFSET(N148,-1,0),INT($E148*100000)),
"그외없음"))))))</f>
        <v>Equip7102</v>
      </c>
      <c r="O148">
        <f ca="1">IF(LEN(L148)&lt;&gt;0,
  IF(OR(LEN($J148)=0,LEN($K148)=0),"세 칸 모두 입력",L148),
IF($M148="삭제","삭제",
IF(OR($M148="지정 장비",$M148="캐릭터 상자 일반등급",$M148="캐릭터 상자 영웅등급",$M148="지정 캐릭터",IF(ISERROR(FIND("지정 캐릭터 LBP",$M148)),0,1),$M148="안 지정 캐릭터 영웅등급"),1,
IF($M148="지정 캐릭터 PP",
  IF(AND(OR($B148=10,$B148=11),$M148=OFFSET($M148,-1,0)),OFFSET(O148,-1,0),
    VLOOKUP($M148,$AP:$BB,MATCH($AX$1,$AP$1:$BB$1,0),0)+INT($E148*(VLOOKUP($M148,$AP:$BB,MATCH($AY$1,$AP$1:$BB$1,0),0)-VLOOKUP($M148,$AP:$BB,MATCH($AX$1,$AP$1:$BB$1,0),0)+1))),
IF(OR($M148="안 지정 캐릭터 PP 일반등급",$M148="안 지정 캐릭터 PP 영웅등급"),
  IF(AND(OR($B148=10,$B148=11),$M148=OFFSET($M148,-1,0)),OFFSET(O148,-1,0),
    VLOOKUP($M148,$AP:$BB,MATCH($AX$1,$AP$1:$BB$1,0),0)+INT($E148*(VLOOKUP($M148,$AP:$BB,MATCH($AY$1,$AP$1:$BB$1,0),0)-VLOOKUP($M148,$AP:$BB,MATCH($AX$1,$AP$1:$BB$1,0),0)+1))),
"그외없음")))))</f>
        <v>1</v>
      </c>
      <c r="P148" t="str">
        <f ca="1">IF($M148="삭제","삭제",
IF($M148="지정 장비",
  IF(ISBLANK(VLOOKUP($N148,[1]EquipTable!$1:$1048576,MATCH("표준 GO pr Min",[1]EquipTable!$1:$1,0),0)),"DI",
    IF(ISBLANK(VLOOKUP($N148,[1]EquipTable!$1:$1048576,MATCH("표준 DI pr Min",[1]EquipTable!$1:$1,0),0)),"GO",
      IF(G148&lt;IF($B148&lt;=1,0.5,0.25),"DI","GO"))),
IF(OR($M148="캐릭터 상자 일반등급",$M148="캐릭터 상자 영웅등급"),"DI",
IF(OR($M148="지정 캐릭터",IF(ISERROR(FIND("지정 캐릭터 LBP",$M148)),0,1),$M148="안 지정 캐릭터 영웅등급"),"DI",
IF($M148="지정 캐릭터 PP","DI",
IF(OR($M148="안 지정 캐릭터 PP 일반등급",$M148="안 지정 캐릭터 PP 영웅등급"),"GO",
"그외없음"))))))</f>
        <v>GO</v>
      </c>
      <c r="Q148" t="str">
        <f ca="1">IF($M148="삭제","삭제",
IF($P148="GO","삭제",
IF($M148="지정 장비",
  IF(ISBLANK(VLOOKUP($N148,[1]EquipTable!$1:$1048576,MATCH("표준 DI pp Min",[1]EquipTable!$1:$1,0),0)),"삭제",
    VLOOKUP($N148,[1]EquipTable!$1:$1048576,MATCH("표준 DI pp Min",[1]EquipTable!$1:$1,0),0)+INT($H148*(VLOOKUP($N148,[1]EquipTable!$1:$1048576,MATCH("표준 DI pp Max",[1]EquipTable!$1:$1,0),0)-VLOOKUP($N148,[1]EquipTable!$1:$1048576,MATCH("표준 DI pp Min",[1]EquipTable!$1:$1,0),0)+1))),
IF(OR($M148="캐릭터 상자 일반등급",$M148="캐릭터 상자 영웅등급"),"삭제",
IF(OR($M148="지정 캐릭터",IF(ISERROR(FIND("지정 캐릭터 LBP",$M148)),0,1)),
  IF(AND(OR($B148=10,$B148=11),$M148=OFFSET($M148,-1,0)),OFFSET(Q148,-1,0),
    IF(ISBLANK(VLOOKUP($N148,[2]ActorTable!$1:$1048576,MATCH("표준 DI pp Min",[2]ActorTable!$1:$1,0),0)),"삭제",
      INT(VLOOKUP($M148,$AP:$BC,MATCH($AZ$1,$AP$1:$BC$1,0),0)*(VLOOKUP($N148,[2]ActorTable!$1:$1048576,MATCH("표준 DI pp Min",[2]ActorTable!$1:$1,0),0)+$H148*(VLOOKUP($N148,[2]ActorTable!$1:$1048576,MATCH("표준 DI pp Max",[2]ActorTable!$1:$1,0),0)-VLOOKUP($N148,[2]ActorTable!$1:$1048576,MATCH("표준 DI pp Min",[2]ActorTable!$1:$1,0),0)+1))))),
IF($M148="안 지정 캐릭터 영웅등급",
  IF(AND(OR($B148=10,$B148=11),$M148=OFFSET($M148,-1,0)),OFFSET(Q148,-1,0),
    VLOOKUP($M148,$AP:$BC,MATCH($BB$1,$AP$1:$BC$1,0),0)+INT($H148*(VLOOKUP($M148,$AP:$BC,MATCH($BC$1,$AP$1:$BC$1,0),0)-VLOOKUP($M148,$AP:$BC,MATCH($BB$1,$AP$1:$BC$1,0),0)+1))),
IF($M148="지정 캐릭터 PP",
  IF(AND(OR($B148=10,$B148=11),$M148=OFFSET($M148,-1,0)),OFFSET(Q148,-1,0),
    INT($O148*VLOOKUP($M148,$AP:$BC,MATCH($AZ$1,$AP$1:$BC$1,0),0)*IF($O148&lt;=15,1,1+($O148-15)^0.5/8)*CHOOSE(MID($N148,7,1)+1,1,1.25,2))),
"그외없음")))))))</f>
        <v>삭제</v>
      </c>
      <c r="R148">
        <f ca="1">IF($M148="삭제","삭제",
IF($M148="지정 장비",
  IF($P148="DI",
    VLOOKUP($N148,[1]EquipTable!$1:$1048576,MATCH("표준 DI pr Min",[1]EquipTable!$1:$1,0),0)+INT($I148*(VLOOKUP($N148,[1]EquipTable!$1:$1048576,MATCH("표준 DI pr Max",[1]EquipTable!$1:$1,0),0)-VLOOKUP($N148,[1]EquipTable!$1:$1048576,MATCH("표준 DI pr Min",[1]EquipTable!$1:$1,0),0)+1)),
    ROUNDDOWN(VLOOKUP($N148,[1]EquipTable!$1:$1048576,MATCH("표준 GO pr Min",[1]EquipTable!$1:$1,0),0)+INT($I148*(VLOOKUP($N148,[1]EquipTable!$1:$1048576,MATCH("표준 GO pr Max",[1]EquipTable!$1:$1,0),0)-VLOOKUP($N148,[1]EquipTable!$1:$1048576,MATCH("표준 GO pr Min",[1]EquipTable!$1:$1,0),0)+100)),-2)),
IF(OR($M148="캐릭터 상자 일반등급",$M148="캐릭터 상자 영웅등급"),VLOOKUP($M148,$AP:$BC,MATCH($AZ$1,$AP$1:$BC$1,0),0),
IF(OR($M148="지정 캐릭터",IF(ISERROR(FIND("지정 캐릭터 LBP",$M148)),0,1)),
  IF(AND(OR($B148=10,$B148=11),$M148=OFFSET($M148,-1,0)),OFFSET(R148,-1,0),
    INT(VLOOKUP($M148,$AP:$BC,MATCH($AZ$1,$AP$1:$BC$1,0),0)*(VLOOKUP($N148,[2]ActorTable!$1:$1048576,MATCH("표준 DI pr Min",[2]ActorTable!$1:$1,0),0)+$I148*(VLOOKUP($N148,[2]ActorTable!$1:$1048576,MATCH("표준 DI pr Max",[2]ActorTable!$1:$1,0),0)-VLOOKUP($N148,[2]ActorTable!$1:$1048576,MATCH("표준 DI pr Min",[2]ActorTable!$1:$1,0),0)+1)))),
IF($M148="안 지정 캐릭터 영웅등급",
  IF(AND(OR($B148=10,$B148=11),$M148=OFFSET($M148,-1,0)),OFFSET(R148,-1,0),
    VLOOKUP($M148,$AP:$BC,MATCH($AZ$1,$AP$1:$BC$1,0),0)+INT($I148*(VLOOKUP($M148,$AP:$BC,MATCH($BA$1,$AP$1:$BC$1,0),0)-VLOOKUP($M148,$AP:$BC,MATCH($AZ$1,$AP$1:$BC$1,0),0)+1))),
IF($M148="지정 캐릭터 PP",
  IF(AND(OR($B148=10,$B148=11),$M148=OFFSET($M148,-1,0)),OFFSET(R148,-1,0),
    INT($O148*VLOOKUP($M148,$AP:$BC,MATCH($AZ$1,$AP$1:$BC$1,0),0)*IF($O148&lt;=15,1,1+($O148-15)^0.5/8)*CHOOSE(MID($N148,7,1)+1,1,1.25,2)*(VLOOKUP($M148,$AP:$BC,MATCH($BA$1,$AP$1:$BC$1,0),0)+$I148*(VLOOKUP($M148,$AP:$BC,MATCH($BB$1,$AP$1:$BC$1,0),0)-VLOOKUP($M148,$AP:$BC,MATCH($BA$1,$AP$1:$BC$1,0),0))))),
IF(OR($M148="안 지정 캐릭터 PP 일반등급",$M148="안 지정 캐릭터 PP 영웅등급"),
  IF(AND(OR($B148=10,$B148=11),$M148=OFFSET($M148,-1,0)),OFFSET(R148,-1,0),
    $O148*VLOOKUP($M148,$AP:$BC,MATCH($AZ$1,$AP$1:$BC$1,0),0)),
"그외없음")))))))</f>
        <v>3100</v>
      </c>
      <c r="S148" t="str">
        <f ca="1">IF(OR(ISNUMBER(N148),N148="삭제",ISBLANK(N148)),"",
IF(LEFT(N148,5)="Equip",
  IF($BP$1&lt;VLOOKUP(N148,[1]EquipTable!$1:$1048576,MATCH("업데이트순번",[1]EquipTable!$1:$1,0),0),"업데이트순번이상",""),
IF(LEFT(N148,5)="Actor",
  IF($BY$1&lt;VLOOKUP(N148,[2]ActorTable!$1:$1048576,MATCH("업데이트순번",[2]ActorTable!$1:$1,0),0),"업데이트순번이상",""),
"그외없음")))</f>
        <v/>
      </c>
      <c r="T148" t="str">
        <f ca="1">IF(OR(ISNUMBER(N148),N148="삭제",ISBLANK(N148)),"",
IF(LEFT(N148,5)="Equip",IF(MID(N148,7,1)="4","전설",""),
IF(LEFT(N148,5)="Actor",IF(MID(N148,7,1)="2","전설",""),
"그외없음")))</f>
        <v/>
      </c>
      <c r="U148" t="s">
        <v>82</v>
      </c>
      <c r="V148" t="s">
        <v>184</v>
      </c>
      <c r="W148">
        <v>1</v>
      </c>
      <c r="X148" t="s">
        <v>125</v>
      </c>
      <c r="Z148">
        <v>7600</v>
      </c>
      <c r="AA148" t="str">
        <f ca="1">IF(ISBLANK(AB148),"",
VLOOKUP(AB148,OFFSET(INDIRECT("$A:$B"),0,MATCH(AB$1&amp;"_Verify",INDIRECT("$1:$1"),0)-1),2,0)
)</f>
        <v>fe</v>
      </c>
      <c r="AB148" t="s">
        <v>82</v>
      </c>
      <c r="AC148" t="s">
        <v>458</v>
      </c>
      <c r="AD148">
        <v>1</v>
      </c>
      <c r="AE148" t="s">
        <v>125</v>
      </c>
      <c r="AG148">
        <v>22400</v>
      </c>
      <c r="AH148" t="str">
        <f ca="1">IF(OR(ISNUMBER(AC148),AC148="삭제",ISBLANK(AC148)),"",
IF(LEFT(AC148,5)="Equip",
  IF($BP$1&lt;VLOOKUP(AC148,[1]EquipTable!$1:$1048576,MATCH("업데이트순번",[1]EquipTable!$1:$1,0),0),"업데이트순번이상",""),
IF(LEFT(AC148,5)="Actor",
  IF($BY$1&lt;VLOOKUP(AC148,[2]ActorTable!$1:$1048576,MATCH("업데이트순번",[2]ActorTable!$1:$1,0),0),"업데이트순번이상",""),
"그외없음")))</f>
        <v/>
      </c>
      <c r="AI148" s="11" t="str">
        <f>IF(OR(ISNUMBER(AC148),AC148="삭제",ISBLANK(AC148)),"",
IF(LEFT(AC148,5)="Equip",IF(MID(AC148,7,1)="4","전설",""),
IF(LEFT(AC148,5)="Actor",IF(MID(AC148,7,1)="2","전설",""),
"그외없음")))</f>
        <v/>
      </c>
      <c r="AJ148" t="str">
        <f>IF(ISBLANK($AB148),"",
IF(AND($B148&gt;=VLOOKUP($AB148,$AP:$AS,3,0),$B148&lt;=VLOOKUP($AB148,$AP:$AS,4,0)),"","슬롯타입이상"))</f>
        <v/>
      </c>
      <c r="AK148" t="str">
        <f ca="1">IF(OR(
  AND(NOT(ISERROR(FIND("상자",AB148))),ISBLANK(AC148)),
  AND(ISBLANK(AB148),ISBLANK(AC148)),
  AND(NOT(ISERROR(FIND("안 지정",AB148))),ISNUMBER(AC148))),"",
IF(AND(NOT(ISERROR(FIND("상자",AB148))),NOT(ISBLANK(AC148))),"밸류불필요",
IF(AND(NOT(ISERROR(FIND("안 지정",AB148))),NOT(ISNUMBER(AC148))),"숫자필요",
IF(NOT(ISERROR(FIND("장비",AB148))),
  IFERROR(VLOOKUP(AC148,[1]EquipTable!$A:$T,MATCH("이름참고",[1]EquipTable!$1:$1,0),0),"장비없음"),
IF(NOT(ISERROR(FIND("캐릭터",AB148))),
  IFERROR(VLOOKUP(AC148,[2]ActorTable!$A:$H,MATCH("이름참고",[2]ActorTable!$1:$1,0),0),"캐릭터없음"),
"")))))</f>
        <v>검투사의 명예</v>
      </c>
      <c r="AL148">
        <v>1</v>
      </c>
      <c r="AM148" t="str">
        <f ca="1">IF(ROW()=2,AN148,OFFSET(AM148,-1,0)&amp;IF(LEN(AN148)=0,"",","&amp;AN148))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v>
      </c>
      <c r="AN148" t="str">
        <f ca="1">IF(AL148&lt;&gt;1,"",
"{"""&amp;A$1&amp;""":"&amp;A148
&amp;","""&amp;B$1&amp;""":"&amp;B148
&amp;IF(LEN(AA148)=0,"",","""&amp;AA$1&amp;""":"""&amp;AA148&amp;"""")
&amp;IF(LEN(AC148)=0,"",","""&amp;AC$1&amp;""":"""&amp;AC148&amp;"""")
&amp;IF(LEN(AD148)=0,"",","""&amp;AD$1&amp;""":"&amp;AD148)
&amp;IF(LEN(AE148)=0,"",","""&amp;AE$1&amp;""":"""&amp;AE148&amp;"""")
&amp;IF(LEN(AF148)=0,"",","""&amp;AF$1&amp;""":"&amp;AF148)
&amp;IF(LEN(AG148)=0,"",","""&amp;AG$1&amp;""":"&amp;AG148)&amp;"}")</f>
        <v>{"dy":15,"sl":6,"tp":"fe","vl":"Equip7302","cn":1,"pt":"GO","pr":22400}</v>
      </c>
    </row>
    <row r="149" spans="1:40">
      <c r="A149">
        <v>15</v>
      </c>
      <c r="B149">
        <v>7</v>
      </c>
      <c r="C149">
        <f>IF(B149&lt;=9,0,
IF(B149=10,1,2))</f>
        <v>0</v>
      </c>
      <c r="D149">
        <f ca="1">RAND()</f>
        <v>0.70322897690669695</v>
      </c>
      <c r="E149">
        <f ca="1">RAND()</f>
        <v>0.42625903803314436</v>
      </c>
      <c r="F149">
        <f ca="1">RAND()</f>
        <v>0.428251153731534</v>
      </c>
      <c r="G149">
        <f ca="1">RAND()</f>
        <v>0.82644549418508373</v>
      </c>
      <c r="H149">
        <f ca="1">RAND()</f>
        <v>0.20122592228213787</v>
      </c>
      <c r="I149">
        <f ca="1">RAND()</f>
        <v>7.4353658101773301E-2</v>
      </c>
      <c r="M149" t="str">
        <f ca="1">IF(LEN(J149)&lt;&gt;0,J149,VLOOKUP(D149+$B149,$BJ:$BK,MATCH($BK$1,$BJ$1:$BK$1,0),1))</f>
        <v>지정 장비</v>
      </c>
      <c r="N149" t="str">
        <f ca="1">IF(LEN(K149)&lt;&gt;0,
  IF(LEN($J149)=0,"두 칸 모두 입력",
  IF($J149="지정 장비",K149,INDEX($CA:$CA,MATCH(K149,$CB:$CB,0)))),
IF($M149="삭제","삭제",
IF($M149="지정 장비",VLOOKUP($E149,OFFSET($BS:$BV,0,IF($B149=6,1,IF($B149=7,2,0))),MATCH($BV$1,OFFSET($BS$1:$BV$1,0,IF($B149=6,1,IF($B149=7,2,0))),0),1),
IF(OR($M149="캐릭터 상자 일반등급",$M149="캐릭터 상자 영웅등급"),"삭제",
IF(OR($M149="지정 캐릭터",$M149="지정 캐릭터 PP",IF(ISERROR(FIND("지정 캐릭터 LBP",$M149)),0,1)),
  IF(AND(OR($B149=10,$B149=11),$M149=OFFSET($M149,-1,0)),OFFSET(N149,-1,0),VLOOKUP($E149,$BZ:$CA,MATCH($CA$1,$BZ$1:$CA$1,0),1)),
IF(OR($M149="안 지정 캐릭터 영웅등급",$M149="안 지정 캐릭터 PP 일반등급",$M149="안 지정 캐릭터 PP 영웅등급"),
  IF(AND(OR($B149=10,$B149=11),$M149=OFFSET($M149,-1,0)),OFFSET(N149,-1,0),INT($E149*100000)),
"그외없음"))))))</f>
        <v>Equip5001</v>
      </c>
      <c r="O149">
        <f ca="1">IF(LEN(L149)&lt;&gt;0,
  IF(OR(LEN($J149)=0,LEN($K149)=0),"세 칸 모두 입력",L149),
IF($M149="삭제","삭제",
IF(OR($M149="지정 장비",$M149="캐릭터 상자 일반등급",$M149="캐릭터 상자 영웅등급",$M149="지정 캐릭터",IF(ISERROR(FIND("지정 캐릭터 LBP",$M149)),0,1),$M149="안 지정 캐릭터 영웅등급"),1,
IF($M149="지정 캐릭터 PP",
  IF(AND(OR($B149=10,$B149=11),$M149=OFFSET($M149,-1,0)),OFFSET(O149,-1,0),
    VLOOKUP($M149,$AP:$BB,MATCH($AX$1,$AP$1:$BB$1,0),0)+INT($E149*(VLOOKUP($M149,$AP:$BB,MATCH($AY$1,$AP$1:$BB$1,0),0)-VLOOKUP($M149,$AP:$BB,MATCH($AX$1,$AP$1:$BB$1,0),0)+1))),
IF(OR($M149="안 지정 캐릭터 PP 일반등급",$M149="안 지정 캐릭터 PP 영웅등급"),
  IF(AND(OR($B149=10,$B149=11),$M149=OFFSET($M149,-1,0)),OFFSET(O149,-1,0),
    VLOOKUP($M149,$AP:$BB,MATCH($AX$1,$AP$1:$BB$1,0),0)+INT($E149*(VLOOKUP($M149,$AP:$BB,MATCH($AY$1,$AP$1:$BB$1,0),0)-VLOOKUP($M149,$AP:$BB,MATCH($AX$1,$AP$1:$BB$1,0),0)+1))),
"그외없음")))))</f>
        <v>1</v>
      </c>
      <c r="P149" t="str">
        <f ca="1">IF($M149="삭제","삭제",
IF($M149="지정 장비",
  IF(ISBLANK(VLOOKUP($N149,[1]EquipTable!$1:$1048576,MATCH("표준 GO pr Min",[1]EquipTable!$1:$1,0),0)),"DI",
    IF(ISBLANK(VLOOKUP($N149,[1]EquipTable!$1:$1048576,MATCH("표준 DI pr Min",[1]EquipTable!$1:$1,0),0)),"GO",
      IF(G149&lt;IF($B149&lt;=1,0.5,0.25),"DI","GO"))),
IF(OR($M149="캐릭터 상자 일반등급",$M149="캐릭터 상자 영웅등급"),"DI",
IF(OR($M149="지정 캐릭터",IF(ISERROR(FIND("지정 캐릭터 LBP",$M149)),0,1),$M149="안 지정 캐릭터 영웅등급"),"DI",
IF($M149="지정 캐릭터 PP","DI",
IF(OR($M149="안 지정 캐릭터 PP 일반등급",$M149="안 지정 캐릭터 PP 영웅등급"),"GO",
"그외없음"))))))</f>
        <v>GO</v>
      </c>
      <c r="Q149" t="str">
        <f ca="1">IF($M149="삭제","삭제",
IF($P149="GO","삭제",
IF($M149="지정 장비",
  IF(ISBLANK(VLOOKUP($N149,[1]EquipTable!$1:$1048576,MATCH("표준 DI pp Min",[1]EquipTable!$1:$1,0),0)),"삭제",
    VLOOKUP($N149,[1]EquipTable!$1:$1048576,MATCH("표준 DI pp Min",[1]EquipTable!$1:$1,0),0)+INT($H149*(VLOOKUP($N149,[1]EquipTable!$1:$1048576,MATCH("표준 DI pp Max",[1]EquipTable!$1:$1,0),0)-VLOOKUP($N149,[1]EquipTable!$1:$1048576,MATCH("표준 DI pp Min",[1]EquipTable!$1:$1,0),0)+1))),
IF(OR($M149="캐릭터 상자 일반등급",$M149="캐릭터 상자 영웅등급"),"삭제",
IF(OR($M149="지정 캐릭터",IF(ISERROR(FIND("지정 캐릭터 LBP",$M149)),0,1)),
  IF(AND(OR($B149=10,$B149=11),$M149=OFFSET($M149,-1,0)),OFFSET(Q149,-1,0),
    IF(ISBLANK(VLOOKUP($N149,[2]ActorTable!$1:$1048576,MATCH("표준 DI pp Min",[2]ActorTable!$1:$1,0),0)),"삭제",
      INT(VLOOKUP($M149,$AP:$BC,MATCH($AZ$1,$AP$1:$BC$1,0),0)*(VLOOKUP($N149,[2]ActorTable!$1:$1048576,MATCH("표준 DI pp Min",[2]ActorTable!$1:$1,0),0)+$H149*(VLOOKUP($N149,[2]ActorTable!$1:$1048576,MATCH("표준 DI pp Max",[2]ActorTable!$1:$1,0),0)-VLOOKUP($N149,[2]ActorTable!$1:$1048576,MATCH("표준 DI pp Min",[2]ActorTable!$1:$1,0),0)+1))))),
IF($M149="안 지정 캐릭터 영웅등급",
  IF(AND(OR($B149=10,$B149=11),$M149=OFFSET($M149,-1,0)),OFFSET(Q149,-1,0),
    VLOOKUP($M149,$AP:$BC,MATCH($BB$1,$AP$1:$BC$1,0),0)+INT($H149*(VLOOKUP($M149,$AP:$BC,MATCH($BC$1,$AP$1:$BC$1,0),0)-VLOOKUP($M149,$AP:$BC,MATCH($BB$1,$AP$1:$BC$1,0),0)+1))),
IF($M149="지정 캐릭터 PP",
  IF(AND(OR($B149=10,$B149=11),$M149=OFFSET($M149,-1,0)),OFFSET(Q149,-1,0),
    INT($O149*VLOOKUP($M149,$AP:$BC,MATCH($AZ$1,$AP$1:$BC$1,0),0)*IF($O149&lt;=15,1,1+($O149-15)^0.5/8)*CHOOSE(MID($N149,7,1)+1,1,1.25,2))),
"그외없음")))))))</f>
        <v>삭제</v>
      </c>
      <c r="R149">
        <f ca="1">IF($M149="삭제","삭제",
IF($M149="지정 장비",
  IF($P149="DI",
    VLOOKUP($N149,[1]EquipTable!$1:$1048576,MATCH("표준 DI pr Min",[1]EquipTable!$1:$1,0),0)+INT($I149*(VLOOKUP($N149,[1]EquipTable!$1:$1048576,MATCH("표준 DI pr Max",[1]EquipTable!$1:$1,0),0)-VLOOKUP($N149,[1]EquipTable!$1:$1048576,MATCH("표준 DI pr Min",[1]EquipTable!$1:$1,0),0)+1)),
    ROUNDDOWN(VLOOKUP($N149,[1]EquipTable!$1:$1048576,MATCH("표준 GO pr Min",[1]EquipTable!$1:$1,0),0)+INT($I149*(VLOOKUP($N149,[1]EquipTable!$1:$1048576,MATCH("표준 GO pr Max",[1]EquipTable!$1:$1,0),0)-VLOOKUP($N149,[1]EquipTable!$1:$1048576,MATCH("표준 GO pr Min",[1]EquipTable!$1:$1,0),0)+100)),-2)),
IF(OR($M149="캐릭터 상자 일반등급",$M149="캐릭터 상자 영웅등급"),VLOOKUP($M149,$AP:$BC,MATCH($AZ$1,$AP$1:$BC$1,0),0),
IF(OR($M149="지정 캐릭터",IF(ISERROR(FIND("지정 캐릭터 LBP",$M149)),0,1)),
  IF(AND(OR($B149=10,$B149=11),$M149=OFFSET($M149,-1,0)),OFFSET(R149,-1,0),
    INT(VLOOKUP($M149,$AP:$BC,MATCH($AZ$1,$AP$1:$BC$1,0),0)*(VLOOKUP($N149,[2]ActorTable!$1:$1048576,MATCH("표준 DI pr Min",[2]ActorTable!$1:$1,0),0)+$I149*(VLOOKUP($N149,[2]ActorTable!$1:$1048576,MATCH("표준 DI pr Max",[2]ActorTable!$1:$1,0),0)-VLOOKUP($N149,[2]ActorTable!$1:$1048576,MATCH("표준 DI pr Min",[2]ActorTable!$1:$1,0),0)+1)))),
IF($M149="안 지정 캐릭터 영웅등급",
  IF(AND(OR($B149=10,$B149=11),$M149=OFFSET($M149,-1,0)),OFFSET(R149,-1,0),
    VLOOKUP($M149,$AP:$BC,MATCH($AZ$1,$AP$1:$BC$1,0),0)+INT($I149*(VLOOKUP($M149,$AP:$BC,MATCH($BA$1,$AP$1:$BC$1,0),0)-VLOOKUP($M149,$AP:$BC,MATCH($AZ$1,$AP$1:$BC$1,0),0)+1))),
IF($M149="지정 캐릭터 PP",
  IF(AND(OR($B149=10,$B149=11),$M149=OFFSET($M149,-1,0)),OFFSET(R149,-1,0),
    INT($O149*VLOOKUP($M149,$AP:$BC,MATCH($AZ$1,$AP$1:$BC$1,0),0)*IF($O149&lt;=15,1,1+($O149-15)^0.5/8)*CHOOSE(MID($N149,7,1)+1,1,1.25,2)*(VLOOKUP($M149,$AP:$BC,MATCH($BA$1,$AP$1:$BC$1,0),0)+$I149*(VLOOKUP($M149,$AP:$BC,MATCH($BB$1,$AP$1:$BC$1,0),0)-VLOOKUP($M149,$AP:$BC,MATCH($BA$1,$AP$1:$BC$1,0),0))))),
IF(OR($M149="안 지정 캐릭터 PP 일반등급",$M149="안 지정 캐릭터 PP 영웅등급"),
  IF(AND(OR($B149=10,$B149=11),$M149=OFFSET($M149,-1,0)),OFFSET(R149,-1,0),
    $O149*VLOOKUP($M149,$AP:$BC,MATCH($AZ$1,$AP$1:$BC$1,0),0)),
"그외없음")))))))</f>
        <v>600</v>
      </c>
      <c r="S149" t="str">
        <f ca="1">IF(OR(ISNUMBER(N149),N149="삭제",ISBLANK(N149)),"",
IF(LEFT(N149,5)="Equip",
  IF($BP$1&lt;VLOOKUP(N149,[1]EquipTable!$1:$1048576,MATCH("업데이트순번",[1]EquipTable!$1:$1,0),0),"업데이트순번이상",""),
IF(LEFT(N149,5)="Actor",
  IF($BY$1&lt;VLOOKUP(N149,[2]ActorTable!$1:$1048576,MATCH("업데이트순번",[2]ActorTable!$1:$1,0),0),"업데이트순번이상",""),
"그외없음")))</f>
        <v/>
      </c>
      <c r="T149" t="str">
        <f ca="1">IF(OR(ISNUMBER(N149),N149="삭제",ISBLANK(N149)),"",
IF(LEFT(N149,5)="Equip",IF(MID(N149,7,1)="4","전설",""),
IF(LEFT(N149,5)="Actor",IF(MID(N149,7,1)="2","전설",""),
"그외없음")))</f>
        <v/>
      </c>
      <c r="U149" t="s">
        <v>82</v>
      </c>
      <c r="V149" t="s">
        <v>180</v>
      </c>
      <c r="W149">
        <v>1</v>
      </c>
      <c r="X149" t="s">
        <v>125</v>
      </c>
      <c r="Z149">
        <v>5100</v>
      </c>
      <c r="AA149" t="str">
        <f ca="1">IF(ISBLANK(AB149),"",
VLOOKUP(AB149,OFFSET(INDIRECT("$A:$B"),0,MATCH(AB$1&amp;"_Verify",INDIRECT("$1:$1"),0)-1),2,0)
)</f>
        <v>fe</v>
      </c>
      <c r="AB149" t="s">
        <v>82</v>
      </c>
      <c r="AC149" t="s">
        <v>187</v>
      </c>
      <c r="AD149">
        <v>1</v>
      </c>
      <c r="AE149" t="s">
        <v>125</v>
      </c>
      <c r="AG149">
        <v>7800</v>
      </c>
      <c r="AH149" t="str">
        <f ca="1">IF(OR(ISNUMBER(AC149),AC149="삭제",ISBLANK(AC149)),"",
IF(LEFT(AC149,5)="Equip",
  IF($BP$1&lt;VLOOKUP(AC149,[1]EquipTable!$1:$1048576,MATCH("업데이트순번",[1]EquipTable!$1:$1,0),0),"업데이트순번이상",""),
IF(LEFT(AC149,5)="Actor",
  IF($BY$1&lt;VLOOKUP(AC149,[2]ActorTable!$1:$1048576,MATCH("업데이트순번",[2]ActorTable!$1:$1,0),0),"업데이트순번이상",""),
"그외없음")))</f>
        <v/>
      </c>
      <c r="AI149" s="11" t="str">
        <f>IF(OR(ISNUMBER(AC149),AC149="삭제",ISBLANK(AC149)),"",
IF(LEFT(AC149,5)="Equip",IF(MID(AC149,7,1)="4","전설",""),
IF(LEFT(AC149,5)="Actor",IF(MID(AC149,7,1)="2","전설",""),
"그외없음")))</f>
        <v/>
      </c>
      <c r="AJ149" t="str">
        <f>IF(ISBLANK($AB149),"",
IF(AND($B149&gt;=VLOOKUP($AB149,$AP:$AS,3,0),$B149&lt;=VLOOKUP($AB149,$AP:$AS,4,0)),"","슬롯타입이상"))</f>
        <v/>
      </c>
      <c r="AK149" t="str">
        <f ca="1">IF(OR(
  AND(NOT(ISERROR(FIND("상자",AB149))),ISBLANK(AC149)),
  AND(ISBLANK(AB149),ISBLANK(AC149)),
  AND(NOT(ISERROR(FIND("안 지정",AB149))),ISNUMBER(AC149))),"",
IF(AND(NOT(ISERROR(FIND("상자",AB149))),NOT(ISBLANK(AC149))),"밸류불필요",
IF(AND(NOT(ISERROR(FIND("안 지정",AB149))),NOT(ISNUMBER(AC149))),"숫자필요",
IF(NOT(ISERROR(FIND("장비",AB149))),
  IFERROR(VLOOKUP(AC149,[1]EquipTable!$A:$T,MATCH("이름참고",[1]EquipTable!$1:$1,0),0),"장비없음"),
IF(NOT(ISERROR(FIND("캐릭터",AB149))),
  IFERROR(VLOOKUP(AC149,[2]ActorTable!$A:$H,MATCH("이름참고",[2]ActorTable!$1:$1,0),0),"캐릭터없음"),
"")))))</f>
        <v>스톤 버스터</v>
      </c>
      <c r="AL149">
        <v>1</v>
      </c>
      <c r="AM149" t="str">
        <f ca="1">IF(ROW()=2,AN149,OFFSET(AM149,-1,0)&amp;IF(LEN(AN149)=0,"",","&amp;AN149))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v>
      </c>
      <c r="AN149" t="str">
        <f ca="1">IF(AL149&lt;&gt;1,"",
"{"""&amp;A$1&amp;""":"&amp;A149
&amp;","""&amp;B$1&amp;""":"&amp;B149
&amp;IF(LEN(AA149)=0,"",","""&amp;AA$1&amp;""":"""&amp;AA149&amp;"""")
&amp;IF(LEN(AC149)=0,"",","""&amp;AC$1&amp;""":"""&amp;AC149&amp;"""")
&amp;IF(LEN(AD149)=0,"",","""&amp;AD$1&amp;""":"&amp;AD149)
&amp;IF(LEN(AE149)=0,"",","""&amp;AE$1&amp;""":"""&amp;AE149&amp;"""")
&amp;IF(LEN(AF149)=0,"",","""&amp;AF$1&amp;""":"&amp;AF149)
&amp;IF(LEN(AG149)=0,"",","""&amp;AG$1&amp;""":"&amp;AG149)&amp;"}")</f>
        <v>{"dy":15,"sl":7,"tp":"fe","vl":"Equip8101","cn":1,"pt":"GO","pr":7800}</v>
      </c>
    </row>
    <row r="150" spans="1:40">
      <c r="A150">
        <v>15</v>
      </c>
      <c r="B150">
        <v>8</v>
      </c>
      <c r="C150">
        <f>IF(B150&lt;=9,0,
IF(B150=10,1,2))</f>
        <v>0</v>
      </c>
      <c r="D150">
        <f ca="1">RAND()</f>
        <v>0.19675921090713833</v>
      </c>
      <c r="E150">
        <f ca="1">RAND()</f>
        <v>0.40901891239168053</v>
      </c>
      <c r="F150">
        <f ca="1">RAND()</f>
        <v>0.78546654463334464</v>
      </c>
      <c r="G150">
        <f ca="1">RAND()</f>
        <v>0.18830625652566291</v>
      </c>
      <c r="H150">
        <f ca="1">RAND()</f>
        <v>0.810890067101247</v>
      </c>
      <c r="I150">
        <f ca="1">RAND()</f>
        <v>0.47617522522172784</v>
      </c>
      <c r="M150" t="str">
        <f ca="1">IF(LEN(J150)&lt;&gt;0,J150,VLOOKUP(D150+$B150,$BJ:$BK,MATCH($BK$1,$BJ$1:$BK$1,0),1))</f>
        <v>삭제</v>
      </c>
      <c r="N150" t="str">
        <f ca="1">IF(LEN(K150)&lt;&gt;0,
  IF(LEN($J150)=0,"두 칸 모두 입력",
  IF($J150="지정 장비",K150,INDEX($CA:$CA,MATCH(K150,$CB:$CB,0)))),
IF($M150="삭제","삭제",
IF($M150="지정 장비",VLOOKUP($E150,OFFSET($BS:$BV,0,IF($B150=6,1,IF($B150=7,2,0))),MATCH($BV$1,OFFSET($BS$1:$BV$1,0,IF($B150=6,1,IF($B150=7,2,0))),0),1),
IF(OR($M150="캐릭터 상자 일반등급",$M150="캐릭터 상자 영웅등급"),"삭제",
IF(OR($M150="지정 캐릭터",$M150="지정 캐릭터 PP",IF(ISERROR(FIND("지정 캐릭터 LBP",$M150)),0,1)),
  IF(AND(OR($B150=10,$B150=11),$M150=OFFSET($M150,-1,0)),OFFSET(N150,-1,0),VLOOKUP($E150,$BZ:$CA,MATCH($CA$1,$BZ$1:$CA$1,0),1)),
IF(OR($M150="안 지정 캐릭터 영웅등급",$M150="안 지정 캐릭터 PP 일반등급",$M150="안 지정 캐릭터 PP 영웅등급"),
  IF(AND(OR($B150=10,$B150=11),$M150=OFFSET($M150,-1,0)),OFFSET(N150,-1,0),INT($E150*100000)),
"그외없음"))))))</f>
        <v>삭제</v>
      </c>
      <c r="O150" t="str">
        <f ca="1">IF(LEN(L150)&lt;&gt;0,
  IF(OR(LEN($J150)=0,LEN($K150)=0),"세 칸 모두 입력",L150),
IF($M150="삭제","삭제",
IF(OR($M150="지정 장비",$M150="캐릭터 상자 일반등급",$M150="캐릭터 상자 영웅등급",$M150="지정 캐릭터",IF(ISERROR(FIND("지정 캐릭터 LBP",$M150)),0,1),$M150="안 지정 캐릭터 영웅등급"),1,
IF($M150="지정 캐릭터 PP",
  IF(AND(OR($B150=10,$B150=11),$M150=OFFSET($M150,-1,0)),OFFSET(O150,-1,0),
    VLOOKUP($M150,$AP:$BB,MATCH($AX$1,$AP$1:$BB$1,0),0)+INT($E150*(VLOOKUP($M150,$AP:$BB,MATCH($AY$1,$AP$1:$BB$1,0),0)-VLOOKUP($M150,$AP:$BB,MATCH($AX$1,$AP$1:$BB$1,0),0)+1))),
IF(OR($M150="안 지정 캐릭터 PP 일반등급",$M150="안 지정 캐릭터 PP 영웅등급"),
  IF(AND(OR($B150=10,$B150=11),$M150=OFFSET($M150,-1,0)),OFFSET(O150,-1,0),
    VLOOKUP($M150,$AP:$BB,MATCH($AX$1,$AP$1:$BB$1,0),0)+INT($E150*(VLOOKUP($M150,$AP:$BB,MATCH($AY$1,$AP$1:$BB$1,0),0)-VLOOKUP($M150,$AP:$BB,MATCH($AX$1,$AP$1:$BB$1,0),0)+1))),
"그외없음")))))</f>
        <v>삭제</v>
      </c>
      <c r="P150" t="str">
        <f ca="1">IF($M150="삭제","삭제",
IF($M150="지정 장비",
  IF(ISBLANK(VLOOKUP($N150,[1]EquipTable!$1:$1048576,MATCH("표준 GO pr Min",[1]EquipTable!$1:$1,0),0)),"DI",
    IF(ISBLANK(VLOOKUP($N150,[1]EquipTable!$1:$1048576,MATCH("표준 DI pr Min",[1]EquipTable!$1:$1,0),0)),"GO",
      IF(G150&lt;IF($B150&lt;=1,0.5,0.25),"DI","GO"))),
IF(OR($M150="캐릭터 상자 일반등급",$M150="캐릭터 상자 영웅등급"),"DI",
IF(OR($M150="지정 캐릭터",IF(ISERROR(FIND("지정 캐릭터 LBP",$M150)),0,1),$M150="안 지정 캐릭터 영웅등급"),"DI",
IF($M150="지정 캐릭터 PP","DI",
IF(OR($M150="안 지정 캐릭터 PP 일반등급",$M150="안 지정 캐릭터 PP 영웅등급"),"GO",
"그외없음"))))))</f>
        <v>삭제</v>
      </c>
      <c r="Q150" t="str">
        <f ca="1">IF($M150="삭제","삭제",
IF($P150="GO","삭제",
IF($M150="지정 장비",
  IF(ISBLANK(VLOOKUP($N150,[1]EquipTable!$1:$1048576,MATCH("표준 DI pp Min",[1]EquipTable!$1:$1,0),0)),"삭제",
    VLOOKUP($N150,[1]EquipTable!$1:$1048576,MATCH("표준 DI pp Min",[1]EquipTable!$1:$1,0),0)+INT($H150*(VLOOKUP($N150,[1]EquipTable!$1:$1048576,MATCH("표준 DI pp Max",[1]EquipTable!$1:$1,0),0)-VLOOKUP($N150,[1]EquipTable!$1:$1048576,MATCH("표준 DI pp Min",[1]EquipTable!$1:$1,0),0)+1))),
IF(OR($M150="캐릭터 상자 일반등급",$M150="캐릭터 상자 영웅등급"),"삭제",
IF(OR($M150="지정 캐릭터",IF(ISERROR(FIND("지정 캐릭터 LBP",$M150)),0,1)),
  IF(AND(OR($B150=10,$B150=11),$M150=OFFSET($M150,-1,0)),OFFSET(Q150,-1,0),
    IF(ISBLANK(VLOOKUP($N150,[2]ActorTable!$1:$1048576,MATCH("표준 DI pp Min",[2]ActorTable!$1:$1,0),0)),"삭제",
      INT(VLOOKUP($M150,$AP:$BC,MATCH($AZ$1,$AP$1:$BC$1,0),0)*(VLOOKUP($N150,[2]ActorTable!$1:$1048576,MATCH("표준 DI pp Min",[2]ActorTable!$1:$1,0),0)+$H150*(VLOOKUP($N150,[2]ActorTable!$1:$1048576,MATCH("표준 DI pp Max",[2]ActorTable!$1:$1,0),0)-VLOOKUP($N150,[2]ActorTable!$1:$1048576,MATCH("표준 DI pp Min",[2]ActorTable!$1:$1,0),0)+1))))),
IF($M150="안 지정 캐릭터 영웅등급",
  IF(AND(OR($B150=10,$B150=11),$M150=OFFSET($M150,-1,0)),OFFSET(Q150,-1,0),
    VLOOKUP($M150,$AP:$BC,MATCH($BB$1,$AP$1:$BC$1,0),0)+INT($H150*(VLOOKUP($M150,$AP:$BC,MATCH($BC$1,$AP$1:$BC$1,0),0)-VLOOKUP($M150,$AP:$BC,MATCH($BB$1,$AP$1:$BC$1,0),0)+1))),
IF($M150="지정 캐릭터 PP",
  IF(AND(OR($B150=10,$B150=11),$M150=OFFSET($M150,-1,0)),OFFSET(Q150,-1,0),
    INT($O150*VLOOKUP($M150,$AP:$BC,MATCH($AZ$1,$AP$1:$BC$1,0),0)*IF($O150&lt;=15,1,1+($O150-15)^0.5/8)*CHOOSE(MID($N150,7,1)+1,1,1.25,2))),
"그외없음")))))))</f>
        <v>삭제</v>
      </c>
      <c r="R150" t="str">
        <f ca="1">IF($M150="삭제","삭제",
IF($M150="지정 장비",
  IF($P150="DI",
    VLOOKUP($N150,[1]EquipTable!$1:$1048576,MATCH("표준 DI pr Min",[1]EquipTable!$1:$1,0),0)+INT($I150*(VLOOKUP($N150,[1]EquipTable!$1:$1048576,MATCH("표준 DI pr Max",[1]EquipTable!$1:$1,0),0)-VLOOKUP($N150,[1]EquipTable!$1:$1048576,MATCH("표준 DI pr Min",[1]EquipTable!$1:$1,0),0)+1)),
    ROUNDDOWN(VLOOKUP($N150,[1]EquipTable!$1:$1048576,MATCH("표준 GO pr Min",[1]EquipTable!$1:$1,0),0)+INT($I150*(VLOOKUP($N150,[1]EquipTable!$1:$1048576,MATCH("표준 GO pr Max",[1]EquipTable!$1:$1,0),0)-VLOOKUP($N150,[1]EquipTable!$1:$1048576,MATCH("표준 GO pr Min",[1]EquipTable!$1:$1,0),0)+100)),-2)),
IF(OR($M150="캐릭터 상자 일반등급",$M150="캐릭터 상자 영웅등급"),VLOOKUP($M150,$AP:$BC,MATCH($AZ$1,$AP$1:$BC$1,0),0),
IF(OR($M150="지정 캐릭터",IF(ISERROR(FIND("지정 캐릭터 LBP",$M150)),0,1)),
  IF(AND(OR($B150=10,$B150=11),$M150=OFFSET($M150,-1,0)),OFFSET(R150,-1,0),
    INT(VLOOKUP($M150,$AP:$BC,MATCH($AZ$1,$AP$1:$BC$1,0),0)*(VLOOKUP($N150,[2]ActorTable!$1:$1048576,MATCH("표준 DI pr Min",[2]ActorTable!$1:$1,0),0)+$I150*(VLOOKUP($N150,[2]ActorTable!$1:$1048576,MATCH("표준 DI pr Max",[2]ActorTable!$1:$1,0),0)-VLOOKUP($N150,[2]ActorTable!$1:$1048576,MATCH("표준 DI pr Min",[2]ActorTable!$1:$1,0),0)+1)))),
IF($M150="안 지정 캐릭터 영웅등급",
  IF(AND(OR($B150=10,$B150=11),$M150=OFFSET($M150,-1,0)),OFFSET(R150,-1,0),
    VLOOKUP($M150,$AP:$BC,MATCH($AZ$1,$AP$1:$BC$1,0),0)+INT($I150*(VLOOKUP($M150,$AP:$BC,MATCH($BA$1,$AP$1:$BC$1,0),0)-VLOOKUP($M150,$AP:$BC,MATCH($AZ$1,$AP$1:$BC$1,0),0)+1))),
IF($M150="지정 캐릭터 PP",
  IF(AND(OR($B150=10,$B150=11),$M150=OFFSET($M150,-1,0)),OFFSET(R150,-1,0),
    INT($O150*VLOOKUP($M150,$AP:$BC,MATCH($AZ$1,$AP$1:$BC$1,0),0)*IF($O150&lt;=15,1,1+($O150-15)^0.5/8)*CHOOSE(MID($N150,7,1)+1,1,1.25,2)*(VLOOKUP($M150,$AP:$BC,MATCH($BA$1,$AP$1:$BC$1,0),0)+$I150*(VLOOKUP($M150,$AP:$BC,MATCH($BB$1,$AP$1:$BC$1,0),0)-VLOOKUP($M150,$AP:$BC,MATCH($BA$1,$AP$1:$BC$1,0),0))))),
IF(OR($M150="안 지정 캐릭터 PP 일반등급",$M150="안 지정 캐릭터 PP 영웅등급"),
  IF(AND(OR($B150=10,$B150=11),$M150=OFFSET($M150,-1,0)),OFFSET(R150,-1,0),
    $O150*VLOOKUP($M150,$AP:$BC,MATCH($AZ$1,$AP$1:$BC$1,0),0)),
"그외없음")))))))</f>
        <v>삭제</v>
      </c>
      <c r="S150" t="str">
        <f ca="1">IF(OR(ISNUMBER(N150),N150="삭제",ISBLANK(N150)),"",
IF(LEFT(N150,5)="Equip",
  IF($BP$1&lt;VLOOKUP(N150,[1]EquipTable!$1:$1048576,MATCH("업데이트순번",[1]EquipTable!$1:$1,0),0),"업데이트순번이상",""),
IF(LEFT(N150,5)="Actor",
  IF($BY$1&lt;VLOOKUP(N150,[2]ActorTable!$1:$1048576,MATCH("업데이트순번",[2]ActorTable!$1:$1,0),0),"업데이트순번이상",""),
"그외없음")))</f>
        <v/>
      </c>
      <c r="T150" t="str">
        <f ca="1">IF(OR(ISNUMBER(N150),N150="삭제",ISBLANK(N150)),"",
IF(LEFT(N150,5)="Equip",IF(MID(N150,7,1)="4","전설",""),
IF(LEFT(N150,5)="Actor",IF(MID(N150,7,1)="2","전설",""),
"그외없음")))</f>
        <v/>
      </c>
      <c r="AA150" t="str">
        <f ca="1">IF(ISBLANK(AB150),"",
VLOOKUP(AB150,OFFSET(INDIRECT("$A:$B"),0,MATCH(AB$1&amp;"_Verify",INDIRECT("$1:$1"),0)-1),2,0)
)</f>
        <v>fl1</v>
      </c>
      <c r="AB150" t="s">
        <v>87</v>
      </c>
      <c r="AC150" t="s">
        <v>495</v>
      </c>
      <c r="AD150">
        <v>1</v>
      </c>
      <c r="AE150" t="s">
        <v>129</v>
      </c>
      <c r="AF150">
        <v>219</v>
      </c>
      <c r="AG150">
        <v>129</v>
      </c>
      <c r="AH150" t="str">
        <f>IF(OR(ISNUMBER(AC150),AC150="삭제",ISBLANK(AC150)),"",
IF(LEFT(AC150,5)="Equip",
  IF($BP$1&lt;VLOOKUP(AC150,[1]EquipTable!$1:$1048576,MATCH("업데이트순번",[1]EquipTable!$1:$1,0),0),"업데이트순번이상",""),
IF(LEFT(AC150,5)="Actor",
  IF($BY$1&lt;VLOOKUP(AC150,[2]ActorTable!$1:$1048576,MATCH("업데이트순번",[2]ActorTable!$1:$1,0),0),"업데이트순번이상",""),
"그외없음")))</f>
        <v/>
      </c>
      <c r="AI150" s="11" t="str">
        <f>IF(OR(ISNUMBER(AC150),AC150="삭제",ISBLANK(AC150)),"",
IF(LEFT(AC150,5)="Equip",IF(MID(AC150,7,1)="4","전설",""),
IF(LEFT(AC150,5)="Actor",IF(MID(AC150,7,1)="2","전설",""),
"그외없음")))</f>
        <v/>
      </c>
      <c r="AJ150" t="str">
        <f>IF(ISBLANK($AB150),"",
IF(AND($B150&gt;=VLOOKUP($AB150,$AP:$AS,3,0),$B150&lt;=VLOOKUP($AB150,$AP:$AS,4,0)),"","슬롯타입이상"))</f>
        <v/>
      </c>
      <c r="AK150" t="str">
        <f>IF(OR(
  AND(NOT(ISERROR(FIND("상자",AB150))),ISBLANK(AC150)),
  AND(ISBLANK(AB150),ISBLANK(AC150)),
  AND(NOT(ISERROR(FIND("안 지정",AB150))),ISNUMBER(AC150))),"",
IF(AND(NOT(ISERROR(FIND("상자",AB150))),NOT(ISBLANK(AC150))),"밸류불필요",
IF(AND(NOT(ISERROR(FIND("안 지정",AB150))),NOT(ISNUMBER(AC150))),"숫자필요",
IF(NOT(ISERROR(FIND("장비",AB150))),
  IFERROR(VLOOKUP(AC150,[1]EquipTable!$A:$T,MATCH("이름참고",[1]EquipTable!$1:$1,0),0),"장비없음"),
IF(NOT(ISERROR(FIND("캐릭터",AB150))),
  IFERROR(VLOOKUP(AC150,[2]ActorTable!$A:$H,MATCH("이름참고",[2]ActorTable!$1:$1,0),0),"캐릭터없음"),
"")))))</f>
        <v>베이</v>
      </c>
      <c r="AL150">
        <v>1</v>
      </c>
      <c r="AM150" t="str">
        <f ca="1">IF(ROW()=2,AN150,OFFSET(AM150,-1,0)&amp;IF(LEN(AN150)=0,"",","&amp;AN150))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v>
      </c>
      <c r="AN150" t="str">
        <f ca="1">IF(AL150&lt;&gt;1,"",
"{"""&amp;A$1&amp;""":"&amp;A150
&amp;","""&amp;B$1&amp;""":"&amp;B150
&amp;IF(LEN(AA150)=0,"",","""&amp;AA$1&amp;""":"""&amp;AA150&amp;"""")
&amp;IF(LEN(AC150)=0,"",","""&amp;AC$1&amp;""":"""&amp;AC150&amp;"""")
&amp;IF(LEN(AD150)=0,"",","""&amp;AD$1&amp;""":"&amp;AD150)
&amp;IF(LEN(AE150)=0,"",","""&amp;AE$1&amp;""":"""&amp;AE150&amp;"""")
&amp;IF(LEN(AF150)=0,"",","""&amp;AF$1&amp;""":"&amp;AF150)
&amp;IF(LEN(AG150)=0,"",","""&amp;AG$1&amp;""":"&amp;AG150)&amp;"}")</f>
        <v>{"dy":15,"sl":8,"tp":"fl1","vl":"Actor0104","cn":1,"pt":"DI","pp":219,"pr":129}</v>
      </c>
    </row>
    <row r="151" spans="1:40">
      <c r="A151">
        <v>15</v>
      </c>
      <c r="B151">
        <v>9</v>
      </c>
      <c r="C151">
        <f>IF(B151&lt;=9,0,
IF(B151=10,1,2))</f>
        <v>0</v>
      </c>
      <c r="D151">
        <f ca="1">RAND()</f>
        <v>1.0255118183206791E-2</v>
      </c>
      <c r="E151">
        <f ca="1">RAND()</f>
        <v>0.39038679919400088</v>
      </c>
      <c r="F151">
        <f ca="1">RAND()</f>
        <v>0.80191077312224124</v>
      </c>
      <c r="G151">
        <f ca="1">RAND()</f>
        <v>0.80201520389133918</v>
      </c>
      <c r="H151">
        <f ca="1">RAND()</f>
        <v>0.55613107429612019</v>
      </c>
      <c r="I151">
        <f ca="1">RAND()</f>
        <v>0.70713120505270066</v>
      </c>
      <c r="M151" t="str">
        <f ca="1">IF(LEN(J151)&lt;&gt;0,J151,VLOOKUP(D151+$B151,$BJ:$BK,MATCH($BK$1,$BJ$1:$BK$1,0),1))</f>
        <v>삭제</v>
      </c>
      <c r="N151" t="str">
        <f ca="1">IF(LEN(K151)&lt;&gt;0,
  IF(LEN($J151)=0,"두 칸 모두 입력",
  IF($J151="지정 장비",K151,INDEX($CA:$CA,MATCH(K151,$CB:$CB,0)))),
IF($M151="삭제","삭제",
IF($M151="지정 장비",VLOOKUP($E151,OFFSET($BS:$BV,0,IF($B151=6,1,IF($B151=7,2,0))),MATCH($BV$1,OFFSET($BS$1:$BV$1,0,IF($B151=6,1,IF($B151=7,2,0))),0),1),
IF(OR($M151="캐릭터 상자 일반등급",$M151="캐릭터 상자 영웅등급"),"삭제",
IF(OR($M151="지정 캐릭터",$M151="지정 캐릭터 PP",IF(ISERROR(FIND("지정 캐릭터 LBP",$M151)),0,1)),
  IF(AND(OR($B151=10,$B151=11),$M151=OFFSET($M151,-1,0)),OFFSET(N151,-1,0),VLOOKUP($E151,$BZ:$CA,MATCH($CA$1,$BZ$1:$CA$1,0),1)),
IF(OR($M151="안 지정 캐릭터 영웅등급",$M151="안 지정 캐릭터 PP 일반등급",$M151="안 지정 캐릭터 PP 영웅등급"),
  IF(AND(OR($B151=10,$B151=11),$M151=OFFSET($M151,-1,0)),OFFSET(N151,-1,0),INT($E151*100000)),
"그외없음"))))))</f>
        <v>삭제</v>
      </c>
      <c r="O151" t="str">
        <f ca="1">IF(LEN(L151)&lt;&gt;0,
  IF(OR(LEN($J151)=0,LEN($K151)=0),"세 칸 모두 입력",L151),
IF($M151="삭제","삭제",
IF(OR($M151="지정 장비",$M151="캐릭터 상자 일반등급",$M151="캐릭터 상자 영웅등급",$M151="지정 캐릭터",IF(ISERROR(FIND("지정 캐릭터 LBP",$M151)),0,1),$M151="안 지정 캐릭터 영웅등급"),1,
IF($M151="지정 캐릭터 PP",
  IF(AND(OR($B151=10,$B151=11),$M151=OFFSET($M151,-1,0)),OFFSET(O151,-1,0),
    VLOOKUP($M151,$AP:$BB,MATCH($AX$1,$AP$1:$BB$1,0),0)+INT($E151*(VLOOKUP($M151,$AP:$BB,MATCH($AY$1,$AP$1:$BB$1,0),0)-VLOOKUP($M151,$AP:$BB,MATCH($AX$1,$AP$1:$BB$1,0),0)+1))),
IF(OR($M151="안 지정 캐릭터 PP 일반등급",$M151="안 지정 캐릭터 PP 영웅등급"),
  IF(AND(OR($B151=10,$B151=11),$M151=OFFSET($M151,-1,0)),OFFSET(O151,-1,0),
    VLOOKUP($M151,$AP:$BB,MATCH($AX$1,$AP$1:$BB$1,0),0)+INT($E151*(VLOOKUP($M151,$AP:$BB,MATCH($AY$1,$AP$1:$BB$1,0),0)-VLOOKUP($M151,$AP:$BB,MATCH($AX$1,$AP$1:$BB$1,0),0)+1))),
"그외없음")))))</f>
        <v>삭제</v>
      </c>
      <c r="P151" t="str">
        <f ca="1">IF($M151="삭제","삭제",
IF($M151="지정 장비",
  IF(ISBLANK(VLOOKUP($N151,[1]EquipTable!$1:$1048576,MATCH("표준 GO pr Min",[1]EquipTable!$1:$1,0),0)),"DI",
    IF(ISBLANK(VLOOKUP($N151,[1]EquipTable!$1:$1048576,MATCH("표준 DI pr Min",[1]EquipTable!$1:$1,0),0)),"GO",
      IF(G151&lt;IF($B151&lt;=1,0.5,0.25),"DI","GO"))),
IF(OR($M151="캐릭터 상자 일반등급",$M151="캐릭터 상자 영웅등급"),"DI",
IF(OR($M151="지정 캐릭터",IF(ISERROR(FIND("지정 캐릭터 LBP",$M151)),0,1),$M151="안 지정 캐릭터 영웅등급"),"DI",
IF($M151="지정 캐릭터 PP","DI",
IF(OR($M151="안 지정 캐릭터 PP 일반등급",$M151="안 지정 캐릭터 PP 영웅등급"),"GO",
"그외없음"))))))</f>
        <v>삭제</v>
      </c>
      <c r="Q151" t="str">
        <f ca="1">IF($M151="삭제","삭제",
IF($P151="GO","삭제",
IF($M151="지정 장비",
  IF(ISBLANK(VLOOKUP($N151,[1]EquipTable!$1:$1048576,MATCH("표준 DI pp Min",[1]EquipTable!$1:$1,0),0)),"삭제",
    VLOOKUP($N151,[1]EquipTable!$1:$1048576,MATCH("표준 DI pp Min",[1]EquipTable!$1:$1,0),0)+INT($H151*(VLOOKUP($N151,[1]EquipTable!$1:$1048576,MATCH("표준 DI pp Max",[1]EquipTable!$1:$1,0),0)-VLOOKUP($N151,[1]EquipTable!$1:$1048576,MATCH("표준 DI pp Min",[1]EquipTable!$1:$1,0),0)+1))),
IF(OR($M151="캐릭터 상자 일반등급",$M151="캐릭터 상자 영웅등급"),"삭제",
IF(OR($M151="지정 캐릭터",IF(ISERROR(FIND("지정 캐릭터 LBP",$M151)),0,1)),
  IF(AND(OR($B151=10,$B151=11),$M151=OFFSET($M151,-1,0)),OFFSET(Q151,-1,0),
    IF(ISBLANK(VLOOKUP($N151,[2]ActorTable!$1:$1048576,MATCH("표준 DI pp Min",[2]ActorTable!$1:$1,0),0)),"삭제",
      INT(VLOOKUP($M151,$AP:$BC,MATCH($AZ$1,$AP$1:$BC$1,0),0)*(VLOOKUP($N151,[2]ActorTable!$1:$1048576,MATCH("표준 DI pp Min",[2]ActorTable!$1:$1,0),0)+$H151*(VLOOKUP($N151,[2]ActorTable!$1:$1048576,MATCH("표준 DI pp Max",[2]ActorTable!$1:$1,0),0)-VLOOKUP($N151,[2]ActorTable!$1:$1048576,MATCH("표준 DI pp Min",[2]ActorTable!$1:$1,0),0)+1))))),
IF($M151="안 지정 캐릭터 영웅등급",
  IF(AND(OR($B151=10,$B151=11),$M151=OFFSET($M151,-1,0)),OFFSET(Q151,-1,0),
    VLOOKUP($M151,$AP:$BC,MATCH($BB$1,$AP$1:$BC$1,0),0)+INT($H151*(VLOOKUP($M151,$AP:$BC,MATCH($BC$1,$AP$1:$BC$1,0),0)-VLOOKUP($M151,$AP:$BC,MATCH($BB$1,$AP$1:$BC$1,0),0)+1))),
IF($M151="지정 캐릭터 PP",
  IF(AND(OR($B151=10,$B151=11),$M151=OFFSET($M151,-1,0)),OFFSET(Q151,-1,0),
    INT($O151*VLOOKUP($M151,$AP:$BC,MATCH($AZ$1,$AP$1:$BC$1,0),0)*IF($O151&lt;=15,1,1+($O151-15)^0.5/8)*CHOOSE(MID($N151,7,1)+1,1,1.25,2))),
"그외없음")))))))</f>
        <v>삭제</v>
      </c>
      <c r="R151" t="str">
        <f ca="1">IF($M151="삭제","삭제",
IF($M151="지정 장비",
  IF($P151="DI",
    VLOOKUP($N151,[1]EquipTable!$1:$1048576,MATCH("표준 DI pr Min",[1]EquipTable!$1:$1,0),0)+INT($I151*(VLOOKUP($N151,[1]EquipTable!$1:$1048576,MATCH("표준 DI pr Max",[1]EquipTable!$1:$1,0),0)-VLOOKUP($N151,[1]EquipTable!$1:$1048576,MATCH("표준 DI pr Min",[1]EquipTable!$1:$1,0),0)+1)),
    ROUNDDOWN(VLOOKUP($N151,[1]EquipTable!$1:$1048576,MATCH("표준 GO pr Min",[1]EquipTable!$1:$1,0),0)+INT($I151*(VLOOKUP($N151,[1]EquipTable!$1:$1048576,MATCH("표준 GO pr Max",[1]EquipTable!$1:$1,0),0)-VLOOKUP($N151,[1]EquipTable!$1:$1048576,MATCH("표준 GO pr Min",[1]EquipTable!$1:$1,0),0)+100)),-2)),
IF(OR($M151="캐릭터 상자 일반등급",$M151="캐릭터 상자 영웅등급"),VLOOKUP($M151,$AP:$BC,MATCH($AZ$1,$AP$1:$BC$1,0),0),
IF(OR($M151="지정 캐릭터",IF(ISERROR(FIND("지정 캐릭터 LBP",$M151)),0,1)),
  IF(AND(OR($B151=10,$B151=11),$M151=OFFSET($M151,-1,0)),OFFSET(R151,-1,0),
    INT(VLOOKUP($M151,$AP:$BC,MATCH($AZ$1,$AP$1:$BC$1,0),0)*(VLOOKUP($N151,[2]ActorTable!$1:$1048576,MATCH("표준 DI pr Min",[2]ActorTable!$1:$1,0),0)+$I151*(VLOOKUP($N151,[2]ActorTable!$1:$1048576,MATCH("표준 DI pr Max",[2]ActorTable!$1:$1,0),0)-VLOOKUP($N151,[2]ActorTable!$1:$1048576,MATCH("표준 DI pr Min",[2]ActorTable!$1:$1,0),0)+1)))),
IF($M151="안 지정 캐릭터 영웅등급",
  IF(AND(OR($B151=10,$B151=11),$M151=OFFSET($M151,-1,0)),OFFSET(R151,-1,0),
    VLOOKUP($M151,$AP:$BC,MATCH($AZ$1,$AP$1:$BC$1,0),0)+INT($I151*(VLOOKUP($M151,$AP:$BC,MATCH($BA$1,$AP$1:$BC$1,0),0)-VLOOKUP($M151,$AP:$BC,MATCH($AZ$1,$AP$1:$BC$1,0),0)+1))),
IF($M151="지정 캐릭터 PP",
  IF(AND(OR($B151=10,$B151=11),$M151=OFFSET($M151,-1,0)),OFFSET(R151,-1,0),
    INT($O151*VLOOKUP($M151,$AP:$BC,MATCH($AZ$1,$AP$1:$BC$1,0),0)*IF($O151&lt;=15,1,1+($O151-15)^0.5/8)*CHOOSE(MID($N151,7,1)+1,1,1.25,2)*(VLOOKUP($M151,$AP:$BC,MATCH($BA$1,$AP$1:$BC$1,0),0)+$I151*(VLOOKUP($M151,$AP:$BC,MATCH($BB$1,$AP$1:$BC$1,0),0)-VLOOKUP($M151,$AP:$BC,MATCH($BA$1,$AP$1:$BC$1,0),0))))),
IF(OR($M151="안 지정 캐릭터 PP 일반등급",$M151="안 지정 캐릭터 PP 영웅등급"),
  IF(AND(OR($B151=10,$B151=11),$M151=OFFSET($M151,-1,0)),OFFSET(R151,-1,0),
    $O151*VLOOKUP($M151,$AP:$BC,MATCH($AZ$1,$AP$1:$BC$1,0),0)),
"그외없음")))))))</f>
        <v>삭제</v>
      </c>
      <c r="S151" t="str">
        <f ca="1">IF(OR(ISNUMBER(N151),N151="삭제",ISBLANK(N151)),"",
IF(LEFT(N151,5)="Equip",
  IF($BP$1&lt;VLOOKUP(N151,[1]EquipTable!$1:$1048576,MATCH("업데이트순번",[1]EquipTable!$1:$1,0),0),"업데이트순번이상",""),
IF(LEFT(N151,5)="Actor",
  IF($BY$1&lt;VLOOKUP(N151,[2]ActorTable!$1:$1048576,MATCH("업데이트순번",[2]ActorTable!$1:$1,0),0),"업데이트순번이상",""),
"그외없음")))</f>
        <v/>
      </c>
      <c r="T151" t="str">
        <f ca="1">IF(OR(ISNUMBER(N151),N151="삭제",ISBLANK(N151)),"",
IF(LEFT(N151,5)="Equip",IF(MID(N151,7,1)="4","전설",""),
IF(LEFT(N151,5)="Actor",IF(MID(N151,7,1)="2","전설",""),
"그외없음")))</f>
        <v/>
      </c>
      <c r="AA151" t="str">
        <f ca="1">IF(ISBLANK(AB151),"",
VLOOKUP(AB151,OFFSET(INDIRECT("$A:$B"),0,MATCH(AB$1&amp;"_Verify",INDIRECT("$1:$1"),0)-1),2,0)
)</f>
        <v>fl1</v>
      </c>
      <c r="AB151" t="s">
        <v>87</v>
      </c>
      <c r="AC151" t="s">
        <v>475</v>
      </c>
      <c r="AD151">
        <v>1</v>
      </c>
      <c r="AE151" t="s">
        <v>129</v>
      </c>
      <c r="AF151">
        <v>219</v>
      </c>
      <c r="AG151">
        <v>129</v>
      </c>
      <c r="AH151" t="str">
        <f>IF(OR(ISNUMBER(AC151),AC151="삭제",ISBLANK(AC151)),"",
IF(LEFT(AC151,5)="Equip",
  IF($BP$1&lt;VLOOKUP(AC151,[1]EquipTable!$1:$1048576,MATCH("업데이트순번",[1]EquipTable!$1:$1,0),0),"업데이트순번이상",""),
IF(LEFT(AC151,5)="Actor",
  IF($BY$1&lt;VLOOKUP(AC151,[2]ActorTable!$1:$1048576,MATCH("업데이트순번",[2]ActorTable!$1:$1,0),0),"업데이트순번이상",""),
"그외없음")))</f>
        <v/>
      </c>
      <c r="AI151" s="11" t="str">
        <f>IF(OR(ISNUMBER(AC151),AC151="삭제",ISBLANK(AC151)),"",
IF(LEFT(AC151,5)="Equip",IF(MID(AC151,7,1)="4","전설",""),
IF(LEFT(AC151,5)="Actor",IF(MID(AC151,7,1)="2","전설",""),
"그외없음")))</f>
        <v/>
      </c>
      <c r="AJ151" t="str">
        <f>IF(ISBLANK($AB151),"",
IF(AND($B151&gt;=VLOOKUP($AB151,$AP:$AS,3,0),$B151&lt;=VLOOKUP($AB151,$AP:$AS,4,0)),"","슬롯타입이상"))</f>
        <v/>
      </c>
      <c r="AK151" t="str">
        <f>IF(OR(
  AND(NOT(ISERROR(FIND("상자",AB151))),ISBLANK(AC151)),
  AND(ISBLANK(AB151),ISBLANK(AC151)),
  AND(NOT(ISERROR(FIND("안 지정",AB151))),ISNUMBER(AC151))),"",
IF(AND(NOT(ISERROR(FIND("상자",AB151))),NOT(ISBLANK(AC151))),"밸류불필요",
IF(AND(NOT(ISERROR(FIND("안 지정",AB151))),NOT(ISNUMBER(AC151))),"숫자필요",
IF(NOT(ISERROR(FIND("장비",AB151))),
  IFERROR(VLOOKUP(AC151,[1]EquipTable!$A:$T,MATCH("이름참고",[1]EquipTable!$1:$1,0),0),"장비없음"),
IF(NOT(ISERROR(FIND("캐릭터",AB151))),
  IFERROR(VLOOKUP(AC151,[2]ActorTable!$A:$H,MATCH("이름참고",[2]ActorTable!$1:$1,0),0),"캐릭터없음"),
"")))))</f>
        <v>미네락</v>
      </c>
      <c r="AL151">
        <v>1</v>
      </c>
      <c r="AM151" t="str">
        <f ca="1">IF(ROW()=2,AN151,OFFSET(AM151,-1,0)&amp;IF(LEN(AN151)=0,"",","&amp;AN151))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v>
      </c>
      <c r="AN151" t="str">
        <f ca="1">IF(AL151&lt;&gt;1,"",
"{"""&amp;A$1&amp;""":"&amp;A151
&amp;","""&amp;B$1&amp;""":"&amp;B151
&amp;IF(LEN(AA151)=0,"",","""&amp;AA$1&amp;""":"""&amp;AA151&amp;"""")
&amp;IF(LEN(AC151)=0,"",","""&amp;AC$1&amp;""":"""&amp;AC151&amp;"""")
&amp;IF(LEN(AD151)=0,"",","""&amp;AD$1&amp;""":"&amp;AD151)
&amp;IF(LEN(AE151)=0,"",","""&amp;AE$1&amp;""":"""&amp;AE151&amp;"""")
&amp;IF(LEN(AF151)=0,"",","""&amp;AF$1&amp;""":"&amp;AF151)
&amp;IF(LEN(AG151)=0,"",","""&amp;AG$1&amp;""":"&amp;AG151)&amp;"}")</f>
        <v>{"dy":15,"sl":9,"tp":"fl1","vl":"Actor2120","cn":1,"pt":"DI","pp":219,"pr":129}</v>
      </c>
    </row>
    <row r="152" spans="1:40">
      <c r="A152">
        <v>16</v>
      </c>
      <c r="B152">
        <v>0</v>
      </c>
      <c r="C152">
        <f>IF(B152&lt;=9,0,
IF(B152=10,1,2))</f>
        <v>0</v>
      </c>
      <c r="D152">
        <f ca="1">RAND()</f>
        <v>0.44337902591555811</v>
      </c>
      <c r="E152">
        <f ca="1">RAND()</f>
        <v>0.97095502765543307</v>
      </c>
      <c r="F152">
        <f ca="1">RAND()</f>
        <v>0.91586130345638872</v>
      </c>
      <c r="G152">
        <f ca="1">RAND()</f>
        <v>0.7449412203786081</v>
      </c>
      <c r="H152">
        <f ca="1">RAND()</f>
        <v>0.94374633049754664</v>
      </c>
      <c r="I152">
        <f ca="1">RAND()</f>
        <v>0.42492468327640698</v>
      </c>
      <c r="M152" t="str">
        <f ca="1">IF(LEN(J152)&lt;&gt;0,J152,VLOOKUP(D152+$B152,$BJ:$BK,MATCH($BK$1,$BJ$1:$BK$1,0),1))</f>
        <v>지정 장비</v>
      </c>
      <c r="N152" t="str">
        <f ca="1">IF(LEN(K152)&lt;&gt;0,
  IF(LEN($J152)=0,"두 칸 모두 입력",
  IF($J152="지정 장비",K152,INDEX($CA:$CA,MATCH(K152,$CB:$CB,0)))),
IF($M152="삭제","삭제",
IF($M152="지정 장비",VLOOKUP($E152,OFFSET($BS:$BV,0,IF($B152=6,1,IF($B152=7,2,0))),MATCH($BV$1,OFFSET($BS$1:$BV$1,0,IF($B152=6,1,IF($B152=7,2,0))),0),1),
IF(OR($M152="캐릭터 상자 일반등급",$M152="캐릭터 상자 영웅등급"),"삭제",
IF(OR($M152="지정 캐릭터",$M152="지정 캐릭터 PP",IF(ISERROR(FIND("지정 캐릭터 LBP",$M152)),0,1)),
  IF(AND(OR($B152=10,$B152=11),$M152=OFFSET($M152,-1,0)),OFFSET(N152,-1,0),VLOOKUP($E152,$BZ:$CA,MATCH($CA$1,$BZ$1:$CA$1,0),1)),
IF(OR($M152="안 지정 캐릭터 영웅등급",$M152="안 지정 캐릭터 PP 일반등급",$M152="안 지정 캐릭터 PP 영웅등급"),
  IF(AND(OR($B152=10,$B152=11),$M152=OFFSET($M152,-1,0)),OFFSET(N152,-1,0),INT($E152*100000)),
"그외없음"))))))</f>
        <v>Equip8301</v>
      </c>
      <c r="O152">
        <f ca="1">IF(LEN(L152)&lt;&gt;0,
  IF(OR(LEN($J152)=0,LEN($K152)=0),"세 칸 모두 입력",L152),
IF($M152="삭제","삭제",
IF(OR($M152="지정 장비",$M152="캐릭터 상자 일반등급",$M152="캐릭터 상자 영웅등급",$M152="지정 캐릭터",IF(ISERROR(FIND("지정 캐릭터 LBP",$M152)),0,1),$M152="안 지정 캐릭터 영웅등급"),1,
IF($M152="지정 캐릭터 PP",
  IF(AND(OR($B152=10,$B152=11),$M152=OFFSET($M152,-1,0)),OFFSET(O152,-1,0),
    VLOOKUP($M152,$AP:$BB,MATCH($AX$1,$AP$1:$BB$1,0),0)+INT($E152*(VLOOKUP($M152,$AP:$BB,MATCH($AY$1,$AP$1:$BB$1,0),0)-VLOOKUP($M152,$AP:$BB,MATCH($AX$1,$AP$1:$BB$1,0),0)+1))),
IF(OR($M152="안 지정 캐릭터 PP 일반등급",$M152="안 지정 캐릭터 PP 영웅등급"),
  IF(AND(OR($B152=10,$B152=11),$M152=OFFSET($M152,-1,0)),OFFSET(O152,-1,0),
    VLOOKUP($M152,$AP:$BB,MATCH($AX$1,$AP$1:$BB$1,0),0)+INT($E152*(VLOOKUP($M152,$AP:$BB,MATCH($AY$1,$AP$1:$BB$1,0),0)-VLOOKUP($M152,$AP:$BB,MATCH($AX$1,$AP$1:$BB$1,0),0)+1))),
"그외없음")))))</f>
        <v>1</v>
      </c>
      <c r="P152" t="str">
        <f ca="1">IF($M152="삭제","삭제",
IF($M152="지정 장비",
  IF(ISBLANK(VLOOKUP($N152,[1]EquipTable!$1:$1048576,MATCH("표준 GO pr Min",[1]EquipTable!$1:$1,0),0)),"DI",
    IF(ISBLANK(VLOOKUP($N152,[1]EquipTable!$1:$1048576,MATCH("표준 DI pr Min",[1]EquipTable!$1:$1,0),0)),"GO",
      IF(G152&lt;IF($B152&lt;=1,0.5,0.25),"DI","GO"))),
IF(OR($M152="캐릭터 상자 일반등급",$M152="캐릭터 상자 영웅등급"),"DI",
IF(OR($M152="지정 캐릭터",IF(ISERROR(FIND("지정 캐릭터 LBP",$M152)),0,1),$M152="안 지정 캐릭터 영웅등급"),"DI",
IF($M152="지정 캐릭터 PP","DI",
IF(OR($M152="안 지정 캐릭터 PP 일반등급",$M152="안 지정 캐릭터 PP 영웅등급"),"GO",
"그외없음"))))))</f>
        <v>GO</v>
      </c>
      <c r="Q152" t="str">
        <f ca="1">IF($M152="삭제","삭제",
IF($P152="GO","삭제",
IF($M152="지정 장비",
  IF(ISBLANK(VLOOKUP($N152,[1]EquipTable!$1:$1048576,MATCH("표준 DI pp Min",[1]EquipTable!$1:$1,0),0)),"삭제",
    VLOOKUP($N152,[1]EquipTable!$1:$1048576,MATCH("표준 DI pp Min",[1]EquipTable!$1:$1,0),0)+INT($H152*(VLOOKUP($N152,[1]EquipTable!$1:$1048576,MATCH("표준 DI pp Max",[1]EquipTable!$1:$1,0),0)-VLOOKUP($N152,[1]EquipTable!$1:$1048576,MATCH("표준 DI pp Min",[1]EquipTable!$1:$1,0),0)+1))),
IF(OR($M152="캐릭터 상자 일반등급",$M152="캐릭터 상자 영웅등급"),"삭제",
IF(OR($M152="지정 캐릭터",IF(ISERROR(FIND("지정 캐릭터 LBP",$M152)),0,1)),
  IF(AND(OR($B152=10,$B152=11),$M152=OFFSET($M152,-1,0)),OFFSET(Q152,-1,0),
    IF(ISBLANK(VLOOKUP($N152,[2]ActorTable!$1:$1048576,MATCH("표준 DI pp Min",[2]ActorTable!$1:$1,0),0)),"삭제",
      INT(VLOOKUP($M152,$AP:$BC,MATCH($AZ$1,$AP$1:$BC$1,0),0)*(VLOOKUP($N152,[2]ActorTable!$1:$1048576,MATCH("표준 DI pp Min",[2]ActorTable!$1:$1,0),0)+$H152*(VLOOKUP($N152,[2]ActorTable!$1:$1048576,MATCH("표준 DI pp Max",[2]ActorTable!$1:$1,0),0)-VLOOKUP($N152,[2]ActorTable!$1:$1048576,MATCH("표준 DI pp Min",[2]ActorTable!$1:$1,0),0)+1))))),
IF($M152="안 지정 캐릭터 영웅등급",
  IF(AND(OR($B152=10,$B152=11),$M152=OFFSET($M152,-1,0)),OFFSET(Q152,-1,0),
    VLOOKUP($M152,$AP:$BC,MATCH($BB$1,$AP$1:$BC$1,0),0)+INT($H152*(VLOOKUP($M152,$AP:$BC,MATCH($BC$1,$AP$1:$BC$1,0),0)-VLOOKUP($M152,$AP:$BC,MATCH($BB$1,$AP$1:$BC$1,0),0)+1))),
IF($M152="지정 캐릭터 PP",
  IF(AND(OR($B152=10,$B152=11),$M152=OFFSET($M152,-1,0)),OFFSET(Q152,-1,0),
    INT($O152*VLOOKUP($M152,$AP:$BC,MATCH($AZ$1,$AP$1:$BC$1,0),0)*IF($O152&lt;=15,1,1+($O152-15)^0.5/8)*CHOOSE(MID($N152,7,1)+1,1,1.25,2))),
"그외없음")))))))</f>
        <v>삭제</v>
      </c>
      <c r="R152">
        <f ca="1">IF($M152="삭제","삭제",
IF($M152="지정 장비",
  IF($P152="DI",
    VLOOKUP($N152,[1]EquipTable!$1:$1048576,MATCH("표준 DI pr Min",[1]EquipTable!$1:$1,0),0)+INT($I152*(VLOOKUP($N152,[1]EquipTable!$1:$1048576,MATCH("표준 DI pr Max",[1]EquipTable!$1:$1,0),0)-VLOOKUP($N152,[1]EquipTable!$1:$1048576,MATCH("표준 DI pr Min",[1]EquipTable!$1:$1,0),0)+1)),
    ROUNDDOWN(VLOOKUP($N152,[1]EquipTable!$1:$1048576,MATCH("표준 GO pr Min",[1]EquipTable!$1:$1,0),0)+INT($I152*(VLOOKUP($N152,[1]EquipTable!$1:$1048576,MATCH("표준 GO pr Max",[1]EquipTable!$1:$1,0),0)-VLOOKUP($N152,[1]EquipTable!$1:$1048576,MATCH("표준 GO pr Min",[1]EquipTable!$1:$1,0),0)+100)),-2)),
IF(OR($M152="캐릭터 상자 일반등급",$M152="캐릭터 상자 영웅등급"),VLOOKUP($M152,$AP:$BC,MATCH($AZ$1,$AP$1:$BC$1,0),0),
IF(OR($M152="지정 캐릭터",IF(ISERROR(FIND("지정 캐릭터 LBP",$M152)),0,1)),
  IF(AND(OR($B152=10,$B152=11),$M152=OFFSET($M152,-1,0)),OFFSET(R152,-1,0),
    INT(VLOOKUP($M152,$AP:$BC,MATCH($AZ$1,$AP$1:$BC$1,0),0)*(VLOOKUP($N152,[2]ActorTable!$1:$1048576,MATCH("표준 DI pr Min",[2]ActorTable!$1:$1,0),0)+$I152*(VLOOKUP($N152,[2]ActorTable!$1:$1048576,MATCH("표준 DI pr Max",[2]ActorTable!$1:$1,0),0)-VLOOKUP($N152,[2]ActorTable!$1:$1048576,MATCH("표준 DI pr Min",[2]ActorTable!$1:$1,0),0)+1)))),
IF($M152="안 지정 캐릭터 영웅등급",
  IF(AND(OR($B152=10,$B152=11),$M152=OFFSET($M152,-1,0)),OFFSET(R152,-1,0),
    VLOOKUP($M152,$AP:$BC,MATCH($AZ$1,$AP$1:$BC$1,0),0)+INT($I152*(VLOOKUP($M152,$AP:$BC,MATCH($BA$1,$AP$1:$BC$1,0),0)-VLOOKUP($M152,$AP:$BC,MATCH($AZ$1,$AP$1:$BC$1,0),0)+1))),
IF($M152="지정 캐릭터 PP",
  IF(AND(OR($B152=10,$B152=11),$M152=OFFSET($M152,-1,0)),OFFSET(R152,-1,0),
    INT($O152*VLOOKUP($M152,$AP:$BC,MATCH($AZ$1,$AP$1:$BC$1,0),0)*IF($O152&lt;=15,1,1+($O152-15)^0.5/8)*CHOOSE(MID($N152,7,1)+1,1,1.25,2)*(VLOOKUP($M152,$AP:$BC,MATCH($BA$1,$AP$1:$BC$1,0),0)+$I152*(VLOOKUP($M152,$AP:$BC,MATCH($BB$1,$AP$1:$BC$1,0),0)-VLOOKUP($M152,$AP:$BC,MATCH($BA$1,$AP$1:$BC$1,0),0))))),
IF(OR($M152="안 지정 캐릭터 PP 일반등급",$M152="안 지정 캐릭터 PP 영웅등급"),
  IF(AND(OR($B152=10,$B152=11),$M152=OFFSET($M152,-1,0)),OFFSET(R152,-1,0),
    $O152*VLOOKUP($M152,$AP:$BC,MATCH($AZ$1,$AP$1:$BC$1,0),0)),
"그외없음")))))))</f>
        <v>74300</v>
      </c>
      <c r="S152" t="str">
        <f ca="1">IF(OR(ISNUMBER(N152),N152="삭제",ISBLANK(N152)),"",
IF(LEFT(N152,5)="Equip",
  IF($BP$1&lt;VLOOKUP(N152,[1]EquipTable!$1:$1048576,MATCH("업데이트순번",[1]EquipTable!$1:$1,0),0),"업데이트순번이상",""),
IF(LEFT(N152,5)="Actor",
  IF($BY$1&lt;VLOOKUP(N152,[2]ActorTable!$1:$1048576,MATCH("업데이트순번",[2]ActorTable!$1:$1,0),0),"업데이트순번이상",""),
"그외없음")))</f>
        <v/>
      </c>
      <c r="T152" t="str">
        <f ca="1">IF(OR(ISNUMBER(N152),N152="삭제",ISBLANK(N152)),"",
IF(LEFT(N152,5)="Equip",IF(MID(N152,7,1)="4","전설",""),
IF(LEFT(N152,5)="Actor",IF(MID(N152,7,1)="2","전설",""),
"그외없음")))</f>
        <v/>
      </c>
      <c r="U152" t="s">
        <v>82</v>
      </c>
      <c r="V152" t="s">
        <v>204</v>
      </c>
      <c r="W152">
        <v>1</v>
      </c>
      <c r="X152" t="s">
        <v>125</v>
      </c>
      <c r="Z152">
        <v>3400</v>
      </c>
      <c r="AA152" t="str">
        <f ca="1">IF(ISBLANK(AB152),"",
VLOOKUP(AB152,OFFSET(INDIRECT("$A:$B"),0,MATCH(AB$1&amp;"_Verify",INDIRECT("$1:$1"),0)-1),2,0)
)</f>
        <v>fe</v>
      </c>
      <c r="AB152" t="s">
        <v>82</v>
      </c>
      <c r="AC152" t="s">
        <v>418</v>
      </c>
      <c r="AD152">
        <v>1</v>
      </c>
      <c r="AE152" t="s">
        <v>125</v>
      </c>
      <c r="AG152">
        <v>3400</v>
      </c>
      <c r="AH152" t="str">
        <f ca="1">IF(OR(ISNUMBER(AC152),AC152="삭제",ISBLANK(AC152)),"",
IF(LEFT(AC152,5)="Equip",
  IF($BP$1&lt;VLOOKUP(AC152,[1]EquipTable!$1:$1048576,MATCH("업데이트순번",[1]EquipTable!$1:$1,0),0),"업데이트순번이상",""),
IF(LEFT(AC152,5)="Actor",
  IF($BY$1&lt;VLOOKUP(AC152,[2]ActorTable!$1:$1048576,MATCH("업데이트순번",[2]ActorTable!$1:$1,0),0),"업데이트순번이상",""),
"그외없음")))</f>
        <v/>
      </c>
      <c r="AI152" s="11" t="str">
        <f>IF(OR(ISNUMBER(AC152),AC152="삭제",ISBLANK(AC152)),"",
IF(LEFT(AC152,5)="Equip",IF(MID(AC152,7,1)="4","전설",""),
IF(LEFT(AC152,5)="Actor",IF(MID(AC152,7,1)="2","전설",""),
"그외없음")))</f>
        <v/>
      </c>
      <c r="AJ152" t="str">
        <f>IF(ISBLANK($AB152),"",
IF(AND($B152&gt;=VLOOKUP($AB152,$AP:$AS,3,0),$B152&lt;=VLOOKUP($AB152,$AP:$AS,4,0)),"","슬롯타입이상"))</f>
        <v/>
      </c>
      <c r="AK152" t="str">
        <f ca="1">IF(OR(
  AND(NOT(ISERROR(FIND("상자",AB152))),ISBLANK(AC152)),
  AND(ISBLANK(AB152),ISBLANK(AC152)),
  AND(NOT(ISERROR(FIND("안 지정",AB152))),ISNUMBER(AC152))),"",
IF(AND(NOT(ISERROR(FIND("상자",AB152))),NOT(ISBLANK(AC152))),"밸류불필요",
IF(AND(NOT(ISERROR(FIND("안 지정",AB152))),NOT(ISNUMBER(AC152))),"숫자필요",
IF(NOT(ISERROR(FIND("장비",AB152))),
  IFERROR(VLOOKUP(AC152,[1]EquipTable!$A:$T,MATCH("이름참고",[1]EquipTable!$1:$1,0),0),"장비없음"),
IF(NOT(ISERROR(FIND("캐릭터",AB152))),
  IFERROR(VLOOKUP(AC152,[2]ActorTable!$A:$H,MATCH("이름참고",[2]ActorTable!$1:$1,0),0),"캐릭터없음"),
"")))))</f>
        <v>이중 날개 활</v>
      </c>
      <c r="AL152">
        <v>1</v>
      </c>
      <c r="AM152" t="str">
        <f ca="1">IF(ROW()=2,AN152,OFFSET(AM152,-1,0)&amp;IF(LEN(AN152)=0,"",","&amp;AN152))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v>
      </c>
      <c r="AN152" t="str">
        <f ca="1">IF(AL152&lt;&gt;1,"",
"{"""&amp;A$1&amp;""":"&amp;A152
&amp;","""&amp;B$1&amp;""":"&amp;B152
&amp;IF(LEN(AA152)=0,"",","""&amp;AA$1&amp;""":"""&amp;AA152&amp;"""")
&amp;IF(LEN(AC152)=0,"",","""&amp;AC$1&amp;""":"""&amp;AC152&amp;"""")
&amp;IF(LEN(AD152)=0,"",","""&amp;AD$1&amp;""":"&amp;AD152)
&amp;IF(LEN(AE152)=0,"",","""&amp;AE$1&amp;""":"""&amp;AE152&amp;"""")
&amp;IF(LEN(AF152)=0,"",","""&amp;AF$1&amp;""":"&amp;AF152)
&amp;IF(LEN(AG152)=0,"",","""&amp;AG$1&amp;""":"&amp;AG152)&amp;"}")</f>
        <v>{"dy":16,"sl":0,"tp":"fe","vl":"Equip2201","cn":1,"pt":"GO","pr":3400}</v>
      </c>
    </row>
    <row r="153" spans="1:40">
      <c r="A153">
        <v>16</v>
      </c>
      <c r="B153">
        <v>1</v>
      </c>
      <c r="C153">
        <f>IF(B153&lt;=9,0,
IF(B153=10,1,2))</f>
        <v>0</v>
      </c>
      <c r="D153">
        <f ca="1">RAND()</f>
        <v>9.1187489909015818E-2</v>
      </c>
      <c r="E153">
        <f ca="1">RAND()</f>
        <v>0.82253681437011317</v>
      </c>
      <c r="F153">
        <f ca="1">RAND()</f>
        <v>0.1120179588787461</v>
      </c>
      <c r="G153">
        <f ca="1">RAND()</f>
        <v>0.87451583849060899</v>
      </c>
      <c r="H153">
        <f ca="1">RAND()</f>
        <v>0.84551682760215074</v>
      </c>
      <c r="I153">
        <f ca="1">RAND()</f>
        <v>0.44829185671826099</v>
      </c>
      <c r="M153" t="str">
        <f ca="1">IF(LEN(J153)&lt;&gt;0,J153,VLOOKUP(D153+$B153,$BJ:$BK,MATCH($BK$1,$BJ$1:$BK$1,0),1))</f>
        <v>지정 장비</v>
      </c>
      <c r="N153" t="str">
        <f ca="1">IF(LEN(K153)&lt;&gt;0,
  IF(LEN($J153)=0,"두 칸 모두 입력",
  IF($J153="지정 장비",K153,INDEX($CA:$CA,MATCH(K153,$CB:$CB,0)))),
IF($M153="삭제","삭제",
IF($M153="지정 장비",VLOOKUP($E153,OFFSET($BS:$BV,0,IF($B153=6,1,IF($B153=7,2,0))),MATCH($BV$1,OFFSET($BS$1:$BV$1,0,IF($B153=6,1,IF($B153=7,2,0))),0),1),
IF(OR($M153="캐릭터 상자 일반등급",$M153="캐릭터 상자 영웅등급"),"삭제",
IF(OR($M153="지정 캐릭터",$M153="지정 캐릭터 PP",IF(ISERROR(FIND("지정 캐릭터 LBP",$M153)),0,1)),
  IF(AND(OR($B153=10,$B153=11),$M153=OFFSET($M153,-1,0)),OFFSET(N153,-1,0),VLOOKUP($E153,$BZ:$CA,MATCH($CA$1,$BZ$1:$CA$1,0),1)),
IF(OR($M153="안 지정 캐릭터 영웅등급",$M153="안 지정 캐릭터 PP 일반등급",$M153="안 지정 캐릭터 PP 영웅등급"),
  IF(AND(OR($B153=10,$B153=11),$M153=OFFSET($M153,-1,0)),OFFSET(N153,-1,0),INT($E153*100000)),
"그외없음"))))))</f>
        <v>Equip7102</v>
      </c>
      <c r="O153">
        <f ca="1">IF(LEN(L153)&lt;&gt;0,
  IF(OR(LEN($J153)=0,LEN($K153)=0),"세 칸 모두 입력",L153),
IF($M153="삭제","삭제",
IF(OR($M153="지정 장비",$M153="캐릭터 상자 일반등급",$M153="캐릭터 상자 영웅등급",$M153="지정 캐릭터",IF(ISERROR(FIND("지정 캐릭터 LBP",$M153)),0,1),$M153="안 지정 캐릭터 영웅등급"),1,
IF($M153="지정 캐릭터 PP",
  IF(AND(OR($B153=10,$B153=11),$M153=OFFSET($M153,-1,0)),OFFSET(O153,-1,0),
    VLOOKUP($M153,$AP:$BB,MATCH($AX$1,$AP$1:$BB$1,0),0)+INT($E153*(VLOOKUP($M153,$AP:$BB,MATCH($AY$1,$AP$1:$BB$1,0),0)-VLOOKUP($M153,$AP:$BB,MATCH($AX$1,$AP$1:$BB$1,0),0)+1))),
IF(OR($M153="안 지정 캐릭터 PP 일반등급",$M153="안 지정 캐릭터 PP 영웅등급"),
  IF(AND(OR($B153=10,$B153=11),$M153=OFFSET($M153,-1,0)),OFFSET(O153,-1,0),
    VLOOKUP($M153,$AP:$BB,MATCH($AX$1,$AP$1:$BB$1,0),0)+INT($E153*(VLOOKUP($M153,$AP:$BB,MATCH($AY$1,$AP$1:$BB$1,0),0)-VLOOKUP($M153,$AP:$BB,MATCH($AX$1,$AP$1:$BB$1,0),0)+1))),
"그외없음")))))</f>
        <v>1</v>
      </c>
      <c r="P153" t="str">
        <f ca="1">IF($M153="삭제","삭제",
IF($M153="지정 장비",
  IF(ISBLANK(VLOOKUP($N153,[1]EquipTable!$1:$1048576,MATCH("표준 GO pr Min",[1]EquipTable!$1:$1,0),0)),"DI",
    IF(ISBLANK(VLOOKUP($N153,[1]EquipTable!$1:$1048576,MATCH("표준 DI pr Min",[1]EquipTable!$1:$1,0),0)),"GO",
      IF(G153&lt;IF($B153&lt;=1,0.5,0.25),"DI","GO"))),
IF(OR($M153="캐릭터 상자 일반등급",$M153="캐릭터 상자 영웅등급"),"DI",
IF(OR($M153="지정 캐릭터",IF(ISERROR(FIND("지정 캐릭터 LBP",$M153)),0,1),$M153="안 지정 캐릭터 영웅등급"),"DI",
IF($M153="지정 캐릭터 PP","DI",
IF(OR($M153="안 지정 캐릭터 PP 일반등급",$M153="안 지정 캐릭터 PP 영웅등급"),"GO",
"그외없음"))))))</f>
        <v>GO</v>
      </c>
      <c r="Q153" t="str">
        <f ca="1">IF($M153="삭제","삭제",
IF($P153="GO","삭제",
IF($M153="지정 장비",
  IF(ISBLANK(VLOOKUP($N153,[1]EquipTable!$1:$1048576,MATCH("표준 DI pp Min",[1]EquipTable!$1:$1,0),0)),"삭제",
    VLOOKUP($N153,[1]EquipTable!$1:$1048576,MATCH("표준 DI pp Min",[1]EquipTable!$1:$1,0),0)+INT($H153*(VLOOKUP($N153,[1]EquipTable!$1:$1048576,MATCH("표준 DI pp Max",[1]EquipTable!$1:$1,0),0)-VLOOKUP($N153,[1]EquipTable!$1:$1048576,MATCH("표준 DI pp Min",[1]EquipTable!$1:$1,0),0)+1))),
IF(OR($M153="캐릭터 상자 일반등급",$M153="캐릭터 상자 영웅등급"),"삭제",
IF(OR($M153="지정 캐릭터",IF(ISERROR(FIND("지정 캐릭터 LBP",$M153)),0,1)),
  IF(AND(OR($B153=10,$B153=11),$M153=OFFSET($M153,-1,0)),OFFSET(Q153,-1,0),
    IF(ISBLANK(VLOOKUP($N153,[2]ActorTable!$1:$1048576,MATCH("표준 DI pp Min",[2]ActorTable!$1:$1,0),0)),"삭제",
      INT(VLOOKUP($M153,$AP:$BC,MATCH($AZ$1,$AP$1:$BC$1,0),0)*(VLOOKUP($N153,[2]ActorTable!$1:$1048576,MATCH("표준 DI pp Min",[2]ActorTable!$1:$1,0),0)+$H153*(VLOOKUP($N153,[2]ActorTable!$1:$1048576,MATCH("표준 DI pp Max",[2]ActorTable!$1:$1,0),0)-VLOOKUP($N153,[2]ActorTable!$1:$1048576,MATCH("표준 DI pp Min",[2]ActorTable!$1:$1,0),0)+1))))),
IF($M153="안 지정 캐릭터 영웅등급",
  IF(AND(OR($B153=10,$B153=11),$M153=OFFSET($M153,-1,0)),OFFSET(Q153,-1,0),
    VLOOKUP($M153,$AP:$BC,MATCH($BB$1,$AP$1:$BC$1,0),0)+INT($H153*(VLOOKUP($M153,$AP:$BC,MATCH($BC$1,$AP$1:$BC$1,0),0)-VLOOKUP($M153,$AP:$BC,MATCH($BB$1,$AP$1:$BC$1,0),0)+1))),
IF($M153="지정 캐릭터 PP",
  IF(AND(OR($B153=10,$B153=11),$M153=OFFSET($M153,-1,0)),OFFSET(Q153,-1,0),
    INT($O153*VLOOKUP($M153,$AP:$BC,MATCH($AZ$1,$AP$1:$BC$1,0),0)*IF($O153&lt;=15,1,1+($O153-15)^0.5/8)*CHOOSE(MID($N153,7,1)+1,1,1.25,2))),
"그외없음")))))))</f>
        <v>삭제</v>
      </c>
      <c r="R153">
        <f ca="1">IF($M153="삭제","삭제",
IF($M153="지정 장비",
  IF($P153="DI",
    VLOOKUP($N153,[1]EquipTable!$1:$1048576,MATCH("표준 DI pr Min",[1]EquipTable!$1:$1,0),0)+INT($I153*(VLOOKUP($N153,[1]EquipTable!$1:$1048576,MATCH("표준 DI pr Max",[1]EquipTable!$1:$1,0),0)-VLOOKUP($N153,[1]EquipTable!$1:$1048576,MATCH("표준 DI pr Min",[1]EquipTable!$1:$1,0),0)+1)),
    ROUNDDOWN(VLOOKUP($N153,[1]EquipTable!$1:$1048576,MATCH("표준 GO pr Min",[1]EquipTable!$1:$1,0),0)+INT($I153*(VLOOKUP($N153,[1]EquipTable!$1:$1048576,MATCH("표준 GO pr Max",[1]EquipTable!$1:$1,0),0)-VLOOKUP($N153,[1]EquipTable!$1:$1048576,MATCH("표준 GO pr Min",[1]EquipTable!$1:$1,0),0)+100)),-2)),
IF(OR($M153="캐릭터 상자 일반등급",$M153="캐릭터 상자 영웅등급"),VLOOKUP($M153,$AP:$BC,MATCH($AZ$1,$AP$1:$BC$1,0),0),
IF(OR($M153="지정 캐릭터",IF(ISERROR(FIND("지정 캐릭터 LBP",$M153)),0,1)),
  IF(AND(OR($B153=10,$B153=11),$M153=OFFSET($M153,-1,0)),OFFSET(R153,-1,0),
    INT(VLOOKUP($M153,$AP:$BC,MATCH($AZ$1,$AP$1:$BC$1,0),0)*(VLOOKUP($N153,[2]ActorTable!$1:$1048576,MATCH("표준 DI pr Min",[2]ActorTable!$1:$1,0),0)+$I153*(VLOOKUP($N153,[2]ActorTable!$1:$1048576,MATCH("표준 DI pr Max",[2]ActorTable!$1:$1,0),0)-VLOOKUP($N153,[2]ActorTable!$1:$1048576,MATCH("표준 DI pr Min",[2]ActorTable!$1:$1,0),0)+1)))),
IF($M153="안 지정 캐릭터 영웅등급",
  IF(AND(OR($B153=10,$B153=11),$M153=OFFSET($M153,-1,0)),OFFSET(R153,-1,0),
    VLOOKUP($M153,$AP:$BC,MATCH($AZ$1,$AP$1:$BC$1,0),0)+INT($I153*(VLOOKUP($M153,$AP:$BC,MATCH($BA$1,$AP$1:$BC$1,0),0)-VLOOKUP($M153,$AP:$BC,MATCH($AZ$1,$AP$1:$BC$1,0),0)+1))),
IF($M153="지정 캐릭터 PP",
  IF(AND(OR($B153=10,$B153=11),$M153=OFFSET($M153,-1,0)),OFFSET(R153,-1,0),
    INT($O153*VLOOKUP($M153,$AP:$BC,MATCH($AZ$1,$AP$1:$BC$1,0),0)*IF($O153&lt;=15,1,1+($O153-15)^0.5/8)*CHOOSE(MID($N153,7,1)+1,1,1.25,2)*(VLOOKUP($M153,$AP:$BC,MATCH($BA$1,$AP$1:$BC$1,0),0)+$I153*(VLOOKUP($M153,$AP:$BC,MATCH($BB$1,$AP$1:$BC$1,0),0)-VLOOKUP($M153,$AP:$BC,MATCH($BA$1,$AP$1:$BC$1,0),0))))),
IF(OR($M153="안 지정 캐릭터 PP 일반등급",$M153="안 지정 캐릭터 PP 영웅등급"),
  IF(AND(OR($B153=10,$B153=11),$M153=OFFSET($M153,-1,0)),OFFSET(R153,-1,0),
    $O153*VLOOKUP($M153,$AP:$BC,MATCH($AZ$1,$AP$1:$BC$1,0),0)),
"그외없음")))))))</f>
        <v>3500</v>
      </c>
      <c r="S153" t="str">
        <f ca="1">IF(OR(ISNUMBER(N153),N153="삭제",ISBLANK(N153)),"",
IF(LEFT(N153,5)="Equip",
  IF($BP$1&lt;VLOOKUP(N153,[1]EquipTable!$1:$1048576,MATCH("업데이트순번",[1]EquipTable!$1:$1,0),0),"업데이트순번이상",""),
IF(LEFT(N153,5)="Actor",
  IF($BY$1&lt;VLOOKUP(N153,[2]ActorTable!$1:$1048576,MATCH("업데이트순번",[2]ActorTable!$1:$1,0),0),"업데이트순번이상",""),
"그외없음")))</f>
        <v/>
      </c>
      <c r="T153" t="str">
        <f ca="1">IF(OR(ISNUMBER(N153),N153="삭제",ISBLANK(N153)),"",
IF(LEFT(N153,5)="Equip",IF(MID(N153,7,1)="4","전설",""),
IF(LEFT(N153,5)="Actor",IF(MID(N153,7,1)="2","전설",""),
"그외없음")))</f>
        <v/>
      </c>
      <c r="U153" t="s">
        <v>82</v>
      </c>
      <c r="V153" t="s">
        <v>178</v>
      </c>
      <c r="W153">
        <v>1</v>
      </c>
      <c r="X153" t="s">
        <v>125</v>
      </c>
      <c r="Z153">
        <v>1200</v>
      </c>
      <c r="AA153" t="str">
        <f ca="1">IF(ISBLANK(AB153),"",
VLOOKUP(AB153,OFFSET(INDIRECT("$A:$B"),0,MATCH(AB$1&amp;"_Verify",INDIRECT("$1:$1"),0)-1),2,0)
)</f>
        <v>fe</v>
      </c>
      <c r="AB153" t="s">
        <v>82</v>
      </c>
      <c r="AC153" t="s">
        <v>414</v>
      </c>
      <c r="AD153">
        <v>1</v>
      </c>
      <c r="AE153" t="s">
        <v>125</v>
      </c>
      <c r="AG153">
        <v>1200</v>
      </c>
      <c r="AH153" t="str">
        <f ca="1">IF(OR(ISNUMBER(AC153),AC153="삭제",ISBLANK(AC153)),"",
IF(LEFT(AC153,5)="Equip",
  IF($BP$1&lt;VLOOKUP(AC153,[1]EquipTable!$1:$1048576,MATCH("업데이트순번",[1]EquipTable!$1:$1,0),0),"업데이트순번이상",""),
IF(LEFT(AC153,5)="Actor",
  IF($BY$1&lt;VLOOKUP(AC153,[2]ActorTable!$1:$1048576,MATCH("업데이트순번",[2]ActorTable!$1:$1,0),0),"업데이트순번이상",""),
"그외없음")))</f>
        <v/>
      </c>
      <c r="AI153" s="11" t="str">
        <f>IF(OR(ISNUMBER(AC153),AC153="삭제",ISBLANK(AC153)),"",
IF(LEFT(AC153,5)="Equip",IF(MID(AC153,7,1)="4","전설",""),
IF(LEFT(AC153,5)="Actor",IF(MID(AC153,7,1)="2","전설",""),
"그외없음")))</f>
        <v/>
      </c>
      <c r="AJ153" t="str">
        <f>IF(ISBLANK($AB153),"",
IF(AND($B153&gt;=VLOOKUP($AB153,$AP:$AS,3,0),$B153&lt;=VLOOKUP($AB153,$AP:$AS,4,0)),"","슬롯타입이상"))</f>
        <v/>
      </c>
      <c r="AK153" t="str">
        <f ca="1">IF(OR(
  AND(NOT(ISERROR(FIND("상자",AB153))),ISBLANK(AC153)),
  AND(ISBLANK(AB153),ISBLANK(AC153)),
  AND(NOT(ISERROR(FIND("안 지정",AB153))),ISNUMBER(AC153))),"",
IF(AND(NOT(ISERROR(FIND("상자",AB153))),NOT(ISBLANK(AC153))),"밸류불필요",
IF(AND(NOT(ISERROR(FIND("안 지정",AB153))),NOT(ISNUMBER(AC153))),"숫자필요",
IF(NOT(ISERROR(FIND("장비",AB153))),
  IFERROR(VLOOKUP(AC153,[1]EquipTable!$A:$T,MATCH("이름참고",[1]EquipTable!$1:$1,0),0),"장비없음"),
IF(NOT(ISERROR(FIND("캐릭터",AB153))),
  IFERROR(VLOOKUP(AC153,[2]ActorTable!$A:$H,MATCH("이름참고",[2]ActorTable!$1:$1,0),0),"캐릭터없음"),
"")))))</f>
        <v>칼날 손잡이</v>
      </c>
      <c r="AL153">
        <v>1</v>
      </c>
      <c r="AM153" t="str">
        <f ca="1">IF(ROW()=2,AN153,OFFSET(AM153,-1,0)&amp;IF(LEN(AN153)=0,"",","&amp;AN153))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v>
      </c>
      <c r="AN153" t="str">
        <f ca="1">IF(AL153&lt;&gt;1,"",
"{"""&amp;A$1&amp;""":"&amp;A153
&amp;","""&amp;B$1&amp;""":"&amp;B153
&amp;IF(LEN(AA153)=0,"",","""&amp;AA$1&amp;""":"""&amp;AA153&amp;"""")
&amp;IF(LEN(AC153)=0,"",","""&amp;AC$1&amp;""":"""&amp;AC153&amp;"""")
&amp;IF(LEN(AD153)=0,"",","""&amp;AD$1&amp;""":"&amp;AD153)
&amp;IF(LEN(AE153)=0,"",","""&amp;AE$1&amp;""":"""&amp;AE153&amp;"""")
&amp;IF(LEN(AF153)=0,"",","""&amp;AF$1&amp;""":"&amp;AF153)
&amp;IF(LEN(AG153)=0,"",","""&amp;AG$1&amp;""":"&amp;AG153)&amp;"}")</f>
        <v>{"dy":16,"sl":1,"tp":"fe","vl":"Equip1101","cn":1,"pt":"GO","pr":1200}</v>
      </c>
    </row>
    <row r="154" spans="1:40">
      <c r="A154">
        <v>16</v>
      </c>
      <c r="B154">
        <v>2</v>
      </c>
      <c r="C154">
        <f>IF(B154&lt;=9,0,
IF(B154=10,1,2))</f>
        <v>0</v>
      </c>
      <c r="D154">
        <f ca="1">RAND()</f>
        <v>0.70588013156214668</v>
      </c>
      <c r="E154">
        <f ca="1">RAND()</f>
        <v>0.30185511594962877</v>
      </c>
      <c r="F154">
        <f ca="1">RAND()</f>
        <v>0.71938714135472615</v>
      </c>
      <c r="G154">
        <f ca="1">RAND()</f>
        <v>0.94509844493684769</v>
      </c>
      <c r="H154">
        <f ca="1">RAND()</f>
        <v>0.31343692867757444</v>
      </c>
      <c r="I154">
        <f ca="1">RAND()</f>
        <v>0.48256812040434549</v>
      </c>
      <c r="M154" t="str">
        <f ca="1">IF(LEN(J154)&lt;&gt;0,J154,VLOOKUP(D154+$B154,$BJ:$BK,MATCH($BK$1,$BJ$1:$BK$1,0),1))</f>
        <v>안 지정 캐릭터 PP 영웅등급</v>
      </c>
      <c r="N154">
        <f ca="1">IF(LEN(K154)&lt;&gt;0,
  IF(LEN($J154)=0,"두 칸 모두 입력",
  IF($J154="지정 장비",K154,INDEX($CA:$CA,MATCH(K154,$CB:$CB,0)))),
IF($M154="삭제","삭제",
IF($M154="지정 장비",VLOOKUP($E154,OFFSET($BS:$BV,0,IF($B154=6,1,IF($B154=7,2,0))),MATCH($BV$1,OFFSET($BS$1:$BV$1,0,IF($B154=6,1,IF($B154=7,2,0))),0),1),
IF(OR($M154="캐릭터 상자 일반등급",$M154="캐릭터 상자 영웅등급"),"삭제",
IF(OR($M154="지정 캐릭터",$M154="지정 캐릭터 PP",IF(ISERROR(FIND("지정 캐릭터 LBP",$M154)),0,1)),
  IF(AND(OR($B154=10,$B154=11),$M154=OFFSET($M154,-1,0)),OFFSET(N154,-1,0),VLOOKUP($E154,$BZ:$CA,MATCH($CA$1,$BZ$1:$CA$1,0),1)),
IF(OR($M154="안 지정 캐릭터 영웅등급",$M154="안 지정 캐릭터 PP 일반등급",$M154="안 지정 캐릭터 PP 영웅등급"),
  IF(AND(OR($B154=10,$B154=11),$M154=OFFSET($M154,-1,0)),OFFSET(N154,-1,0),INT($E154*100000)),
"그외없음"))))))</f>
        <v>30185</v>
      </c>
      <c r="O154">
        <f ca="1">IF(LEN(L154)&lt;&gt;0,
  IF(OR(LEN($J154)=0,LEN($K154)=0),"세 칸 모두 입력",L154),
IF($M154="삭제","삭제",
IF(OR($M154="지정 장비",$M154="캐릭터 상자 일반등급",$M154="캐릭터 상자 영웅등급",$M154="지정 캐릭터",IF(ISERROR(FIND("지정 캐릭터 LBP",$M154)),0,1),$M154="안 지정 캐릭터 영웅등급"),1,
IF($M154="지정 캐릭터 PP",
  IF(AND(OR($B154=10,$B154=11),$M154=OFFSET($M154,-1,0)),OFFSET(O154,-1,0),
    VLOOKUP($M154,$AP:$BB,MATCH($AX$1,$AP$1:$BB$1,0),0)+INT($E154*(VLOOKUP($M154,$AP:$BB,MATCH($AY$1,$AP$1:$BB$1,0),0)-VLOOKUP($M154,$AP:$BB,MATCH($AX$1,$AP$1:$BB$1,0),0)+1))),
IF(OR($M154="안 지정 캐릭터 PP 일반등급",$M154="안 지정 캐릭터 PP 영웅등급"),
  IF(AND(OR($B154=10,$B154=11),$M154=OFFSET($M154,-1,0)),OFFSET(O154,-1,0),
    VLOOKUP($M154,$AP:$BB,MATCH($AX$1,$AP$1:$BB$1,0),0)+INT($E154*(VLOOKUP($M154,$AP:$BB,MATCH($AY$1,$AP$1:$BB$1,0),0)-VLOOKUP($M154,$AP:$BB,MATCH($AX$1,$AP$1:$BB$1,0),0)+1))),
"그외없음")))))</f>
        <v>6</v>
      </c>
      <c r="P154" t="str">
        <f ca="1">IF($M154="삭제","삭제",
IF($M154="지정 장비",
  IF(ISBLANK(VLOOKUP($N154,[1]EquipTable!$1:$1048576,MATCH("표준 GO pr Min",[1]EquipTable!$1:$1,0),0)),"DI",
    IF(ISBLANK(VLOOKUP($N154,[1]EquipTable!$1:$1048576,MATCH("표준 DI pr Min",[1]EquipTable!$1:$1,0),0)),"GO",
      IF(G154&lt;IF($B154&lt;=1,0.5,0.25),"DI","GO"))),
IF(OR($M154="캐릭터 상자 일반등급",$M154="캐릭터 상자 영웅등급"),"DI",
IF(OR($M154="지정 캐릭터",IF(ISERROR(FIND("지정 캐릭터 LBP",$M154)),0,1),$M154="안 지정 캐릭터 영웅등급"),"DI",
IF($M154="지정 캐릭터 PP","DI",
IF(OR($M154="안 지정 캐릭터 PP 일반등급",$M154="안 지정 캐릭터 PP 영웅등급"),"GO",
"그외없음"))))))</f>
        <v>GO</v>
      </c>
      <c r="Q154" t="str">
        <f ca="1">IF($M154="삭제","삭제",
IF($P154="GO","삭제",
IF($M154="지정 장비",
  IF(ISBLANK(VLOOKUP($N154,[1]EquipTable!$1:$1048576,MATCH("표준 DI pp Min",[1]EquipTable!$1:$1,0),0)),"삭제",
    VLOOKUP($N154,[1]EquipTable!$1:$1048576,MATCH("표준 DI pp Min",[1]EquipTable!$1:$1,0),0)+INT($H154*(VLOOKUP($N154,[1]EquipTable!$1:$1048576,MATCH("표준 DI pp Max",[1]EquipTable!$1:$1,0),0)-VLOOKUP($N154,[1]EquipTable!$1:$1048576,MATCH("표준 DI pp Min",[1]EquipTable!$1:$1,0),0)+1))),
IF(OR($M154="캐릭터 상자 일반등급",$M154="캐릭터 상자 영웅등급"),"삭제",
IF(OR($M154="지정 캐릭터",IF(ISERROR(FIND("지정 캐릭터 LBP",$M154)),0,1)),
  IF(AND(OR($B154=10,$B154=11),$M154=OFFSET($M154,-1,0)),OFFSET(Q154,-1,0),
    IF(ISBLANK(VLOOKUP($N154,[2]ActorTable!$1:$1048576,MATCH("표준 DI pp Min",[2]ActorTable!$1:$1,0),0)),"삭제",
      INT(VLOOKUP($M154,$AP:$BC,MATCH($AZ$1,$AP$1:$BC$1,0),0)*(VLOOKUP($N154,[2]ActorTable!$1:$1048576,MATCH("표준 DI pp Min",[2]ActorTable!$1:$1,0),0)+$H154*(VLOOKUP($N154,[2]ActorTable!$1:$1048576,MATCH("표준 DI pp Max",[2]ActorTable!$1:$1,0),0)-VLOOKUP($N154,[2]ActorTable!$1:$1048576,MATCH("표준 DI pp Min",[2]ActorTable!$1:$1,0),0)+1))))),
IF($M154="안 지정 캐릭터 영웅등급",
  IF(AND(OR($B154=10,$B154=11),$M154=OFFSET($M154,-1,0)),OFFSET(Q154,-1,0),
    VLOOKUP($M154,$AP:$BC,MATCH($BB$1,$AP$1:$BC$1,0),0)+INT($H154*(VLOOKUP($M154,$AP:$BC,MATCH($BC$1,$AP$1:$BC$1,0),0)-VLOOKUP($M154,$AP:$BC,MATCH($BB$1,$AP$1:$BC$1,0),0)+1))),
IF($M154="지정 캐릭터 PP",
  IF(AND(OR($B154=10,$B154=11),$M154=OFFSET($M154,-1,0)),OFFSET(Q154,-1,0),
    INT($O154*VLOOKUP($M154,$AP:$BC,MATCH($AZ$1,$AP$1:$BC$1,0),0)*IF($O154&lt;=15,1,1+($O154-15)^0.5/8)*CHOOSE(MID($N154,7,1)+1,1,1.25,2))),
"그외없음")))))))</f>
        <v>삭제</v>
      </c>
      <c r="R154">
        <f ca="1">IF($M154="삭제","삭제",
IF($M154="지정 장비",
  IF($P154="DI",
    VLOOKUP($N154,[1]EquipTable!$1:$1048576,MATCH("표준 DI pr Min",[1]EquipTable!$1:$1,0),0)+INT($I154*(VLOOKUP($N154,[1]EquipTable!$1:$1048576,MATCH("표준 DI pr Max",[1]EquipTable!$1:$1,0),0)-VLOOKUP($N154,[1]EquipTable!$1:$1048576,MATCH("표준 DI pr Min",[1]EquipTable!$1:$1,0),0)+1)),
    ROUNDDOWN(VLOOKUP($N154,[1]EquipTable!$1:$1048576,MATCH("표준 GO pr Min",[1]EquipTable!$1:$1,0),0)+INT($I154*(VLOOKUP($N154,[1]EquipTable!$1:$1048576,MATCH("표준 GO pr Max",[1]EquipTable!$1:$1,0),0)-VLOOKUP($N154,[1]EquipTable!$1:$1048576,MATCH("표준 GO pr Min",[1]EquipTable!$1:$1,0),0)+100)),-2)),
IF(OR($M154="캐릭터 상자 일반등급",$M154="캐릭터 상자 영웅등급"),VLOOKUP($M154,$AP:$BC,MATCH($AZ$1,$AP$1:$BC$1,0),0),
IF(OR($M154="지정 캐릭터",IF(ISERROR(FIND("지정 캐릭터 LBP",$M154)),0,1)),
  IF(AND(OR($B154=10,$B154=11),$M154=OFFSET($M154,-1,0)),OFFSET(R154,-1,0),
    INT(VLOOKUP($M154,$AP:$BC,MATCH($AZ$1,$AP$1:$BC$1,0),0)*(VLOOKUP($N154,[2]ActorTable!$1:$1048576,MATCH("표준 DI pr Min",[2]ActorTable!$1:$1,0),0)+$I154*(VLOOKUP($N154,[2]ActorTable!$1:$1048576,MATCH("표준 DI pr Max",[2]ActorTable!$1:$1,0),0)-VLOOKUP($N154,[2]ActorTable!$1:$1048576,MATCH("표준 DI pr Min",[2]ActorTable!$1:$1,0),0)+1)))),
IF($M154="안 지정 캐릭터 영웅등급",
  IF(AND(OR($B154=10,$B154=11),$M154=OFFSET($M154,-1,0)),OFFSET(R154,-1,0),
    VLOOKUP($M154,$AP:$BC,MATCH($AZ$1,$AP$1:$BC$1,0),0)+INT($I154*(VLOOKUP($M154,$AP:$BC,MATCH($BA$1,$AP$1:$BC$1,0),0)-VLOOKUP($M154,$AP:$BC,MATCH($AZ$1,$AP$1:$BC$1,0),0)+1))),
IF($M154="지정 캐릭터 PP",
  IF(AND(OR($B154=10,$B154=11),$M154=OFFSET($M154,-1,0)),OFFSET(R154,-1,0),
    INT($O154*VLOOKUP($M154,$AP:$BC,MATCH($AZ$1,$AP$1:$BC$1,0),0)*IF($O154&lt;=15,1,1+($O154-15)^0.5/8)*CHOOSE(MID($N154,7,1)+1,1,1.25,2)*(VLOOKUP($M154,$AP:$BC,MATCH($BA$1,$AP$1:$BC$1,0),0)+$I154*(VLOOKUP($M154,$AP:$BC,MATCH($BB$1,$AP$1:$BC$1,0),0)-VLOOKUP($M154,$AP:$BC,MATCH($BA$1,$AP$1:$BC$1,0),0))))),
IF(OR($M154="안 지정 캐릭터 PP 일반등급",$M154="안 지정 캐릭터 PP 영웅등급"),
  IF(AND(OR($B154=10,$B154=11),$M154=OFFSET($M154,-1,0)),OFFSET(R154,-1,0),
    $O154*VLOOKUP($M154,$AP:$BC,MATCH($AZ$1,$AP$1:$BC$1,0),0)),
"그외없음")))))))</f>
        <v>1800</v>
      </c>
      <c r="S154" t="str">
        <f ca="1">IF(OR(ISNUMBER(N154),N154="삭제",ISBLANK(N154)),"",
IF(LEFT(N154,5)="Equip",
  IF($BP$1&lt;VLOOKUP(N154,[1]EquipTable!$1:$1048576,MATCH("업데이트순번",[1]EquipTable!$1:$1,0),0),"업데이트순번이상",""),
IF(LEFT(N154,5)="Actor",
  IF($BY$1&lt;VLOOKUP(N154,[2]ActorTable!$1:$1048576,MATCH("업데이트순번",[2]ActorTable!$1:$1,0),0),"업데이트순번이상",""),
"그외없음")))</f>
        <v/>
      </c>
      <c r="T154" t="str">
        <f ca="1">IF(OR(ISNUMBER(N154),N154="삭제",ISBLANK(N154)),"",
IF(LEFT(N154,5)="Equip",IF(MID(N154,7,1)="4","전설",""),
IF(LEFT(N154,5)="Actor",IF(MID(N154,7,1)="2","전설",""),
"그외없음")))</f>
        <v/>
      </c>
      <c r="U154" t="s">
        <v>91</v>
      </c>
      <c r="V154">
        <v>11315</v>
      </c>
      <c r="W154">
        <v>9</v>
      </c>
      <c r="X154" t="s">
        <v>125</v>
      </c>
      <c r="Z154">
        <v>900</v>
      </c>
      <c r="AA154" t="str">
        <f ca="1">IF(ISBLANK(AB154),"",
VLOOKUP(AB154,OFFSET(INDIRECT("$A:$B"),0,MATCH(AB$1&amp;"_Verify",INDIRECT("$1:$1"),0)-1),2,0)
)</f>
        <v>upn</v>
      </c>
      <c r="AB154" t="s">
        <v>92</v>
      </c>
      <c r="AC154">
        <v>11315</v>
      </c>
      <c r="AD154">
        <v>11</v>
      </c>
      <c r="AE154" t="s">
        <v>355</v>
      </c>
      <c r="AG154">
        <v>3</v>
      </c>
      <c r="AH154" t="str">
        <f>IF(OR(ISNUMBER(AC154),AC154="삭제",ISBLANK(AC154)),"",
IF(LEFT(AC154,5)="Equip",
  IF($BP$1&lt;VLOOKUP(AC154,[1]EquipTable!$1:$1048576,MATCH("업데이트순번",[1]EquipTable!$1:$1,0),0),"업데이트순번이상",""),
IF(LEFT(AC154,5)="Actor",
  IF($BY$1&lt;VLOOKUP(AC154,[2]ActorTable!$1:$1048576,MATCH("업데이트순번",[2]ActorTable!$1:$1,0),0),"업데이트순번이상",""),
"그외없음")))</f>
        <v/>
      </c>
      <c r="AI154" s="11" t="str">
        <f>IF(OR(ISNUMBER(AC154),AC154="삭제",ISBLANK(AC154)),"",
IF(LEFT(AC154,5)="Equip",IF(MID(AC154,7,1)="4","전설",""),
IF(LEFT(AC154,5)="Actor",IF(MID(AC154,7,1)="2","전설",""),
"그외없음")))</f>
        <v/>
      </c>
      <c r="AJ154" t="str">
        <f>IF(ISBLANK($AB154),"",
IF(AND($B154&gt;=VLOOKUP($AB154,$AP:$AS,3,0),$B154&lt;=VLOOKUP($AB154,$AP:$AS,4,0)),"","슬롯타입이상"))</f>
        <v/>
      </c>
      <c r="AK154" t="str">
        <f>IF(OR(
  AND(NOT(ISERROR(FIND("상자",AB154))),ISBLANK(AC154)),
  AND(ISBLANK(AB154),ISBLANK(AC154)),
  AND(NOT(ISERROR(FIND("안 지정",AB154))),ISNUMBER(AC154))),"",
IF(AND(NOT(ISERROR(FIND("상자",AB154))),NOT(ISBLANK(AC154))),"밸류불필요",
IF(AND(NOT(ISERROR(FIND("안 지정",AB154))),NOT(ISNUMBER(AC154))),"숫자필요",
IF(NOT(ISERROR(FIND("장비",AB154))),
  IFERROR(VLOOKUP(AC154,[1]EquipTable!$A:$T,MATCH("이름참고",[1]EquipTable!$1:$1,0),0),"장비없음"),
IF(NOT(ISERROR(FIND("캐릭터",AB154))),
  IFERROR(VLOOKUP(AC154,[2]ActorTable!$A:$H,MATCH("이름참고",[2]ActorTable!$1:$1,0),0),"캐릭터없음"),
"")))))</f>
        <v/>
      </c>
      <c r="AL154">
        <v>1</v>
      </c>
      <c r="AM154" t="str">
        <f ca="1">IF(ROW()=2,AN154,OFFSET(AM154,-1,0)&amp;IF(LEN(AN154)=0,"",","&amp;AN154))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v>
      </c>
      <c r="AN154" t="str">
        <f ca="1">IF(AL154&lt;&gt;1,"",
"{"""&amp;A$1&amp;""":"&amp;A154
&amp;","""&amp;B$1&amp;""":"&amp;B154
&amp;IF(LEN(AA154)=0,"",","""&amp;AA$1&amp;""":"""&amp;AA154&amp;"""")
&amp;IF(LEN(AC154)=0,"",","""&amp;AC$1&amp;""":"""&amp;AC154&amp;"""")
&amp;IF(LEN(AD154)=0,"",","""&amp;AD$1&amp;""":"&amp;AD154)
&amp;IF(LEN(AE154)=0,"",","""&amp;AE$1&amp;""":"""&amp;AE154&amp;"""")
&amp;IF(LEN(AF154)=0,"",","""&amp;AF$1&amp;""":"&amp;AF154)
&amp;IF(LEN(AG154)=0,"",","""&amp;AG$1&amp;""":"&amp;AG154)&amp;"}")</f>
        <v>{"dy":16,"sl":2,"tp":"upn","vl":"11315","cn":11,"pt":"DI","pr":3}</v>
      </c>
    </row>
    <row r="155" spans="1:40">
      <c r="A155">
        <v>16</v>
      </c>
      <c r="B155">
        <v>3</v>
      </c>
      <c r="C155">
        <f>IF(B155&lt;=9,0,
IF(B155=10,1,2))</f>
        <v>0</v>
      </c>
      <c r="D155">
        <f ca="1">RAND()</f>
        <v>0.4712695570017249</v>
      </c>
      <c r="E155">
        <f ca="1">RAND()</f>
        <v>0.61725123799792492</v>
      </c>
      <c r="F155">
        <f ca="1">RAND()</f>
        <v>0.68141931497149233</v>
      </c>
      <c r="G155">
        <f ca="1">RAND()</f>
        <v>0.54973168028525321</v>
      </c>
      <c r="H155">
        <f ca="1">RAND()</f>
        <v>0.37138224347563631</v>
      </c>
      <c r="I155">
        <f ca="1">RAND()</f>
        <v>0.15904677778911358</v>
      </c>
      <c r="M155" t="str">
        <f ca="1">IF(LEN(J155)&lt;&gt;0,J155,VLOOKUP(D155+$B155,$BJ:$BK,MATCH($BK$1,$BJ$1:$BK$1,0),1))</f>
        <v>안 지정 캐릭터 PP 일반등급</v>
      </c>
      <c r="N155">
        <f ca="1">IF(LEN(K155)&lt;&gt;0,
  IF(LEN($J155)=0,"두 칸 모두 입력",
  IF($J155="지정 장비",K155,INDEX($CA:$CA,MATCH(K155,$CB:$CB,0)))),
IF($M155="삭제","삭제",
IF($M155="지정 장비",VLOOKUP($E155,OFFSET($BS:$BV,0,IF($B155=6,1,IF($B155=7,2,0))),MATCH($BV$1,OFFSET($BS$1:$BV$1,0,IF($B155=6,1,IF($B155=7,2,0))),0),1),
IF(OR($M155="캐릭터 상자 일반등급",$M155="캐릭터 상자 영웅등급"),"삭제",
IF(OR($M155="지정 캐릭터",$M155="지정 캐릭터 PP",IF(ISERROR(FIND("지정 캐릭터 LBP",$M155)),0,1)),
  IF(AND(OR($B155=10,$B155=11),$M155=OFFSET($M155,-1,0)),OFFSET(N155,-1,0),VLOOKUP($E155,$BZ:$CA,MATCH($CA$1,$BZ$1:$CA$1,0),1)),
IF(OR($M155="안 지정 캐릭터 영웅등급",$M155="안 지정 캐릭터 PP 일반등급",$M155="안 지정 캐릭터 PP 영웅등급"),
  IF(AND(OR($B155=10,$B155=11),$M155=OFFSET($M155,-1,0)),OFFSET(N155,-1,0),INT($E155*100000)),
"그외없음"))))))</f>
        <v>61725</v>
      </c>
      <c r="O155">
        <f ca="1">IF(LEN(L155)&lt;&gt;0,
  IF(OR(LEN($J155)=0,LEN($K155)=0),"세 칸 모두 입력",L155),
IF($M155="삭제","삭제",
IF(OR($M155="지정 장비",$M155="캐릭터 상자 일반등급",$M155="캐릭터 상자 영웅등급",$M155="지정 캐릭터",IF(ISERROR(FIND("지정 캐릭터 LBP",$M155)),0,1),$M155="안 지정 캐릭터 영웅등급"),1,
IF($M155="지정 캐릭터 PP",
  IF(AND(OR($B155=10,$B155=11),$M155=OFFSET($M155,-1,0)),OFFSET(O155,-1,0),
    VLOOKUP($M155,$AP:$BB,MATCH($AX$1,$AP$1:$BB$1,0),0)+INT($E155*(VLOOKUP($M155,$AP:$BB,MATCH($AY$1,$AP$1:$BB$1,0),0)-VLOOKUP($M155,$AP:$BB,MATCH($AX$1,$AP$1:$BB$1,0),0)+1))),
IF(OR($M155="안 지정 캐릭터 PP 일반등급",$M155="안 지정 캐릭터 PP 영웅등급"),
  IF(AND(OR($B155=10,$B155=11),$M155=OFFSET($M155,-1,0)),OFFSET(O155,-1,0),
    VLOOKUP($M155,$AP:$BB,MATCH($AX$1,$AP$1:$BB$1,0),0)+INT($E155*(VLOOKUP($M155,$AP:$BB,MATCH($AY$1,$AP$1:$BB$1,0),0)-VLOOKUP($M155,$AP:$BB,MATCH($AX$1,$AP$1:$BB$1,0),0)+1))),
"그외없음")))))</f>
        <v>10</v>
      </c>
      <c r="P155" t="str">
        <f ca="1">IF($M155="삭제","삭제",
IF($M155="지정 장비",
  IF(ISBLANK(VLOOKUP($N155,[1]EquipTable!$1:$1048576,MATCH("표준 GO pr Min",[1]EquipTable!$1:$1,0),0)),"DI",
    IF(ISBLANK(VLOOKUP($N155,[1]EquipTable!$1:$1048576,MATCH("표준 DI pr Min",[1]EquipTable!$1:$1,0),0)),"GO",
      IF(G155&lt;IF($B155&lt;=1,0.5,0.25),"DI","GO"))),
IF(OR($M155="캐릭터 상자 일반등급",$M155="캐릭터 상자 영웅등급"),"DI",
IF(OR($M155="지정 캐릭터",IF(ISERROR(FIND("지정 캐릭터 LBP",$M155)),0,1),$M155="안 지정 캐릭터 영웅등급"),"DI",
IF($M155="지정 캐릭터 PP","DI",
IF(OR($M155="안 지정 캐릭터 PP 일반등급",$M155="안 지정 캐릭터 PP 영웅등급"),"GO",
"그외없음"))))))</f>
        <v>GO</v>
      </c>
      <c r="Q155" t="str">
        <f ca="1">IF($M155="삭제","삭제",
IF($P155="GO","삭제",
IF($M155="지정 장비",
  IF(ISBLANK(VLOOKUP($N155,[1]EquipTable!$1:$1048576,MATCH("표준 DI pp Min",[1]EquipTable!$1:$1,0),0)),"삭제",
    VLOOKUP($N155,[1]EquipTable!$1:$1048576,MATCH("표준 DI pp Min",[1]EquipTable!$1:$1,0),0)+INT($H155*(VLOOKUP($N155,[1]EquipTable!$1:$1048576,MATCH("표준 DI pp Max",[1]EquipTable!$1:$1,0),0)-VLOOKUP($N155,[1]EquipTable!$1:$1048576,MATCH("표준 DI pp Min",[1]EquipTable!$1:$1,0),0)+1))),
IF(OR($M155="캐릭터 상자 일반등급",$M155="캐릭터 상자 영웅등급"),"삭제",
IF(OR($M155="지정 캐릭터",IF(ISERROR(FIND("지정 캐릭터 LBP",$M155)),0,1)),
  IF(AND(OR($B155=10,$B155=11),$M155=OFFSET($M155,-1,0)),OFFSET(Q155,-1,0),
    IF(ISBLANK(VLOOKUP($N155,[2]ActorTable!$1:$1048576,MATCH("표준 DI pp Min",[2]ActorTable!$1:$1,0),0)),"삭제",
      INT(VLOOKUP($M155,$AP:$BC,MATCH($AZ$1,$AP$1:$BC$1,0),0)*(VLOOKUP($N155,[2]ActorTable!$1:$1048576,MATCH("표준 DI pp Min",[2]ActorTable!$1:$1,0),0)+$H155*(VLOOKUP($N155,[2]ActorTable!$1:$1048576,MATCH("표준 DI pp Max",[2]ActorTable!$1:$1,0),0)-VLOOKUP($N155,[2]ActorTable!$1:$1048576,MATCH("표준 DI pp Min",[2]ActorTable!$1:$1,0),0)+1))))),
IF($M155="안 지정 캐릭터 영웅등급",
  IF(AND(OR($B155=10,$B155=11),$M155=OFFSET($M155,-1,0)),OFFSET(Q155,-1,0),
    VLOOKUP($M155,$AP:$BC,MATCH($BB$1,$AP$1:$BC$1,0),0)+INT($H155*(VLOOKUP($M155,$AP:$BC,MATCH($BC$1,$AP$1:$BC$1,0),0)-VLOOKUP($M155,$AP:$BC,MATCH($BB$1,$AP$1:$BC$1,0),0)+1))),
IF($M155="지정 캐릭터 PP",
  IF(AND(OR($B155=10,$B155=11),$M155=OFFSET($M155,-1,0)),OFFSET(Q155,-1,0),
    INT($O155*VLOOKUP($M155,$AP:$BC,MATCH($AZ$1,$AP$1:$BC$1,0),0)*IF($O155&lt;=15,1,1+($O155-15)^0.5/8)*CHOOSE(MID($N155,7,1)+1,1,1.25,2))),
"그외없음")))))))</f>
        <v>삭제</v>
      </c>
      <c r="R155">
        <f ca="1">IF($M155="삭제","삭제",
IF($M155="지정 장비",
  IF($P155="DI",
    VLOOKUP($N155,[1]EquipTable!$1:$1048576,MATCH("표준 DI pr Min",[1]EquipTable!$1:$1,0),0)+INT($I155*(VLOOKUP($N155,[1]EquipTable!$1:$1048576,MATCH("표준 DI pr Max",[1]EquipTable!$1:$1,0),0)-VLOOKUP($N155,[1]EquipTable!$1:$1048576,MATCH("표준 DI pr Min",[1]EquipTable!$1:$1,0),0)+1)),
    ROUNDDOWN(VLOOKUP($N155,[1]EquipTable!$1:$1048576,MATCH("표준 GO pr Min",[1]EquipTable!$1:$1,0),0)+INT($I155*(VLOOKUP($N155,[1]EquipTable!$1:$1048576,MATCH("표준 GO pr Max",[1]EquipTable!$1:$1,0),0)-VLOOKUP($N155,[1]EquipTable!$1:$1048576,MATCH("표준 GO pr Min",[1]EquipTable!$1:$1,0),0)+100)),-2)),
IF(OR($M155="캐릭터 상자 일반등급",$M155="캐릭터 상자 영웅등급"),VLOOKUP($M155,$AP:$BC,MATCH($AZ$1,$AP$1:$BC$1,0),0),
IF(OR($M155="지정 캐릭터",IF(ISERROR(FIND("지정 캐릭터 LBP",$M155)),0,1)),
  IF(AND(OR($B155=10,$B155=11),$M155=OFFSET($M155,-1,0)),OFFSET(R155,-1,0),
    INT(VLOOKUP($M155,$AP:$BC,MATCH($AZ$1,$AP$1:$BC$1,0),0)*(VLOOKUP($N155,[2]ActorTable!$1:$1048576,MATCH("표준 DI pr Min",[2]ActorTable!$1:$1,0),0)+$I155*(VLOOKUP($N155,[2]ActorTable!$1:$1048576,MATCH("표준 DI pr Max",[2]ActorTable!$1:$1,0),0)-VLOOKUP($N155,[2]ActorTable!$1:$1048576,MATCH("표준 DI pr Min",[2]ActorTable!$1:$1,0),0)+1)))),
IF($M155="안 지정 캐릭터 영웅등급",
  IF(AND(OR($B155=10,$B155=11),$M155=OFFSET($M155,-1,0)),OFFSET(R155,-1,0),
    VLOOKUP($M155,$AP:$BC,MATCH($AZ$1,$AP$1:$BC$1,0),0)+INT($I155*(VLOOKUP($M155,$AP:$BC,MATCH($BA$1,$AP$1:$BC$1,0),0)-VLOOKUP($M155,$AP:$BC,MATCH($AZ$1,$AP$1:$BC$1,0),0)+1))),
IF($M155="지정 캐릭터 PP",
  IF(AND(OR($B155=10,$B155=11),$M155=OFFSET($M155,-1,0)),OFFSET(R155,-1,0),
    INT($O155*VLOOKUP($M155,$AP:$BC,MATCH($AZ$1,$AP$1:$BC$1,0),0)*IF($O155&lt;=15,1,1+($O155-15)^0.5/8)*CHOOSE(MID($N155,7,1)+1,1,1.25,2)*(VLOOKUP($M155,$AP:$BC,MATCH($BA$1,$AP$1:$BC$1,0),0)+$I155*(VLOOKUP($M155,$AP:$BC,MATCH($BB$1,$AP$1:$BC$1,0),0)-VLOOKUP($M155,$AP:$BC,MATCH($BA$1,$AP$1:$BC$1,0),0))))),
IF(OR($M155="안 지정 캐릭터 PP 일반등급",$M155="안 지정 캐릭터 PP 영웅등급"),
  IF(AND(OR($B155=10,$B155=11),$M155=OFFSET($M155,-1,0)),OFFSET(R155,-1,0),
    $O155*VLOOKUP($M155,$AP:$BC,MATCH($AZ$1,$AP$1:$BC$1,0),0)),
"그외없음")))))))</f>
        <v>3000</v>
      </c>
      <c r="S155" t="str">
        <f ca="1">IF(OR(ISNUMBER(N155),N155="삭제",ISBLANK(N155)),"",
IF(LEFT(N155,5)="Equip",
  IF($BP$1&lt;VLOOKUP(N155,[1]EquipTable!$1:$1048576,MATCH("업데이트순번",[1]EquipTable!$1:$1,0),0),"업데이트순번이상",""),
IF(LEFT(N155,5)="Actor",
  IF($BY$1&lt;VLOOKUP(N155,[2]ActorTable!$1:$1048576,MATCH("업데이트순번",[2]ActorTable!$1:$1,0),0),"업데이트순번이상",""),
"그외없음")))</f>
        <v/>
      </c>
      <c r="T155" t="str">
        <f ca="1">IF(OR(ISNUMBER(N155),N155="삭제",ISBLANK(N155)),"",
IF(LEFT(N155,5)="Equip",IF(MID(N155,7,1)="4","전설",""),
IF(LEFT(N155,5)="Actor",IF(MID(N155,7,1)="2","전설",""),
"그외없음")))</f>
        <v/>
      </c>
      <c r="U155" t="s">
        <v>91</v>
      </c>
      <c r="V155">
        <v>85863</v>
      </c>
      <c r="W155">
        <v>14</v>
      </c>
      <c r="X155" t="s">
        <v>125</v>
      </c>
      <c r="Z155">
        <v>1400</v>
      </c>
      <c r="AA155" t="str">
        <f ca="1">IF(ISBLANK(AB155),"",
VLOOKUP(AB155,OFFSET(INDIRECT("$A:$B"),0,MATCH(AB$1&amp;"_Verify",INDIRECT("$1:$1"),0)-1),2,0)
)</f>
        <v>fe</v>
      </c>
      <c r="AB155" t="s">
        <v>82</v>
      </c>
      <c r="AC155" t="s">
        <v>448</v>
      </c>
      <c r="AD155">
        <v>1</v>
      </c>
      <c r="AE155" t="s">
        <v>125</v>
      </c>
      <c r="AG155">
        <v>1000</v>
      </c>
      <c r="AH155" t="str">
        <f ca="1">IF(OR(ISNUMBER(AC155),AC155="삭제",ISBLANK(AC155)),"",
IF(LEFT(AC155,5)="Equip",
  IF($BP$1&lt;VLOOKUP(AC155,[1]EquipTable!$1:$1048576,MATCH("업데이트순번",[1]EquipTable!$1:$1,0),0),"업데이트순번이상",""),
IF(LEFT(AC155,5)="Actor",
  IF($BY$1&lt;VLOOKUP(AC155,[2]ActorTable!$1:$1048576,MATCH("업데이트순번",[2]ActorTable!$1:$1,0),0),"업데이트순번이상",""),
"그외없음")))</f>
        <v/>
      </c>
      <c r="AI155" s="11" t="str">
        <f>IF(OR(ISNUMBER(AC155),AC155="삭제",ISBLANK(AC155)),"",
IF(LEFT(AC155,5)="Equip",IF(MID(AC155,7,1)="4","전설",""),
IF(LEFT(AC155,5)="Actor",IF(MID(AC155,7,1)="2","전설",""),
"그외없음")))</f>
        <v/>
      </c>
      <c r="AJ155" t="str">
        <f>IF(ISBLANK($AB155),"",
IF(AND($B155&gt;=VLOOKUP($AB155,$AP:$AS,3,0),$B155&lt;=VLOOKUP($AB155,$AP:$AS,4,0)),"","슬롯타입이상"))</f>
        <v/>
      </c>
      <c r="AK155" t="str">
        <f ca="1">IF(OR(
  AND(NOT(ISERROR(FIND("상자",AB155))),ISBLANK(AC155)),
  AND(ISBLANK(AB155),ISBLANK(AC155)),
  AND(NOT(ISERROR(FIND("안 지정",AB155))),ISNUMBER(AC155))),"",
IF(AND(NOT(ISERROR(FIND("상자",AB155))),NOT(ISBLANK(AC155))),"밸류불필요",
IF(AND(NOT(ISERROR(FIND("안 지정",AB155))),NOT(ISNUMBER(AC155))),"숫자필요",
IF(NOT(ISERROR(FIND("장비",AB155))),
  IFERROR(VLOOKUP(AC155,[1]EquipTable!$A:$T,MATCH("이름참고",[1]EquipTable!$1:$1,0),0),"장비없음"),
IF(NOT(ISERROR(FIND("캐릭터",AB155))),
  IFERROR(VLOOKUP(AC155,[2]ActorTable!$A:$H,MATCH("이름참고",[2]ActorTable!$1:$1,0),0),"캐릭터없음"),
"")))))</f>
        <v>노장의 친구</v>
      </c>
      <c r="AL155">
        <v>1</v>
      </c>
      <c r="AM155" t="str">
        <f ca="1">IF(ROW()=2,AN155,OFFSET(AM155,-1,0)&amp;IF(LEN(AN155)=0,"",","&amp;AN155))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v>
      </c>
      <c r="AN155" t="str">
        <f ca="1">IF(AL155&lt;&gt;1,"",
"{"""&amp;A$1&amp;""":"&amp;A155
&amp;","""&amp;B$1&amp;""":"&amp;B155
&amp;IF(LEN(AA155)=0,"",","""&amp;AA$1&amp;""":"""&amp;AA155&amp;"""")
&amp;IF(LEN(AC155)=0,"",","""&amp;AC$1&amp;""":"""&amp;AC155&amp;"""")
&amp;IF(LEN(AD155)=0,"",","""&amp;AD$1&amp;""":"&amp;AD155)
&amp;IF(LEN(AE155)=0,"",","""&amp;AE$1&amp;""":"""&amp;AE155&amp;"""")
&amp;IF(LEN(AF155)=0,"",","""&amp;AF$1&amp;""":"&amp;AF155)
&amp;IF(LEN(AG155)=0,"",","""&amp;AG$1&amp;""":"&amp;AG155)&amp;"}")</f>
        <v>{"dy":16,"sl":3,"tp":"fe","vl":"Equip5101","cn":1,"pt":"GO","pr":1000}</v>
      </c>
    </row>
    <row r="156" spans="1:40">
      <c r="A156">
        <v>16</v>
      </c>
      <c r="B156">
        <v>4</v>
      </c>
      <c r="C156">
        <f>IF(B156&lt;=9,0,
IF(B156=10,1,2))</f>
        <v>0</v>
      </c>
      <c r="D156">
        <f ca="1">RAND()</f>
        <v>0.81440797606941073</v>
      </c>
      <c r="E156">
        <f ca="1">RAND()</f>
        <v>0.81453251309750263</v>
      </c>
      <c r="F156">
        <f ca="1">RAND()</f>
        <v>0.38367467438193048</v>
      </c>
      <c r="G156">
        <f ca="1">RAND()</f>
        <v>0.20866300080178268</v>
      </c>
      <c r="H156">
        <f ca="1">RAND()</f>
        <v>0.62082953108314032</v>
      </c>
      <c r="I156">
        <f ca="1">RAND()</f>
        <v>0.5607142202646761</v>
      </c>
      <c r="M156" t="str">
        <f ca="1">IF(LEN(J156)&lt;&gt;0,J156,VLOOKUP(D156+$B156,$BJ:$BK,MATCH($BK$1,$BJ$1:$BK$1,0),1))</f>
        <v>안 지정 캐릭터 PP 일반등급</v>
      </c>
      <c r="N156">
        <f ca="1">IF(LEN(K156)&lt;&gt;0,
  IF(LEN($J156)=0,"두 칸 모두 입력",
  IF($J156="지정 장비",K156,INDEX($CA:$CA,MATCH(K156,$CB:$CB,0)))),
IF($M156="삭제","삭제",
IF($M156="지정 장비",VLOOKUP($E156,OFFSET($BS:$BV,0,IF($B156=6,1,IF($B156=7,2,0))),MATCH($BV$1,OFFSET($BS$1:$BV$1,0,IF($B156=6,1,IF($B156=7,2,0))),0),1),
IF(OR($M156="캐릭터 상자 일반등급",$M156="캐릭터 상자 영웅등급"),"삭제",
IF(OR($M156="지정 캐릭터",$M156="지정 캐릭터 PP",IF(ISERROR(FIND("지정 캐릭터 LBP",$M156)),0,1)),
  IF(AND(OR($B156=10,$B156=11),$M156=OFFSET($M156,-1,0)),OFFSET(N156,-1,0),VLOOKUP($E156,$BZ:$CA,MATCH($CA$1,$BZ$1:$CA$1,0),1)),
IF(OR($M156="안 지정 캐릭터 영웅등급",$M156="안 지정 캐릭터 PP 일반등급",$M156="안 지정 캐릭터 PP 영웅등급"),
  IF(AND(OR($B156=10,$B156=11),$M156=OFFSET($M156,-1,0)),OFFSET(N156,-1,0),INT($E156*100000)),
"그외없음"))))))</f>
        <v>81453</v>
      </c>
      <c r="O156">
        <f ca="1">IF(LEN(L156)&lt;&gt;0,
  IF(OR(LEN($J156)=0,LEN($K156)=0),"세 칸 모두 입력",L156),
IF($M156="삭제","삭제",
IF(OR($M156="지정 장비",$M156="캐릭터 상자 일반등급",$M156="캐릭터 상자 영웅등급",$M156="지정 캐릭터",IF(ISERROR(FIND("지정 캐릭터 LBP",$M156)),0,1),$M156="안 지정 캐릭터 영웅등급"),1,
IF($M156="지정 캐릭터 PP",
  IF(AND(OR($B156=10,$B156=11),$M156=OFFSET($M156,-1,0)),OFFSET(O156,-1,0),
    VLOOKUP($M156,$AP:$BB,MATCH($AX$1,$AP$1:$BB$1,0),0)+INT($E156*(VLOOKUP($M156,$AP:$BB,MATCH($AY$1,$AP$1:$BB$1,0),0)-VLOOKUP($M156,$AP:$BB,MATCH($AX$1,$AP$1:$BB$1,0),0)+1))),
IF(OR($M156="안 지정 캐릭터 PP 일반등급",$M156="안 지정 캐릭터 PP 영웅등급"),
  IF(AND(OR($B156=10,$B156=11),$M156=OFFSET($M156,-1,0)),OFFSET(O156,-1,0),
    VLOOKUP($M156,$AP:$BB,MATCH($AX$1,$AP$1:$BB$1,0),0)+INT($E156*(VLOOKUP($M156,$AP:$BB,MATCH($AY$1,$AP$1:$BB$1,0),0)-VLOOKUP($M156,$AP:$BB,MATCH($AX$1,$AP$1:$BB$1,0),0)+1))),
"그외없음")))))</f>
        <v>12</v>
      </c>
      <c r="P156" t="str">
        <f ca="1">IF($M156="삭제","삭제",
IF($M156="지정 장비",
  IF(ISBLANK(VLOOKUP($N156,[1]EquipTable!$1:$1048576,MATCH("표준 GO pr Min",[1]EquipTable!$1:$1,0),0)),"DI",
    IF(ISBLANK(VLOOKUP($N156,[1]EquipTable!$1:$1048576,MATCH("표준 DI pr Min",[1]EquipTable!$1:$1,0),0)),"GO",
      IF(G156&lt;IF($B156&lt;=1,0.5,0.25),"DI","GO"))),
IF(OR($M156="캐릭터 상자 일반등급",$M156="캐릭터 상자 영웅등급"),"DI",
IF(OR($M156="지정 캐릭터",IF(ISERROR(FIND("지정 캐릭터 LBP",$M156)),0,1),$M156="안 지정 캐릭터 영웅등급"),"DI",
IF($M156="지정 캐릭터 PP","DI",
IF(OR($M156="안 지정 캐릭터 PP 일반등급",$M156="안 지정 캐릭터 PP 영웅등급"),"GO",
"그외없음"))))))</f>
        <v>GO</v>
      </c>
      <c r="Q156" t="str">
        <f ca="1">IF($M156="삭제","삭제",
IF($P156="GO","삭제",
IF($M156="지정 장비",
  IF(ISBLANK(VLOOKUP($N156,[1]EquipTable!$1:$1048576,MATCH("표준 DI pp Min",[1]EquipTable!$1:$1,0),0)),"삭제",
    VLOOKUP($N156,[1]EquipTable!$1:$1048576,MATCH("표준 DI pp Min",[1]EquipTable!$1:$1,0),0)+INT($H156*(VLOOKUP($N156,[1]EquipTable!$1:$1048576,MATCH("표준 DI pp Max",[1]EquipTable!$1:$1,0),0)-VLOOKUP($N156,[1]EquipTable!$1:$1048576,MATCH("표준 DI pp Min",[1]EquipTable!$1:$1,0),0)+1))),
IF(OR($M156="캐릭터 상자 일반등급",$M156="캐릭터 상자 영웅등급"),"삭제",
IF(OR($M156="지정 캐릭터",IF(ISERROR(FIND("지정 캐릭터 LBP",$M156)),0,1)),
  IF(AND(OR($B156=10,$B156=11),$M156=OFFSET($M156,-1,0)),OFFSET(Q156,-1,0),
    IF(ISBLANK(VLOOKUP($N156,[2]ActorTable!$1:$1048576,MATCH("표준 DI pp Min",[2]ActorTable!$1:$1,0),0)),"삭제",
      INT(VLOOKUP($M156,$AP:$BC,MATCH($AZ$1,$AP$1:$BC$1,0),0)*(VLOOKUP($N156,[2]ActorTable!$1:$1048576,MATCH("표준 DI pp Min",[2]ActorTable!$1:$1,0),0)+$H156*(VLOOKUP($N156,[2]ActorTable!$1:$1048576,MATCH("표준 DI pp Max",[2]ActorTable!$1:$1,0),0)-VLOOKUP($N156,[2]ActorTable!$1:$1048576,MATCH("표준 DI pp Min",[2]ActorTable!$1:$1,0),0)+1))))),
IF($M156="안 지정 캐릭터 영웅등급",
  IF(AND(OR($B156=10,$B156=11),$M156=OFFSET($M156,-1,0)),OFFSET(Q156,-1,0),
    VLOOKUP($M156,$AP:$BC,MATCH($BB$1,$AP$1:$BC$1,0),0)+INT($H156*(VLOOKUP($M156,$AP:$BC,MATCH($BC$1,$AP$1:$BC$1,0),0)-VLOOKUP($M156,$AP:$BC,MATCH($BB$1,$AP$1:$BC$1,0),0)+1))),
IF($M156="지정 캐릭터 PP",
  IF(AND(OR($B156=10,$B156=11),$M156=OFFSET($M156,-1,0)),OFFSET(Q156,-1,0),
    INT($O156*VLOOKUP($M156,$AP:$BC,MATCH($AZ$1,$AP$1:$BC$1,0),0)*IF($O156&lt;=15,1,1+($O156-15)^0.5/8)*CHOOSE(MID($N156,7,1)+1,1,1.25,2))),
"그외없음")))))))</f>
        <v>삭제</v>
      </c>
      <c r="R156">
        <f ca="1">IF($M156="삭제","삭제",
IF($M156="지정 장비",
  IF($P156="DI",
    VLOOKUP($N156,[1]EquipTable!$1:$1048576,MATCH("표준 DI pr Min",[1]EquipTable!$1:$1,0),0)+INT($I156*(VLOOKUP($N156,[1]EquipTable!$1:$1048576,MATCH("표준 DI pr Max",[1]EquipTable!$1:$1,0),0)-VLOOKUP($N156,[1]EquipTable!$1:$1048576,MATCH("표준 DI pr Min",[1]EquipTable!$1:$1,0),0)+1)),
    ROUNDDOWN(VLOOKUP($N156,[1]EquipTable!$1:$1048576,MATCH("표준 GO pr Min",[1]EquipTable!$1:$1,0),0)+INT($I156*(VLOOKUP($N156,[1]EquipTable!$1:$1048576,MATCH("표준 GO pr Max",[1]EquipTable!$1:$1,0),0)-VLOOKUP($N156,[1]EquipTable!$1:$1048576,MATCH("표준 GO pr Min",[1]EquipTable!$1:$1,0),0)+100)),-2)),
IF(OR($M156="캐릭터 상자 일반등급",$M156="캐릭터 상자 영웅등급"),VLOOKUP($M156,$AP:$BC,MATCH($AZ$1,$AP$1:$BC$1,0),0),
IF(OR($M156="지정 캐릭터",IF(ISERROR(FIND("지정 캐릭터 LBP",$M156)),0,1)),
  IF(AND(OR($B156=10,$B156=11),$M156=OFFSET($M156,-1,0)),OFFSET(R156,-1,0),
    INT(VLOOKUP($M156,$AP:$BC,MATCH($AZ$1,$AP$1:$BC$1,0),0)*(VLOOKUP($N156,[2]ActorTable!$1:$1048576,MATCH("표준 DI pr Min",[2]ActorTable!$1:$1,0),0)+$I156*(VLOOKUP($N156,[2]ActorTable!$1:$1048576,MATCH("표준 DI pr Max",[2]ActorTable!$1:$1,0),0)-VLOOKUP($N156,[2]ActorTable!$1:$1048576,MATCH("표준 DI pr Min",[2]ActorTable!$1:$1,0),0)+1)))),
IF($M156="안 지정 캐릭터 영웅등급",
  IF(AND(OR($B156=10,$B156=11),$M156=OFFSET($M156,-1,0)),OFFSET(R156,-1,0),
    VLOOKUP($M156,$AP:$BC,MATCH($AZ$1,$AP$1:$BC$1,0),0)+INT($I156*(VLOOKUP($M156,$AP:$BC,MATCH($BA$1,$AP$1:$BC$1,0),0)-VLOOKUP($M156,$AP:$BC,MATCH($AZ$1,$AP$1:$BC$1,0),0)+1))),
IF($M156="지정 캐릭터 PP",
  IF(AND(OR($B156=10,$B156=11),$M156=OFFSET($M156,-1,0)),OFFSET(R156,-1,0),
    INT($O156*VLOOKUP($M156,$AP:$BC,MATCH($AZ$1,$AP$1:$BC$1,0),0)*IF($O156&lt;=15,1,1+($O156-15)^0.5/8)*CHOOSE(MID($N156,7,1)+1,1,1.25,2)*(VLOOKUP($M156,$AP:$BC,MATCH($BA$1,$AP$1:$BC$1,0),0)+$I156*(VLOOKUP($M156,$AP:$BC,MATCH($BB$1,$AP$1:$BC$1,0),0)-VLOOKUP($M156,$AP:$BC,MATCH($BA$1,$AP$1:$BC$1,0),0))))),
IF(OR($M156="안 지정 캐릭터 PP 일반등급",$M156="안 지정 캐릭터 PP 영웅등급"),
  IF(AND(OR($B156=10,$B156=11),$M156=OFFSET($M156,-1,0)),OFFSET(R156,-1,0),
    $O156*VLOOKUP($M156,$AP:$BC,MATCH($AZ$1,$AP$1:$BC$1,0),0)),
"그외없음")))))))</f>
        <v>3600</v>
      </c>
      <c r="S156" t="str">
        <f ca="1">IF(OR(ISNUMBER(N156),N156="삭제",ISBLANK(N156)),"",
IF(LEFT(N156,5)="Equip",
  IF($BP$1&lt;VLOOKUP(N156,[1]EquipTable!$1:$1048576,MATCH("업데이트순번",[1]EquipTable!$1:$1,0),0),"업데이트순번이상",""),
IF(LEFT(N156,5)="Actor",
  IF($BY$1&lt;VLOOKUP(N156,[2]ActorTable!$1:$1048576,MATCH("업데이트순번",[2]ActorTable!$1:$1,0),0),"업데이트순번이상",""),
"그외없음")))</f>
        <v/>
      </c>
      <c r="T156" t="str">
        <f ca="1">IF(OR(ISNUMBER(N156),N156="삭제",ISBLANK(N156)),"",
IF(LEFT(N156,5)="Equip",IF(MID(N156,7,1)="4","전설",""),
IF(LEFT(N156,5)="Actor",IF(MID(N156,7,1)="2","전설",""),
"그외없음")))</f>
        <v/>
      </c>
      <c r="U156" t="s">
        <v>92</v>
      </c>
      <c r="V156">
        <v>83631</v>
      </c>
      <c r="W156">
        <v>14</v>
      </c>
      <c r="X156" t="s">
        <v>125</v>
      </c>
      <c r="Z156">
        <v>1400</v>
      </c>
      <c r="AA156" t="str">
        <f ca="1">IF(ISBLANK(AB156),"",
VLOOKUP(AB156,OFFSET(INDIRECT("$A:$B"),0,MATCH(AB$1&amp;"_Verify",INDIRECT("$1:$1"),0)-1),2,0)
)</f>
        <v>upn</v>
      </c>
      <c r="AB156" t="s">
        <v>92</v>
      </c>
      <c r="AC156">
        <v>83631</v>
      </c>
      <c r="AD156">
        <v>6</v>
      </c>
      <c r="AE156" t="s">
        <v>125</v>
      </c>
      <c r="AG156">
        <v>1800</v>
      </c>
      <c r="AH156" t="str">
        <f>IF(OR(ISNUMBER(AC156),AC156="삭제",ISBLANK(AC156)),"",
IF(LEFT(AC156,5)="Equip",
  IF($BP$1&lt;VLOOKUP(AC156,[1]EquipTable!$1:$1048576,MATCH("업데이트순번",[1]EquipTable!$1:$1,0),0),"업데이트순번이상",""),
IF(LEFT(AC156,5)="Actor",
  IF($BY$1&lt;VLOOKUP(AC156,[2]ActorTable!$1:$1048576,MATCH("업데이트순번",[2]ActorTable!$1:$1,0),0),"업데이트순번이상",""),
"그외없음")))</f>
        <v/>
      </c>
      <c r="AI156" s="11" t="str">
        <f>IF(OR(ISNUMBER(AC156),AC156="삭제",ISBLANK(AC156)),"",
IF(LEFT(AC156,5)="Equip",IF(MID(AC156,7,1)="4","전설",""),
IF(LEFT(AC156,5)="Actor",IF(MID(AC156,7,1)="2","전설",""),
"그외없음")))</f>
        <v/>
      </c>
      <c r="AJ156" t="str">
        <f>IF(ISBLANK($AB156),"",
IF(AND($B156&gt;=VLOOKUP($AB156,$AP:$AS,3,0),$B156&lt;=VLOOKUP($AB156,$AP:$AS,4,0)),"","슬롯타입이상"))</f>
        <v/>
      </c>
      <c r="AK156" t="str">
        <f>IF(OR(
  AND(NOT(ISERROR(FIND("상자",AB156))),ISBLANK(AC156)),
  AND(ISBLANK(AB156),ISBLANK(AC156)),
  AND(NOT(ISERROR(FIND("안 지정",AB156))),ISNUMBER(AC156))),"",
IF(AND(NOT(ISERROR(FIND("상자",AB156))),NOT(ISBLANK(AC156))),"밸류불필요",
IF(AND(NOT(ISERROR(FIND("안 지정",AB156))),NOT(ISNUMBER(AC156))),"숫자필요",
IF(NOT(ISERROR(FIND("장비",AB156))),
  IFERROR(VLOOKUP(AC156,[1]EquipTable!$A:$T,MATCH("이름참고",[1]EquipTable!$1:$1,0),0),"장비없음"),
IF(NOT(ISERROR(FIND("캐릭터",AB156))),
  IFERROR(VLOOKUP(AC156,[2]ActorTable!$A:$H,MATCH("이름참고",[2]ActorTable!$1:$1,0),0),"캐릭터없음"),
"")))))</f>
        <v/>
      </c>
      <c r="AL156">
        <v>1</v>
      </c>
      <c r="AM156" t="str">
        <f ca="1">IF(ROW()=2,AN156,OFFSET(AM156,-1,0)&amp;IF(LEN(AN156)=0,"",","&amp;AN156))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v>
      </c>
      <c r="AN156" t="str">
        <f ca="1">IF(AL156&lt;&gt;1,"",
"{"""&amp;A$1&amp;""":"&amp;A156
&amp;","""&amp;B$1&amp;""":"&amp;B156
&amp;IF(LEN(AA156)=0,"",","""&amp;AA$1&amp;""":"""&amp;AA156&amp;"""")
&amp;IF(LEN(AC156)=0,"",","""&amp;AC$1&amp;""":"""&amp;AC156&amp;"""")
&amp;IF(LEN(AD156)=0,"",","""&amp;AD$1&amp;""":"&amp;AD156)
&amp;IF(LEN(AE156)=0,"",","""&amp;AE$1&amp;""":"""&amp;AE156&amp;"""")
&amp;IF(LEN(AF156)=0,"",","""&amp;AF$1&amp;""":"&amp;AF156)
&amp;IF(LEN(AG156)=0,"",","""&amp;AG$1&amp;""":"&amp;AG156)&amp;"}")</f>
        <v>{"dy":16,"sl":4,"tp":"upn","vl":"83631","cn":6,"pt":"GO","pr":1800}</v>
      </c>
    </row>
    <row r="157" spans="1:40">
      <c r="A157">
        <v>16</v>
      </c>
      <c r="B157">
        <v>5</v>
      </c>
      <c r="C157">
        <f>IF(B157&lt;=9,0,
IF(B157=10,1,2))</f>
        <v>0</v>
      </c>
      <c r="D157">
        <f ca="1">RAND()</f>
        <v>0.7637832441854574</v>
      </c>
      <c r="E157">
        <f ca="1">RAND()</f>
        <v>0.99360154133921719</v>
      </c>
      <c r="F157">
        <f ca="1">RAND()</f>
        <v>0.89179624062374929</v>
      </c>
      <c r="G157">
        <f ca="1">RAND()</f>
        <v>0.27707595181856604</v>
      </c>
      <c r="H157">
        <f ca="1">RAND()</f>
        <v>0.68444469797193419</v>
      </c>
      <c r="I157">
        <f ca="1">RAND()</f>
        <v>0.59435820781560078</v>
      </c>
      <c r="M157" t="str">
        <f ca="1">IF(LEN(J157)&lt;&gt;0,J157,VLOOKUP(D157+$B157,$BJ:$BK,MATCH($BK$1,$BJ$1:$BK$1,0),1))</f>
        <v>안 지정 캐릭터 PP 일반등급</v>
      </c>
      <c r="N157">
        <f ca="1">IF(LEN(K157)&lt;&gt;0,
  IF(LEN($J157)=0,"두 칸 모두 입력",
  IF($J157="지정 장비",K157,INDEX($CA:$CA,MATCH(K157,$CB:$CB,0)))),
IF($M157="삭제","삭제",
IF($M157="지정 장비",VLOOKUP($E157,OFFSET($BS:$BV,0,IF($B157=6,1,IF($B157=7,2,0))),MATCH($BV$1,OFFSET($BS$1:$BV$1,0,IF($B157=6,1,IF($B157=7,2,0))),0),1),
IF(OR($M157="캐릭터 상자 일반등급",$M157="캐릭터 상자 영웅등급"),"삭제",
IF(OR($M157="지정 캐릭터",$M157="지정 캐릭터 PP",IF(ISERROR(FIND("지정 캐릭터 LBP",$M157)),0,1)),
  IF(AND(OR($B157=10,$B157=11),$M157=OFFSET($M157,-1,0)),OFFSET(N157,-1,0),VLOOKUP($E157,$BZ:$CA,MATCH($CA$1,$BZ$1:$CA$1,0),1)),
IF(OR($M157="안 지정 캐릭터 영웅등급",$M157="안 지정 캐릭터 PP 일반등급",$M157="안 지정 캐릭터 PP 영웅등급"),
  IF(AND(OR($B157=10,$B157=11),$M157=OFFSET($M157,-1,0)),OFFSET(N157,-1,0),INT($E157*100000)),
"그외없음"))))))</f>
        <v>99360</v>
      </c>
      <c r="O157">
        <f ca="1">IF(LEN(L157)&lt;&gt;0,
  IF(OR(LEN($J157)=0,LEN($K157)=0),"세 칸 모두 입력",L157),
IF($M157="삭제","삭제",
IF(OR($M157="지정 장비",$M157="캐릭터 상자 일반등급",$M157="캐릭터 상자 영웅등급",$M157="지정 캐릭터",IF(ISERROR(FIND("지정 캐릭터 LBP",$M157)),0,1),$M157="안 지정 캐릭터 영웅등급"),1,
IF($M157="지정 캐릭터 PP",
  IF(AND(OR($B157=10,$B157=11),$M157=OFFSET($M157,-1,0)),OFFSET(O157,-1,0),
    VLOOKUP($M157,$AP:$BB,MATCH($AX$1,$AP$1:$BB$1,0),0)+INT($E157*(VLOOKUP($M157,$AP:$BB,MATCH($AY$1,$AP$1:$BB$1,0),0)-VLOOKUP($M157,$AP:$BB,MATCH($AX$1,$AP$1:$BB$1,0),0)+1))),
IF(OR($M157="안 지정 캐릭터 PP 일반등급",$M157="안 지정 캐릭터 PP 영웅등급"),
  IF(AND(OR($B157=10,$B157=11),$M157=OFFSET($M157,-1,0)),OFFSET(O157,-1,0),
    VLOOKUP($M157,$AP:$BB,MATCH($AX$1,$AP$1:$BB$1,0),0)+INT($E157*(VLOOKUP($M157,$AP:$BB,MATCH($AY$1,$AP$1:$BB$1,0),0)-VLOOKUP($M157,$AP:$BB,MATCH($AX$1,$AP$1:$BB$1,0),0)+1))),
"그외없음")))))</f>
        <v>14</v>
      </c>
      <c r="P157" t="str">
        <f ca="1">IF($M157="삭제","삭제",
IF($M157="지정 장비",
  IF(ISBLANK(VLOOKUP($N157,[1]EquipTable!$1:$1048576,MATCH("표준 GO pr Min",[1]EquipTable!$1:$1,0),0)),"DI",
    IF(ISBLANK(VLOOKUP($N157,[1]EquipTable!$1:$1048576,MATCH("표준 DI pr Min",[1]EquipTable!$1:$1,0),0)),"GO",
      IF(G157&lt;IF($B157&lt;=1,0.5,0.25),"DI","GO"))),
IF(OR($M157="캐릭터 상자 일반등급",$M157="캐릭터 상자 영웅등급"),"DI",
IF(OR($M157="지정 캐릭터",IF(ISERROR(FIND("지정 캐릭터 LBP",$M157)),0,1),$M157="안 지정 캐릭터 영웅등급"),"DI",
IF($M157="지정 캐릭터 PP","DI",
IF(OR($M157="안 지정 캐릭터 PP 일반등급",$M157="안 지정 캐릭터 PP 영웅등급"),"GO",
"그외없음"))))))</f>
        <v>GO</v>
      </c>
      <c r="Q157" t="str">
        <f ca="1">IF($M157="삭제","삭제",
IF($P157="GO","삭제",
IF($M157="지정 장비",
  IF(ISBLANK(VLOOKUP($N157,[1]EquipTable!$1:$1048576,MATCH("표준 DI pp Min",[1]EquipTable!$1:$1,0),0)),"삭제",
    VLOOKUP($N157,[1]EquipTable!$1:$1048576,MATCH("표준 DI pp Min",[1]EquipTable!$1:$1,0),0)+INT($H157*(VLOOKUP($N157,[1]EquipTable!$1:$1048576,MATCH("표준 DI pp Max",[1]EquipTable!$1:$1,0),0)-VLOOKUP($N157,[1]EquipTable!$1:$1048576,MATCH("표준 DI pp Min",[1]EquipTable!$1:$1,0),0)+1))),
IF(OR($M157="캐릭터 상자 일반등급",$M157="캐릭터 상자 영웅등급"),"삭제",
IF(OR($M157="지정 캐릭터",IF(ISERROR(FIND("지정 캐릭터 LBP",$M157)),0,1)),
  IF(AND(OR($B157=10,$B157=11),$M157=OFFSET($M157,-1,0)),OFFSET(Q157,-1,0),
    IF(ISBLANK(VLOOKUP($N157,[2]ActorTable!$1:$1048576,MATCH("표준 DI pp Min",[2]ActorTable!$1:$1,0),0)),"삭제",
      INT(VLOOKUP($M157,$AP:$BC,MATCH($AZ$1,$AP$1:$BC$1,0),0)*(VLOOKUP($N157,[2]ActorTable!$1:$1048576,MATCH("표준 DI pp Min",[2]ActorTable!$1:$1,0),0)+$H157*(VLOOKUP($N157,[2]ActorTable!$1:$1048576,MATCH("표준 DI pp Max",[2]ActorTable!$1:$1,0),0)-VLOOKUP($N157,[2]ActorTable!$1:$1048576,MATCH("표준 DI pp Min",[2]ActorTable!$1:$1,0),0)+1))))),
IF($M157="안 지정 캐릭터 영웅등급",
  IF(AND(OR($B157=10,$B157=11),$M157=OFFSET($M157,-1,0)),OFFSET(Q157,-1,0),
    VLOOKUP($M157,$AP:$BC,MATCH($BB$1,$AP$1:$BC$1,0),0)+INT($H157*(VLOOKUP($M157,$AP:$BC,MATCH($BC$1,$AP$1:$BC$1,0),0)-VLOOKUP($M157,$AP:$BC,MATCH($BB$1,$AP$1:$BC$1,0),0)+1))),
IF($M157="지정 캐릭터 PP",
  IF(AND(OR($B157=10,$B157=11),$M157=OFFSET($M157,-1,0)),OFFSET(Q157,-1,0),
    INT($O157*VLOOKUP($M157,$AP:$BC,MATCH($AZ$1,$AP$1:$BC$1,0),0)*IF($O157&lt;=15,1,1+($O157-15)^0.5/8)*CHOOSE(MID($N157,7,1)+1,1,1.25,2))),
"그외없음")))))))</f>
        <v>삭제</v>
      </c>
      <c r="R157">
        <f ca="1">IF($M157="삭제","삭제",
IF($M157="지정 장비",
  IF($P157="DI",
    VLOOKUP($N157,[1]EquipTable!$1:$1048576,MATCH("표준 DI pr Min",[1]EquipTable!$1:$1,0),0)+INT($I157*(VLOOKUP($N157,[1]EquipTable!$1:$1048576,MATCH("표준 DI pr Max",[1]EquipTable!$1:$1,0),0)-VLOOKUP($N157,[1]EquipTable!$1:$1048576,MATCH("표준 DI pr Min",[1]EquipTable!$1:$1,0),0)+1)),
    ROUNDDOWN(VLOOKUP($N157,[1]EquipTable!$1:$1048576,MATCH("표준 GO pr Min",[1]EquipTable!$1:$1,0),0)+INT($I157*(VLOOKUP($N157,[1]EquipTable!$1:$1048576,MATCH("표준 GO pr Max",[1]EquipTable!$1:$1,0),0)-VLOOKUP($N157,[1]EquipTable!$1:$1048576,MATCH("표준 GO pr Min",[1]EquipTable!$1:$1,0),0)+100)),-2)),
IF(OR($M157="캐릭터 상자 일반등급",$M157="캐릭터 상자 영웅등급"),VLOOKUP($M157,$AP:$BC,MATCH($AZ$1,$AP$1:$BC$1,0),0),
IF(OR($M157="지정 캐릭터",IF(ISERROR(FIND("지정 캐릭터 LBP",$M157)),0,1)),
  IF(AND(OR($B157=10,$B157=11),$M157=OFFSET($M157,-1,0)),OFFSET(R157,-1,0),
    INT(VLOOKUP($M157,$AP:$BC,MATCH($AZ$1,$AP$1:$BC$1,0),0)*(VLOOKUP($N157,[2]ActorTable!$1:$1048576,MATCH("표준 DI pr Min",[2]ActorTable!$1:$1,0),0)+$I157*(VLOOKUP($N157,[2]ActorTable!$1:$1048576,MATCH("표준 DI pr Max",[2]ActorTable!$1:$1,0),0)-VLOOKUP($N157,[2]ActorTable!$1:$1048576,MATCH("표준 DI pr Min",[2]ActorTable!$1:$1,0),0)+1)))),
IF($M157="안 지정 캐릭터 영웅등급",
  IF(AND(OR($B157=10,$B157=11),$M157=OFFSET($M157,-1,0)),OFFSET(R157,-1,0),
    VLOOKUP($M157,$AP:$BC,MATCH($AZ$1,$AP$1:$BC$1,0),0)+INT($I157*(VLOOKUP($M157,$AP:$BC,MATCH($BA$1,$AP$1:$BC$1,0),0)-VLOOKUP($M157,$AP:$BC,MATCH($AZ$1,$AP$1:$BC$1,0),0)+1))),
IF($M157="지정 캐릭터 PP",
  IF(AND(OR($B157=10,$B157=11),$M157=OFFSET($M157,-1,0)),OFFSET(R157,-1,0),
    INT($O157*VLOOKUP($M157,$AP:$BC,MATCH($AZ$1,$AP$1:$BC$1,0),0)*IF($O157&lt;=15,1,1+($O157-15)^0.5/8)*CHOOSE(MID($N157,7,1)+1,1,1.25,2)*(VLOOKUP($M157,$AP:$BC,MATCH($BA$1,$AP$1:$BC$1,0),0)+$I157*(VLOOKUP($M157,$AP:$BC,MATCH($BB$1,$AP$1:$BC$1,0),0)-VLOOKUP($M157,$AP:$BC,MATCH($BA$1,$AP$1:$BC$1,0),0))))),
IF(OR($M157="안 지정 캐릭터 PP 일반등급",$M157="안 지정 캐릭터 PP 영웅등급"),
  IF(AND(OR($B157=10,$B157=11),$M157=OFFSET($M157,-1,0)),OFFSET(R157,-1,0),
    $O157*VLOOKUP($M157,$AP:$BC,MATCH($AZ$1,$AP$1:$BC$1,0),0)),
"그외없음")))))))</f>
        <v>4200</v>
      </c>
      <c r="S157" t="str">
        <f ca="1">IF(OR(ISNUMBER(N157),N157="삭제",ISBLANK(N157)),"",
IF(LEFT(N157,5)="Equip",
  IF($BP$1&lt;VLOOKUP(N157,[1]EquipTable!$1:$1048576,MATCH("업데이트순번",[1]EquipTable!$1:$1,0),0),"업데이트순번이상",""),
IF(LEFT(N157,5)="Actor",
  IF($BY$1&lt;VLOOKUP(N157,[2]ActorTable!$1:$1048576,MATCH("업데이트순번",[2]ActorTable!$1:$1,0),0),"업데이트순번이상",""),
"그외없음")))</f>
        <v/>
      </c>
      <c r="T157" t="str">
        <f ca="1">IF(OR(ISNUMBER(N157),N157="삭제",ISBLANK(N157)),"",
IF(LEFT(N157,5)="Equip",IF(MID(N157,7,1)="4","전설",""),
IF(LEFT(N157,5)="Actor",IF(MID(N157,7,1)="2","전설",""),
"그외없음")))</f>
        <v/>
      </c>
      <c r="U157" t="s">
        <v>82</v>
      </c>
      <c r="V157" t="s">
        <v>187</v>
      </c>
      <c r="W157">
        <v>1</v>
      </c>
      <c r="X157" t="s">
        <v>125</v>
      </c>
      <c r="Z157">
        <v>7900</v>
      </c>
      <c r="AA157" t="str">
        <f ca="1">IF(ISBLANK(AB157),"",
VLOOKUP(AB157,OFFSET(INDIRECT("$A:$B"),0,MATCH(AB$1&amp;"_Verify",INDIRECT("$1:$1"),0)-1),2,0)
)</f>
        <v>fe</v>
      </c>
      <c r="AB157" t="s">
        <v>82</v>
      </c>
      <c r="AC157" t="s">
        <v>446</v>
      </c>
      <c r="AD157">
        <v>1</v>
      </c>
      <c r="AE157" t="s">
        <v>125</v>
      </c>
      <c r="AG157">
        <v>2700</v>
      </c>
      <c r="AH157" t="str">
        <f ca="1">IF(OR(ISNUMBER(AC157),AC157="삭제",ISBLANK(AC157)),"",
IF(LEFT(AC157,5)="Equip",
  IF($BP$1&lt;VLOOKUP(AC157,[1]EquipTable!$1:$1048576,MATCH("업데이트순번",[1]EquipTable!$1:$1,0),0),"업데이트순번이상",""),
IF(LEFT(AC157,5)="Actor",
  IF($BY$1&lt;VLOOKUP(AC157,[2]ActorTable!$1:$1048576,MATCH("업데이트순번",[2]ActorTable!$1:$1,0),0),"업데이트순번이상",""),
"그외없음")))</f>
        <v/>
      </c>
      <c r="AI157" s="11" t="str">
        <f>IF(OR(ISNUMBER(AC157),AC157="삭제",ISBLANK(AC157)),"",
IF(LEFT(AC157,5)="Equip",IF(MID(AC157,7,1)="4","전설",""),
IF(LEFT(AC157,5)="Actor",IF(MID(AC157,7,1)="2","전설",""),
"그외없음")))</f>
        <v/>
      </c>
      <c r="AJ157" t="str">
        <f>IF(ISBLANK($AB157),"",
IF(AND($B157&gt;=VLOOKUP($AB157,$AP:$AS,3,0),$B157&lt;=VLOOKUP($AB157,$AP:$AS,4,0)),"","슬롯타입이상"))</f>
        <v/>
      </c>
      <c r="AK157" t="str">
        <f ca="1">IF(OR(
  AND(NOT(ISERROR(FIND("상자",AB157))),ISBLANK(AC157)),
  AND(ISBLANK(AB157),ISBLANK(AC157)),
  AND(NOT(ISERROR(FIND("안 지정",AB157))),ISNUMBER(AC157))),"",
IF(AND(NOT(ISERROR(FIND("상자",AB157))),NOT(ISBLANK(AC157))),"밸류불필요",
IF(AND(NOT(ISERROR(FIND("안 지정",AB157))),NOT(ISNUMBER(AC157))),"숫자필요",
IF(NOT(ISERROR(FIND("장비",AB157))),
  IFERROR(VLOOKUP(AC157,[1]EquipTable!$A:$T,MATCH("이름참고",[1]EquipTable!$1:$1,0),0),"장비없음"),
IF(NOT(ISERROR(FIND("캐릭터",AB157))),
  IFERROR(VLOOKUP(AC157,[2]ActorTable!$A:$H,MATCH("이름참고",[2]ActorTable!$1:$1,0),0),"캐릭터없음"),
"")))))</f>
        <v>미스틱 해머</v>
      </c>
      <c r="AL157">
        <v>1</v>
      </c>
      <c r="AM157" t="str">
        <f ca="1">IF(ROW()=2,AN157,OFFSET(AM157,-1,0)&amp;IF(LEN(AN157)=0,"",","&amp;AN157))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v>
      </c>
      <c r="AN157" t="str">
        <f ca="1">IF(AL157&lt;&gt;1,"",
"{"""&amp;A$1&amp;""":"&amp;A157
&amp;","""&amp;B$1&amp;""":"&amp;B157
&amp;IF(LEN(AA157)=0,"",","""&amp;AA$1&amp;""":"""&amp;AA157&amp;"""")
&amp;IF(LEN(AC157)=0,"",","""&amp;AC$1&amp;""":"""&amp;AC157&amp;"""")
&amp;IF(LEN(AD157)=0,"",","""&amp;AD$1&amp;""":"&amp;AD157)
&amp;IF(LEN(AE157)=0,"",","""&amp;AE$1&amp;""":"""&amp;AE157&amp;"""")
&amp;IF(LEN(AF157)=0,"",","""&amp;AF$1&amp;""":"&amp;AF157)
&amp;IF(LEN(AG157)=0,"",","""&amp;AG$1&amp;""":"&amp;AG157)&amp;"}")</f>
        <v>{"dy":16,"sl":5,"tp":"fe","vl":"Equip4202","cn":1,"pt":"GO","pr":2700}</v>
      </c>
    </row>
    <row r="158" spans="1:40">
      <c r="A158">
        <v>16</v>
      </c>
      <c r="B158">
        <v>6</v>
      </c>
      <c r="C158">
        <f>IF(B158&lt;=9,0,
IF(B158=10,1,2))</f>
        <v>0</v>
      </c>
      <c r="D158">
        <f ca="1">RAND()</f>
        <v>0.43515417221667463</v>
      </c>
      <c r="E158">
        <f ca="1">RAND()</f>
        <v>6.7510230990682651E-2</v>
      </c>
      <c r="F158">
        <f ca="1">RAND()</f>
        <v>0.21747829024043586</v>
      </c>
      <c r="G158">
        <f ca="1">RAND()</f>
        <v>0.24780202811688856</v>
      </c>
      <c r="H158">
        <f ca="1">RAND()</f>
        <v>0.23940791783792803</v>
      </c>
      <c r="I158">
        <f ca="1">RAND()</f>
        <v>8.5973944546641645E-2</v>
      </c>
      <c r="M158" t="str">
        <f ca="1">IF(LEN(J158)&lt;&gt;0,J158,VLOOKUP(D158+$B158,$BJ:$BK,MATCH($BK$1,$BJ$1:$BK$1,0),1))</f>
        <v>지정 장비</v>
      </c>
      <c r="N158" t="str">
        <f ca="1">IF(LEN(K158)&lt;&gt;0,
  IF(LEN($J158)=0,"두 칸 모두 입력",
  IF($J158="지정 장비",K158,INDEX($CA:$CA,MATCH(K158,$CB:$CB,0)))),
IF($M158="삭제","삭제",
IF($M158="지정 장비",VLOOKUP($E158,OFFSET($BS:$BV,0,IF($B158=6,1,IF($B158=7,2,0))),MATCH($BV$1,OFFSET($BS$1:$BV$1,0,IF($B158=6,1,IF($B158=7,2,0))),0),1),
IF(OR($M158="캐릭터 상자 일반등급",$M158="캐릭터 상자 영웅등급"),"삭제",
IF(OR($M158="지정 캐릭터",$M158="지정 캐릭터 PP",IF(ISERROR(FIND("지정 캐릭터 LBP",$M158)),0,1)),
  IF(AND(OR($B158=10,$B158=11),$M158=OFFSET($M158,-1,0)),OFFSET(N158,-1,0),VLOOKUP($E158,$BZ:$CA,MATCH($CA$1,$BZ$1:$CA$1,0),1)),
IF(OR($M158="안 지정 캐릭터 영웅등급",$M158="안 지정 캐릭터 PP 일반등급",$M158="안 지정 캐릭터 PP 영웅등급"),
  IF(AND(OR($B158=10,$B158=11),$M158=OFFSET($M158,-1,0)),OFFSET(N158,-1,0),INT($E158*100000)),
"그외없음"))))))</f>
        <v>Equip0302</v>
      </c>
      <c r="O158">
        <f ca="1">IF(LEN(L158)&lt;&gt;0,
  IF(OR(LEN($J158)=0,LEN($K158)=0),"세 칸 모두 입력",L158),
IF($M158="삭제","삭제",
IF(OR($M158="지정 장비",$M158="캐릭터 상자 일반등급",$M158="캐릭터 상자 영웅등급",$M158="지정 캐릭터",IF(ISERROR(FIND("지정 캐릭터 LBP",$M158)),0,1),$M158="안 지정 캐릭터 영웅등급"),1,
IF($M158="지정 캐릭터 PP",
  IF(AND(OR($B158=10,$B158=11),$M158=OFFSET($M158,-1,0)),OFFSET(O158,-1,0),
    VLOOKUP($M158,$AP:$BB,MATCH($AX$1,$AP$1:$BB$1,0),0)+INT($E158*(VLOOKUP($M158,$AP:$BB,MATCH($AY$1,$AP$1:$BB$1,0),0)-VLOOKUP($M158,$AP:$BB,MATCH($AX$1,$AP$1:$BB$1,0),0)+1))),
IF(OR($M158="안 지정 캐릭터 PP 일반등급",$M158="안 지정 캐릭터 PP 영웅등급"),
  IF(AND(OR($B158=10,$B158=11),$M158=OFFSET($M158,-1,0)),OFFSET(O158,-1,0),
    VLOOKUP($M158,$AP:$BB,MATCH($AX$1,$AP$1:$BB$1,0),0)+INT($E158*(VLOOKUP($M158,$AP:$BB,MATCH($AY$1,$AP$1:$BB$1,0),0)-VLOOKUP($M158,$AP:$BB,MATCH($AX$1,$AP$1:$BB$1,0),0)+1))),
"그외없음")))))</f>
        <v>1</v>
      </c>
      <c r="P158" t="str">
        <f ca="1">IF($M158="삭제","삭제",
IF($M158="지정 장비",
  IF(ISBLANK(VLOOKUP($N158,[1]EquipTable!$1:$1048576,MATCH("표준 GO pr Min",[1]EquipTable!$1:$1,0),0)),"DI",
    IF(ISBLANK(VLOOKUP($N158,[1]EquipTable!$1:$1048576,MATCH("표준 DI pr Min",[1]EquipTable!$1:$1,0),0)),"GO",
      IF(G158&lt;IF($B158&lt;=1,0.5,0.25),"DI","GO"))),
IF(OR($M158="캐릭터 상자 일반등급",$M158="캐릭터 상자 영웅등급"),"DI",
IF(OR($M158="지정 캐릭터",IF(ISERROR(FIND("지정 캐릭터 LBP",$M158)),0,1),$M158="안 지정 캐릭터 영웅등급"),"DI",
IF($M158="지정 캐릭터 PP","DI",
IF(OR($M158="안 지정 캐릭터 PP 일반등급",$M158="안 지정 캐릭터 PP 영웅등급"),"GO",
"그외없음"))))))</f>
        <v>DI</v>
      </c>
      <c r="Q158" t="str">
        <f ca="1">IF($M158="삭제","삭제",
IF($P158="GO","삭제",
IF($M158="지정 장비",
  IF(ISBLANK(VLOOKUP($N158,[1]EquipTable!$1:$1048576,MATCH("표준 DI pp Min",[1]EquipTable!$1:$1,0),0)),"삭제",
    VLOOKUP($N158,[1]EquipTable!$1:$1048576,MATCH("표준 DI pp Min",[1]EquipTable!$1:$1,0),0)+INT($H158*(VLOOKUP($N158,[1]EquipTable!$1:$1048576,MATCH("표준 DI pp Max",[1]EquipTable!$1:$1,0),0)-VLOOKUP($N158,[1]EquipTable!$1:$1048576,MATCH("표준 DI pp Min",[1]EquipTable!$1:$1,0),0)+1))),
IF(OR($M158="캐릭터 상자 일반등급",$M158="캐릭터 상자 영웅등급"),"삭제",
IF(OR($M158="지정 캐릭터",IF(ISERROR(FIND("지정 캐릭터 LBP",$M158)),0,1)),
  IF(AND(OR($B158=10,$B158=11),$M158=OFFSET($M158,-1,0)),OFFSET(Q158,-1,0),
    IF(ISBLANK(VLOOKUP($N158,[2]ActorTable!$1:$1048576,MATCH("표준 DI pp Min",[2]ActorTable!$1:$1,0),0)),"삭제",
      INT(VLOOKUP($M158,$AP:$BC,MATCH($AZ$1,$AP$1:$BC$1,0),0)*(VLOOKUP($N158,[2]ActorTable!$1:$1048576,MATCH("표준 DI pp Min",[2]ActorTable!$1:$1,0),0)+$H158*(VLOOKUP($N158,[2]ActorTable!$1:$1048576,MATCH("표준 DI pp Max",[2]ActorTable!$1:$1,0),0)-VLOOKUP($N158,[2]ActorTable!$1:$1048576,MATCH("표준 DI pp Min",[2]ActorTable!$1:$1,0),0)+1))))),
IF($M158="안 지정 캐릭터 영웅등급",
  IF(AND(OR($B158=10,$B158=11),$M158=OFFSET($M158,-1,0)),OFFSET(Q158,-1,0),
    VLOOKUP($M158,$AP:$BC,MATCH($BB$1,$AP$1:$BC$1,0),0)+INT($H158*(VLOOKUP($M158,$AP:$BC,MATCH($BC$1,$AP$1:$BC$1,0),0)-VLOOKUP($M158,$AP:$BC,MATCH($BB$1,$AP$1:$BC$1,0),0)+1))),
IF($M158="지정 캐릭터 PP",
  IF(AND(OR($B158=10,$B158=11),$M158=OFFSET($M158,-1,0)),OFFSET(Q158,-1,0),
    INT($O158*VLOOKUP($M158,$AP:$BC,MATCH($AZ$1,$AP$1:$BC$1,0),0)*IF($O158&lt;=15,1,1+($O158-15)^0.5/8)*CHOOSE(MID($N158,7,1)+1,1,1.25,2))),
"그외없음")))))))</f>
        <v>삭제</v>
      </c>
      <c r="R158">
        <f ca="1">IF($M158="삭제","삭제",
IF($M158="지정 장비",
  IF($P158="DI",
    VLOOKUP($N158,[1]EquipTable!$1:$1048576,MATCH("표준 DI pr Min",[1]EquipTable!$1:$1,0),0)+INT($I158*(VLOOKUP($N158,[1]EquipTable!$1:$1048576,MATCH("표준 DI pr Max",[1]EquipTable!$1:$1,0),0)-VLOOKUP($N158,[1]EquipTable!$1:$1048576,MATCH("표준 DI pr Min",[1]EquipTable!$1:$1,0),0)+1)),
    ROUNDDOWN(VLOOKUP($N158,[1]EquipTable!$1:$1048576,MATCH("표준 GO pr Min",[1]EquipTable!$1:$1,0),0)+INT($I158*(VLOOKUP($N158,[1]EquipTable!$1:$1048576,MATCH("표준 GO pr Max",[1]EquipTable!$1:$1,0),0)-VLOOKUP($N158,[1]EquipTable!$1:$1048576,MATCH("표준 GO pr Min",[1]EquipTable!$1:$1,0),0)+100)),-2)),
IF(OR($M158="캐릭터 상자 일반등급",$M158="캐릭터 상자 영웅등급"),VLOOKUP($M158,$AP:$BC,MATCH($AZ$1,$AP$1:$BC$1,0),0),
IF(OR($M158="지정 캐릭터",IF(ISERROR(FIND("지정 캐릭터 LBP",$M158)),0,1)),
  IF(AND(OR($B158=10,$B158=11),$M158=OFFSET($M158,-1,0)),OFFSET(R158,-1,0),
    INT(VLOOKUP($M158,$AP:$BC,MATCH($AZ$1,$AP$1:$BC$1,0),0)*(VLOOKUP($N158,[2]ActorTable!$1:$1048576,MATCH("표준 DI pr Min",[2]ActorTable!$1:$1,0),0)+$I158*(VLOOKUP($N158,[2]ActorTable!$1:$1048576,MATCH("표준 DI pr Max",[2]ActorTable!$1:$1,0),0)-VLOOKUP($N158,[2]ActorTable!$1:$1048576,MATCH("표준 DI pr Min",[2]ActorTable!$1:$1,0),0)+1)))),
IF($M158="안 지정 캐릭터 영웅등급",
  IF(AND(OR($B158=10,$B158=11),$M158=OFFSET($M158,-1,0)),OFFSET(R158,-1,0),
    VLOOKUP($M158,$AP:$BC,MATCH($AZ$1,$AP$1:$BC$1,0),0)+INT($I158*(VLOOKUP($M158,$AP:$BC,MATCH($BA$1,$AP$1:$BC$1,0),0)-VLOOKUP($M158,$AP:$BC,MATCH($AZ$1,$AP$1:$BC$1,0),0)+1))),
IF($M158="지정 캐릭터 PP",
  IF(AND(OR($B158=10,$B158=11),$M158=OFFSET($M158,-1,0)),OFFSET(R158,-1,0),
    INT($O158*VLOOKUP($M158,$AP:$BC,MATCH($AZ$1,$AP$1:$BC$1,0),0)*IF($O158&lt;=15,1,1+($O158-15)^0.5/8)*CHOOSE(MID($N158,7,1)+1,1,1.25,2)*(VLOOKUP($M158,$AP:$BC,MATCH($BA$1,$AP$1:$BC$1,0),0)+$I158*(VLOOKUP($M158,$AP:$BC,MATCH($BB$1,$AP$1:$BC$1,0),0)-VLOOKUP($M158,$AP:$BC,MATCH($BA$1,$AP$1:$BC$1,0),0))))),
IF(OR($M158="안 지정 캐릭터 PP 일반등급",$M158="안 지정 캐릭터 PP 영웅등급"),
  IF(AND(OR($B158=10,$B158=11),$M158=OFFSET($M158,-1,0)),OFFSET(R158,-1,0),
    $O158*VLOOKUP($M158,$AP:$BC,MATCH($AZ$1,$AP$1:$BC$1,0),0)),
"그외없음")))))))</f>
        <v>10</v>
      </c>
      <c r="S158" t="str">
        <f ca="1">IF(OR(ISNUMBER(N158),N158="삭제",ISBLANK(N158)),"",
IF(LEFT(N158,5)="Equip",
  IF($BP$1&lt;VLOOKUP(N158,[1]EquipTable!$1:$1048576,MATCH("업데이트순번",[1]EquipTable!$1:$1,0),0),"업데이트순번이상",""),
IF(LEFT(N158,5)="Actor",
  IF($BY$1&lt;VLOOKUP(N158,[2]ActorTable!$1:$1048576,MATCH("업데이트순번",[2]ActorTable!$1:$1,0),0),"업데이트순번이상",""),
"그외없음")))</f>
        <v/>
      </c>
      <c r="T158" t="str">
        <f ca="1">IF(OR(ISNUMBER(N158),N158="삭제",ISBLANK(N158)),"",
IF(LEFT(N158,5)="Equip",IF(MID(N158,7,1)="4","전설",""),
IF(LEFT(N158,5)="Actor",IF(MID(N158,7,1)="2","전설",""),
"그외없음")))</f>
        <v/>
      </c>
      <c r="U158" t="s">
        <v>82</v>
      </c>
      <c r="V158" t="s">
        <v>191</v>
      </c>
      <c r="W158">
        <v>1</v>
      </c>
      <c r="X158" t="s">
        <v>125</v>
      </c>
      <c r="Z158">
        <v>2100</v>
      </c>
      <c r="AA158" t="str">
        <f ca="1">IF(ISBLANK(AB158),"",
VLOOKUP(AB158,OFFSET(INDIRECT("$A:$B"),0,MATCH(AB$1&amp;"_Verify",INDIRECT("$1:$1"),0)-1),2,0)
)</f>
        <v>uph</v>
      </c>
      <c r="AB158" t="s">
        <v>91</v>
      </c>
      <c r="AC158">
        <v>85863</v>
      </c>
      <c r="AD158">
        <v>14</v>
      </c>
      <c r="AE158" t="s">
        <v>125</v>
      </c>
      <c r="AG158">
        <v>4200</v>
      </c>
      <c r="AH158" t="str">
        <f>IF(OR(ISNUMBER(AC158),AC158="삭제",ISBLANK(AC158)),"",
IF(LEFT(AC158,5)="Equip",
  IF($BP$1&lt;VLOOKUP(AC158,[1]EquipTable!$1:$1048576,MATCH("업데이트순번",[1]EquipTable!$1:$1,0),0),"업데이트순번이상",""),
IF(LEFT(AC158,5)="Actor",
  IF($BY$1&lt;VLOOKUP(AC158,[2]ActorTable!$1:$1048576,MATCH("업데이트순번",[2]ActorTable!$1:$1,0),0),"업데이트순번이상",""),
"그외없음")))</f>
        <v/>
      </c>
      <c r="AI158" s="11" t="str">
        <f>IF(OR(ISNUMBER(AC158),AC158="삭제",ISBLANK(AC158)),"",
IF(LEFT(AC158,5)="Equip",IF(MID(AC158,7,1)="4","전설",""),
IF(LEFT(AC158,5)="Actor",IF(MID(AC158,7,1)="2","전설",""),
"그외없음")))</f>
        <v/>
      </c>
      <c r="AJ158" t="str">
        <f>IF(ISBLANK($AB158),"",
IF(AND($B158&gt;=VLOOKUP($AB158,$AP:$AS,3,0),$B158&lt;=VLOOKUP($AB158,$AP:$AS,4,0)),"","슬롯타입이상"))</f>
        <v/>
      </c>
      <c r="AK158" t="str">
        <f>IF(OR(
  AND(NOT(ISERROR(FIND("상자",AB158))),ISBLANK(AC158)),
  AND(ISBLANK(AB158),ISBLANK(AC158)),
  AND(NOT(ISERROR(FIND("안 지정",AB158))),ISNUMBER(AC158))),"",
IF(AND(NOT(ISERROR(FIND("상자",AB158))),NOT(ISBLANK(AC158))),"밸류불필요",
IF(AND(NOT(ISERROR(FIND("안 지정",AB158))),NOT(ISNUMBER(AC158))),"숫자필요",
IF(NOT(ISERROR(FIND("장비",AB158))),
  IFERROR(VLOOKUP(AC158,[1]EquipTable!$A:$T,MATCH("이름참고",[1]EquipTable!$1:$1,0),0),"장비없음"),
IF(NOT(ISERROR(FIND("캐릭터",AB158))),
  IFERROR(VLOOKUP(AC158,[2]ActorTable!$A:$H,MATCH("이름참고",[2]ActorTable!$1:$1,0),0),"캐릭터없음"),
"")))))</f>
        <v/>
      </c>
      <c r="AL158">
        <v>1</v>
      </c>
      <c r="AM158" t="str">
        <f ca="1">IF(ROW()=2,AN158,OFFSET(AM158,-1,0)&amp;IF(LEN(AN158)=0,"",","&amp;AN158))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v>
      </c>
      <c r="AN158" t="str">
        <f ca="1">IF(AL158&lt;&gt;1,"",
"{"""&amp;A$1&amp;""":"&amp;A158
&amp;","""&amp;B$1&amp;""":"&amp;B158
&amp;IF(LEN(AA158)=0,"",","""&amp;AA$1&amp;""":"""&amp;AA158&amp;"""")
&amp;IF(LEN(AC158)=0,"",","""&amp;AC$1&amp;""":"""&amp;AC158&amp;"""")
&amp;IF(LEN(AD158)=0,"",","""&amp;AD$1&amp;""":"&amp;AD158)
&amp;IF(LEN(AE158)=0,"",","""&amp;AE$1&amp;""":"""&amp;AE158&amp;"""")
&amp;IF(LEN(AF158)=0,"",","""&amp;AF$1&amp;""":"&amp;AF158)
&amp;IF(LEN(AG158)=0,"",","""&amp;AG$1&amp;""":"&amp;AG158)&amp;"}")</f>
        <v>{"dy":16,"sl":6,"tp":"uph","vl":"85863","cn":14,"pt":"GO","pr":4200}</v>
      </c>
    </row>
    <row r="159" spans="1:40">
      <c r="A159">
        <v>16</v>
      </c>
      <c r="B159">
        <v>7</v>
      </c>
      <c r="C159">
        <f>IF(B159&lt;=9,0,
IF(B159=10,1,2))</f>
        <v>0</v>
      </c>
      <c r="D159">
        <f ca="1">RAND()</f>
        <v>0.71670875769372455</v>
      </c>
      <c r="E159">
        <f ca="1">RAND()</f>
        <v>0.1856152669294715</v>
      </c>
      <c r="F159">
        <f ca="1">RAND()</f>
        <v>0.51200220020558918</v>
      </c>
      <c r="G159">
        <f ca="1">RAND()</f>
        <v>0.43281788805202104</v>
      </c>
      <c r="H159">
        <f ca="1">RAND()</f>
        <v>0.17649207129649547</v>
      </c>
      <c r="I159">
        <f ca="1">RAND()</f>
        <v>0.51024155303814045</v>
      </c>
      <c r="M159" t="str">
        <f ca="1">IF(LEN(J159)&lt;&gt;0,J159,VLOOKUP(D159+$B159,$BJ:$BK,MATCH($BK$1,$BJ$1:$BK$1,0),1))</f>
        <v>지정 장비</v>
      </c>
      <c r="N159" t="str">
        <f ca="1">IF(LEN(K159)&lt;&gt;0,
  IF(LEN($J159)=0,"두 칸 모두 입력",
  IF($J159="지정 장비",K159,INDEX($CA:$CA,MATCH(K159,$CB:$CB,0)))),
IF($M159="삭제","삭제",
IF($M159="지정 장비",VLOOKUP($E159,OFFSET($BS:$BV,0,IF($B159=6,1,IF($B159=7,2,0))),MATCH($BV$1,OFFSET($BS$1:$BV$1,0,IF($B159=6,1,IF($B159=7,2,0))),0),1),
IF(OR($M159="캐릭터 상자 일반등급",$M159="캐릭터 상자 영웅등급"),"삭제",
IF(OR($M159="지정 캐릭터",$M159="지정 캐릭터 PP",IF(ISERROR(FIND("지정 캐릭터 LBP",$M159)),0,1)),
  IF(AND(OR($B159=10,$B159=11),$M159=OFFSET($M159,-1,0)),OFFSET(N159,-1,0),VLOOKUP($E159,$BZ:$CA,MATCH($CA$1,$BZ$1:$CA$1,0),1)),
IF(OR($M159="안 지정 캐릭터 영웅등급",$M159="안 지정 캐릭터 PP 일반등급",$M159="안 지정 캐릭터 PP 영웅등급"),
  IF(AND(OR($B159=10,$B159=11),$M159=OFFSET($M159,-1,0)),OFFSET(N159,-1,0),INT($E159*100000)),
"그외없음"))))))</f>
        <v>Equip2002</v>
      </c>
      <c r="O159">
        <f ca="1">IF(LEN(L159)&lt;&gt;0,
  IF(OR(LEN($J159)=0,LEN($K159)=0),"세 칸 모두 입력",L159),
IF($M159="삭제","삭제",
IF(OR($M159="지정 장비",$M159="캐릭터 상자 일반등급",$M159="캐릭터 상자 영웅등급",$M159="지정 캐릭터",IF(ISERROR(FIND("지정 캐릭터 LBP",$M159)),0,1),$M159="안 지정 캐릭터 영웅등급"),1,
IF($M159="지정 캐릭터 PP",
  IF(AND(OR($B159=10,$B159=11),$M159=OFFSET($M159,-1,0)),OFFSET(O159,-1,0),
    VLOOKUP($M159,$AP:$BB,MATCH($AX$1,$AP$1:$BB$1,0),0)+INT($E159*(VLOOKUP($M159,$AP:$BB,MATCH($AY$1,$AP$1:$BB$1,0),0)-VLOOKUP($M159,$AP:$BB,MATCH($AX$1,$AP$1:$BB$1,0),0)+1))),
IF(OR($M159="안 지정 캐릭터 PP 일반등급",$M159="안 지정 캐릭터 PP 영웅등급"),
  IF(AND(OR($B159=10,$B159=11),$M159=OFFSET($M159,-1,0)),OFFSET(O159,-1,0),
    VLOOKUP($M159,$AP:$BB,MATCH($AX$1,$AP$1:$BB$1,0),0)+INT($E159*(VLOOKUP($M159,$AP:$BB,MATCH($AY$1,$AP$1:$BB$1,0),0)-VLOOKUP($M159,$AP:$BB,MATCH($AX$1,$AP$1:$BB$1,0),0)+1))),
"그외없음")))))</f>
        <v>1</v>
      </c>
      <c r="P159" t="str">
        <f ca="1">IF($M159="삭제","삭제",
IF($M159="지정 장비",
  IF(ISBLANK(VLOOKUP($N159,[1]EquipTable!$1:$1048576,MATCH("표준 GO pr Min",[1]EquipTable!$1:$1,0),0)),"DI",
    IF(ISBLANK(VLOOKUP($N159,[1]EquipTable!$1:$1048576,MATCH("표준 DI pr Min",[1]EquipTable!$1:$1,0),0)),"GO",
      IF(G159&lt;IF($B159&lt;=1,0.5,0.25),"DI","GO"))),
IF(OR($M159="캐릭터 상자 일반등급",$M159="캐릭터 상자 영웅등급"),"DI",
IF(OR($M159="지정 캐릭터",IF(ISERROR(FIND("지정 캐릭터 LBP",$M159)),0,1),$M159="안 지정 캐릭터 영웅등급"),"DI",
IF($M159="지정 캐릭터 PP","DI",
IF(OR($M159="안 지정 캐릭터 PP 일반등급",$M159="안 지정 캐릭터 PP 영웅등급"),"GO",
"그외없음"))))))</f>
        <v>GO</v>
      </c>
      <c r="Q159" t="str">
        <f ca="1">IF($M159="삭제","삭제",
IF($P159="GO","삭제",
IF($M159="지정 장비",
  IF(ISBLANK(VLOOKUP($N159,[1]EquipTable!$1:$1048576,MATCH("표준 DI pp Min",[1]EquipTable!$1:$1,0),0)),"삭제",
    VLOOKUP($N159,[1]EquipTable!$1:$1048576,MATCH("표준 DI pp Min",[1]EquipTable!$1:$1,0),0)+INT($H159*(VLOOKUP($N159,[1]EquipTable!$1:$1048576,MATCH("표준 DI pp Max",[1]EquipTable!$1:$1,0),0)-VLOOKUP($N159,[1]EquipTable!$1:$1048576,MATCH("표준 DI pp Min",[1]EquipTable!$1:$1,0),0)+1))),
IF(OR($M159="캐릭터 상자 일반등급",$M159="캐릭터 상자 영웅등급"),"삭제",
IF(OR($M159="지정 캐릭터",IF(ISERROR(FIND("지정 캐릭터 LBP",$M159)),0,1)),
  IF(AND(OR($B159=10,$B159=11),$M159=OFFSET($M159,-1,0)),OFFSET(Q159,-1,0),
    IF(ISBLANK(VLOOKUP($N159,[2]ActorTable!$1:$1048576,MATCH("표준 DI pp Min",[2]ActorTable!$1:$1,0),0)),"삭제",
      INT(VLOOKUP($M159,$AP:$BC,MATCH($AZ$1,$AP$1:$BC$1,0),0)*(VLOOKUP($N159,[2]ActorTable!$1:$1048576,MATCH("표준 DI pp Min",[2]ActorTable!$1:$1,0),0)+$H159*(VLOOKUP($N159,[2]ActorTable!$1:$1048576,MATCH("표준 DI pp Max",[2]ActorTable!$1:$1,0),0)-VLOOKUP($N159,[2]ActorTable!$1:$1048576,MATCH("표준 DI pp Min",[2]ActorTable!$1:$1,0),0)+1))))),
IF($M159="안 지정 캐릭터 영웅등급",
  IF(AND(OR($B159=10,$B159=11),$M159=OFFSET($M159,-1,0)),OFFSET(Q159,-1,0),
    VLOOKUP($M159,$AP:$BC,MATCH($BB$1,$AP$1:$BC$1,0),0)+INT($H159*(VLOOKUP($M159,$AP:$BC,MATCH($BC$1,$AP$1:$BC$1,0),0)-VLOOKUP($M159,$AP:$BC,MATCH($BB$1,$AP$1:$BC$1,0),0)+1))),
IF($M159="지정 캐릭터 PP",
  IF(AND(OR($B159=10,$B159=11),$M159=OFFSET($M159,-1,0)),OFFSET(Q159,-1,0),
    INT($O159*VLOOKUP($M159,$AP:$BC,MATCH($AZ$1,$AP$1:$BC$1,0),0)*IF($O159&lt;=15,1,1+($O159-15)^0.5/8)*CHOOSE(MID($N159,7,1)+1,1,1.25,2))),
"그외없음")))))))</f>
        <v>삭제</v>
      </c>
      <c r="R159">
        <f ca="1">IF($M159="삭제","삭제",
IF($M159="지정 장비",
  IF($P159="DI",
    VLOOKUP($N159,[1]EquipTable!$1:$1048576,MATCH("표준 DI pr Min",[1]EquipTable!$1:$1,0),0)+INT($I159*(VLOOKUP($N159,[1]EquipTable!$1:$1048576,MATCH("표준 DI pr Max",[1]EquipTable!$1:$1,0),0)-VLOOKUP($N159,[1]EquipTable!$1:$1048576,MATCH("표준 DI pr Min",[1]EquipTable!$1:$1,0),0)+1)),
    ROUNDDOWN(VLOOKUP($N159,[1]EquipTable!$1:$1048576,MATCH("표준 GO pr Min",[1]EquipTable!$1:$1,0),0)+INT($I159*(VLOOKUP($N159,[1]EquipTable!$1:$1048576,MATCH("표준 GO pr Max",[1]EquipTable!$1:$1,0),0)-VLOOKUP($N159,[1]EquipTable!$1:$1048576,MATCH("표준 GO pr Min",[1]EquipTable!$1:$1,0),0)+100)),-2)),
IF(OR($M159="캐릭터 상자 일반등급",$M159="캐릭터 상자 영웅등급"),VLOOKUP($M159,$AP:$BC,MATCH($AZ$1,$AP$1:$BC$1,0),0),
IF(OR($M159="지정 캐릭터",IF(ISERROR(FIND("지정 캐릭터 LBP",$M159)),0,1)),
  IF(AND(OR($B159=10,$B159=11),$M159=OFFSET($M159,-1,0)),OFFSET(R159,-1,0),
    INT(VLOOKUP($M159,$AP:$BC,MATCH($AZ$1,$AP$1:$BC$1,0),0)*(VLOOKUP($N159,[2]ActorTable!$1:$1048576,MATCH("표준 DI pr Min",[2]ActorTable!$1:$1,0),0)+$I159*(VLOOKUP($N159,[2]ActorTable!$1:$1048576,MATCH("표준 DI pr Max",[2]ActorTable!$1:$1,0),0)-VLOOKUP($N159,[2]ActorTable!$1:$1048576,MATCH("표준 DI pr Min",[2]ActorTable!$1:$1,0),0)+1)))),
IF($M159="안 지정 캐릭터 영웅등급",
  IF(AND(OR($B159=10,$B159=11),$M159=OFFSET($M159,-1,0)),OFFSET(R159,-1,0),
    VLOOKUP($M159,$AP:$BC,MATCH($AZ$1,$AP$1:$BC$1,0),0)+INT($I159*(VLOOKUP($M159,$AP:$BC,MATCH($BA$1,$AP$1:$BC$1,0),0)-VLOOKUP($M159,$AP:$BC,MATCH($AZ$1,$AP$1:$BC$1,0),0)+1))),
IF($M159="지정 캐릭터 PP",
  IF(AND(OR($B159=10,$B159=11),$M159=OFFSET($M159,-1,0)),OFFSET(R159,-1,0),
    INT($O159*VLOOKUP($M159,$AP:$BC,MATCH($AZ$1,$AP$1:$BC$1,0),0)*IF($O159&lt;=15,1,1+($O159-15)^0.5/8)*CHOOSE(MID($N159,7,1)+1,1,1.25,2)*(VLOOKUP($M159,$AP:$BC,MATCH($BA$1,$AP$1:$BC$1,0),0)+$I159*(VLOOKUP($M159,$AP:$BC,MATCH($BB$1,$AP$1:$BC$1,0),0)-VLOOKUP($M159,$AP:$BC,MATCH($BA$1,$AP$1:$BC$1,0),0))))),
IF(OR($M159="안 지정 캐릭터 PP 일반등급",$M159="안 지정 캐릭터 PP 영웅등급"),
  IF(AND(OR($B159=10,$B159=11),$M159=OFFSET($M159,-1,0)),OFFSET(R159,-1,0),
    $O159*VLOOKUP($M159,$AP:$BC,MATCH($AZ$1,$AP$1:$BC$1,0),0)),
"그외없음")))))))</f>
        <v>800</v>
      </c>
      <c r="S159" t="str">
        <f ca="1">IF(OR(ISNUMBER(N159),N159="삭제",ISBLANK(N159)),"",
IF(LEFT(N159,5)="Equip",
  IF($BP$1&lt;VLOOKUP(N159,[1]EquipTable!$1:$1048576,MATCH("업데이트순번",[1]EquipTable!$1:$1,0),0),"업데이트순번이상",""),
IF(LEFT(N159,5)="Actor",
  IF($BY$1&lt;VLOOKUP(N159,[2]ActorTable!$1:$1048576,MATCH("업데이트순번",[2]ActorTable!$1:$1,0),0),"업데이트순번이상",""),
"그외없음")))</f>
        <v/>
      </c>
      <c r="T159" t="str">
        <f ca="1">IF(OR(ISNUMBER(N159),N159="삭제",ISBLANK(N159)),"",
IF(LEFT(N159,5)="Equip",IF(MID(N159,7,1)="4","전설",""),
IF(LEFT(N159,5)="Actor",IF(MID(N159,7,1)="2","전설",""),
"그외없음")))</f>
        <v/>
      </c>
      <c r="U159" t="s">
        <v>82</v>
      </c>
      <c r="V159" t="s">
        <v>239</v>
      </c>
      <c r="W159">
        <v>1</v>
      </c>
      <c r="X159" t="s">
        <v>125</v>
      </c>
      <c r="Z159">
        <v>29300</v>
      </c>
      <c r="AA159" t="str">
        <f ca="1">IF(ISBLANK(AB159),"",
VLOOKUP(AB159,OFFSET(INDIRECT("$A:$B"),0,MATCH(AB$1&amp;"_Verify",INDIRECT("$1:$1"),0)-1),2,0)
)</f>
        <v>fe</v>
      </c>
      <c r="AB159" t="s">
        <v>82</v>
      </c>
      <c r="AC159" t="s">
        <v>423</v>
      </c>
      <c r="AD159">
        <v>1</v>
      </c>
      <c r="AE159" t="s">
        <v>125</v>
      </c>
      <c r="AG159">
        <v>9600</v>
      </c>
      <c r="AH159" t="str">
        <f ca="1">IF(OR(ISNUMBER(AC159),AC159="삭제",ISBLANK(AC159)),"",
IF(LEFT(AC159,5)="Equip",
  IF($BP$1&lt;VLOOKUP(AC159,[1]EquipTable!$1:$1048576,MATCH("업데이트순번",[1]EquipTable!$1:$1,0),0),"업데이트순번이상",""),
IF(LEFT(AC159,5)="Actor",
  IF($BY$1&lt;VLOOKUP(AC159,[2]ActorTable!$1:$1048576,MATCH("업데이트순번",[2]ActorTable!$1:$1,0),0),"업데이트순번이상",""),
"그외없음")))</f>
        <v/>
      </c>
      <c r="AI159" s="11" t="str">
        <f>IF(OR(ISNUMBER(AC159),AC159="삭제",ISBLANK(AC159)),"",
IF(LEFT(AC159,5)="Equip",IF(MID(AC159,7,1)="4","전설",""),
IF(LEFT(AC159,5)="Actor",IF(MID(AC159,7,1)="2","전설",""),
"그외없음")))</f>
        <v/>
      </c>
      <c r="AJ159" t="str">
        <f>IF(ISBLANK($AB159),"",
IF(AND($B159&gt;=VLOOKUP($AB159,$AP:$AS,3,0),$B159&lt;=VLOOKUP($AB159,$AP:$AS,4,0)),"","슬롯타입이상"))</f>
        <v/>
      </c>
      <c r="AK159" t="str">
        <f ca="1">IF(OR(
  AND(NOT(ISERROR(FIND("상자",AB159))),ISBLANK(AC159)),
  AND(ISBLANK(AB159),ISBLANK(AC159)),
  AND(NOT(ISERROR(FIND("안 지정",AB159))),ISNUMBER(AC159))),"",
IF(AND(NOT(ISERROR(FIND("상자",AB159))),NOT(ISBLANK(AC159))),"밸류불필요",
IF(AND(NOT(ISERROR(FIND("안 지정",AB159))),NOT(ISNUMBER(AC159))),"숫자필요",
IF(NOT(ISERROR(FIND("장비",AB159))),
  IFERROR(VLOOKUP(AC159,[1]EquipTable!$A:$T,MATCH("이름참고",[1]EquipTable!$1:$1,0),0),"장비없음"),
IF(NOT(ISERROR(FIND("캐릭터",AB159))),
  IFERROR(VLOOKUP(AC159,[2]ActorTable!$A:$H,MATCH("이름참고",[2]ActorTable!$1:$1,0),0),"캐릭터없음"),
"")))))</f>
        <v>더블 이퀄라이저</v>
      </c>
      <c r="AL159">
        <v>1</v>
      </c>
      <c r="AM159" t="str">
        <f ca="1">IF(ROW()=2,AN159,OFFSET(AM159,-1,0)&amp;IF(LEN(AN159)=0,"",","&amp;AN159))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v>
      </c>
      <c r="AN159" t="str">
        <f ca="1">IF(AL159&lt;&gt;1,"",
"{"""&amp;A$1&amp;""":"&amp;A159
&amp;","""&amp;B$1&amp;""":"&amp;B159
&amp;IF(LEN(AA159)=0,"",","""&amp;AA$1&amp;""":"""&amp;AA159&amp;"""")
&amp;IF(LEN(AC159)=0,"",","""&amp;AC$1&amp;""":"""&amp;AC159&amp;"""")
&amp;IF(LEN(AD159)=0,"",","""&amp;AD$1&amp;""":"&amp;AD159)
&amp;IF(LEN(AE159)=0,"",","""&amp;AE$1&amp;""":"""&amp;AE159&amp;"""")
&amp;IF(LEN(AF159)=0,"",","""&amp;AF$1&amp;""":"&amp;AF159)
&amp;IF(LEN(AG159)=0,"",","""&amp;AG$1&amp;""":"&amp;AG159)&amp;"}")</f>
        <v>{"dy":16,"sl":7,"tp":"fe","vl":"Equip6201","cn":1,"pt":"GO","pr":9600}</v>
      </c>
    </row>
    <row r="160" spans="1:40">
      <c r="A160">
        <v>16</v>
      </c>
      <c r="B160">
        <v>8</v>
      </c>
      <c r="C160">
        <f>IF(B160&lt;=9,0,
IF(B160=10,1,2))</f>
        <v>0</v>
      </c>
      <c r="D160">
        <f ca="1">RAND()</f>
        <v>0.29651578643718302</v>
      </c>
      <c r="E160">
        <f ca="1">RAND()</f>
        <v>0.15724644449487812</v>
      </c>
      <c r="F160">
        <f ca="1">RAND()</f>
        <v>0.35146084156235824</v>
      </c>
      <c r="G160">
        <f ca="1">RAND()</f>
        <v>0.11311480184510081</v>
      </c>
      <c r="H160">
        <f ca="1">RAND()</f>
        <v>9.9579110193121489E-2</v>
      </c>
      <c r="I160">
        <f ca="1">RAND()</f>
        <v>0.51248899264323455</v>
      </c>
      <c r="M160" t="str">
        <f ca="1">IF(LEN(J160)&lt;&gt;0,J160,VLOOKUP(D160+$B160,$BJ:$BK,MATCH($BK$1,$BJ$1:$BK$1,0),1))</f>
        <v>삭제</v>
      </c>
      <c r="N160" t="str">
        <f ca="1">IF(LEN(K160)&lt;&gt;0,
  IF(LEN($J160)=0,"두 칸 모두 입력",
  IF($J160="지정 장비",K160,INDEX($CA:$CA,MATCH(K160,$CB:$CB,0)))),
IF($M160="삭제","삭제",
IF($M160="지정 장비",VLOOKUP($E160,OFFSET($BS:$BV,0,IF($B160=6,1,IF($B160=7,2,0))),MATCH($BV$1,OFFSET($BS$1:$BV$1,0,IF($B160=6,1,IF($B160=7,2,0))),0),1),
IF(OR($M160="캐릭터 상자 일반등급",$M160="캐릭터 상자 영웅등급"),"삭제",
IF(OR($M160="지정 캐릭터",$M160="지정 캐릭터 PP",IF(ISERROR(FIND("지정 캐릭터 LBP",$M160)),0,1)),
  IF(AND(OR($B160=10,$B160=11),$M160=OFFSET($M160,-1,0)),OFFSET(N160,-1,0),VLOOKUP($E160,$BZ:$CA,MATCH($CA$1,$BZ$1:$CA$1,0),1)),
IF(OR($M160="안 지정 캐릭터 영웅등급",$M160="안 지정 캐릭터 PP 일반등급",$M160="안 지정 캐릭터 PP 영웅등급"),
  IF(AND(OR($B160=10,$B160=11),$M160=OFFSET($M160,-1,0)),OFFSET(N160,-1,0),INT($E160*100000)),
"그외없음"))))))</f>
        <v>삭제</v>
      </c>
      <c r="O160" t="str">
        <f ca="1">IF(LEN(L160)&lt;&gt;0,
  IF(OR(LEN($J160)=0,LEN($K160)=0),"세 칸 모두 입력",L160),
IF($M160="삭제","삭제",
IF(OR($M160="지정 장비",$M160="캐릭터 상자 일반등급",$M160="캐릭터 상자 영웅등급",$M160="지정 캐릭터",IF(ISERROR(FIND("지정 캐릭터 LBP",$M160)),0,1),$M160="안 지정 캐릭터 영웅등급"),1,
IF($M160="지정 캐릭터 PP",
  IF(AND(OR($B160=10,$B160=11),$M160=OFFSET($M160,-1,0)),OFFSET(O160,-1,0),
    VLOOKUP($M160,$AP:$BB,MATCH($AX$1,$AP$1:$BB$1,0),0)+INT($E160*(VLOOKUP($M160,$AP:$BB,MATCH($AY$1,$AP$1:$BB$1,0),0)-VLOOKUP($M160,$AP:$BB,MATCH($AX$1,$AP$1:$BB$1,0),0)+1))),
IF(OR($M160="안 지정 캐릭터 PP 일반등급",$M160="안 지정 캐릭터 PP 영웅등급"),
  IF(AND(OR($B160=10,$B160=11),$M160=OFFSET($M160,-1,0)),OFFSET(O160,-1,0),
    VLOOKUP($M160,$AP:$BB,MATCH($AX$1,$AP$1:$BB$1,0),0)+INT($E160*(VLOOKUP($M160,$AP:$BB,MATCH($AY$1,$AP$1:$BB$1,0),0)-VLOOKUP($M160,$AP:$BB,MATCH($AX$1,$AP$1:$BB$1,0),0)+1))),
"그외없음")))))</f>
        <v>삭제</v>
      </c>
      <c r="P160" t="str">
        <f ca="1">IF($M160="삭제","삭제",
IF($M160="지정 장비",
  IF(ISBLANK(VLOOKUP($N160,[1]EquipTable!$1:$1048576,MATCH("표준 GO pr Min",[1]EquipTable!$1:$1,0),0)),"DI",
    IF(ISBLANK(VLOOKUP($N160,[1]EquipTable!$1:$1048576,MATCH("표준 DI pr Min",[1]EquipTable!$1:$1,0),0)),"GO",
      IF(G160&lt;IF($B160&lt;=1,0.5,0.25),"DI","GO"))),
IF(OR($M160="캐릭터 상자 일반등급",$M160="캐릭터 상자 영웅등급"),"DI",
IF(OR($M160="지정 캐릭터",IF(ISERROR(FIND("지정 캐릭터 LBP",$M160)),0,1),$M160="안 지정 캐릭터 영웅등급"),"DI",
IF($M160="지정 캐릭터 PP","DI",
IF(OR($M160="안 지정 캐릭터 PP 일반등급",$M160="안 지정 캐릭터 PP 영웅등급"),"GO",
"그외없음"))))))</f>
        <v>삭제</v>
      </c>
      <c r="Q160" t="str">
        <f ca="1">IF($M160="삭제","삭제",
IF($P160="GO","삭제",
IF($M160="지정 장비",
  IF(ISBLANK(VLOOKUP($N160,[1]EquipTable!$1:$1048576,MATCH("표준 DI pp Min",[1]EquipTable!$1:$1,0),0)),"삭제",
    VLOOKUP($N160,[1]EquipTable!$1:$1048576,MATCH("표준 DI pp Min",[1]EquipTable!$1:$1,0),0)+INT($H160*(VLOOKUP($N160,[1]EquipTable!$1:$1048576,MATCH("표준 DI pp Max",[1]EquipTable!$1:$1,0),0)-VLOOKUP($N160,[1]EquipTable!$1:$1048576,MATCH("표준 DI pp Min",[1]EquipTable!$1:$1,0),0)+1))),
IF(OR($M160="캐릭터 상자 일반등급",$M160="캐릭터 상자 영웅등급"),"삭제",
IF(OR($M160="지정 캐릭터",IF(ISERROR(FIND("지정 캐릭터 LBP",$M160)),0,1)),
  IF(AND(OR($B160=10,$B160=11),$M160=OFFSET($M160,-1,0)),OFFSET(Q160,-1,0),
    IF(ISBLANK(VLOOKUP($N160,[2]ActorTable!$1:$1048576,MATCH("표준 DI pp Min",[2]ActorTable!$1:$1,0),0)),"삭제",
      INT(VLOOKUP($M160,$AP:$BC,MATCH($AZ$1,$AP$1:$BC$1,0),0)*(VLOOKUP($N160,[2]ActorTable!$1:$1048576,MATCH("표준 DI pp Min",[2]ActorTable!$1:$1,0),0)+$H160*(VLOOKUP($N160,[2]ActorTable!$1:$1048576,MATCH("표준 DI pp Max",[2]ActorTable!$1:$1,0),0)-VLOOKUP($N160,[2]ActorTable!$1:$1048576,MATCH("표준 DI pp Min",[2]ActorTable!$1:$1,0),0)+1))))),
IF($M160="안 지정 캐릭터 영웅등급",
  IF(AND(OR($B160=10,$B160=11),$M160=OFFSET($M160,-1,0)),OFFSET(Q160,-1,0),
    VLOOKUP($M160,$AP:$BC,MATCH($BB$1,$AP$1:$BC$1,0),0)+INT($H160*(VLOOKUP($M160,$AP:$BC,MATCH($BC$1,$AP$1:$BC$1,0),0)-VLOOKUP($M160,$AP:$BC,MATCH($BB$1,$AP$1:$BC$1,0),0)+1))),
IF($M160="지정 캐릭터 PP",
  IF(AND(OR($B160=10,$B160=11),$M160=OFFSET($M160,-1,0)),OFFSET(Q160,-1,0),
    INT($O160*VLOOKUP($M160,$AP:$BC,MATCH($AZ$1,$AP$1:$BC$1,0),0)*IF($O160&lt;=15,1,1+($O160-15)^0.5/8)*CHOOSE(MID($N160,7,1)+1,1,1.25,2))),
"그외없음")))))))</f>
        <v>삭제</v>
      </c>
      <c r="R160" t="str">
        <f ca="1">IF($M160="삭제","삭제",
IF($M160="지정 장비",
  IF($P160="DI",
    VLOOKUP($N160,[1]EquipTable!$1:$1048576,MATCH("표준 DI pr Min",[1]EquipTable!$1:$1,0),0)+INT($I160*(VLOOKUP($N160,[1]EquipTable!$1:$1048576,MATCH("표준 DI pr Max",[1]EquipTable!$1:$1,0),0)-VLOOKUP($N160,[1]EquipTable!$1:$1048576,MATCH("표준 DI pr Min",[1]EquipTable!$1:$1,0),0)+1)),
    ROUNDDOWN(VLOOKUP($N160,[1]EquipTable!$1:$1048576,MATCH("표준 GO pr Min",[1]EquipTable!$1:$1,0),0)+INT($I160*(VLOOKUP($N160,[1]EquipTable!$1:$1048576,MATCH("표준 GO pr Max",[1]EquipTable!$1:$1,0),0)-VLOOKUP($N160,[1]EquipTable!$1:$1048576,MATCH("표준 GO pr Min",[1]EquipTable!$1:$1,0),0)+100)),-2)),
IF(OR($M160="캐릭터 상자 일반등급",$M160="캐릭터 상자 영웅등급"),VLOOKUP($M160,$AP:$BC,MATCH($AZ$1,$AP$1:$BC$1,0),0),
IF(OR($M160="지정 캐릭터",IF(ISERROR(FIND("지정 캐릭터 LBP",$M160)),0,1)),
  IF(AND(OR($B160=10,$B160=11),$M160=OFFSET($M160,-1,0)),OFFSET(R160,-1,0),
    INT(VLOOKUP($M160,$AP:$BC,MATCH($AZ$1,$AP$1:$BC$1,0),0)*(VLOOKUP($N160,[2]ActorTable!$1:$1048576,MATCH("표준 DI pr Min",[2]ActorTable!$1:$1,0),0)+$I160*(VLOOKUP($N160,[2]ActorTable!$1:$1048576,MATCH("표준 DI pr Max",[2]ActorTable!$1:$1,0),0)-VLOOKUP($N160,[2]ActorTable!$1:$1048576,MATCH("표준 DI pr Min",[2]ActorTable!$1:$1,0),0)+1)))),
IF($M160="안 지정 캐릭터 영웅등급",
  IF(AND(OR($B160=10,$B160=11),$M160=OFFSET($M160,-1,0)),OFFSET(R160,-1,0),
    VLOOKUP($M160,$AP:$BC,MATCH($AZ$1,$AP$1:$BC$1,0),0)+INT($I160*(VLOOKUP($M160,$AP:$BC,MATCH($BA$1,$AP$1:$BC$1,0),0)-VLOOKUP($M160,$AP:$BC,MATCH($AZ$1,$AP$1:$BC$1,0),0)+1))),
IF($M160="지정 캐릭터 PP",
  IF(AND(OR($B160=10,$B160=11),$M160=OFFSET($M160,-1,0)),OFFSET(R160,-1,0),
    INT($O160*VLOOKUP($M160,$AP:$BC,MATCH($AZ$1,$AP$1:$BC$1,0),0)*IF($O160&lt;=15,1,1+($O160-15)^0.5/8)*CHOOSE(MID($N160,7,1)+1,1,1.25,2)*(VLOOKUP($M160,$AP:$BC,MATCH($BA$1,$AP$1:$BC$1,0),0)+$I160*(VLOOKUP($M160,$AP:$BC,MATCH($BB$1,$AP$1:$BC$1,0),0)-VLOOKUP($M160,$AP:$BC,MATCH($BA$1,$AP$1:$BC$1,0),0))))),
IF(OR($M160="안 지정 캐릭터 PP 일반등급",$M160="안 지정 캐릭터 PP 영웅등급"),
  IF(AND(OR($B160=10,$B160=11),$M160=OFFSET($M160,-1,0)),OFFSET(R160,-1,0),
    $O160*VLOOKUP($M160,$AP:$BC,MATCH($AZ$1,$AP$1:$BC$1,0),0)),
"그외없음")))))))</f>
        <v>삭제</v>
      </c>
      <c r="S160" t="str">
        <f ca="1">IF(OR(ISNUMBER(N160),N160="삭제",ISBLANK(N160)),"",
IF(LEFT(N160,5)="Equip",
  IF($BP$1&lt;VLOOKUP(N160,[1]EquipTable!$1:$1048576,MATCH("업데이트순번",[1]EquipTable!$1:$1,0),0),"업데이트순번이상",""),
IF(LEFT(N160,5)="Actor",
  IF($BY$1&lt;VLOOKUP(N160,[2]ActorTable!$1:$1048576,MATCH("업데이트순번",[2]ActorTable!$1:$1,0),0),"업데이트순번이상",""),
"그외없음")))</f>
        <v/>
      </c>
      <c r="T160" t="str">
        <f ca="1">IF(OR(ISNUMBER(N160),N160="삭제",ISBLANK(N160)),"",
IF(LEFT(N160,5)="Equip",IF(MID(N160,7,1)="4","전설",""),
IF(LEFT(N160,5)="Actor",IF(MID(N160,7,1)="2","전설",""),
"그외없음")))</f>
        <v/>
      </c>
      <c r="AA160" t="str">
        <f ca="1">IF(ISBLANK(AB160),"",
VLOOKUP(AB160,OFFSET(INDIRECT("$A:$B"),0,MATCH(AB$1&amp;"_Verify",INDIRECT("$1:$1"),0)-1),2,0)
)</f>
        <v/>
      </c>
      <c r="AH160" t="str">
        <f>IF(OR(ISNUMBER(AC160),AC160="삭제",ISBLANK(AC160)),"",
IF(LEFT(AC160,5)="Equip",
  IF($BP$1&lt;VLOOKUP(AC160,[1]EquipTable!$1:$1048576,MATCH("업데이트순번",[1]EquipTable!$1:$1,0),0),"업데이트순번이상",""),
IF(LEFT(AC160,5)="Actor",
  IF($BY$1&lt;VLOOKUP(AC160,[2]ActorTable!$1:$1048576,MATCH("업데이트순번",[2]ActorTable!$1:$1,0),0),"업데이트순번이상",""),
"그외없음")))</f>
        <v/>
      </c>
      <c r="AI160" s="11" t="str">
        <f>IF(OR(ISNUMBER(AC160),AC160="삭제",ISBLANK(AC160)),"",
IF(LEFT(AC160,5)="Equip",IF(MID(AC160,7,1)="4","전설",""),
IF(LEFT(AC160,5)="Actor",IF(MID(AC160,7,1)="2","전설",""),
"그외없음")))</f>
        <v/>
      </c>
      <c r="AJ160" t="str">
        <f>IF(ISBLANK($AB160),"",
IF(AND($B160&gt;=VLOOKUP($AB160,$AP:$AS,3,0),$B160&lt;=VLOOKUP($AB160,$AP:$AS,4,0)),"","슬롯타입이상"))</f>
        <v/>
      </c>
      <c r="AK160" t="str">
        <f>IF(OR(
  AND(NOT(ISERROR(FIND("상자",AB160))),ISBLANK(AC160)),
  AND(ISBLANK(AB160),ISBLANK(AC160)),
  AND(NOT(ISERROR(FIND("안 지정",AB160))),ISNUMBER(AC160))),"",
IF(AND(NOT(ISERROR(FIND("상자",AB160))),NOT(ISBLANK(AC160))),"밸류불필요",
IF(AND(NOT(ISERROR(FIND("안 지정",AB160))),NOT(ISNUMBER(AC160))),"숫자필요",
IF(NOT(ISERROR(FIND("장비",AB160))),
  IFERROR(VLOOKUP(AC160,[1]EquipTable!$A:$T,MATCH("이름참고",[1]EquipTable!$1:$1,0),0),"장비없음"),
IF(NOT(ISERROR(FIND("캐릭터",AB160))),
  IFERROR(VLOOKUP(AC160,[2]ActorTable!$A:$H,MATCH("이름참고",[2]ActorTable!$1:$1,0),0),"캐릭터없음"),
"")))))</f>
        <v/>
      </c>
      <c r="AL160">
        <v>1</v>
      </c>
      <c r="AM160" t="str">
        <f ca="1">IF(ROW()=2,AN160,OFFSET(AM160,-1,0)&amp;IF(LEN(AN160)=0,"",","&amp;AN160))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v>
      </c>
      <c r="AN160" t="str">
        <f ca="1">IF(AL160&lt;&gt;1,"",
"{"""&amp;A$1&amp;""":"&amp;A160
&amp;","""&amp;B$1&amp;""":"&amp;B160
&amp;IF(LEN(AA160)=0,"",","""&amp;AA$1&amp;""":"""&amp;AA160&amp;"""")
&amp;IF(LEN(AC160)=0,"",","""&amp;AC$1&amp;""":"""&amp;AC160&amp;"""")
&amp;IF(LEN(AD160)=0,"",","""&amp;AD$1&amp;""":"&amp;AD160)
&amp;IF(LEN(AE160)=0,"",","""&amp;AE$1&amp;""":"""&amp;AE160&amp;"""")
&amp;IF(LEN(AF160)=0,"",","""&amp;AF$1&amp;""":"&amp;AF160)
&amp;IF(LEN(AG160)=0,"",","""&amp;AG$1&amp;""":"&amp;AG160)&amp;"}")</f>
        <v>{"dy":16,"sl":8}</v>
      </c>
    </row>
    <row r="161" spans="1:40">
      <c r="A161">
        <v>16</v>
      </c>
      <c r="B161">
        <v>9</v>
      </c>
      <c r="C161">
        <f>IF(B161&lt;=9,0,
IF(B161=10,1,2))</f>
        <v>0</v>
      </c>
      <c r="D161">
        <f ca="1">RAND()</f>
        <v>0.94271580534459387</v>
      </c>
      <c r="E161">
        <f ca="1">RAND()</f>
        <v>3.8497216558653791E-2</v>
      </c>
      <c r="F161">
        <f ca="1">RAND()</f>
        <v>7.53746159580575E-2</v>
      </c>
      <c r="G161">
        <f ca="1">RAND()</f>
        <v>2.9290979591723554E-2</v>
      </c>
      <c r="H161">
        <f ca="1">RAND()</f>
        <v>0.41062298504617756</v>
      </c>
      <c r="I161">
        <f ca="1">RAND()</f>
        <v>0.39705089042840636</v>
      </c>
      <c r="M161" t="str">
        <f ca="1">IF(LEN(J161)&lt;&gt;0,J161,VLOOKUP(D161+$B161,$BJ:$BK,MATCH($BK$1,$BJ$1:$BK$1,0),1))</f>
        <v>삭제</v>
      </c>
      <c r="N161" t="str">
        <f ca="1">IF(LEN(K161)&lt;&gt;0,
  IF(LEN($J161)=0,"두 칸 모두 입력",
  IF($J161="지정 장비",K161,INDEX($CA:$CA,MATCH(K161,$CB:$CB,0)))),
IF($M161="삭제","삭제",
IF($M161="지정 장비",VLOOKUP($E161,OFFSET($BS:$BV,0,IF($B161=6,1,IF($B161=7,2,0))),MATCH($BV$1,OFFSET($BS$1:$BV$1,0,IF($B161=6,1,IF($B161=7,2,0))),0),1),
IF(OR($M161="캐릭터 상자 일반등급",$M161="캐릭터 상자 영웅등급"),"삭제",
IF(OR($M161="지정 캐릭터",$M161="지정 캐릭터 PP",IF(ISERROR(FIND("지정 캐릭터 LBP",$M161)),0,1)),
  IF(AND(OR($B161=10,$B161=11),$M161=OFFSET($M161,-1,0)),OFFSET(N161,-1,0),VLOOKUP($E161,$BZ:$CA,MATCH($CA$1,$BZ$1:$CA$1,0),1)),
IF(OR($M161="안 지정 캐릭터 영웅등급",$M161="안 지정 캐릭터 PP 일반등급",$M161="안 지정 캐릭터 PP 영웅등급"),
  IF(AND(OR($B161=10,$B161=11),$M161=OFFSET($M161,-1,0)),OFFSET(N161,-1,0),INT($E161*100000)),
"그외없음"))))))</f>
        <v>삭제</v>
      </c>
      <c r="O161" t="str">
        <f ca="1">IF(LEN(L161)&lt;&gt;0,
  IF(OR(LEN($J161)=0,LEN($K161)=0),"세 칸 모두 입력",L161),
IF($M161="삭제","삭제",
IF(OR($M161="지정 장비",$M161="캐릭터 상자 일반등급",$M161="캐릭터 상자 영웅등급",$M161="지정 캐릭터",IF(ISERROR(FIND("지정 캐릭터 LBP",$M161)),0,1),$M161="안 지정 캐릭터 영웅등급"),1,
IF($M161="지정 캐릭터 PP",
  IF(AND(OR($B161=10,$B161=11),$M161=OFFSET($M161,-1,0)),OFFSET(O161,-1,0),
    VLOOKUP($M161,$AP:$BB,MATCH($AX$1,$AP$1:$BB$1,0),0)+INT($E161*(VLOOKUP($M161,$AP:$BB,MATCH($AY$1,$AP$1:$BB$1,0),0)-VLOOKUP($M161,$AP:$BB,MATCH($AX$1,$AP$1:$BB$1,0),0)+1))),
IF(OR($M161="안 지정 캐릭터 PP 일반등급",$M161="안 지정 캐릭터 PP 영웅등급"),
  IF(AND(OR($B161=10,$B161=11),$M161=OFFSET($M161,-1,0)),OFFSET(O161,-1,0),
    VLOOKUP($M161,$AP:$BB,MATCH($AX$1,$AP$1:$BB$1,0),0)+INT($E161*(VLOOKUP($M161,$AP:$BB,MATCH($AY$1,$AP$1:$BB$1,0),0)-VLOOKUP($M161,$AP:$BB,MATCH($AX$1,$AP$1:$BB$1,0),0)+1))),
"그외없음")))))</f>
        <v>삭제</v>
      </c>
      <c r="P161" t="str">
        <f ca="1">IF($M161="삭제","삭제",
IF($M161="지정 장비",
  IF(ISBLANK(VLOOKUP($N161,[1]EquipTable!$1:$1048576,MATCH("표준 GO pr Min",[1]EquipTable!$1:$1,0),0)),"DI",
    IF(ISBLANK(VLOOKUP($N161,[1]EquipTable!$1:$1048576,MATCH("표준 DI pr Min",[1]EquipTable!$1:$1,0),0)),"GO",
      IF(G161&lt;IF($B161&lt;=1,0.5,0.25),"DI","GO"))),
IF(OR($M161="캐릭터 상자 일반등급",$M161="캐릭터 상자 영웅등급"),"DI",
IF(OR($M161="지정 캐릭터",IF(ISERROR(FIND("지정 캐릭터 LBP",$M161)),0,1),$M161="안 지정 캐릭터 영웅등급"),"DI",
IF($M161="지정 캐릭터 PP","DI",
IF(OR($M161="안 지정 캐릭터 PP 일반등급",$M161="안 지정 캐릭터 PP 영웅등급"),"GO",
"그외없음"))))))</f>
        <v>삭제</v>
      </c>
      <c r="Q161" t="str">
        <f ca="1">IF($M161="삭제","삭제",
IF($P161="GO","삭제",
IF($M161="지정 장비",
  IF(ISBLANK(VLOOKUP($N161,[1]EquipTable!$1:$1048576,MATCH("표준 DI pp Min",[1]EquipTable!$1:$1,0),0)),"삭제",
    VLOOKUP($N161,[1]EquipTable!$1:$1048576,MATCH("표준 DI pp Min",[1]EquipTable!$1:$1,0),0)+INT($H161*(VLOOKUP($N161,[1]EquipTable!$1:$1048576,MATCH("표준 DI pp Max",[1]EquipTable!$1:$1,0),0)-VLOOKUP($N161,[1]EquipTable!$1:$1048576,MATCH("표준 DI pp Min",[1]EquipTable!$1:$1,0),0)+1))),
IF(OR($M161="캐릭터 상자 일반등급",$M161="캐릭터 상자 영웅등급"),"삭제",
IF(OR($M161="지정 캐릭터",IF(ISERROR(FIND("지정 캐릭터 LBP",$M161)),0,1)),
  IF(AND(OR($B161=10,$B161=11),$M161=OFFSET($M161,-1,0)),OFFSET(Q161,-1,0),
    IF(ISBLANK(VLOOKUP($N161,[2]ActorTable!$1:$1048576,MATCH("표준 DI pp Min",[2]ActorTable!$1:$1,0),0)),"삭제",
      INT(VLOOKUP($M161,$AP:$BC,MATCH($AZ$1,$AP$1:$BC$1,0),0)*(VLOOKUP($N161,[2]ActorTable!$1:$1048576,MATCH("표준 DI pp Min",[2]ActorTable!$1:$1,0),0)+$H161*(VLOOKUP($N161,[2]ActorTable!$1:$1048576,MATCH("표준 DI pp Max",[2]ActorTable!$1:$1,0),0)-VLOOKUP($N161,[2]ActorTable!$1:$1048576,MATCH("표준 DI pp Min",[2]ActorTable!$1:$1,0),0)+1))))),
IF($M161="안 지정 캐릭터 영웅등급",
  IF(AND(OR($B161=10,$B161=11),$M161=OFFSET($M161,-1,0)),OFFSET(Q161,-1,0),
    VLOOKUP($M161,$AP:$BC,MATCH($BB$1,$AP$1:$BC$1,0),0)+INT($H161*(VLOOKUP($M161,$AP:$BC,MATCH($BC$1,$AP$1:$BC$1,0),0)-VLOOKUP($M161,$AP:$BC,MATCH($BB$1,$AP$1:$BC$1,0),0)+1))),
IF($M161="지정 캐릭터 PP",
  IF(AND(OR($B161=10,$B161=11),$M161=OFFSET($M161,-1,0)),OFFSET(Q161,-1,0),
    INT($O161*VLOOKUP($M161,$AP:$BC,MATCH($AZ$1,$AP$1:$BC$1,0),0)*IF($O161&lt;=15,1,1+($O161-15)^0.5/8)*CHOOSE(MID($N161,7,1)+1,1,1.25,2))),
"그외없음")))))))</f>
        <v>삭제</v>
      </c>
      <c r="R161" t="str">
        <f ca="1">IF($M161="삭제","삭제",
IF($M161="지정 장비",
  IF($P161="DI",
    VLOOKUP($N161,[1]EquipTable!$1:$1048576,MATCH("표준 DI pr Min",[1]EquipTable!$1:$1,0),0)+INT($I161*(VLOOKUP($N161,[1]EquipTable!$1:$1048576,MATCH("표준 DI pr Max",[1]EquipTable!$1:$1,0),0)-VLOOKUP($N161,[1]EquipTable!$1:$1048576,MATCH("표준 DI pr Min",[1]EquipTable!$1:$1,0),0)+1)),
    ROUNDDOWN(VLOOKUP($N161,[1]EquipTable!$1:$1048576,MATCH("표준 GO pr Min",[1]EquipTable!$1:$1,0),0)+INT($I161*(VLOOKUP($N161,[1]EquipTable!$1:$1048576,MATCH("표준 GO pr Max",[1]EquipTable!$1:$1,0),0)-VLOOKUP($N161,[1]EquipTable!$1:$1048576,MATCH("표준 GO pr Min",[1]EquipTable!$1:$1,0),0)+100)),-2)),
IF(OR($M161="캐릭터 상자 일반등급",$M161="캐릭터 상자 영웅등급"),VLOOKUP($M161,$AP:$BC,MATCH($AZ$1,$AP$1:$BC$1,0),0),
IF(OR($M161="지정 캐릭터",IF(ISERROR(FIND("지정 캐릭터 LBP",$M161)),0,1)),
  IF(AND(OR($B161=10,$B161=11),$M161=OFFSET($M161,-1,0)),OFFSET(R161,-1,0),
    INT(VLOOKUP($M161,$AP:$BC,MATCH($AZ$1,$AP$1:$BC$1,0),0)*(VLOOKUP($N161,[2]ActorTable!$1:$1048576,MATCH("표준 DI pr Min",[2]ActorTable!$1:$1,0),0)+$I161*(VLOOKUP($N161,[2]ActorTable!$1:$1048576,MATCH("표준 DI pr Max",[2]ActorTable!$1:$1,0),0)-VLOOKUP($N161,[2]ActorTable!$1:$1048576,MATCH("표준 DI pr Min",[2]ActorTable!$1:$1,0),0)+1)))),
IF($M161="안 지정 캐릭터 영웅등급",
  IF(AND(OR($B161=10,$B161=11),$M161=OFFSET($M161,-1,0)),OFFSET(R161,-1,0),
    VLOOKUP($M161,$AP:$BC,MATCH($AZ$1,$AP$1:$BC$1,0),0)+INT($I161*(VLOOKUP($M161,$AP:$BC,MATCH($BA$1,$AP$1:$BC$1,0),0)-VLOOKUP($M161,$AP:$BC,MATCH($AZ$1,$AP$1:$BC$1,0),0)+1))),
IF($M161="지정 캐릭터 PP",
  IF(AND(OR($B161=10,$B161=11),$M161=OFFSET($M161,-1,0)),OFFSET(R161,-1,0),
    INT($O161*VLOOKUP($M161,$AP:$BC,MATCH($AZ$1,$AP$1:$BC$1,0),0)*IF($O161&lt;=15,1,1+($O161-15)^0.5/8)*CHOOSE(MID($N161,7,1)+1,1,1.25,2)*(VLOOKUP($M161,$AP:$BC,MATCH($BA$1,$AP$1:$BC$1,0),0)+$I161*(VLOOKUP($M161,$AP:$BC,MATCH($BB$1,$AP$1:$BC$1,0),0)-VLOOKUP($M161,$AP:$BC,MATCH($BA$1,$AP$1:$BC$1,0),0))))),
IF(OR($M161="안 지정 캐릭터 PP 일반등급",$M161="안 지정 캐릭터 PP 영웅등급"),
  IF(AND(OR($B161=10,$B161=11),$M161=OFFSET($M161,-1,0)),OFFSET(R161,-1,0),
    $O161*VLOOKUP($M161,$AP:$BC,MATCH($AZ$1,$AP$1:$BC$1,0),0)),
"그외없음")))))))</f>
        <v>삭제</v>
      </c>
      <c r="S161" t="str">
        <f ca="1">IF(OR(ISNUMBER(N161),N161="삭제",ISBLANK(N161)),"",
IF(LEFT(N161,5)="Equip",
  IF($BP$1&lt;VLOOKUP(N161,[1]EquipTable!$1:$1048576,MATCH("업데이트순번",[1]EquipTable!$1:$1,0),0),"업데이트순번이상",""),
IF(LEFT(N161,5)="Actor",
  IF($BY$1&lt;VLOOKUP(N161,[2]ActorTable!$1:$1048576,MATCH("업데이트순번",[2]ActorTable!$1:$1,0),0),"업데이트순번이상",""),
"그외없음")))</f>
        <v/>
      </c>
      <c r="T161" t="str">
        <f ca="1">IF(OR(ISNUMBER(N161),N161="삭제",ISBLANK(N161)),"",
IF(LEFT(N161,5)="Equip",IF(MID(N161,7,1)="4","전설",""),
IF(LEFT(N161,5)="Actor",IF(MID(N161,7,1)="2","전설",""),
"그외없음")))</f>
        <v/>
      </c>
      <c r="AA161" t="str">
        <f ca="1">IF(ISBLANK(AB161),"",
VLOOKUP(AB161,OFFSET(INDIRECT("$A:$B"),0,MATCH(AB$1&amp;"_Verify",INDIRECT("$1:$1"),0)-1),2,0)
)</f>
        <v/>
      </c>
      <c r="AH161" t="str">
        <f>IF(OR(ISNUMBER(AC161),AC161="삭제",ISBLANK(AC161)),"",
IF(LEFT(AC161,5)="Equip",
  IF($BP$1&lt;VLOOKUP(AC161,[1]EquipTable!$1:$1048576,MATCH("업데이트순번",[1]EquipTable!$1:$1,0),0),"업데이트순번이상",""),
IF(LEFT(AC161,5)="Actor",
  IF($BY$1&lt;VLOOKUP(AC161,[2]ActorTable!$1:$1048576,MATCH("업데이트순번",[2]ActorTable!$1:$1,0),0),"업데이트순번이상",""),
"그외없음")))</f>
        <v/>
      </c>
      <c r="AI161" s="11" t="str">
        <f>IF(OR(ISNUMBER(AC161),AC161="삭제",ISBLANK(AC161)),"",
IF(LEFT(AC161,5)="Equip",IF(MID(AC161,7,1)="4","전설",""),
IF(LEFT(AC161,5)="Actor",IF(MID(AC161,7,1)="2","전설",""),
"그외없음")))</f>
        <v/>
      </c>
      <c r="AJ161" t="str">
        <f>IF(ISBLANK($AB161),"",
IF(AND($B161&gt;=VLOOKUP($AB161,$AP:$AS,3,0),$B161&lt;=VLOOKUP($AB161,$AP:$AS,4,0)),"","슬롯타입이상"))</f>
        <v/>
      </c>
      <c r="AK161" t="str">
        <f>IF(OR(
  AND(NOT(ISERROR(FIND("상자",AB161))),ISBLANK(AC161)),
  AND(ISBLANK(AB161),ISBLANK(AC161)),
  AND(NOT(ISERROR(FIND("안 지정",AB161))),ISNUMBER(AC161))),"",
IF(AND(NOT(ISERROR(FIND("상자",AB161))),NOT(ISBLANK(AC161))),"밸류불필요",
IF(AND(NOT(ISERROR(FIND("안 지정",AB161))),NOT(ISNUMBER(AC161))),"숫자필요",
IF(NOT(ISERROR(FIND("장비",AB161))),
  IFERROR(VLOOKUP(AC161,[1]EquipTable!$A:$T,MATCH("이름참고",[1]EquipTable!$1:$1,0),0),"장비없음"),
IF(NOT(ISERROR(FIND("캐릭터",AB161))),
  IFERROR(VLOOKUP(AC161,[2]ActorTable!$A:$H,MATCH("이름참고",[2]ActorTable!$1:$1,0),0),"캐릭터없음"),
"")))))</f>
        <v/>
      </c>
      <c r="AL161">
        <v>1</v>
      </c>
      <c r="AM161" t="str">
        <f ca="1">IF(ROW()=2,AN161,OFFSET(AM161,-1,0)&amp;IF(LEN(AN161)=0,"",","&amp;AN161))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v>
      </c>
      <c r="AN161" t="str">
        <f ca="1">IF(AL161&lt;&gt;1,"",
"{"""&amp;A$1&amp;""":"&amp;A161
&amp;","""&amp;B$1&amp;""":"&amp;B161
&amp;IF(LEN(AA161)=0,"",","""&amp;AA$1&amp;""":"""&amp;AA161&amp;"""")
&amp;IF(LEN(AC161)=0,"",","""&amp;AC$1&amp;""":"""&amp;AC161&amp;"""")
&amp;IF(LEN(AD161)=0,"",","""&amp;AD$1&amp;""":"&amp;AD161)
&amp;IF(LEN(AE161)=0,"",","""&amp;AE$1&amp;""":"""&amp;AE161&amp;"""")
&amp;IF(LEN(AF161)=0,"",","""&amp;AF$1&amp;""":"&amp;AF161)
&amp;IF(LEN(AG161)=0,"",","""&amp;AG$1&amp;""":"&amp;AG161)&amp;"}")</f>
        <v>{"dy":16,"sl":9}</v>
      </c>
    </row>
    <row r="162" spans="1:40">
      <c r="A162">
        <v>17</v>
      </c>
      <c r="B162">
        <v>0</v>
      </c>
      <c r="C162">
        <f>IF(B162&lt;=9,0,
IF(B162=10,1,2))</f>
        <v>0</v>
      </c>
      <c r="D162">
        <f ca="1">RAND()</f>
        <v>0.93299104738195082</v>
      </c>
      <c r="E162">
        <f ca="1">RAND()</f>
        <v>0.90659453996029993</v>
      </c>
      <c r="F162">
        <f ca="1">RAND()</f>
        <v>0.15288728286542352</v>
      </c>
      <c r="G162">
        <f ca="1">RAND()</f>
        <v>0.41384462602632899</v>
      </c>
      <c r="H162">
        <f ca="1">RAND()</f>
        <v>0.811277553762072</v>
      </c>
      <c r="I162">
        <f ca="1">RAND()</f>
        <v>0.19690626084712071</v>
      </c>
      <c r="M162" t="str">
        <f ca="1">IF(LEN(J162)&lt;&gt;0,J162,VLOOKUP(D162+$B162,$BJ:$BK,MATCH($BK$1,$BJ$1:$BK$1,0),1))</f>
        <v>캐릭터 상자 일반등급</v>
      </c>
      <c r="N162" t="str">
        <f ca="1">IF(LEN(K162)&lt;&gt;0,
  IF(LEN($J162)=0,"두 칸 모두 입력",
  IF($J162="지정 장비",K162,INDEX($CA:$CA,MATCH(K162,$CB:$CB,0)))),
IF($M162="삭제","삭제",
IF($M162="지정 장비",VLOOKUP($E162,OFFSET($BS:$BV,0,IF($B162=6,1,IF($B162=7,2,0))),MATCH($BV$1,OFFSET($BS$1:$BV$1,0,IF($B162=6,1,IF($B162=7,2,0))),0),1),
IF(OR($M162="캐릭터 상자 일반등급",$M162="캐릭터 상자 영웅등급"),"삭제",
IF(OR($M162="지정 캐릭터",$M162="지정 캐릭터 PP",IF(ISERROR(FIND("지정 캐릭터 LBP",$M162)),0,1)),
  IF(AND(OR($B162=10,$B162=11),$M162=OFFSET($M162,-1,0)),OFFSET(N162,-1,0),VLOOKUP($E162,$BZ:$CA,MATCH($CA$1,$BZ$1:$CA$1,0),1)),
IF(OR($M162="안 지정 캐릭터 영웅등급",$M162="안 지정 캐릭터 PP 일반등급",$M162="안 지정 캐릭터 PP 영웅등급"),
  IF(AND(OR($B162=10,$B162=11),$M162=OFFSET($M162,-1,0)),OFFSET(N162,-1,0),INT($E162*100000)),
"그외없음"))))))</f>
        <v>삭제</v>
      </c>
      <c r="O162">
        <f ca="1">IF(LEN(L162)&lt;&gt;0,
  IF(OR(LEN($J162)=0,LEN($K162)=0),"세 칸 모두 입력",L162),
IF($M162="삭제","삭제",
IF(OR($M162="지정 장비",$M162="캐릭터 상자 일반등급",$M162="캐릭터 상자 영웅등급",$M162="지정 캐릭터",IF(ISERROR(FIND("지정 캐릭터 LBP",$M162)),0,1),$M162="안 지정 캐릭터 영웅등급"),1,
IF($M162="지정 캐릭터 PP",
  IF(AND(OR($B162=10,$B162=11),$M162=OFFSET($M162,-1,0)),OFFSET(O162,-1,0),
    VLOOKUP($M162,$AP:$BB,MATCH($AX$1,$AP$1:$BB$1,0),0)+INT($E162*(VLOOKUP($M162,$AP:$BB,MATCH($AY$1,$AP$1:$BB$1,0),0)-VLOOKUP($M162,$AP:$BB,MATCH($AX$1,$AP$1:$BB$1,0),0)+1))),
IF(OR($M162="안 지정 캐릭터 PP 일반등급",$M162="안 지정 캐릭터 PP 영웅등급"),
  IF(AND(OR($B162=10,$B162=11),$M162=OFFSET($M162,-1,0)),OFFSET(O162,-1,0),
    VLOOKUP($M162,$AP:$BB,MATCH($AX$1,$AP$1:$BB$1,0),0)+INT($E162*(VLOOKUP($M162,$AP:$BB,MATCH($AY$1,$AP$1:$BB$1,0),0)-VLOOKUP($M162,$AP:$BB,MATCH($AX$1,$AP$1:$BB$1,0),0)+1))),
"그외없음")))))</f>
        <v>1</v>
      </c>
      <c r="P162" t="str">
        <f ca="1">IF($M162="삭제","삭제",
IF($M162="지정 장비",
  IF(ISBLANK(VLOOKUP($N162,[1]EquipTable!$1:$1048576,MATCH("표준 GO pr Min",[1]EquipTable!$1:$1,0),0)),"DI",
    IF(ISBLANK(VLOOKUP($N162,[1]EquipTable!$1:$1048576,MATCH("표준 DI pr Min",[1]EquipTable!$1:$1,0),0)),"GO",
      IF(G162&lt;IF($B162&lt;=1,0.5,0.25),"DI","GO"))),
IF(OR($M162="캐릭터 상자 일반등급",$M162="캐릭터 상자 영웅등급"),"DI",
IF(OR($M162="지정 캐릭터",IF(ISERROR(FIND("지정 캐릭터 LBP",$M162)),0,1),$M162="안 지정 캐릭터 영웅등급"),"DI",
IF($M162="지정 캐릭터 PP","DI",
IF(OR($M162="안 지정 캐릭터 PP 일반등급",$M162="안 지정 캐릭터 PP 영웅등급"),"GO",
"그외없음"))))))</f>
        <v>DI</v>
      </c>
      <c r="Q162" t="str">
        <f ca="1">IF($M162="삭제","삭제",
IF($P162="GO","삭제",
IF($M162="지정 장비",
  IF(ISBLANK(VLOOKUP($N162,[1]EquipTable!$1:$1048576,MATCH("표준 DI pp Min",[1]EquipTable!$1:$1,0),0)),"삭제",
    VLOOKUP($N162,[1]EquipTable!$1:$1048576,MATCH("표준 DI pp Min",[1]EquipTable!$1:$1,0),0)+INT($H162*(VLOOKUP($N162,[1]EquipTable!$1:$1048576,MATCH("표준 DI pp Max",[1]EquipTable!$1:$1,0),0)-VLOOKUP($N162,[1]EquipTable!$1:$1048576,MATCH("표준 DI pp Min",[1]EquipTable!$1:$1,0),0)+1))),
IF(OR($M162="캐릭터 상자 일반등급",$M162="캐릭터 상자 영웅등급"),"삭제",
IF(OR($M162="지정 캐릭터",IF(ISERROR(FIND("지정 캐릭터 LBP",$M162)),0,1)),
  IF(AND(OR($B162=10,$B162=11),$M162=OFFSET($M162,-1,0)),OFFSET(Q162,-1,0),
    IF(ISBLANK(VLOOKUP($N162,[2]ActorTable!$1:$1048576,MATCH("표준 DI pp Min",[2]ActorTable!$1:$1,0),0)),"삭제",
      INT(VLOOKUP($M162,$AP:$BC,MATCH($AZ$1,$AP$1:$BC$1,0),0)*(VLOOKUP($N162,[2]ActorTable!$1:$1048576,MATCH("표준 DI pp Min",[2]ActorTable!$1:$1,0),0)+$H162*(VLOOKUP($N162,[2]ActorTable!$1:$1048576,MATCH("표준 DI pp Max",[2]ActorTable!$1:$1,0),0)-VLOOKUP($N162,[2]ActorTable!$1:$1048576,MATCH("표준 DI pp Min",[2]ActorTable!$1:$1,0),0)+1))))),
IF($M162="안 지정 캐릭터 영웅등급",
  IF(AND(OR($B162=10,$B162=11),$M162=OFFSET($M162,-1,0)),OFFSET(Q162,-1,0),
    VLOOKUP($M162,$AP:$BC,MATCH($BB$1,$AP$1:$BC$1,0),0)+INT($H162*(VLOOKUP($M162,$AP:$BC,MATCH($BC$1,$AP$1:$BC$1,0),0)-VLOOKUP($M162,$AP:$BC,MATCH($BB$1,$AP$1:$BC$1,0),0)+1))),
IF($M162="지정 캐릭터 PP",
  IF(AND(OR($B162=10,$B162=11),$M162=OFFSET($M162,-1,0)),OFFSET(Q162,-1,0),
    INT($O162*VLOOKUP($M162,$AP:$BC,MATCH($AZ$1,$AP$1:$BC$1,0),0)*IF($O162&lt;=15,1,1+($O162-15)^0.5/8)*CHOOSE(MID($N162,7,1)+1,1,1.25,2))),
"그외없음")))))))</f>
        <v>삭제</v>
      </c>
      <c r="R162">
        <f ca="1">IF($M162="삭제","삭제",
IF($M162="지정 장비",
  IF($P162="DI",
    VLOOKUP($N162,[1]EquipTable!$1:$1048576,MATCH("표준 DI pr Min",[1]EquipTable!$1:$1,0),0)+INT($I162*(VLOOKUP($N162,[1]EquipTable!$1:$1048576,MATCH("표준 DI pr Max",[1]EquipTable!$1:$1,0),0)-VLOOKUP($N162,[1]EquipTable!$1:$1048576,MATCH("표준 DI pr Min",[1]EquipTable!$1:$1,0),0)+1)),
    ROUNDDOWN(VLOOKUP($N162,[1]EquipTable!$1:$1048576,MATCH("표준 GO pr Min",[1]EquipTable!$1:$1,0),0)+INT($I162*(VLOOKUP($N162,[1]EquipTable!$1:$1048576,MATCH("표준 GO pr Max",[1]EquipTable!$1:$1,0),0)-VLOOKUP($N162,[1]EquipTable!$1:$1048576,MATCH("표준 GO pr Min",[1]EquipTable!$1:$1,0),0)+100)),-2)),
IF(OR($M162="캐릭터 상자 일반등급",$M162="캐릭터 상자 영웅등급"),VLOOKUP($M162,$AP:$BC,MATCH($AZ$1,$AP$1:$BC$1,0),0),
IF(OR($M162="지정 캐릭터",IF(ISERROR(FIND("지정 캐릭터 LBP",$M162)),0,1)),
  IF(AND(OR($B162=10,$B162=11),$M162=OFFSET($M162,-1,0)),OFFSET(R162,-1,0),
    INT(VLOOKUP($M162,$AP:$BC,MATCH($AZ$1,$AP$1:$BC$1,0),0)*(VLOOKUP($N162,[2]ActorTable!$1:$1048576,MATCH("표준 DI pr Min",[2]ActorTable!$1:$1,0),0)+$I162*(VLOOKUP($N162,[2]ActorTable!$1:$1048576,MATCH("표준 DI pr Max",[2]ActorTable!$1:$1,0),0)-VLOOKUP($N162,[2]ActorTable!$1:$1048576,MATCH("표준 DI pr Min",[2]ActorTable!$1:$1,0),0)+1)))),
IF($M162="안 지정 캐릭터 영웅등급",
  IF(AND(OR($B162=10,$B162=11),$M162=OFFSET($M162,-1,0)),OFFSET(R162,-1,0),
    VLOOKUP($M162,$AP:$BC,MATCH($AZ$1,$AP$1:$BC$1,0),0)+INT($I162*(VLOOKUP($M162,$AP:$BC,MATCH($BA$1,$AP$1:$BC$1,0),0)-VLOOKUP($M162,$AP:$BC,MATCH($AZ$1,$AP$1:$BC$1,0),0)+1))),
IF($M162="지정 캐릭터 PP",
  IF(AND(OR($B162=10,$B162=11),$M162=OFFSET($M162,-1,0)),OFFSET(R162,-1,0),
    INT($O162*VLOOKUP($M162,$AP:$BC,MATCH($AZ$1,$AP$1:$BC$1,0),0)*IF($O162&lt;=15,1,1+($O162-15)^0.5/8)*CHOOSE(MID($N162,7,1)+1,1,1.25,2)*(VLOOKUP($M162,$AP:$BC,MATCH($BA$1,$AP$1:$BC$1,0),0)+$I162*(VLOOKUP($M162,$AP:$BC,MATCH($BB$1,$AP$1:$BC$1,0),0)-VLOOKUP($M162,$AP:$BC,MATCH($BA$1,$AP$1:$BC$1,0),0))))),
IF(OR($M162="안 지정 캐릭터 PP 일반등급",$M162="안 지정 캐릭터 PP 영웅등급"),
  IF(AND(OR($B162=10,$B162=11),$M162=OFFSET($M162,-1,0)),OFFSET(R162,-1,0),
    $O162*VLOOKUP($M162,$AP:$BC,MATCH($AZ$1,$AP$1:$BC$1,0),0)),
"그외없음")))))))</f>
        <v>29</v>
      </c>
      <c r="S162" t="str">
        <f ca="1">IF(OR(ISNUMBER(N162),N162="삭제",ISBLANK(N162)),"",
IF(LEFT(N162,5)="Equip",
  IF($BP$1&lt;VLOOKUP(N162,[1]EquipTable!$1:$1048576,MATCH("업데이트순번",[1]EquipTable!$1:$1,0),0),"업데이트순번이상",""),
IF(LEFT(N162,5)="Actor",
  IF($BY$1&lt;VLOOKUP(N162,[2]ActorTable!$1:$1048576,MATCH("업데이트순번",[2]ActorTable!$1:$1,0),0),"업데이트순번이상",""),
"그외없음")))</f>
        <v/>
      </c>
      <c r="T162" t="str">
        <f ca="1">IF(OR(ISNUMBER(N162),N162="삭제",ISBLANK(N162)),"",
IF(LEFT(N162,5)="Equip",IF(MID(N162,7,1)="4","전설",""),
IF(LEFT(N162,5)="Actor",IF(MID(N162,7,1)="2","전설",""),
"그외없음")))</f>
        <v/>
      </c>
      <c r="U162" t="s">
        <v>82</v>
      </c>
      <c r="V162" t="s">
        <v>187</v>
      </c>
      <c r="W162">
        <v>1</v>
      </c>
      <c r="X162" t="s">
        <v>125</v>
      </c>
      <c r="Z162">
        <v>8300</v>
      </c>
      <c r="AA162" t="str">
        <f ca="1">IF(ISBLANK(AB162),"",
VLOOKUP(AB162,OFFSET(INDIRECT("$A:$B"),0,MATCH(AB$1&amp;"_Verify",INDIRECT("$1:$1"),0)-1),2,0)
)</f>
        <v>fe</v>
      </c>
      <c r="AB162" t="s">
        <v>82</v>
      </c>
      <c r="AC162" t="s">
        <v>420</v>
      </c>
      <c r="AD162">
        <v>1</v>
      </c>
      <c r="AE162" t="s">
        <v>125</v>
      </c>
      <c r="AG162">
        <v>1000</v>
      </c>
      <c r="AH162" t="str">
        <f ca="1">IF(OR(ISNUMBER(AC162),AC162="삭제",ISBLANK(AC162)),"",
IF(LEFT(AC162,5)="Equip",
  IF($BP$1&lt;VLOOKUP(AC162,[1]EquipTable!$1:$1048576,MATCH("업데이트순번",[1]EquipTable!$1:$1,0),0),"업데이트순번이상",""),
IF(LEFT(AC162,5)="Actor",
  IF($BY$1&lt;VLOOKUP(AC162,[2]ActorTable!$1:$1048576,MATCH("업데이트순번",[2]ActorTable!$1:$1,0),0),"업데이트순번이상",""),
"그외없음")))</f>
        <v/>
      </c>
      <c r="AI162" s="11" t="str">
        <f>IF(OR(ISNUMBER(AC162),AC162="삭제",ISBLANK(AC162)),"",
IF(LEFT(AC162,5)="Equip",IF(MID(AC162,7,1)="4","전설",""),
IF(LEFT(AC162,5)="Actor",IF(MID(AC162,7,1)="2","전설",""),
"그외없음")))</f>
        <v/>
      </c>
      <c r="AJ162" t="str">
        <f>IF(ISBLANK($AB162),"",
IF(AND($B162&gt;=VLOOKUP($AB162,$AP:$AS,3,0),$B162&lt;=VLOOKUP($AB162,$AP:$AS,4,0)),"","슬롯타입이상"))</f>
        <v/>
      </c>
      <c r="AK162" t="str">
        <f ca="1">IF(OR(
  AND(NOT(ISERROR(FIND("상자",AB162))),ISBLANK(AC162)),
  AND(ISBLANK(AB162),ISBLANK(AC162)),
  AND(NOT(ISERROR(FIND("안 지정",AB162))),ISNUMBER(AC162))),"",
IF(AND(NOT(ISERROR(FIND("상자",AB162))),NOT(ISBLANK(AC162))),"밸류불필요",
IF(AND(NOT(ISERROR(FIND("안 지정",AB162))),NOT(ISNUMBER(AC162))),"숫자필요",
IF(NOT(ISERROR(FIND("장비",AB162))),
  IFERROR(VLOOKUP(AC162,[1]EquipTable!$A:$T,MATCH("이름참고",[1]EquipTable!$1:$1,0),0),"장비없음"),
IF(NOT(ISERROR(FIND("캐릭터",AB162))),
  IFERROR(VLOOKUP(AC162,[2]ActorTable!$A:$H,MATCH("이름참고",[2]ActorTable!$1:$1,0),0),"캐릭터없음"),
"")))))</f>
        <v>불안정한 절단기</v>
      </c>
      <c r="AL162">
        <v>1</v>
      </c>
      <c r="AM162" t="str">
        <f ca="1">IF(ROW()=2,AN162,OFFSET(AM162,-1,0)&amp;IF(LEN(AN162)=0,"",","&amp;AN162))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v>
      </c>
      <c r="AN162" t="str">
        <f ca="1">IF(AL162&lt;&gt;1,"",
"{"""&amp;A$1&amp;""":"&amp;A162
&amp;","""&amp;B$1&amp;""":"&amp;B162
&amp;IF(LEN(AA162)=0,"",","""&amp;AA$1&amp;""":"""&amp;AA162&amp;"""")
&amp;IF(LEN(AC162)=0,"",","""&amp;AC$1&amp;""":"""&amp;AC162&amp;"""")
&amp;IF(LEN(AD162)=0,"",","""&amp;AD$1&amp;""":"&amp;AD162)
&amp;IF(LEN(AE162)=0,"",","""&amp;AE$1&amp;""":"""&amp;AE162&amp;"""")
&amp;IF(LEN(AF162)=0,"",","""&amp;AF$1&amp;""":"&amp;AF162)
&amp;IF(LEN(AG162)=0,"",","""&amp;AG$1&amp;""":"&amp;AG162)&amp;"}")</f>
        <v>{"dy":17,"sl":0,"tp":"fe","vl":"Equip0101","cn":1,"pt":"GO","pr":1000}</v>
      </c>
    </row>
    <row r="163" spans="1:40">
      <c r="A163">
        <v>17</v>
      </c>
      <c r="B163">
        <v>1</v>
      </c>
      <c r="C163">
        <f>IF(B163&lt;=9,0,
IF(B163=10,1,2))</f>
        <v>0</v>
      </c>
      <c r="D163">
        <f ca="1">RAND()</f>
        <v>0.89765715657852663</v>
      </c>
      <c r="E163">
        <f ca="1">RAND()</f>
        <v>0.32961634784276883</v>
      </c>
      <c r="F163">
        <f ca="1">RAND()</f>
        <v>0.98199255776580729</v>
      </c>
      <c r="G163">
        <f ca="1">RAND()</f>
        <v>0.44010203258838665</v>
      </c>
      <c r="H163">
        <f ca="1">RAND()</f>
        <v>0.60625306405970913</v>
      </c>
      <c r="I163">
        <f ca="1">RAND()</f>
        <v>5.3330576681777098E-3</v>
      </c>
      <c r="M163" t="str">
        <f ca="1">IF(LEN(J163)&lt;&gt;0,J163,VLOOKUP(D163+$B163,$BJ:$BK,MATCH($BK$1,$BJ$1:$BK$1,0),1))</f>
        <v>지정 장비</v>
      </c>
      <c r="N163" t="str">
        <f ca="1">IF(LEN(K163)&lt;&gt;0,
  IF(LEN($J163)=0,"두 칸 모두 입력",
  IF($J163="지정 장비",K163,INDEX($CA:$CA,MATCH(K163,$CB:$CB,0)))),
IF($M163="삭제","삭제",
IF($M163="지정 장비",VLOOKUP($E163,OFFSET($BS:$BV,0,IF($B163=6,1,IF($B163=7,2,0))),MATCH($BV$1,OFFSET($BS$1:$BV$1,0,IF($B163=6,1,IF($B163=7,2,0))),0),1),
IF(OR($M163="캐릭터 상자 일반등급",$M163="캐릭터 상자 영웅등급"),"삭제",
IF(OR($M163="지정 캐릭터",$M163="지정 캐릭터 PP",IF(ISERROR(FIND("지정 캐릭터 LBP",$M163)),0,1)),
  IF(AND(OR($B163=10,$B163=11),$M163=OFFSET($M163,-1,0)),OFFSET(N163,-1,0),VLOOKUP($E163,$BZ:$CA,MATCH($CA$1,$BZ$1:$CA$1,0),1)),
IF(OR($M163="안 지정 캐릭터 영웅등급",$M163="안 지정 캐릭터 PP 일반등급",$M163="안 지정 캐릭터 PP 영웅등급"),
  IF(AND(OR($B163=10,$B163=11),$M163=OFFSET($M163,-1,0)),OFFSET(N163,-1,0),INT($E163*100000)),
"그외없음"))))))</f>
        <v>Equip2302</v>
      </c>
      <c r="O163">
        <f ca="1">IF(LEN(L163)&lt;&gt;0,
  IF(OR(LEN($J163)=0,LEN($K163)=0),"세 칸 모두 입력",L163),
IF($M163="삭제","삭제",
IF(OR($M163="지정 장비",$M163="캐릭터 상자 일반등급",$M163="캐릭터 상자 영웅등급",$M163="지정 캐릭터",IF(ISERROR(FIND("지정 캐릭터 LBP",$M163)),0,1),$M163="안 지정 캐릭터 영웅등급"),1,
IF($M163="지정 캐릭터 PP",
  IF(AND(OR($B163=10,$B163=11),$M163=OFFSET($M163,-1,0)),OFFSET(O163,-1,0),
    VLOOKUP($M163,$AP:$BB,MATCH($AX$1,$AP$1:$BB$1,0),0)+INT($E163*(VLOOKUP($M163,$AP:$BB,MATCH($AY$1,$AP$1:$BB$1,0),0)-VLOOKUP($M163,$AP:$BB,MATCH($AX$1,$AP$1:$BB$1,0),0)+1))),
IF(OR($M163="안 지정 캐릭터 PP 일반등급",$M163="안 지정 캐릭터 PP 영웅등급"),
  IF(AND(OR($B163=10,$B163=11),$M163=OFFSET($M163,-1,0)),OFFSET(O163,-1,0),
    VLOOKUP($M163,$AP:$BB,MATCH($AX$1,$AP$1:$BB$1,0),0)+INT($E163*(VLOOKUP($M163,$AP:$BB,MATCH($AY$1,$AP$1:$BB$1,0),0)-VLOOKUP($M163,$AP:$BB,MATCH($AX$1,$AP$1:$BB$1,0),0)+1))),
"그외없음")))))</f>
        <v>1</v>
      </c>
      <c r="P163" t="str">
        <f ca="1">IF($M163="삭제","삭제",
IF($M163="지정 장비",
  IF(ISBLANK(VLOOKUP($N163,[1]EquipTable!$1:$1048576,MATCH("표준 GO pr Min",[1]EquipTable!$1:$1,0),0)),"DI",
    IF(ISBLANK(VLOOKUP($N163,[1]EquipTable!$1:$1048576,MATCH("표준 DI pr Min",[1]EquipTable!$1:$1,0),0)),"GO",
      IF(G163&lt;IF($B163&lt;=1,0.5,0.25),"DI","GO"))),
IF(OR($M163="캐릭터 상자 일반등급",$M163="캐릭터 상자 영웅등급"),"DI",
IF(OR($M163="지정 캐릭터",IF(ISERROR(FIND("지정 캐릭터 LBP",$M163)),0,1),$M163="안 지정 캐릭터 영웅등급"),"DI",
IF($M163="지정 캐릭터 PP","DI",
IF(OR($M163="안 지정 캐릭터 PP 일반등급",$M163="안 지정 캐릭터 PP 영웅등급"),"GO",
"그외없음"))))))</f>
        <v>DI</v>
      </c>
      <c r="Q163" t="str">
        <f ca="1">IF($M163="삭제","삭제",
IF($P163="GO","삭제",
IF($M163="지정 장비",
  IF(ISBLANK(VLOOKUP($N163,[1]EquipTable!$1:$1048576,MATCH("표준 DI pp Min",[1]EquipTable!$1:$1,0),0)),"삭제",
    VLOOKUP($N163,[1]EquipTable!$1:$1048576,MATCH("표준 DI pp Min",[1]EquipTable!$1:$1,0),0)+INT($H163*(VLOOKUP($N163,[1]EquipTable!$1:$1048576,MATCH("표준 DI pp Max",[1]EquipTable!$1:$1,0),0)-VLOOKUP($N163,[1]EquipTable!$1:$1048576,MATCH("표준 DI pp Min",[1]EquipTable!$1:$1,0),0)+1))),
IF(OR($M163="캐릭터 상자 일반등급",$M163="캐릭터 상자 영웅등급"),"삭제",
IF(OR($M163="지정 캐릭터",IF(ISERROR(FIND("지정 캐릭터 LBP",$M163)),0,1)),
  IF(AND(OR($B163=10,$B163=11),$M163=OFFSET($M163,-1,0)),OFFSET(Q163,-1,0),
    IF(ISBLANK(VLOOKUP($N163,[2]ActorTable!$1:$1048576,MATCH("표준 DI pp Min",[2]ActorTable!$1:$1,0),0)),"삭제",
      INT(VLOOKUP($M163,$AP:$BC,MATCH($AZ$1,$AP$1:$BC$1,0),0)*(VLOOKUP($N163,[2]ActorTable!$1:$1048576,MATCH("표준 DI pp Min",[2]ActorTable!$1:$1,0),0)+$H163*(VLOOKUP($N163,[2]ActorTable!$1:$1048576,MATCH("표준 DI pp Max",[2]ActorTable!$1:$1,0),0)-VLOOKUP($N163,[2]ActorTable!$1:$1048576,MATCH("표준 DI pp Min",[2]ActorTable!$1:$1,0),0)+1))))),
IF($M163="안 지정 캐릭터 영웅등급",
  IF(AND(OR($B163=10,$B163=11),$M163=OFFSET($M163,-1,0)),OFFSET(Q163,-1,0),
    VLOOKUP($M163,$AP:$BC,MATCH($BB$1,$AP$1:$BC$1,0),0)+INT($H163*(VLOOKUP($M163,$AP:$BC,MATCH($BC$1,$AP$1:$BC$1,0),0)-VLOOKUP($M163,$AP:$BC,MATCH($BB$1,$AP$1:$BC$1,0),0)+1))),
IF($M163="지정 캐릭터 PP",
  IF(AND(OR($B163=10,$B163=11),$M163=OFFSET($M163,-1,0)),OFFSET(Q163,-1,0),
    INT($O163*VLOOKUP($M163,$AP:$BC,MATCH($AZ$1,$AP$1:$BC$1,0),0)*IF($O163&lt;=15,1,1+($O163-15)^0.5/8)*CHOOSE(MID($N163,7,1)+1,1,1.25,2))),
"그외없음")))))))</f>
        <v>삭제</v>
      </c>
      <c r="R163">
        <f ca="1">IF($M163="삭제","삭제",
IF($M163="지정 장비",
  IF($P163="DI",
    VLOOKUP($N163,[1]EquipTable!$1:$1048576,MATCH("표준 DI pr Min",[1]EquipTable!$1:$1,0),0)+INT($I163*(VLOOKUP($N163,[1]EquipTable!$1:$1048576,MATCH("표준 DI pr Max",[1]EquipTable!$1:$1,0),0)-VLOOKUP($N163,[1]EquipTable!$1:$1048576,MATCH("표준 DI pr Min",[1]EquipTable!$1:$1,0),0)+1)),
    ROUNDDOWN(VLOOKUP($N163,[1]EquipTable!$1:$1048576,MATCH("표준 GO pr Min",[1]EquipTable!$1:$1,0),0)+INT($I163*(VLOOKUP($N163,[1]EquipTable!$1:$1048576,MATCH("표준 GO pr Max",[1]EquipTable!$1:$1,0),0)-VLOOKUP($N163,[1]EquipTable!$1:$1048576,MATCH("표준 GO pr Min",[1]EquipTable!$1:$1,0),0)+100)),-2)),
IF(OR($M163="캐릭터 상자 일반등급",$M163="캐릭터 상자 영웅등급"),VLOOKUP($M163,$AP:$BC,MATCH($AZ$1,$AP$1:$BC$1,0),0),
IF(OR($M163="지정 캐릭터",IF(ISERROR(FIND("지정 캐릭터 LBP",$M163)),0,1)),
  IF(AND(OR($B163=10,$B163=11),$M163=OFFSET($M163,-1,0)),OFFSET(R163,-1,0),
    INT(VLOOKUP($M163,$AP:$BC,MATCH($AZ$1,$AP$1:$BC$1,0),0)*(VLOOKUP($N163,[2]ActorTable!$1:$1048576,MATCH("표준 DI pr Min",[2]ActorTable!$1:$1,0),0)+$I163*(VLOOKUP($N163,[2]ActorTable!$1:$1048576,MATCH("표준 DI pr Max",[2]ActorTable!$1:$1,0),0)-VLOOKUP($N163,[2]ActorTable!$1:$1048576,MATCH("표준 DI pr Min",[2]ActorTable!$1:$1,0),0)+1)))),
IF($M163="안 지정 캐릭터 영웅등급",
  IF(AND(OR($B163=10,$B163=11),$M163=OFFSET($M163,-1,0)),OFFSET(R163,-1,0),
    VLOOKUP($M163,$AP:$BC,MATCH($AZ$1,$AP$1:$BC$1,0),0)+INT($I163*(VLOOKUP($M163,$AP:$BC,MATCH($BA$1,$AP$1:$BC$1,0),0)-VLOOKUP($M163,$AP:$BC,MATCH($AZ$1,$AP$1:$BC$1,0),0)+1))),
IF($M163="지정 캐릭터 PP",
  IF(AND(OR($B163=10,$B163=11),$M163=OFFSET($M163,-1,0)),OFFSET(R163,-1,0),
    INT($O163*VLOOKUP($M163,$AP:$BC,MATCH($AZ$1,$AP$1:$BC$1,0),0)*IF($O163&lt;=15,1,1+($O163-15)^0.5/8)*CHOOSE(MID($N163,7,1)+1,1,1.25,2)*(VLOOKUP($M163,$AP:$BC,MATCH($BA$1,$AP$1:$BC$1,0),0)+$I163*(VLOOKUP($M163,$AP:$BC,MATCH($BB$1,$AP$1:$BC$1,0),0)-VLOOKUP($M163,$AP:$BC,MATCH($BA$1,$AP$1:$BC$1,0),0))))),
IF(OR($M163="안 지정 캐릭터 PP 일반등급",$M163="안 지정 캐릭터 PP 영웅등급"),
  IF(AND(OR($B163=10,$B163=11),$M163=OFFSET($M163,-1,0)),OFFSET(R163,-1,0),
    $O163*VLOOKUP($M163,$AP:$BC,MATCH($AZ$1,$AP$1:$BC$1,0),0)),
"그외없음")))))))</f>
        <v>10</v>
      </c>
      <c r="S163" t="str">
        <f ca="1">IF(OR(ISNUMBER(N163),N163="삭제",ISBLANK(N163)),"",
IF(LEFT(N163,5)="Equip",
  IF($BP$1&lt;VLOOKUP(N163,[1]EquipTable!$1:$1048576,MATCH("업데이트순번",[1]EquipTable!$1:$1,0),0),"업데이트순번이상",""),
IF(LEFT(N163,5)="Actor",
  IF($BY$1&lt;VLOOKUP(N163,[2]ActorTable!$1:$1048576,MATCH("업데이트순번",[2]ActorTable!$1:$1,0),0),"업데이트순번이상",""),
"그외없음")))</f>
        <v/>
      </c>
      <c r="T163" t="str">
        <f ca="1">IF(OR(ISNUMBER(N163),N163="삭제",ISBLANK(N163)),"",
IF(LEFT(N163,5)="Equip",IF(MID(N163,7,1)="4","전설",""),
IF(LEFT(N163,5)="Actor",IF(MID(N163,7,1)="2","전설",""),
"그외없음")))</f>
        <v/>
      </c>
      <c r="U163" t="s">
        <v>82</v>
      </c>
      <c r="V163" t="s">
        <v>182</v>
      </c>
      <c r="W163">
        <v>1</v>
      </c>
      <c r="X163" t="s">
        <v>129</v>
      </c>
      <c r="Z163">
        <v>4</v>
      </c>
      <c r="AA163" t="str">
        <f ca="1">IF(ISBLANK(AB163),"",
VLOOKUP(AB163,OFFSET(INDIRECT("$A:$B"),0,MATCH(AB$1&amp;"_Verify",INDIRECT("$1:$1"),0)-1),2,0)
)</f>
        <v>upn</v>
      </c>
      <c r="AB163" t="s">
        <v>92</v>
      </c>
      <c r="AC163">
        <v>24840</v>
      </c>
      <c r="AD163">
        <v>7</v>
      </c>
      <c r="AE163" t="s">
        <v>125</v>
      </c>
      <c r="AG163">
        <v>2100</v>
      </c>
      <c r="AH163" t="str">
        <f>IF(OR(ISNUMBER(AC163),AC163="삭제",ISBLANK(AC163)),"",
IF(LEFT(AC163,5)="Equip",
  IF($BP$1&lt;VLOOKUP(AC163,[1]EquipTable!$1:$1048576,MATCH("업데이트순번",[1]EquipTable!$1:$1,0),0),"업데이트순번이상",""),
IF(LEFT(AC163,5)="Actor",
  IF($BY$1&lt;VLOOKUP(AC163,[2]ActorTable!$1:$1048576,MATCH("업데이트순번",[2]ActorTable!$1:$1,0),0),"업데이트순번이상",""),
"그외없음")))</f>
        <v/>
      </c>
      <c r="AI163" s="11" t="str">
        <f>IF(OR(ISNUMBER(AC163),AC163="삭제",ISBLANK(AC163)),"",
IF(LEFT(AC163,5)="Equip",IF(MID(AC163,7,1)="4","전설",""),
IF(LEFT(AC163,5)="Actor",IF(MID(AC163,7,1)="2","전설",""),
"그외없음")))</f>
        <v/>
      </c>
      <c r="AJ163" t="str">
        <f>IF(ISBLANK($AB163),"",
IF(AND($B163&gt;=VLOOKUP($AB163,$AP:$AS,3,0),$B163&lt;=VLOOKUP($AB163,$AP:$AS,4,0)),"","슬롯타입이상"))</f>
        <v/>
      </c>
      <c r="AK163" t="str">
        <f>IF(OR(
  AND(NOT(ISERROR(FIND("상자",AB163))),ISBLANK(AC163)),
  AND(ISBLANK(AB163),ISBLANK(AC163)),
  AND(NOT(ISERROR(FIND("안 지정",AB163))),ISNUMBER(AC163))),"",
IF(AND(NOT(ISERROR(FIND("상자",AB163))),NOT(ISBLANK(AC163))),"밸류불필요",
IF(AND(NOT(ISERROR(FIND("안 지정",AB163))),NOT(ISNUMBER(AC163))),"숫자필요",
IF(NOT(ISERROR(FIND("장비",AB163))),
  IFERROR(VLOOKUP(AC163,[1]EquipTable!$A:$T,MATCH("이름참고",[1]EquipTable!$1:$1,0),0),"장비없음"),
IF(NOT(ISERROR(FIND("캐릭터",AB163))),
  IFERROR(VLOOKUP(AC163,[2]ActorTable!$A:$H,MATCH("이름참고",[2]ActorTable!$1:$1,0),0),"캐릭터없음"),
"")))))</f>
        <v/>
      </c>
      <c r="AL163">
        <v>1</v>
      </c>
      <c r="AM163" t="str">
        <f ca="1">IF(ROW()=2,AN163,OFFSET(AM163,-1,0)&amp;IF(LEN(AN163)=0,"",","&amp;AN163))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v>
      </c>
      <c r="AN163" t="str">
        <f ca="1">IF(AL163&lt;&gt;1,"",
"{"""&amp;A$1&amp;""":"&amp;A163
&amp;","""&amp;B$1&amp;""":"&amp;B163
&amp;IF(LEN(AA163)=0,"",","""&amp;AA$1&amp;""":"""&amp;AA163&amp;"""")
&amp;IF(LEN(AC163)=0,"",","""&amp;AC$1&amp;""":"""&amp;AC163&amp;"""")
&amp;IF(LEN(AD163)=0,"",","""&amp;AD$1&amp;""":"&amp;AD163)
&amp;IF(LEN(AE163)=0,"",","""&amp;AE$1&amp;""":"""&amp;AE163&amp;"""")
&amp;IF(LEN(AF163)=0,"",","""&amp;AF$1&amp;""":"&amp;AF163)
&amp;IF(LEN(AG163)=0,"",","""&amp;AG$1&amp;""":"&amp;AG163)&amp;"}")</f>
        <v>{"dy":17,"sl":1,"tp":"upn","vl":"24840","cn":7,"pt":"GO","pr":2100}</v>
      </c>
    </row>
    <row r="164" spans="1:40">
      <c r="A164">
        <v>17</v>
      </c>
      <c r="B164">
        <v>2</v>
      </c>
      <c r="C164">
        <f>IF(B164&lt;=9,0,
IF(B164=10,1,2))</f>
        <v>0</v>
      </c>
      <c r="D164">
        <f ca="1">RAND()</f>
        <v>0.58391252706742292</v>
      </c>
      <c r="E164">
        <f ca="1">RAND()</f>
        <v>2.4654185267676598E-2</v>
      </c>
      <c r="F164">
        <f ca="1">RAND()</f>
        <v>0.1856153283631089</v>
      </c>
      <c r="G164">
        <f ca="1">RAND()</f>
        <v>0.73637272113827579</v>
      </c>
      <c r="H164">
        <f ca="1">RAND()</f>
        <v>8.1232239670194883E-2</v>
      </c>
      <c r="I164">
        <f ca="1">RAND()</f>
        <v>0.25220275218770671</v>
      </c>
      <c r="M164" t="str">
        <f ca="1">IF(LEN(J164)&lt;&gt;0,J164,VLOOKUP(D164+$B164,$BJ:$BK,MATCH($BK$1,$BJ$1:$BK$1,0),1))</f>
        <v>안 지정 캐릭터 PP 영웅등급</v>
      </c>
      <c r="N164">
        <f ca="1">IF(LEN(K164)&lt;&gt;0,
  IF(LEN($J164)=0,"두 칸 모두 입력",
  IF($J164="지정 장비",K164,INDEX($CA:$CA,MATCH(K164,$CB:$CB,0)))),
IF($M164="삭제","삭제",
IF($M164="지정 장비",VLOOKUP($E164,OFFSET($BS:$BV,0,IF($B164=6,1,IF($B164=7,2,0))),MATCH($BV$1,OFFSET($BS$1:$BV$1,0,IF($B164=6,1,IF($B164=7,2,0))),0),1),
IF(OR($M164="캐릭터 상자 일반등급",$M164="캐릭터 상자 영웅등급"),"삭제",
IF(OR($M164="지정 캐릭터",$M164="지정 캐릭터 PP",IF(ISERROR(FIND("지정 캐릭터 LBP",$M164)),0,1)),
  IF(AND(OR($B164=10,$B164=11),$M164=OFFSET($M164,-1,0)),OFFSET(N164,-1,0),VLOOKUP($E164,$BZ:$CA,MATCH($CA$1,$BZ$1:$CA$1,0),1)),
IF(OR($M164="안 지정 캐릭터 영웅등급",$M164="안 지정 캐릭터 PP 일반등급",$M164="안 지정 캐릭터 PP 영웅등급"),
  IF(AND(OR($B164=10,$B164=11),$M164=OFFSET($M164,-1,0)),OFFSET(N164,-1,0),INT($E164*100000)),
"그외없음"))))))</f>
        <v>2465</v>
      </c>
      <c r="O164">
        <f ca="1">IF(LEN(L164)&lt;&gt;0,
  IF(OR(LEN($J164)=0,LEN($K164)=0),"세 칸 모두 입력",L164),
IF($M164="삭제","삭제",
IF(OR($M164="지정 장비",$M164="캐릭터 상자 일반등급",$M164="캐릭터 상자 영웅등급",$M164="지정 캐릭터",IF(ISERROR(FIND("지정 캐릭터 LBP",$M164)),0,1),$M164="안 지정 캐릭터 영웅등급"),1,
IF($M164="지정 캐릭터 PP",
  IF(AND(OR($B164=10,$B164=11),$M164=OFFSET($M164,-1,0)),OFFSET(O164,-1,0),
    VLOOKUP($M164,$AP:$BB,MATCH($AX$1,$AP$1:$BB$1,0),0)+INT($E164*(VLOOKUP($M164,$AP:$BB,MATCH($AY$1,$AP$1:$BB$1,0),0)-VLOOKUP($M164,$AP:$BB,MATCH($AX$1,$AP$1:$BB$1,0),0)+1))),
IF(OR($M164="안 지정 캐릭터 PP 일반등급",$M164="안 지정 캐릭터 PP 영웅등급"),
  IF(AND(OR($B164=10,$B164=11),$M164=OFFSET($M164,-1,0)),OFFSET(O164,-1,0),
    VLOOKUP($M164,$AP:$BB,MATCH($AX$1,$AP$1:$BB$1,0),0)+INT($E164*(VLOOKUP($M164,$AP:$BB,MATCH($AY$1,$AP$1:$BB$1,0),0)-VLOOKUP($M164,$AP:$BB,MATCH($AX$1,$AP$1:$BB$1,0),0)+1))),
"그외없음")))))</f>
        <v>3</v>
      </c>
      <c r="P164" t="str">
        <f ca="1">IF($M164="삭제","삭제",
IF($M164="지정 장비",
  IF(ISBLANK(VLOOKUP($N164,[1]EquipTable!$1:$1048576,MATCH("표준 GO pr Min",[1]EquipTable!$1:$1,0),0)),"DI",
    IF(ISBLANK(VLOOKUP($N164,[1]EquipTable!$1:$1048576,MATCH("표준 DI pr Min",[1]EquipTable!$1:$1,0),0)),"GO",
      IF(G164&lt;IF($B164&lt;=1,0.5,0.25),"DI","GO"))),
IF(OR($M164="캐릭터 상자 일반등급",$M164="캐릭터 상자 영웅등급"),"DI",
IF(OR($M164="지정 캐릭터",IF(ISERROR(FIND("지정 캐릭터 LBP",$M164)),0,1),$M164="안 지정 캐릭터 영웅등급"),"DI",
IF($M164="지정 캐릭터 PP","DI",
IF(OR($M164="안 지정 캐릭터 PP 일반등급",$M164="안 지정 캐릭터 PP 영웅등급"),"GO",
"그외없음"))))))</f>
        <v>GO</v>
      </c>
      <c r="Q164" t="str">
        <f ca="1">IF($M164="삭제","삭제",
IF($P164="GO","삭제",
IF($M164="지정 장비",
  IF(ISBLANK(VLOOKUP($N164,[1]EquipTable!$1:$1048576,MATCH("표준 DI pp Min",[1]EquipTable!$1:$1,0),0)),"삭제",
    VLOOKUP($N164,[1]EquipTable!$1:$1048576,MATCH("표준 DI pp Min",[1]EquipTable!$1:$1,0),0)+INT($H164*(VLOOKUP($N164,[1]EquipTable!$1:$1048576,MATCH("표준 DI pp Max",[1]EquipTable!$1:$1,0),0)-VLOOKUP($N164,[1]EquipTable!$1:$1048576,MATCH("표준 DI pp Min",[1]EquipTable!$1:$1,0),0)+1))),
IF(OR($M164="캐릭터 상자 일반등급",$M164="캐릭터 상자 영웅등급"),"삭제",
IF(OR($M164="지정 캐릭터",IF(ISERROR(FIND("지정 캐릭터 LBP",$M164)),0,1)),
  IF(AND(OR($B164=10,$B164=11),$M164=OFFSET($M164,-1,0)),OFFSET(Q164,-1,0),
    IF(ISBLANK(VLOOKUP($N164,[2]ActorTable!$1:$1048576,MATCH("표준 DI pp Min",[2]ActorTable!$1:$1,0),0)),"삭제",
      INT(VLOOKUP($M164,$AP:$BC,MATCH($AZ$1,$AP$1:$BC$1,0),0)*(VLOOKUP($N164,[2]ActorTable!$1:$1048576,MATCH("표준 DI pp Min",[2]ActorTable!$1:$1,0),0)+$H164*(VLOOKUP($N164,[2]ActorTable!$1:$1048576,MATCH("표준 DI pp Max",[2]ActorTable!$1:$1,0),0)-VLOOKUP($N164,[2]ActorTable!$1:$1048576,MATCH("표준 DI pp Min",[2]ActorTable!$1:$1,0),0)+1))))),
IF($M164="안 지정 캐릭터 영웅등급",
  IF(AND(OR($B164=10,$B164=11),$M164=OFFSET($M164,-1,0)),OFFSET(Q164,-1,0),
    VLOOKUP($M164,$AP:$BC,MATCH($BB$1,$AP$1:$BC$1,0),0)+INT($H164*(VLOOKUP($M164,$AP:$BC,MATCH($BC$1,$AP$1:$BC$1,0),0)-VLOOKUP($M164,$AP:$BC,MATCH($BB$1,$AP$1:$BC$1,0),0)+1))),
IF($M164="지정 캐릭터 PP",
  IF(AND(OR($B164=10,$B164=11),$M164=OFFSET($M164,-1,0)),OFFSET(Q164,-1,0),
    INT($O164*VLOOKUP($M164,$AP:$BC,MATCH($AZ$1,$AP$1:$BC$1,0),0)*IF($O164&lt;=15,1,1+($O164-15)^0.5/8)*CHOOSE(MID($N164,7,1)+1,1,1.25,2))),
"그외없음")))))))</f>
        <v>삭제</v>
      </c>
      <c r="R164">
        <f ca="1">IF($M164="삭제","삭제",
IF($M164="지정 장비",
  IF($P164="DI",
    VLOOKUP($N164,[1]EquipTable!$1:$1048576,MATCH("표준 DI pr Min",[1]EquipTable!$1:$1,0),0)+INT($I164*(VLOOKUP($N164,[1]EquipTable!$1:$1048576,MATCH("표준 DI pr Max",[1]EquipTable!$1:$1,0),0)-VLOOKUP($N164,[1]EquipTable!$1:$1048576,MATCH("표준 DI pr Min",[1]EquipTable!$1:$1,0),0)+1)),
    ROUNDDOWN(VLOOKUP($N164,[1]EquipTable!$1:$1048576,MATCH("표준 GO pr Min",[1]EquipTable!$1:$1,0),0)+INT($I164*(VLOOKUP($N164,[1]EquipTable!$1:$1048576,MATCH("표준 GO pr Max",[1]EquipTable!$1:$1,0),0)-VLOOKUP($N164,[1]EquipTable!$1:$1048576,MATCH("표준 GO pr Min",[1]EquipTable!$1:$1,0),0)+100)),-2)),
IF(OR($M164="캐릭터 상자 일반등급",$M164="캐릭터 상자 영웅등급"),VLOOKUP($M164,$AP:$BC,MATCH($AZ$1,$AP$1:$BC$1,0),0),
IF(OR($M164="지정 캐릭터",IF(ISERROR(FIND("지정 캐릭터 LBP",$M164)),0,1)),
  IF(AND(OR($B164=10,$B164=11),$M164=OFFSET($M164,-1,0)),OFFSET(R164,-1,0),
    INT(VLOOKUP($M164,$AP:$BC,MATCH($AZ$1,$AP$1:$BC$1,0),0)*(VLOOKUP($N164,[2]ActorTable!$1:$1048576,MATCH("표준 DI pr Min",[2]ActorTable!$1:$1,0),0)+$I164*(VLOOKUP($N164,[2]ActorTable!$1:$1048576,MATCH("표준 DI pr Max",[2]ActorTable!$1:$1,0),0)-VLOOKUP($N164,[2]ActorTable!$1:$1048576,MATCH("표준 DI pr Min",[2]ActorTable!$1:$1,0),0)+1)))),
IF($M164="안 지정 캐릭터 영웅등급",
  IF(AND(OR($B164=10,$B164=11),$M164=OFFSET($M164,-1,0)),OFFSET(R164,-1,0),
    VLOOKUP($M164,$AP:$BC,MATCH($AZ$1,$AP$1:$BC$1,0),0)+INT($I164*(VLOOKUP($M164,$AP:$BC,MATCH($BA$1,$AP$1:$BC$1,0),0)-VLOOKUP($M164,$AP:$BC,MATCH($AZ$1,$AP$1:$BC$1,0),0)+1))),
IF($M164="지정 캐릭터 PP",
  IF(AND(OR($B164=10,$B164=11),$M164=OFFSET($M164,-1,0)),OFFSET(R164,-1,0),
    INT($O164*VLOOKUP($M164,$AP:$BC,MATCH($AZ$1,$AP$1:$BC$1,0),0)*IF($O164&lt;=15,1,1+($O164-15)^0.5/8)*CHOOSE(MID($N164,7,1)+1,1,1.25,2)*(VLOOKUP($M164,$AP:$BC,MATCH($BA$1,$AP$1:$BC$1,0),0)+$I164*(VLOOKUP($M164,$AP:$BC,MATCH($BB$1,$AP$1:$BC$1,0),0)-VLOOKUP($M164,$AP:$BC,MATCH($BA$1,$AP$1:$BC$1,0),0))))),
IF(OR($M164="안 지정 캐릭터 PP 일반등급",$M164="안 지정 캐릭터 PP 영웅등급"),
  IF(AND(OR($B164=10,$B164=11),$M164=OFFSET($M164,-1,0)),OFFSET(R164,-1,0),
    $O164*VLOOKUP($M164,$AP:$BC,MATCH($AZ$1,$AP$1:$BC$1,0),0)),
"그외없음")))))))</f>
        <v>900</v>
      </c>
      <c r="S164" t="str">
        <f ca="1">IF(OR(ISNUMBER(N164),N164="삭제",ISBLANK(N164)),"",
IF(LEFT(N164,5)="Equip",
  IF($BP$1&lt;VLOOKUP(N164,[1]EquipTable!$1:$1048576,MATCH("업데이트순번",[1]EquipTable!$1:$1,0),0),"업데이트순번이상",""),
IF(LEFT(N164,5)="Actor",
  IF($BY$1&lt;VLOOKUP(N164,[2]ActorTable!$1:$1048576,MATCH("업데이트순번",[2]ActorTable!$1:$1,0),0),"업데이트순번이상",""),
"그외없음")))</f>
        <v/>
      </c>
      <c r="T164" t="str">
        <f ca="1">IF(OR(ISNUMBER(N164),N164="삭제",ISBLANK(N164)),"",
IF(LEFT(N164,5)="Equip",IF(MID(N164,7,1)="4","전설",""),
IF(LEFT(N164,5)="Actor",IF(MID(N164,7,1)="2","전설",""),
"그외없음")))</f>
        <v/>
      </c>
      <c r="U164" t="s">
        <v>91</v>
      </c>
      <c r="V164">
        <v>86575</v>
      </c>
      <c r="W164">
        <v>14</v>
      </c>
      <c r="X164" t="s">
        <v>125</v>
      </c>
      <c r="Z164">
        <v>1400</v>
      </c>
      <c r="AA164" t="str">
        <f ca="1">IF(ISBLANK(AB164),"",
VLOOKUP(AB164,OFFSET(INDIRECT("$A:$B"),0,MATCH(AB$1&amp;"_Verify",INDIRECT("$1:$1"),0)-1),2,0)
)</f>
        <v>fe</v>
      </c>
      <c r="AB164" t="s">
        <v>82</v>
      </c>
      <c r="AC164" t="s">
        <v>181</v>
      </c>
      <c r="AD164">
        <v>1</v>
      </c>
      <c r="AE164" t="s">
        <v>129</v>
      </c>
      <c r="AG164">
        <v>14</v>
      </c>
      <c r="AH164" t="str">
        <f ca="1">IF(OR(ISNUMBER(AC164),AC164="삭제",ISBLANK(AC164)),"",
IF(LEFT(AC164,5)="Equip",
  IF($BP$1&lt;VLOOKUP(AC164,[1]EquipTable!$1:$1048576,MATCH("업데이트순번",[1]EquipTable!$1:$1,0),0),"업데이트순번이상",""),
IF(LEFT(AC164,5)="Actor",
  IF($BY$1&lt;VLOOKUP(AC164,[2]ActorTable!$1:$1048576,MATCH("업데이트순번",[2]ActorTable!$1:$1,0),0),"업데이트순번이상",""),
"그외없음")))</f>
        <v/>
      </c>
      <c r="AI164" s="11" t="str">
        <f>IF(OR(ISNUMBER(AC164),AC164="삭제",ISBLANK(AC164)),"",
IF(LEFT(AC164,5)="Equip",IF(MID(AC164,7,1)="4","전설",""),
IF(LEFT(AC164,5)="Actor",IF(MID(AC164,7,1)="2","전설",""),
"그외없음")))</f>
        <v/>
      </c>
      <c r="AJ164" t="str">
        <f>IF(ISBLANK($AB164),"",
IF(AND($B164&gt;=VLOOKUP($AB164,$AP:$AS,3,0),$B164&lt;=VLOOKUP($AB164,$AP:$AS,4,0)),"","슬롯타입이상"))</f>
        <v/>
      </c>
      <c r="AK164" t="str">
        <f ca="1">IF(OR(
  AND(NOT(ISERROR(FIND("상자",AB164))),ISBLANK(AC164)),
  AND(ISBLANK(AB164),ISBLANK(AC164)),
  AND(NOT(ISERROR(FIND("안 지정",AB164))),ISNUMBER(AC164))),"",
IF(AND(NOT(ISERROR(FIND("상자",AB164))),NOT(ISBLANK(AC164))),"밸류불필요",
IF(AND(NOT(ISERROR(FIND("안 지정",AB164))),NOT(ISNUMBER(AC164))),"숫자필요",
IF(NOT(ISERROR(FIND("장비",AB164))),
  IFERROR(VLOOKUP(AC164,[1]EquipTable!$A:$T,MATCH("이름참고",[1]EquipTable!$1:$1,0),0),"장비없음"),
IF(NOT(ISERROR(FIND("캐릭터",AB164))),
  IFERROR(VLOOKUP(AC164,[2]ActorTable!$A:$H,MATCH("이름참고",[2]ActorTable!$1:$1,0),0),"캐릭터없음"),
"")))))</f>
        <v>귀족의 하사품</v>
      </c>
      <c r="AL164">
        <v>1</v>
      </c>
      <c r="AM164" t="str">
        <f ca="1">IF(ROW()=2,AN164,OFFSET(AM164,-1,0)&amp;IF(LEN(AN164)=0,"",","&amp;AN164))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v>
      </c>
      <c r="AN164" t="str">
        <f ca="1">IF(AL164&lt;&gt;1,"",
"{"""&amp;A$1&amp;""":"&amp;A164
&amp;","""&amp;B$1&amp;""":"&amp;B164
&amp;IF(LEN(AA164)=0,"",","""&amp;AA$1&amp;""":"""&amp;AA164&amp;"""")
&amp;IF(LEN(AC164)=0,"",","""&amp;AC$1&amp;""":"""&amp;AC164&amp;"""")
&amp;IF(LEN(AD164)=0,"",","""&amp;AD$1&amp;""":"&amp;AD164)
&amp;IF(LEN(AE164)=0,"",","""&amp;AE$1&amp;""":"""&amp;AE164&amp;"""")
&amp;IF(LEN(AF164)=0,"",","""&amp;AF$1&amp;""":"&amp;AF164)
&amp;IF(LEN(AG164)=0,"",","""&amp;AG$1&amp;""":"&amp;AG164)&amp;"}")</f>
        <v>{"dy":17,"sl":2,"tp":"fe","vl":"Equip7201","cn":1,"pt":"DI","pr":14}</v>
      </c>
    </row>
    <row r="165" spans="1:40">
      <c r="A165">
        <v>17</v>
      </c>
      <c r="B165">
        <v>3</v>
      </c>
      <c r="C165">
        <f>IF(B165&lt;=9,0,
IF(B165=10,1,2))</f>
        <v>0</v>
      </c>
      <c r="D165">
        <f ca="1">RAND()</f>
        <v>0.12983749728655747</v>
      </c>
      <c r="E165">
        <f ca="1">RAND()</f>
        <v>0.36958741398550943</v>
      </c>
      <c r="F165">
        <f ca="1">RAND()</f>
        <v>0.29137669846657532</v>
      </c>
      <c r="G165">
        <f ca="1">RAND()</f>
        <v>0.65849482433374262</v>
      </c>
      <c r="H165">
        <f ca="1">RAND()</f>
        <v>0.58091595129321061</v>
      </c>
      <c r="I165">
        <f ca="1">RAND()</f>
        <v>0.95420496123673326</v>
      </c>
      <c r="M165" t="str">
        <f ca="1">IF(LEN(J165)&lt;&gt;0,J165,VLOOKUP(D165+$B165,$BJ:$BK,MATCH($BK$1,$BJ$1:$BK$1,0),1))</f>
        <v>안 지정 캐릭터 PP 영웅등급</v>
      </c>
      <c r="N165">
        <f ca="1">IF(LEN(K165)&lt;&gt;0,
  IF(LEN($J165)=0,"두 칸 모두 입력",
  IF($J165="지정 장비",K165,INDEX($CA:$CA,MATCH(K165,$CB:$CB,0)))),
IF($M165="삭제","삭제",
IF($M165="지정 장비",VLOOKUP($E165,OFFSET($BS:$BV,0,IF($B165=6,1,IF($B165=7,2,0))),MATCH($BV$1,OFFSET($BS$1:$BV$1,0,IF($B165=6,1,IF($B165=7,2,0))),0),1),
IF(OR($M165="캐릭터 상자 일반등급",$M165="캐릭터 상자 영웅등급"),"삭제",
IF(OR($M165="지정 캐릭터",$M165="지정 캐릭터 PP",IF(ISERROR(FIND("지정 캐릭터 LBP",$M165)),0,1)),
  IF(AND(OR($B165=10,$B165=11),$M165=OFFSET($M165,-1,0)),OFFSET(N165,-1,0),VLOOKUP($E165,$BZ:$CA,MATCH($CA$1,$BZ$1:$CA$1,0),1)),
IF(OR($M165="안 지정 캐릭터 영웅등급",$M165="안 지정 캐릭터 PP 일반등급",$M165="안 지정 캐릭터 PP 영웅등급"),
  IF(AND(OR($B165=10,$B165=11),$M165=OFFSET($M165,-1,0)),OFFSET(N165,-1,0),INT($E165*100000)),
"그외없음"))))))</f>
        <v>36958</v>
      </c>
      <c r="O165">
        <f ca="1">IF(LEN(L165)&lt;&gt;0,
  IF(OR(LEN($J165)=0,LEN($K165)=0),"세 칸 모두 입력",L165),
IF($M165="삭제","삭제",
IF(OR($M165="지정 장비",$M165="캐릭터 상자 일반등급",$M165="캐릭터 상자 영웅등급",$M165="지정 캐릭터",IF(ISERROR(FIND("지정 캐릭터 LBP",$M165)),0,1),$M165="안 지정 캐릭터 영웅등급"),1,
IF($M165="지정 캐릭터 PP",
  IF(AND(OR($B165=10,$B165=11),$M165=OFFSET($M165,-1,0)),OFFSET(O165,-1,0),
    VLOOKUP($M165,$AP:$BB,MATCH($AX$1,$AP$1:$BB$1,0),0)+INT($E165*(VLOOKUP($M165,$AP:$BB,MATCH($AY$1,$AP$1:$BB$1,0),0)-VLOOKUP($M165,$AP:$BB,MATCH($AX$1,$AP$1:$BB$1,0),0)+1))),
IF(OR($M165="안 지정 캐릭터 PP 일반등급",$M165="안 지정 캐릭터 PP 영웅등급"),
  IF(AND(OR($B165=10,$B165=11),$M165=OFFSET($M165,-1,0)),OFFSET(O165,-1,0),
    VLOOKUP($M165,$AP:$BB,MATCH($AX$1,$AP$1:$BB$1,0),0)+INT($E165*(VLOOKUP($M165,$AP:$BB,MATCH($AY$1,$AP$1:$BB$1,0),0)-VLOOKUP($M165,$AP:$BB,MATCH($AX$1,$AP$1:$BB$1,0),0)+1))),
"그외없음")))))</f>
        <v>7</v>
      </c>
      <c r="P165" t="str">
        <f ca="1">IF($M165="삭제","삭제",
IF($M165="지정 장비",
  IF(ISBLANK(VLOOKUP($N165,[1]EquipTable!$1:$1048576,MATCH("표준 GO pr Min",[1]EquipTable!$1:$1,0),0)),"DI",
    IF(ISBLANK(VLOOKUP($N165,[1]EquipTable!$1:$1048576,MATCH("표준 DI pr Min",[1]EquipTable!$1:$1,0),0)),"GO",
      IF(G165&lt;IF($B165&lt;=1,0.5,0.25),"DI","GO"))),
IF(OR($M165="캐릭터 상자 일반등급",$M165="캐릭터 상자 영웅등급"),"DI",
IF(OR($M165="지정 캐릭터",IF(ISERROR(FIND("지정 캐릭터 LBP",$M165)),0,1),$M165="안 지정 캐릭터 영웅등급"),"DI",
IF($M165="지정 캐릭터 PP","DI",
IF(OR($M165="안 지정 캐릭터 PP 일반등급",$M165="안 지정 캐릭터 PP 영웅등급"),"GO",
"그외없음"))))))</f>
        <v>GO</v>
      </c>
      <c r="Q165" t="str">
        <f ca="1">IF($M165="삭제","삭제",
IF($P165="GO","삭제",
IF($M165="지정 장비",
  IF(ISBLANK(VLOOKUP($N165,[1]EquipTable!$1:$1048576,MATCH("표준 DI pp Min",[1]EquipTable!$1:$1,0),0)),"삭제",
    VLOOKUP($N165,[1]EquipTable!$1:$1048576,MATCH("표준 DI pp Min",[1]EquipTable!$1:$1,0),0)+INT($H165*(VLOOKUP($N165,[1]EquipTable!$1:$1048576,MATCH("표준 DI pp Max",[1]EquipTable!$1:$1,0),0)-VLOOKUP($N165,[1]EquipTable!$1:$1048576,MATCH("표준 DI pp Min",[1]EquipTable!$1:$1,0),0)+1))),
IF(OR($M165="캐릭터 상자 일반등급",$M165="캐릭터 상자 영웅등급"),"삭제",
IF(OR($M165="지정 캐릭터",IF(ISERROR(FIND("지정 캐릭터 LBP",$M165)),0,1)),
  IF(AND(OR($B165=10,$B165=11),$M165=OFFSET($M165,-1,0)),OFFSET(Q165,-1,0),
    IF(ISBLANK(VLOOKUP($N165,[2]ActorTable!$1:$1048576,MATCH("표준 DI pp Min",[2]ActorTable!$1:$1,0),0)),"삭제",
      INT(VLOOKUP($M165,$AP:$BC,MATCH($AZ$1,$AP$1:$BC$1,0),0)*(VLOOKUP($N165,[2]ActorTable!$1:$1048576,MATCH("표준 DI pp Min",[2]ActorTable!$1:$1,0),0)+$H165*(VLOOKUP($N165,[2]ActorTable!$1:$1048576,MATCH("표준 DI pp Max",[2]ActorTable!$1:$1,0),0)-VLOOKUP($N165,[2]ActorTable!$1:$1048576,MATCH("표준 DI pp Min",[2]ActorTable!$1:$1,0),0)+1))))),
IF($M165="안 지정 캐릭터 영웅등급",
  IF(AND(OR($B165=10,$B165=11),$M165=OFFSET($M165,-1,0)),OFFSET(Q165,-1,0),
    VLOOKUP($M165,$AP:$BC,MATCH($BB$1,$AP$1:$BC$1,0),0)+INT($H165*(VLOOKUP($M165,$AP:$BC,MATCH($BC$1,$AP$1:$BC$1,0),0)-VLOOKUP($M165,$AP:$BC,MATCH($BB$1,$AP$1:$BC$1,0),0)+1))),
IF($M165="지정 캐릭터 PP",
  IF(AND(OR($B165=10,$B165=11),$M165=OFFSET($M165,-1,0)),OFFSET(Q165,-1,0),
    INT($O165*VLOOKUP($M165,$AP:$BC,MATCH($AZ$1,$AP$1:$BC$1,0),0)*IF($O165&lt;=15,1,1+($O165-15)^0.5/8)*CHOOSE(MID($N165,7,1)+1,1,1.25,2))),
"그외없음")))))))</f>
        <v>삭제</v>
      </c>
      <c r="R165">
        <f ca="1">IF($M165="삭제","삭제",
IF($M165="지정 장비",
  IF($P165="DI",
    VLOOKUP($N165,[1]EquipTable!$1:$1048576,MATCH("표준 DI pr Min",[1]EquipTable!$1:$1,0),0)+INT($I165*(VLOOKUP($N165,[1]EquipTable!$1:$1048576,MATCH("표준 DI pr Max",[1]EquipTable!$1:$1,0),0)-VLOOKUP($N165,[1]EquipTable!$1:$1048576,MATCH("표준 DI pr Min",[1]EquipTable!$1:$1,0),0)+1)),
    ROUNDDOWN(VLOOKUP($N165,[1]EquipTable!$1:$1048576,MATCH("표준 GO pr Min",[1]EquipTable!$1:$1,0),0)+INT($I165*(VLOOKUP($N165,[1]EquipTable!$1:$1048576,MATCH("표준 GO pr Max",[1]EquipTable!$1:$1,0),0)-VLOOKUP($N165,[1]EquipTable!$1:$1048576,MATCH("표준 GO pr Min",[1]EquipTable!$1:$1,0),0)+100)),-2)),
IF(OR($M165="캐릭터 상자 일반등급",$M165="캐릭터 상자 영웅등급"),VLOOKUP($M165,$AP:$BC,MATCH($AZ$1,$AP$1:$BC$1,0),0),
IF(OR($M165="지정 캐릭터",IF(ISERROR(FIND("지정 캐릭터 LBP",$M165)),0,1)),
  IF(AND(OR($B165=10,$B165=11),$M165=OFFSET($M165,-1,0)),OFFSET(R165,-1,0),
    INT(VLOOKUP($M165,$AP:$BC,MATCH($AZ$1,$AP$1:$BC$1,0),0)*(VLOOKUP($N165,[2]ActorTable!$1:$1048576,MATCH("표준 DI pr Min",[2]ActorTable!$1:$1,0),0)+$I165*(VLOOKUP($N165,[2]ActorTable!$1:$1048576,MATCH("표준 DI pr Max",[2]ActorTable!$1:$1,0),0)-VLOOKUP($N165,[2]ActorTable!$1:$1048576,MATCH("표준 DI pr Min",[2]ActorTable!$1:$1,0),0)+1)))),
IF($M165="안 지정 캐릭터 영웅등급",
  IF(AND(OR($B165=10,$B165=11),$M165=OFFSET($M165,-1,0)),OFFSET(R165,-1,0),
    VLOOKUP($M165,$AP:$BC,MATCH($AZ$1,$AP$1:$BC$1,0),0)+INT($I165*(VLOOKUP($M165,$AP:$BC,MATCH($BA$1,$AP$1:$BC$1,0),0)-VLOOKUP($M165,$AP:$BC,MATCH($AZ$1,$AP$1:$BC$1,0),0)+1))),
IF($M165="지정 캐릭터 PP",
  IF(AND(OR($B165=10,$B165=11),$M165=OFFSET($M165,-1,0)),OFFSET(R165,-1,0),
    INT($O165*VLOOKUP($M165,$AP:$BC,MATCH($AZ$1,$AP$1:$BC$1,0),0)*IF($O165&lt;=15,1,1+($O165-15)^0.5/8)*CHOOSE(MID($N165,7,1)+1,1,1.25,2)*(VLOOKUP($M165,$AP:$BC,MATCH($BA$1,$AP$1:$BC$1,0),0)+$I165*(VLOOKUP($M165,$AP:$BC,MATCH($BB$1,$AP$1:$BC$1,0),0)-VLOOKUP($M165,$AP:$BC,MATCH($BA$1,$AP$1:$BC$1,0),0))))),
IF(OR($M165="안 지정 캐릭터 PP 일반등급",$M165="안 지정 캐릭터 PP 영웅등급"),
  IF(AND(OR($B165=10,$B165=11),$M165=OFFSET($M165,-1,0)),OFFSET(R165,-1,0),
    $O165*VLOOKUP($M165,$AP:$BC,MATCH($AZ$1,$AP$1:$BC$1,0),0)),
"그외없음")))))))</f>
        <v>2100</v>
      </c>
      <c r="S165" t="str">
        <f ca="1">IF(OR(ISNUMBER(N165),N165="삭제",ISBLANK(N165)),"",
IF(LEFT(N165,5)="Equip",
  IF($BP$1&lt;VLOOKUP(N165,[1]EquipTable!$1:$1048576,MATCH("업데이트순번",[1]EquipTable!$1:$1,0),0),"업데이트순번이상",""),
IF(LEFT(N165,5)="Actor",
  IF($BY$1&lt;VLOOKUP(N165,[2]ActorTable!$1:$1048576,MATCH("업데이트순번",[2]ActorTable!$1:$1,0),0),"업데이트순번이상",""),
"그외없음")))</f>
        <v/>
      </c>
      <c r="T165" t="str">
        <f ca="1">IF(OR(ISNUMBER(N165),N165="삭제",ISBLANK(N165)),"",
IF(LEFT(N165,5)="Equip",IF(MID(N165,7,1)="4","전설",""),
IF(LEFT(N165,5)="Actor",IF(MID(N165,7,1)="2","전설",""),
"그외없음")))</f>
        <v/>
      </c>
      <c r="U165" t="s">
        <v>92</v>
      </c>
      <c r="V165">
        <v>24840</v>
      </c>
      <c r="W165">
        <v>10</v>
      </c>
      <c r="X165" t="s">
        <v>125</v>
      </c>
      <c r="Z165">
        <v>1000</v>
      </c>
      <c r="AA165" t="str">
        <f ca="1">IF(ISBLANK(AB165),"",
VLOOKUP(AB165,OFFSET(INDIRECT("$A:$B"),0,MATCH(AB$1&amp;"_Verify",INDIRECT("$1:$1"),0)-1),2,0)
)</f>
        <v>uph</v>
      </c>
      <c r="AB165" t="s">
        <v>91</v>
      </c>
      <c r="AC165">
        <v>86575</v>
      </c>
      <c r="AD165">
        <v>14</v>
      </c>
      <c r="AE165" t="s">
        <v>373</v>
      </c>
      <c r="AG165">
        <v>4</v>
      </c>
      <c r="AH165" t="str">
        <f>IF(OR(ISNUMBER(AC165),AC165="삭제",ISBLANK(AC165)),"",
IF(LEFT(AC165,5)="Equip",
  IF($BP$1&lt;VLOOKUP(AC165,[1]EquipTable!$1:$1048576,MATCH("업데이트순번",[1]EquipTable!$1:$1,0),0),"업데이트순번이상",""),
IF(LEFT(AC165,5)="Actor",
  IF($BY$1&lt;VLOOKUP(AC165,[2]ActorTable!$1:$1048576,MATCH("업데이트순번",[2]ActorTable!$1:$1,0),0),"업데이트순번이상",""),
"그외없음")))</f>
        <v/>
      </c>
      <c r="AI165" s="11" t="str">
        <f>IF(OR(ISNUMBER(AC165),AC165="삭제",ISBLANK(AC165)),"",
IF(LEFT(AC165,5)="Equip",IF(MID(AC165,7,1)="4","전설",""),
IF(LEFT(AC165,5)="Actor",IF(MID(AC165,7,1)="2","전설",""),
"그외없음")))</f>
        <v/>
      </c>
      <c r="AJ165" t="str">
        <f>IF(ISBLANK($AB165),"",
IF(AND($B165&gt;=VLOOKUP($AB165,$AP:$AS,3,0),$B165&lt;=VLOOKUP($AB165,$AP:$AS,4,0)),"","슬롯타입이상"))</f>
        <v/>
      </c>
      <c r="AK165" t="str">
        <f>IF(OR(
  AND(NOT(ISERROR(FIND("상자",AB165))),ISBLANK(AC165)),
  AND(ISBLANK(AB165),ISBLANK(AC165)),
  AND(NOT(ISERROR(FIND("안 지정",AB165))),ISNUMBER(AC165))),"",
IF(AND(NOT(ISERROR(FIND("상자",AB165))),NOT(ISBLANK(AC165))),"밸류불필요",
IF(AND(NOT(ISERROR(FIND("안 지정",AB165))),NOT(ISNUMBER(AC165))),"숫자필요",
IF(NOT(ISERROR(FIND("장비",AB165))),
  IFERROR(VLOOKUP(AC165,[1]EquipTable!$A:$T,MATCH("이름참고",[1]EquipTable!$1:$1,0),0),"장비없음"),
IF(NOT(ISERROR(FIND("캐릭터",AB165))),
  IFERROR(VLOOKUP(AC165,[2]ActorTable!$A:$H,MATCH("이름참고",[2]ActorTable!$1:$1,0),0),"캐릭터없음"),
"")))))</f>
        <v/>
      </c>
      <c r="AL165">
        <v>1</v>
      </c>
      <c r="AM165" t="str">
        <f ca="1">IF(ROW()=2,AN165,OFFSET(AM165,-1,0)&amp;IF(LEN(AN165)=0,"",","&amp;AN165))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v>
      </c>
      <c r="AN165" t="str">
        <f ca="1">IF(AL165&lt;&gt;1,"",
"{"""&amp;A$1&amp;""":"&amp;A165
&amp;","""&amp;B$1&amp;""":"&amp;B165
&amp;IF(LEN(AA165)=0,"",","""&amp;AA$1&amp;""":"""&amp;AA165&amp;"""")
&amp;IF(LEN(AC165)=0,"",","""&amp;AC$1&amp;""":"""&amp;AC165&amp;"""")
&amp;IF(LEN(AD165)=0,"",","""&amp;AD$1&amp;""":"&amp;AD165)
&amp;IF(LEN(AE165)=0,"",","""&amp;AE$1&amp;""":"""&amp;AE165&amp;"""")
&amp;IF(LEN(AF165)=0,"",","""&amp;AF$1&amp;""":"&amp;AF165)
&amp;IF(LEN(AG165)=0,"",","""&amp;AG$1&amp;""":"&amp;AG165)&amp;"}")</f>
        <v>{"dy":17,"sl":3,"tp":"uph","vl":"86575","cn":14,"pt":"DI","pr":4}</v>
      </c>
    </row>
    <row r="166" spans="1:40">
      <c r="A166">
        <v>17</v>
      </c>
      <c r="B166">
        <v>4</v>
      </c>
      <c r="C166">
        <f>IF(B166&lt;=9,0,
IF(B166=10,1,2))</f>
        <v>0</v>
      </c>
      <c r="D166">
        <f ca="1">RAND()</f>
        <v>0.80940380652435739</v>
      </c>
      <c r="E166">
        <f ca="1">RAND()</f>
        <v>0.19819448190312849</v>
      </c>
      <c r="F166">
        <f ca="1">RAND()</f>
        <v>0.54616980890810496</v>
      </c>
      <c r="G166">
        <f ca="1">RAND()</f>
        <v>0.77791883834933051</v>
      </c>
      <c r="H166">
        <f ca="1">RAND()</f>
        <v>0.87927426816724319</v>
      </c>
      <c r="I166">
        <f ca="1">RAND()</f>
        <v>0.69731306547650118</v>
      </c>
      <c r="M166" t="str">
        <f ca="1">IF(LEN(J166)&lt;&gt;0,J166,VLOOKUP(D166+$B166,$BJ:$BK,MATCH($BK$1,$BJ$1:$BK$1,0),1))</f>
        <v>안 지정 캐릭터 PP 일반등급</v>
      </c>
      <c r="N166">
        <f ca="1">IF(LEN(K166)&lt;&gt;0,
  IF(LEN($J166)=0,"두 칸 모두 입력",
  IF($J166="지정 장비",K166,INDEX($CA:$CA,MATCH(K166,$CB:$CB,0)))),
IF($M166="삭제","삭제",
IF($M166="지정 장비",VLOOKUP($E166,OFFSET($BS:$BV,0,IF($B166=6,1,IF($B166=7,2,0))),MATCH($BV$1,OFFSET($BS$1:$BV$1,0,IF($B166=6,1,IF($B166=7,2,0))),0),1),
IF(OR($M166="캐릭터 상자 일반등급",$M166="캐릭터 상자 영웅등급"),"삭제",
IF(OR($M166="지정 캐릭터",$M166="지정 캐릭터 PP",IF(ISERROR(FIND("지정 캐릭터 LBP",$M166)),0,1)),
  IF(AND(OR($B166=10,$B166=11),$M166=OFFSET($M166,-1,0)),OFFSET(N166,-1,0),VLOOKUP($E166,$BZ:$CA,MATCH($CA$1,$BZ$1:$CA$1,0),1)),
IF(OR($M166="안 지정 캐릭터 영웅등급",$M166="안 지정 캐릭터 PP 일반등급",$M166="안 지정 캐릭터 PP 영웅등급"),
  IF(AND(OR($B166=10,$B166=11),$M166=OFFSET($M166,-1,0)),OFFSET(N166,-1,0),INT($E166*100000)),
"그외없음"))))))</f>
        <v>19819</v>
      </c>
      <c r="O166">
        <f ca="1">IF(LEN(L166)&lt;&gt;0,
  IF(OR(LEN($J166)=0,LEN($K166)=0),"세 칸 모두 입력",L166),
IF($M166="삭제","삭제",
IF(OR($M166="지정 장비",$M166="캐릭터 상자 일반등급",$M166="캐릭터 상자 영웅등급",$M166="지정 캐릭터",IF(ISERROR(FIND("지정 캐릭터 LBP",$M166)),0,1),$M166="안 지정 캐릭터 영웅등급"),1,
IF($M166="지정 캐릭터 PP",
  IF(AND(OR($B166=10,$B166=11),$M166=OFFSET($M166,-1,0)),OFFSET(O166,-1,0),
    VLOOKUP($M166,$AP:$BB,MATCH($AX$1,$AP$1:$BB$1,0),0)+INT($E166*(VLOOKUP($M166,$AP:$BB,MATCH($AY$1,$AP$1:$BB$1,0),0)-VLOOKUP($M166,$AP:$BB,MATCH($AX$1,$AP$1:$BB$1,0),0)+1))),
IF(OR($M166="안 지정 캐릭터 PP 일반등급",$M166="안 지정 캐릭터 PP 영웅등급"),
  IF(AND(OR($B166=10,$B166=11),$M166=OFFSET($M166,-1,0)),OFFSET(O166,-1,0),
    VLOOKUP($M166,$AP:$BB,MATCH($AX$1,$AP$1:$BB$1,0),0)+INT($E166*(VLOOKUP($M166,$AP:$BB,MATCH($AY$1,$AP$1:$BB$1,0),0)-VLOOKUP($M166,$AP:$BB,MATCH($AX$1,$AP$1:$BB$1,0),0)+1))),
"그외없음")))))</f>
        <v>5</v>
      </c>
      <c r="P166" t="str">
        <f ca="1">IF($M166="삭제","삭제",
IF($M166="지정 장비",
  IF(ISBLANK(VLOOKUP($N166,[1]EquipTable!$1:$1048576,MATCH("표준 GO pr Min",[1]EquipTable!$1:$1,0),0)),"DI",
    IF(ISBLANK(VLOOKUP($N166,[1]EquipTable!$1:$1048576,MATCH("표준 DI pr Min",[1]EquipTable!$1:$1,0),0)),"GO",
      IF(G166&lt;IF($B166&lt;=1,0.5,0.25),"DI","GO"))),
IF(OR($M166="캐릭터 상자 일반등급",$M166="캐릭터 상자 영웅등급"),"DI",
IF(OR($M166="지정 캐릭터",IF(ISERROR(FIND("지정 캐릭터 LBP",$M166)),0,1),$M166="안 지정 캐릭터 영웅등급"),"DI",
IF($M166="지정 캐릭터 PP","DI",
IF(OR($M166="안 지정 캐릭터 PP 일반등급",$M166="안 지정 캐릭터 PP 영웅등급"),"GO",
"그외없음"))))))</f>
        <v>GO</v>
      </c>
      <c r="Q166" t="str">
        <f ca="1">IF($M166="삭제","삭제",
IF($P166="GO","삭제",
IF($M166="지정 장비",
  IF(ISBLANK(VLOOKUP($N166,[1]EquipTable!$1:$1048576,MATCH("표준 DI pp Min",[1]EquipTable!$1:$1,0),0)),"삭제",
    VLOOKUP($N166,[1]EquipTable!$1:$1048576,MATCH("표준 DI pp Min",[1]EquipTable!$1:$1,0),0)+INT($H166*(VLOOKUP($N166,[1]EquipTable!$1:$1048576,MATCH("표준 DI pp Max",[1]EquipTable!$1:$1,0),0)-VLOOKUP($N166,[1]EquipTable!$1:$1048576,MATCH("표준 DI pp Min",[1]EquipTable!$1:$1,0),0)+1))),
IF(OR($M166="캐릭터 상자 일반등급",$M166="캐릭터 상자 영웅등급"),"삭제",
IF(OR($M166="지정 캐릭터",IF(ISERROR(FIND("지정 캐릭터 LBP",$M166)),0,1)),
  IF(AND(OR($B166=10,$B166=11),$M166=OFFSET($M166,-1,0)),OFFSET(Q166,-1,0),
    IF(ISBLANK(VLOOKUP($N166,[2]ActorTable!$1:$1048576,MATCH("표준 DI pp Min",[2]ActorTable!$1:$1,0),0)),"삭제",
      INT(VLOOKUP($M166,$AP:$BC,MATCH($AZ$1,$AP$1:$BC$1,0),0)*(VLOOKUP($N166,[2]ActorTable!$1:$1048576,MATCH("표준 DI pp Min",[2]ActorTable!$1:$1,0),0)+$H166*(VLOOKUP($N166,[2]ActorTable!$1:$1048576,MATCH("표준 DI pp Max",[2]ActorTable!$1:$1,0),0)-VLOOKUP($N166,[2]ActorTable!$1:$1048576,MATCH("표준 DI pp Min",[2]ActorTable!$1:$1,0),0)+1))))),
IF($M166="안 지정 캐릭터 영웅등급",
  IF(AND(OR($B166=10,$B166=11),$M166=OFFSET($M166,-1,0)),OFFSET(Q166,-1,0),
    VLOOKUP($M166,$AP:$BC,MATCH($BB$1,$AP$1:$BC$1,0),0)+INT($H166*(VLOOKUP($M166,$AP:$BC,MATCH($BC$1,$AP$1:$BC$1,0),0)-VLOOKUP($M166,$AP:$BC,MATCH($BB$1,$AP$1:$BC$1,0),0)+1))),
IF($M166="지정 캐릭터 PP",
  IF(AND(OR($B166=10,$B166=11),$M166=OFFSET($M166,-1,0)),OFFSET(Q166,-1,0),
    INT($O166*VLOOKUP($M166,$AP:$BC,MATCH($AZ$1,$AP$1:$BC$1,0),0)*IF($O166&lt;=15,1,1+($O166-15)^0.5/8)*CHOOSE(MID($N166,7,1)+1,1,1.25,2))),
"그외없음")))))))</f>
        <v>삭제</v>
      </c>
      <c r="R166">
        <f ca="1">IF($M166="삭제","삭제",
IF($M166="지정 장비",
  IF($P166="DI",
    VLOOKUP($N166,[1]EquipTable!$1:$1048576,MATCH("표준 DI pr Min",[1]EquipTable!$1:$1,0),0)+INT($I166*(VLOOKUP($N166,[1]EquipTable!$1:$1048576,MATCH("표준 DI pr Max",[1]EquipTable!$1:$1,0),0)-VLOOKUP($N166,[1]EquipTable!$1:$1048576,MATCH("표준 DI pr Min",[1]EquipTable!$1:$1,0),0)+1)),
    ROUNDDOWN(VLOOKUP($N166,[1]EquipTable!$1:$1048576,MATCH("표준 GO pr Min",[1]EquipTable!$1:$1,0),0)+INT($I166*(VLOOKUP($N166,[1]EquipTable!$1:$1048576,MATCH("표준 GO pr Max",[1]EquipTable!$1:$1,0),0)-VLOOKUP($N166,[1]EquipTable!$1:$1048576,MATCH("표준 GO pr Min",[1]EquipTable!$1:$1,0),0)+100)),-2)),
IF(OR($M166="캐릭터 상자 일반등급",$M166="캐릭터 상자 영웅등급"),VLOOKUP($M166,$AP:$BC,MATCH($AZ$1,$AP$1:$BC$1,0),0),
IF(OR($M166="지정 캐릭터",IF(ISERROR(FIND("지정 캐릭터 LBP",$M166)),0,1)),
  IF(AND(OR($B166=10,$B166=11),$M166=OFFSET($M166,-1,0)),OFFSET(R166,-1,0),
    INT(VLOOKUP($M166,$AP:$BC,MATCH($AZ$1,$AP$1:$BC$1,0),0)*(VLOOKUP($N166,[2]ActorTable!$1:$1048576,MATCH("표준 DI pr Min",[2]ActorTable!$1:$1,0),0)+$I166*(VLOOKUP($N166,[2]ActorTable!$1:$1048576,MATCH("표준 DI pr Max",[2]ActorTable!$1:$1,0),0)-VLOOKUP($N166,[2]ActorTable!$1:$1048576,MATCH("표준 DI pr Min",[2]ActorTable!$1:$1,0),0)+1)))),
IF($M166="안 지정 캐릭터 영웅등급",
  IF(AND(OR($B166=10,$B166=11),$M166=OFFSET($M166,-1,0)),OFFSET(R166,-1,0),
    VLOOKUP($M166,$AP:$BC,MATCH($AZ$1,$AP$1:$BC$1,0),0)+INT($I166*(VLOOKUP($M166,$AP:$BC,MATCH($BA$1,$AP$1:$BC$1,0),0)-VLOOKUP($M166,$AP:$BC,MATCH($AZ$1,$AP$1:$BC$1,0),0)+1))),
IF($M166="지정 캐릭터 PP",
  IF(AND(OR($B166=10,$B166=11),$M166=OFFSET($M166,-1,0)),OFFSET(R166,-1,0),
    INT($O166*VLOOKUP($M166,$AP:$BC,MATCH($AZ$1,$AP$1:$BC$1,0),0)*IF($O166&lt;=15,1,1+($O166-15)^0.5/8)*CHOOSE(MID($N166,7,1)+1,1,1.25,2)*(VLOOKUP($M166,$AP:$BC,MATCH($BA$1,$AP$1:$BC$1,0),0)+$I166*(VLOOKUP($M166,$AP:$BC,MATCH($BB$1,$AP$1:$BC$1,0),0)-VLOOKUP($M166,$AP:$BC,MATCH($BA$1,$AP$1:$BC$1,0),0))))),
IF(OR($M166="안 지정 캐릭터 PP 일반등급",$M166="안 지정 캐릭터 PP 영웅등급"),
  IF(AND(OR($B166=10,$B166=11),$M166=OFFSET($M166,-1,0)),OFFSET(R166,-1,0),
    $O166*VLOOKUP($M166,$AP:$BC,MATCH($AZ$1,$AP$1:$BC$1,0),0)),
"그외없음")))))))</f>
        <v>1500</v>
      </c>
      <c r="S166" t="str">
        <f ca="1">IF(OR(ISNUMBER(N166),N166="삭제",ISBLANK(N166)),"",
IF(LEFT(N166,5)="Equip",
  IF($BP$1&lt;VLOOKUP(N166,[1]EquipTable!$1:$1048576,MATCH("업데이트순번",[1]EquipTable!$1:$1,0),0),"업데이트순번이상",""),
IF(LEFT(N166,5)="Actor",
  IF($BY$1&lt;VLOOKUP(N166,[2]ActorTable!$1:$1048576,MATCH("업데이트순번",[2]ActorTable!$1:$1,0),0),"업데이트순번이상",""),
"그외없음")))</f>
        <v/>
      </c>
      <c r="T166" t="str">
        <f ca="1">IF(OR(ISNUMBER(N166),N166="삭제",ISBLANK(N166)),"",
IF(LEFT(N166,5)="Equip",IF(MID(N166,7,1)="4","전설",""),
IF(LEFT(N166,5)="Actor",IF(MID(N166,7,1)="2","전설",""),
"그외없음")))</f>
        <v/>
      </c>
      <c r="U166" t="s">
        <v>92</v>
      </c>
      <c r="V166">
        <v>10498</v>
      </c>
      <c r="W166">
        <v>9</v>
      </c>
      <c r="X166" t="s">
        <v>125</v>
      </c>
      <c r="Z166">
        <v>900</v>
      </c>
      <c r="AA166" t="str">
        <f ca="1">IF(ISBLANK(AB166),"",
VLOOKUP(AB166,OFFSET(INDIRECT("$A:$B"),0,MATCH(AB$1&amp;"_Verify",INDIRECT("$1:$1"),0)-1),2,0)
)</f>
        <v>fe</v>
      </c>
      <c r="AB166" t="s">
        <v>82</v>
      </c>
      <c r="AC166" t="s">
        <v>492</v>
      </c>
      <c r="AD166">
        <v>1</v>
      </c>
      <c r="AE166" t="s">
        <v>129</v>
      </c>
      <c r="AF166">
        <v>199</v>
      </c>
      <c r="AG166">
        <v>149</v>
      </c>
      <c r="AH166" t="str">
        <f ca="1">IF(OR(ISNUMBER(AC166),AC166="삭제",ISBLANK(AC166)),"",
IF(LEFT(AC166,5)="Equip",
  IF($BP$1&lt;VLOOKUP(AC166,[1]EquipTable!$1:$1048576,MATCH("업데이트순번",[1]EquipTable!$1:$1,0),0),"업데이트순번이상",""),
IF(LEFT(AC166,5)="Actor",
  IF($BY$1&lt;VLOOKUP(AC166,[2]ActorTable!$1:$1048576,MATCH("업데이트순번",[2]ActorTable!$1:$1,0),0),"업데이트순번이상",""),
"그외없음")))</f>
        <v/>
      </c>
      <c r="AI166" s="11" t="str">
        <f>IF(OR(ISNUMBER(AC166),AC166="삭제",ISBLANK(AC166)),"",
IF(LEFT(AC166,5)="Equip",IF(MID(AC166,7,1)="4","전설",""),
IF(LEFT(AC166,5)="Actor",IF(MID(AC166,7,1)="2","전설",""),
"그외없음")))</f>
        <v>전설</v>
      </c>
      <c r="AJ166" t="str">
        <f>IF(ISBLANK($AB166),"",
IF(AND($B166&gt;=VLOOKUP($AB166,$AP:$AS,3,0),$B166&lt;=VLOOKUP($AB166,$AP:$AS,4,0)),"","슬롯타입이상"))</f>
        <v/>
      </c>
      <c r="AK166" t="str">
        <f ca="1">IF(OR(
  AND(NOT(ISERROR(FIND("상자",AB166))),ISBLANK(AC166)),
  AND(ISBLANK(AB166),ISBLANK(AC166)),
  AND(NOT(ISERROR(FIND("안 지정",AB166))),ISNUMBER(AC166))),"",
IF(AND(NOT(ISERROR(FIND("상자",AB166))),NOT(ISBLANK(AC166))),"밸류불필요",
IF(AND(NOT(ISERROR(FIND("안 지정",AB166))),NOT(ISNUMBER(AC166))),"숫자필요",
IF(NOT(ISERROR(FIND("장비",AB166))),
  IFERROR(VLOOKUP(AC166,[1]EquipTable!$A:$T,MATCH("이름참고",[1]EquipTable!$1:$1,0),0),"장비없음"),
IF(NOT(ISERROR(FIND("캐릭터",AB166))),
  IFERROR(VLOOKUP(AC166,[2]ActorTable!$A:$H,MATCH("이름참고",[2]ActorTable!$1:$1,0),0),"캐릭터없음"),
"")))))</f>
        <v>망명자의 도끼</v>
      </c>
      <c r="AL166">
        <v>1</v>
      </c>
      <c r="AM166" t="str">
        <f ca="1">IF(ROW()=2,AN166,OFFSET(AM166,-1,0)&amp;IF(LEN(AN166)=0,"",","&amp;AN166))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v>
      </c>
      <c r="AN166" t="str">
        <f ca="1">IF(AL166&lt;&gt;1,"",
"{"""&amp;A$1&amp;""":"&amp;A166
&amp;","""&amp;B$1&amp;""":"&amp;B166
&amp;IF(LEN(AA166)=0,"",","""&amp;AA$1&amp;""":"""&amp;AA166&amp;"""")
&amp;IF(LEN(AC166)=0,"",","""&amp;AC$1&amp;""":"""&amp;AC166&amp;"""")
&amp;IF(LEN(AD166)=0,"",","""&amp;AD$1&amp;""":"&amp;AD166)
&amp;IF(LEN(AE166)=0,"",","""&amp;AE$1&amp;""":"""&amp;AE166&amp;"""")
&amp;IF(LEN(AF166)=0,"",","""&amp;AF$1&amp;""":"&amp;AF166)
&amp;IF(LEN(AG166)=0,"",","""&amp;AG$1&amp;""":"&amp;AG166)&amp;"}")</f>
        <v>{"dy":17,"sl":4,"tp":"fe","vl":"Equip0403","cn":1,"pt":"DI","pp":199,"pr":149}</v>
      </c>
    </row>
    <row r="167" spans="1:40">
      <c r="A167">
        <v>17</v>
      </c>
      <c r="B167">
        <v>5</v>
      </c>
      <c r="C167">
        <f>IF(B167&lt;=9,0,
IF(B167=10,1,2))</f>
        <v>0</v>
      </c>
      <c r="D167">
        <f ca="1">RAND()</f>
        <v>0.39423497411347319</v>
      </c>
      <c r="E167">
        <f ca="1">RAND()</f>
        <v>0.8904933313165746</v>
      </c>
      <c r="F167">
        <f ca="1">RAND()</f>
        <v>0.10255613237527639</v>
      </c>
      <c r="G167">
        <f ca="1">RAND()</f>
        <v>0.94750612736685658</v>
      </c>
      <c r="H167">
        <f ca="1">RAND()</f>
        <v>0.81791308737973556</v>
      </c>
      <c r="I167">
        <f ca="1">RAND()</f>
        <v>0.58270014152060612</v>
      </c>
      <c r="M167" t="str">
        <f ca="1">IF(LEN(J167)&lt;&gt;0,J167,VLOOKUP(D167+$B167,$BJ:$BK,MATCH($BK$1,$BJ$1:$BK$1,0),1))</f>
        <v>지정 장비</v>
      </c>
      <c r="N167" t="str">
        <f ca="1">IF(LEN(K167)&lt;&gt;0,
  IF(LEN($J167)=0,"두 칸 모두 입력",
  IF($J167="지정 장비",K167,INDEX($CA:$CA,MATCH(K167,$CB:$CB,0)))),
IF($M167="삭제","삭제",
IF($M167="지정 장비",VLOOKUP($E167,OFFSET($BS:$BV,0,IF($B167=6,1,IF($B167=7,2,0))),MATCH($BV$1,OFFSET($BS$1:$BV$1,0,IF($B167=6,1,IF($B167=7,2,0))),0),1),
IF(OR($M167="캐릭터 상자 일반등급",$M167="캐릭터 상자 영웅등급"),"삭제",
IF(OR($M167="지정 캐릭터",$M167="지정 캐릭터 PP",IF(ISERROR(FIND("지정 캐릭터 LBP",$M167)),0,1)),
  IF(AND(OR($B167=10,$B167=11),$M167=OFFSET($M167,-1,0)),OFFSET(N167,-1,0),VLOOKUP($E167,$BZ:$CA,MATCH($CA$1,$BZ$1:$CA$1,0),1)),
IF(OR($M167="안 지정 캐릭터 영웅등급",$M167="안 지정 캐릭터 PP 일반등급",$M167="안 지정 캐릭터 PP 영웅등급"),
  IF(AND(OR($B167=10,$B167=11),$M167=OFFSET($M167,-1,0)),OFFSET(N167,-1,0),INT($E167*100000)),
"그외없음"))))))</f>
        <v>Equip8001</v>
      </c>
      <c r="O167">
        <f ca="1">IF(LEN(L167)&lt;&gt;0,
  IF(OR(LEN($J167)=0,LEN($K167)=0),"세 칸 모두 입력",L167),
IF($M167="삭제","삭제",
IF(OR($M167="지정 장비",$M167="캐릭터 상자 일반등급",$M167="캐릭터 상자 영웅등급",$M167="지정 캐릭터",IF(ISERROR(FIND("지정 캐릭터 LBP",$M167)),0,1),$M167="안 지정 캐릭터 영웅등급"),1,
IF($M167="지정 캐릭터 PP",
  IF(AND(OR($B167=10,$B167=11),$M167=OFFSET($M167,-1,0)),OFFSET(O167,-1,0),
    VLOOKUP($M167,$AP:$BB,MATCH($AX$1,$AP$1:$BB$1,0),0)+INT($E167*(VLOOKUP($M167,$AP:$BB,MATCH($AY$1,$AP$1:$BB$1,0),0)-VLOOKUP($M167,$AP:$BB,MATCH($AX$1,$AP$1:$BB$1,0),0)+1))),
IF(OR($M167="안 지정 캐릭터 PP 일반등급",$M167="안 지정 캐릭터 PP 영웅등급"),
  IF(AND(OR($B167=10,$B167=11),$M167=OFFSET($M167,-1,0)),OFFSET(O167,-1,0),
    VLOOKUP($M167,$AP:$BB,MATCH($AX$1,$AP$1:$BB$1,0),0)+INT($E167*(VLOOKUP($M167,$AP:$BB,MATCH($AY$1,$AP$1:$BB$1,0),0)-VLOOKUP($M167,$AP:$BB,MATCH($AX$1,$AP$1:$BB$1,0),0)+1))),
"그외없음")))))</f>
        <v>1</v>
      </c>
      <c r="P167" t="str">
        <f ca="1">IF($M167="삭제","삭제",
IF($M167="지정 장비",
  IF(ISBLANK(VLOOKUP($N167,[1]EquipTable!$1:$1048576,MATCH("표준 GO pr Min",[1]EquipTable!$1:$1,0),0)),"DI",
    IF(ISBLANK(VLOOKUP($N167,[1]EquipTable!$1:$1048576,MATCH("표준 DI pr Min",[1]EquipTable!$1:$1,0),0)),"GO",
      IF(G167&lt;IF($B167&lt;=1,0.5,0.25),"DI","GO"))),
IF(OR($M167="캐릭터 상자 일반등급",$M167="캐릭터 상자 영웅등급"),"DI",
IF(OR($M167="지정 캐릭터",IF(ISERROR(FIND("지정 캐릭터 LBP",$M167)),0,1),$M167="안 지정 캐릭터 영웅등급"),"DI",
IF($M167="지정 캐릭터 PP","DI",
IF(OR($M167="안 지정 캐릭터 PP 일반등급",$M167="안 지정 캐릭터 PP 영웅등급"),"GO",
"그외없음"))))))</f>
        <v>GO</v>
      </c>
      <c r="Q167" t="str">
        <f ca="1">IF($M167="삭제","삭제",
IF($P167="GO","삭제",
IF($M167="지정 장비",
  IF(ISBLANK(VLOOKUP($N167,[1]EquipTable!$1:$1048576,MATCH("표준 DI pp Min",[1]EquipTable!$1:$1,0),0)),"삭제",
    VLOOKUP($N167,[1]EquipTable!$1:$1048576,MATCH("표준 DI pp Min",[1]EquipTable!$1:$1,0),0)+INT($H167*(VLOOKUP($N167,[1]EquipTable!$1:$1048576,MATCH("표준 DI pp Max",[1]EquipTable!$1:$1,0),0)-VLOOKUP($N167,[1]EquipTable!$1:$1048576,MATCH("표준 DI pp Min",[1]EquipTable!$1:$1,0),0)+1))),
IF(OR($M167="캐릭터 상자 일반등급",$M167="캐릭터 상자 영웅등급"),"삭제",
IF(OR($M167="지정 캐릭터",IF(ISERROR(FIND("지정 캐릭터 LBP",$M167)),0,1)),
  IF(AND(OR($B167=10,$B167=11),$M167=OFFSET($M167,-1,0)),OFFSET(Q167,-1,0),
    IF(ISBLANK(VLOOKUP($N167,[2]ActorTable!$1:$1048576,MATCH("표준 DI pp Min",[2]ActorTable!$1:$1,0),0)),"삭제",
      INT(VLOOKUP($M167,$AP:$BC,MATCH($AZ$1,$AP$1:$BC$1,0),0)*(VLOOKUP($N167,[2]ActorTable!$1:$1048576,MATCH("표준 DI pp Min",[2]ActorTable!$1:$1,0),0)+$H167*(VLOOKUP($N167,[2]ActorTable!$1:$1048576,MATCH("표준 DI pp Max",[2]ActorTable!$1:$1,0),0)-VLOOKUP($N167,[2]ActorTable!$1:$1048576,MATCH("표준 DI pp Min",[2]ActorTable!$1:$1,0),0)+1))))),
IF($M167="안 지정 캐릭터 영웅등급",
  IF(AND(OR($B167=10,$B167=11),$M167=OFFSET($M167,-1,0)),OFFSET(Q167,-1,0),
    VLOOKUP($M167,$AP:$BC,MATCH($BB$1,$AP$1:$BC$1,0),0)+INT($H167*(VLOOKUP($M167,$AP:$BC,MATCH($BC$1,$AP$1:$BC$1,0),0)-VLOOKUP($M167,$AP:$BC,MATCH($BB$1,$AP$1:$BC$1,0),0)+1))),
IF($M167="지정 캐릭터 PP",
  IF(AND(OR($B167=10,$B167=11),$M167=OFFSET($M167,-1,0)),OFFSET(Q167,-1,0),
    INT($O167*VLOOKUP($M167,$AP:$BC,MATCH($AZ$1,$AP$1:$BC$1,0),0)*IF($O167&lt;=15,1,1+($O167-15)^0.5/8)*CHOOSE(MID($N167,7,1)+1,1,1.25,2))),
"그외없음")))))))</f>
        <v>삭제</v>
      </c>
      <c r="R167">
        <f ca="1">IF($M167="삭제","삭제",
IF($M167="지정 장비",
  IF($P167="DI",
    VLOOKUP($N167,[1]EquipTable!$1:$1048576,MATCH("표준 DI pr Min",[1]EquipTable!$1:$1,0),0)+INT($I167*(VLOOKUP($N167,[1]EquipTable!$1:$1048576,MATCH("표준 DI pr Max",[1]EquipTable!$1:$1,0),0)-VLOOKUP($N167,[1]EquipTable!$1:$1048576,MATCH("표준 DI pr Min",[1]EquipTable!$1:$1,0),0)+1)),
    ROUNDDOWN(VLOOKUP($N167,[1]EquipTable!$1:$1048576,MATCH("표준 GO pr Min",[1]EquipTable!$1:$1,0),0)+INT($I167*(VLOOKUP($N167,[1]EquipTable!$1:$1048576,MATCH("표준 GO pr Max",[1]EquipTable!$1:$1,0),0)-VLOOKUP($N167,[1]EquipTable!$1:$1048576,MATCH("표준 GO pr Min",[1]EquipTable!$1:$1,0),0)+100)),-2)),
IF(OR($M167="캐릭터 상자 일반등급",$M167="캐릭터 상자 영웅등급"),VLOOKUP($M167,$AP:$BC,MATCH($AZ$1,$AP$1:$BC$1,0),0),
IF(OR($M167="지정 캐릭터",IF(ISERROR(FIND("지정 캐릭터 LBP",$M167)),0,1)),
  IF(AND(OR($B167=10,$B167=11),$M167=OFFSET($M167,-1,0)),OFFSET(R167,-1,0),
    INT(VLOOKUP($M167,$AP:$BC,MATCH($AZ$1,$AP$1:$BC$1,0),0)*(VLOOKUP($N167,[2]ActorTable!$1:$1048576,MATCH("표준 DI pr Min",[2]ActorTable!$1:$1,0),0)+$I167*(VLOOKUP($N167,[2]ActorTable!$1:$1048576,MATCH("표준 DI pr Max",[2]ActorTable!$1:$1,0),0)-VLOOKUP($N167,[2]ActorTable!$1:$1048576,MATCH("표준 DI pr Min",[2]ActorTable!$1:$1,0),0)+1)))),
IF($M167="안 지정 캐릭터 영웅등급",
  IF(AND(OR($B167=10,$B167=11),$M167=OFFSET($M167,-1,0)),OFFSET(R167,-1,0),
    VLOOKUP($M167,$AP:$BC,MATCH($AZ$1,$AP$1:$BC$1,0),0)+INT($I167*(VLOOKUP($M167,$AP:$BC,MATCH($BA$1,$AP$1:$BC$1,0),0)-VLOOKUP($M167,$AP:$BC,MATCH($AZ$1,$AP$1:$BC$1,0),0)+1))),
IF($M167="지정 캐릭터 PP",
  IF(AND(OR($B167=10,$B167=11),$M167=OFFSET($M167,-1,0)),OFFSET(R167,-1,0),
    INT($O167*VLOOKUP($M167,$AP:$BC,MATCH($AZ$1,$AP$1:$BC$1,0),0)*IF($O167&lt;=15,1,1+($O167-15)^0.5/8)*CHOOSE(MID($N167,7,1)+1,1,1.25,2)*(VLOOKUP($M167,$AP:$BC,MATCH($BA$1,$AP$1:$BC$1,0),0)+$I167*(VLOOKUP($M167,$AP:$BC,MATCH($BB$1,$AP$1:$BC$1,0),0)-VLOOKUP($M167,$AP:$BC,MATCH($BA$1,$AP$1:$BC$1,0),0))))),
IF(OR($M167="안 지정 캐릭터 PP 일반등급",$M167="안 지정 캐릭터 PP 영웅등급"),
  IF(AND(OR($B167=10,$B167=11),$M167=OFFSET($M167,-1,0)),OFFSET(R167,-1,0),
    $O167*VLOOKUP($M167,$AP:$BC,MATCH($AZ$1,$AP$1:$BC$1,0),0)),
"그외없음")))))))</f>
        <v>5100</v>
      </c>
      <c r="S167" t="str">
        <f ca="1">IF(OR(ISNUMBER(N167),N167="삭제",ISBLANK(N167)),"",
IF(LEFT(N167,5)="Equip",
  IF($BP$1&lt;VLOOKUP(N167,[1]EquipTable!$1:$1048576,MATCH("업데이트순번",[1]EquipTable!$1:$1,0),0),"업데이트순번이상",""),
IF(LEFT(N167,5)="Actor",
  IF($BY$1&lt;VLOOKUP(N167,[2]ActorTable!$1:$1048576,MATCH("업데이트순번",[2]ActorTable!$1:$1,0),0),"업데이트순번이상",""),
"그외없음")))</f>
        <v/>
      </c>
      <c r="T167" t="str">
        <f ca="1">IF(OR(ISNUMBER(N167),N167="삭제",ISBLANK(N167)),"",
IF(LEFT(N167,5)="Equip",IF(MID(N167,7,1)="4","전설",""),
IF(LEFT(N167,5)="Actor",IF(MID(N167,7,1)="2","전설",""),
"그외없음")))</f>
        <v/>
      </c>
      <c r="U167" t="s">
        <v>82</v>
      </c>
      <c r="V167" t="s">
        <v>205</v>
      </c>
      <c r="W167">
        <v>1</v>
      </c>
      <c r="X167" t="s">
        <v>125</v>
      </c>
      <c r="Z167">
        <v>3100</v>
      </c>
      <c r="AA167" t="str">
        <f ca="1">IF(ISBLANK(AB167),"",
VLOOKUP(AB167,OFFSET(INDIRECT("$A:$B"),0,MATCH(AB$1&amp;"_Verify",INDIRECT("$1:$1"),0)-1),2,0)
)</f>
        <v>upn</v>
      </c>
      <c r="AB167" t="s">
        <v>92</v>
      </c>
      <c r="AC167">
        <v>10498</v>
      </c>
      <c r="AD167">
        <v>9</v>
      </c>
      <c r="AE167" t="s">
        <v>125</v>
      </c>
      <c r="AG167">
        <v>2700</v>
      </c>
      <c r="AH167" t="str">
        <f>IF(OR(ISNUMBER(AC167),AC167="삭제",ISBLANK(AC167)),"",
IF(LEFT(AC167,5)="Equip",
  IF($BP$1&lt;VLOOKUP(AC167,[1]EquipTable!$1:$1048576,MATCH("업데이트순번",[1]EquipTable!$1:$1,0),0),"업데이트순번이상",""),
IF(LEFT(AC167,5)="Actor",
  IF($BY$1&lt;VLOOKUP(AC167,[2]ActorTable!$1:$1048576,MATCH("업데이트순번",[2]ActorTable!$1:$1,0),0),"업데이트순번이상",""),
"그외없음")))</f>
        <v/>
      </c>
      <c r="AI167" s="11" t="str">
        <f>IF(OR(ISNUMBER(AC167),AC167="삭제",ISBLANK(AC167)),"",
IF(LEFT(AC167,5)="Equip",IF(MID(AC167,7,1)="4","전설",""),
IF(LEFT(AC167,5)="Actor",IF(MID(AC167,7,1)="2","전설",""),
"그외없음")))</f>
        <v/>
      </c>
      <c r="AJ167" t="str">
        <f>IF(ISBLANK($AB167),"",
IF(AND($B167&gt;=VLOOKUP($AB167,$AP:$AS,3,0),$B167&lt;=VLOOKUP($AB167,$AP:$AS,4,0)),"","슬롯타입이상"))</f>
        <v/>
      </c>
      <c r="AK167" t="str">
        <f>IF(OR(
  AND(NOT(ISERROR(FIND("상자",AB167))),ISBLANK(AC167)),
  AND(ISBLANK(AB167),ISBLANK(AC167)),
  AND(NOT(ISERROR(FIND("안 지정",AB167))),ISNUMBER(AC167))),"",
IF(AND(NOT(ISERROR(FIND("상자",AB167))),NOT(ISBLANK(AC167))),"밸류불필요",
IF(AND(NOT(ISERROR(FIND("안 지정",AB167))),NOT(ISNUMBER(AC167))),"숫자필요",
IF(NOT(ISERROR(FIND("장비",AB167))),
  IFERROR(VLOOKUP(AC167,[1]EquipTable!$A:$T,MATCH("이름참고",[1]EquipTable!$1:$1,0),0),"장비없음"),
IF(NOT(ISERROR(FIND("캐릭터",AB167))),
  IFERROR(VLOOKUP(AC167,[2]ActorTable!$A:$H,MATCH("이름참고",[2]ActorTable!$1:$1,0),0),"캐릭터없음"),
"")))))</f>
        <v/>
      </c>
      <c r="AL167">
        <v>1</v>
      </c>
      <c r="AM167" t="str">
        <f ca="1">IF(ROW()=2,AN167,OFFSET(AM167,-1,0)&amp;IF(LEN(AN167)=0,"",","&amp;AN167))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v>
      </c>
      <c r="AN167" t="str">
        <f ca="1">IF(AL167&lt;&gt;1,"",
"{"""&amp;A$1&amp;""":"&amp;A167
&amp;","""&amp;B$1&amp;""":"&amp;B167
&amp;IF(LEN(AA167)=0,"",","""&amp;AA$1&amp;""":"""&amp;AA167&amp;"""")
&amp;IF(LEN(AC167)=0,"",","""&amp;AC$1&amp;""":"""&amp;AC167&amp;"""")
&amp;IF(LEN(AD167)=0,"",","""&amp;AD$1&amp;""":"&amp;AD167)
&amp;IF(LEN(AE167)=0,"",","""&amp;AE$1&amp;""":"""&amp;AE167&amp;"""")
&amp;IF(LEN(AF167)=0,"",","""&amp;AF$1&amp;""":"&amp;AF167)
&amp;IF(LEN(AG167)=0,"",","""&amp;AG$1&amp;""":"&amp;AG167)&amp;"}")</f>
        <v>{"dy":17,"sl":5,"tp":"upn","vl":"10498","cn":9,"pt":"GO","pr":2700}</v>
      </c>
    </row>
    <row r="168" spans="1:40">
      <c r="A168">
        <v>17</v>
      </c>
      <c r="B168">
        <v>6</v>
      </c>
      <c r="C168">
        <f>IF(B168&lt;=9,0,
IF(B168=10,1,2))</f>
        <v>0</v>
      </c>
      <c r="D168">
        <f ca="1">RAND()</f>
        <v>0.86686414749081542</v>
      </c>
      <c r="E168">
        <f ca="1">RAND()</f>
        <v>0.83696308881834325</v>
      </c>
      <c r="F168">
        <f ca="1">RAND()</f>
        <v>0.9470950409692197</v>
      </c>
      <c r="G168">
        <f ca="1">RAND()</f>
        <v>0.8322760291177006</v>
      </c>
      <c r="H168">
        <f ca="1">RAND()</f>
        <v>0.31805955162786792</v>
      </c>
      <c r="I168">
        <f ca="1">RAND()</f>
        <v>0.39241785324531053</v>
      </c>
      <c r="M168" t="str">
        <f ca="1">IF(LEN(J168)&lt;&gt;0,J168,VLOOKUP(D168+$B168,$BJ:$BK,MATCH($BK$1,$BJ$1:$BK$1,0),1))</f>
        <v>지정 장비</v>
      </c>
      <c r="N168" t="str">
        <f ca="1">IF(LEN(K168)&lt;&gt;0,
  IF(LEN($J168)=0,"두 칸 모두 입력",
  IF($J168="지정 장비",K168,INDEX($CA:$CA,MATCH(K168,$CB:$CB,0)))),
IF($M168="삭제","삭제",
IF($M168="지정 장비",VLOOKUP($E168,OFFSET($BS:$BV,0,IF($B168=6,1,IF($B168=7,2,0))),MATCH($BV$1,OFFSET($BS$1:$BV$1,0,IF($B168=6,1,IF($B168=7,2,0))),0),1),
IF(OR($M168="캐릭터 상자 일반등급",$M168="캐릭터 상자 영웅등급"),"삭제",
IF(OR($M168="지정 캐릭터",$M168="지정 캐릭터 PP",IF(ISERROR(FIND("지정 캐릭터 LBP",$M168)),0,1)),
  IF(AND(OR($B168=10,$B168=11),$M168=OFFSET($M168,-1,0)),OFFSET(N168,-1,0),VLOOKUP($E168,$BZ:$CA,MATCH($CA$1,$BZ$1:$CA$1,0),1)),
IF(OR($M168="안 지정 캐릭터 영웅등급",$M168="안 지정 캐릭터 PP 일반등급",$M168="안 지정 캐릭터 PP 영웅등급"),
  IF(AND(OR($B168=10,$B168=11),$M168=OFFSET($M168,-1,0)),OFFSET(N168,-1,0),INT($E168*100000)),
"그외없음"))))))</f>
        <v>Equip7202</v>
      </c>
      <c r="O168">
        <f ca="1">IF(LEN(L168)&lt;&gt;0,
  IF(OR(LEN($J168)=0,LEN($K168)=0),"세 칸 모두 입력",L168),
IF($M168="삭제","삭제",
IF(OR($M168="지정 장비",$M168="캐릭터 상자 일반등급",$M168="캐릭터 상자 영웅등급",$M168="지정 캐릭터",IF(ISERROR(FIND("지정 캐릭터 LBP",$M168)),0,1),$M168="안 지정 캐릭터 영웅등급"),1,
IF($M168="지정 캐릭터 PP",
  IF(AND(OR($B168=10,$B168=11),$M168=OFFSET($M168,-1,0)),OFFSET(O168,-1,0),
    VLOOKUP($M168,$AP:$BB,MATCH($AX$1,$AP$1:$BB$1,0),0)+INT($E168*(VLOOKUP($M168,$AP:$BB,MATCH($AY$1,$AP$1:$BB$1,0),0)-VLOOKUP($M168,$AP:$BB,MATCH($AX$1,$AP$1:$BB$1,0),0)+1))),
IF(OR($M168="안 지정 캐릭터 PP 일반등급",$M168="안 지정 캐릭터 PP 영웅등급"),
  IF(AND(OR($B168=10,$B168=11),$M168=OFFSET($M168,-1,0)),OFFSET(O168,-1,0),
    VLOOKUP($M168,$AP:$BB,MATCH($AX$1,$AP$1:$BB$1,0),0)+INT($E168*(VLOOKUP($M168,$AP:$BB,MATCH($AY$1,$AP$1:$BB$1,0),0)-VLOOKUP($M168,$AP:$BB,MATCH($AX$1,$AP$1:$BB$1,0),0)+1))),
"그외없음")))))</f>
        <v>1</v>
      </c>
      <c r="P168" t="str">
        <f ca="1">IF($M168="삭제","삭제",
IF($M168="지정 장비",
  IF(ISBLANK(VLOOKUP($N168,[1]EquipTable!$1:$1048576,MATCH("표준 GO pr Min",[1]EquipTable!$1:$1,0),0)),"DI",
    IF(ISBLANK(VLOOKUP($N168,[1]EquipTable!$1:$1048576,MATCH("표준 DI pr Min",[1]EquipTable!$1:$1,0),0)),"GO",
      IF(G168&lt;IF($B168&lt;=1,0.5,0.25),"DI","GO"))),
IF(OR($M168="캐릭터 상자 일반등급",$M168="캐릭터 상자 영웅등급"),"DI",
IF(OR($M168="지정 캐릭터",IF(ISERROR(FIND("지정 캐릭터 LBP",$M168)),0,1),$M168="안 지정 캐릭터 영웅등급"),"DI",
IF($M168="지정 캐릭터 PP","DI",
IF(OR($M168="안 지정 캐릭터 PP 일반등급",$M168="안 지정 캐릭터 PP 영웅등급"),"GO",
"그외없음"))))))</f>
        <v>GO</v>
      </c>
      <c r="Q168" t="str">
        <f ca="1">IF($M168="삭제","삭제",
IF($P168="GO","삭제",
IF($M168="지정 장비",
  IF(ISBLANK(VLOOKUP($N168,[1]EquipTable!$1:$1048576,MATCH("표준 DI pp Min",[1]EquipTable!$1:$1,0),0)),"삭제",
    VLOOKUP($N168,[1]EquipTable!$1:$1048576,MATCH("표준 DI pp Min",[1]EquipTable!$1:$1,0),0)+INT($H168*(VLOOKUP($N168,[1]EquipTable!$1:$1048576,MATCH("표준 DI pp Max",[1]EquipTable!$1:$1,0),0)-VLOOKUP($N168,[1]EquipTable!$1:$1048576,MATCH("표준 DI pp Min",[1]EquipTable!$1:$1,0),0)+1))),
IF(OR($M168="캐릭터 상자 일반등급",$M168="캐릭터 상자 영웅등급"),"삭제",
IF(OR($M168="지정 캐릭터",IF(ISERROR(FIND("지정 캐릭터 LBP",$M168)),0,1)),
  IF(AND(OR($B168=10,$B168=11),$M168=OFFSET($M168,-1,0)),OFFSET(Q168,-1,0),
    IF(ISBLANK(VLOOKUP($N168,[2]ActorTable!$1:$1048576,MATCH("표준 DI pp Min",[2]ActorTable!$1:$1,0),0)),"삭제",
      INT(VLOOKUP($M168,$AP:$BC,MATCH($AZ$1,$AP$1:$BC$1,0),0)*(VLOOKUP($N168,[2]ActorTable!$1:$1048576,MATCH("표준 DI pp Min",[2]ActorTable!$1:$1,0),0)+$H168*(VLOOKUP($N168,[2]ActorTable!$1:$1048576,MATCH("표준 DI pp Max",[2]ActorTable!$1:$1,0),0)-VLOOKUP($N168,[2]ActorTable!$1:$1048576,MATCH("표준 DI pp Min",[2]ActorTable!$1:$1,0),0)+1))))),
IF($M168="안 지정 캐릭터 영웅등급",
  IF(AND(OR($B168=10,$B168=11),$M168=OFFSET($M168,-1,0)),OFFSET(Q168,-1,0),
    VLOOKUP($M168,$AP:$BC,MATCH($BB$1,$AP$1:$BC$1,0),0)+INT($H168*(VLOOKUP($M168,$AP:$BC,MATCH($BC$1,$AP$1:$BC$1,0),0)-VLOOKUP($M168,$AP:$BC,MATCH($BB$1,$AP$1:$BC$1,0),0)+1))),
IF($M168="지정 캐릭터 PP",
  IF(AND(OR($B168=10,$B168=11),$M168=OFFSET($M168,-1,0)),OFFSET(Q168,-1,0),
    INT($O168*VLOOKUP($M168,$AP:$BC,MATCH($AZ$1,$AP$1:$BC$1,0),0)*IF($O168&lt;=15,1,1+($O168-15)^0.5/8)*CHOOSE(MID($N168,7,1)+1,1,1.25,2))),
"그외없음")))))))</f>
        <v>삭제</v>
      </c>
      <c r="R168">
        <f ca="1">IF($M168="삭제","삭제",
IF($M168="지정 장비",
  IF($P168="DI",
    VLOOKUP($N168,[1]EquipTable!$1:$1048576,MATCH("표준 DI pr Min",[1]EquipTable!$1:$1,0),0)+INT($I168*(VLOOKUP($N168,[1]EquipTable!$1:$1048576,MATCH("표준 DI pr Max",[1]EquipTable!$1:$1,0),0)-VLOOKUP($N168,[1]EquipTable!$1:$1048576,MATCH("표준 DI pr Min",[1]EquipTable!$1:$1,0),0)+1)),
    ROUNDDOWN(VLOOKUP($N168,[1]EquipTable!$1:$1048576,MATCH("표준 GO pr Min",[1]EquipTable!$1:$1,0),0)+INT($I168*(VLOOKUP($N168,[1]EquipTable!$1:$1048576,MATCH("표준 GO pr Max",[1]EquipTable!$1:$1,0),0)-VLOOKUP($N168,[1]EquipTable!$1:$1048576,MATCH("표준 GO pr Min",[1]EquipTable!$1:$1,0),0)+100)),-2)),
IF(OR($M168="캐릭터 상자 일반등급",$M168="캐릭터 상자 영웅등급"),VLOOKUP($M168,$AP:$BC,MATCH($AZ$1,$AP$1:$BC$1,0),0),
IF(OR($M168="지정 캐릭터",IF(ISERROR(FIND("지정 캐릭터 LBP",$M168)),0,1)),
  IF(AND(OR($B168=10,$B168=11),$M168=OFFSET($M168,-1,0)),OFFSET(R168,-1,0),
    INT(VLOOKUP($M168,$AP:$BC,MATCH($AZ$1,$AP$1:$BC$1,0),0)*(VLOOKUP($N168,[2]ActorTable!$1:$1048576,MATCH("표준 DI pr Min",[2]ActorTable!$1:$1,0),0)+$I168*(VLOOKUP($N168,[2]ActorTable!$1:$1048576,MATCH("표준 DI pr Max",[2]ActorTable!$1:$1,0),0)-VLOOKUP($N168,[2]ActorTable!$1:$1048576,MATCH("표준 DI pr Min",[2]ActorTable!$1:$1,0),0)+1)))),
IF($M168="안 지정 캐릭터 영웅등급",
  IF(AND(OR($B168=10,$B168=11),$M168=OFFSET($M168,-1,0)),OFFSET(R168,-1,0),
    VLOOKUP($M168,$AP:$BC,MATCH($AZ$1,$AP$1:$BC$1,0),0)+INT($I168*(VLOOKUP($M168,$AP:$BC,MATCH($BA$1,$AP$1:$BC$1,0),0)-VLOOKUP($M168,$AP:$BC,MATCH($AZ$1,$AP$1:$BC$1,0),0)+1))),
IF($M168="지정 캐릭터 PP",
  IF(AND(OR($B168=10,$B168=11),$M168=OFFSET($M168,-1,0)),OFFSET(R168,-1,0),
    INT($O168*VLOOKUP($M168,$AP:$BC,MATCH($AZ$1,$AP$1:$BC$1,0),0)*IF($O168&lt;=15,1,1+($O168-15)^0.5/8)*CHOOSE(MID($N168,7,1)+1,1,1.25,2)*(VLOOKUP($M168,$AP:$BC,MATCH($BA$1,$AP$1:$BC$1,0),0)+$I168*(VLOOKUP($M168,$AP:$BC,MATCH($BB$1,$AP$1:$BC$1,0),0)-VLOOKUP($M168,$AP:$BC,MATCH($BA$1,$AP$1:$BC$1,0),0))))),
IF(OR($M168="안 지정 캐릭터 PP 일반등급",$M168="안 지정 캐릭터 PP 영웅등급"),
  IF(AND(OR($B168=10,$B168=11),$M168=OFFSET($M168,-1,0)),OFFSET(R168,-1,0),
    $O168*VLOOKUP($M168,$AP:$BC,MATCH($AZ$1,$AP$1:$BC$1,0),0)),
"그외없음")))))))</f>
        <v>9300</v>
      </c>
      <c r="S168" t="str">
        <f ca="1">IF(OR(ISNUMBER(N168),N168="삭제",ISBLANK(N168)),"",
IF(LEFT(N168,5)="Equip",
  IF($BP$1&lt;VLOOKUP(N168,[1]EquipTable!$1:$1048576,MATCH("업데이트순번",[1]EquipTable!$1:$1,0),0),"업데이트순번이상",""),
IF(LEFT(N168,5)="Actor",
  IF($BY$1&lt;VLOOKUP(N168,[2]ActorTable!$1:$1048576,MATCH("업데이트순번",[2]ActorTable!$1:$1,0),0),"업데이트순번이상",""),
"그외없음")))</f>
        <v/>
      </c>
      <c r="T168" t="str">
        <f ca="1">IF(OR(ISNUMBER(N168),N168="삭제",ISBLANK(N168)),"",
IF(LEFT(N168,5)="Equip",IF(MID(N168,7,1)="4","전설",""),
IF(LEFT(N168,5)="Actor",IF(MID(N168,7,1)="2","전설",""),
"그외없음")))</f>
        <v/>
      </c>
      <c r="U168" t="s">
        <v>82</v>
      </c>
      <c r="V168" t="s">
        <v>181</v>
      </c>
      <c r="W168">
        <v>1</v>
      </c>
      <c r="X168" t="s">
        <v>129</v>
      </c>
      <c r="Z168">
        <v>14</v>
      </c>
      <c r="AA168" t="str">
        <f ca="1">IF(ISBLANK(AB168),"",
VLOOKUP(AB168,OFFSET(INDIRECT("$A:$B"),0,MATCH(AB$1&amp;"_Verify",INDIRECT("$1:$1"),0)-1),2,0)
)</f>
        <v>fe</v>
      </c>
      <c r="AB168" t="s">
        <v>82</v>
      </c>
      <c r="AC168" t="s">
        <v>110</v>
      </c>
      <c r="AD168">
        <v>1</v>
      </c>
      <c r="AE168" t="s">
        <v>125</v>
      </c>
      <c r="AG168">
        <v>3100</v>
      </c>
      <c r="AH168" t="str">
        <f ca="1">IF(OR(ISNUMBER(AC168),AC168="삭제",ISBLANK(AC168)),"",
IF(LEFT(AC168,5)="Equip",
  IF($BP$1&lt;VLOOKUP(AC168,[1]EquipTable!$1:$1048576,MATCH("업데이트순번",[1]EquipTable!$1:$1,0),0),"업데이트순번이상",""),
IF(LEFT(AC168,5)="Actor",
  IF($BY$1&lt;VLOOKUP(AC168,[2]ActorTable!$1:$1048576,MATCH("업데이트순번",[2]ActorTable!$1:$1,0),0),"업데이트순번이상",""),
"그외없음")))</f>
        <v/>
      </c>
      <c r="AI168" s="11" t="str">
        <f>IF(OR(ISNUMBER(AC168),AC168="삭제",ISBLANK(AC168)),"",
IF(LEFT(AC168,5)="Equip",IF(MID(AC168,7,1)="4","전설",""),
IF(LEFT(AC168,5)="Actor",IF(MID(AC168,7,1)="2","전설",""),
"그외없음")))</f>
        <v/>
      </c>
      <c r="AJ168" t="str">
        <f>IF(ISBLANK($AB168),"",
IF(AND($B168&gt;=VLOOKUP($AB168,$AP:$AS,3,0),$B168&lt;=VLOOKUP($AB168,$AP:$AS,4,0)),"","슬롯타입이상"))</f>
        <v/>
      </c>
      <c r="AK168" t="str">
        <f ca="1">IF(OR(
  AND(NOT(ISERROR(FIND("상자",AB168))),ISBLANK(AC168)),
  AND(ISBLANK(AB168),ISBLANK(AC168)),
  AND(NOT(ISERROR(FIND("안 지정",AB168))),ISNUMBER(AC168))),"",
IF(AND(NOT(ISERROR(FIND("상자",AB168))),NOT(ISBLANK(AC168))),"밸류불필요",
IF(AND(NOT(ISERROR(FIND("안 지정",AB168))),NOT(ISNUMBER(AC168))),"숫자필요",
IF(NOT(ISERROR(FIND("장비",AB168))),
  IFERROR(VLOOKUP(AC168,[1]EquipTable!$A:$T,MATCH("이름참고",[1]EquipTable!$1:$1,0),0),"장비없음"),
IF(NOT(ISERROR(FIND("캐릭터",AB168))),
  IFERROR(VLOOKUP(AC168,[2]ActorTable!$A:$H,MATCH("이름참고",[2]ActorTable!$1:$1,0),0),"캐릭터없음"),
"")))))</f>
        <v>빅 바디</v>
      </c>
      <c r="AL168">
        <v>1</v>
      </c>
      <c r="AM168" t="str">
        <f ca="1">IF(ROW()=2,AN168,OFFSET(AM168,-1,0)&amp;IF(LEN(AN168)=0,"",","&amp;AN168))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v>
      </c>
      <c r="AN168" t="str">
        <f ca="1">IF(AL168&lt;&gt;1,"",
"{"""&amp;A$1&amp;""":"&amp;A168
&amp;","""&amp;B$1&amp;""":"&amp;B168
&amp;IF(LEN(AA168)=0,"",","""&amp;AA$1&amp;""":"""&amp;AA168&amp;"""")
&amp;IF(LEN(AC168)=0,"",","""&amp;AC$1&amp;""":"""&amp;AC168&amp;"""")
&amp;IF(LEN(AD168)=0,"",","""&amp;AD$1&amp;""":"&amp;AD168)
&amp;IF(LEN(AE168)=0,"",","""&amp;AE$1&amp;""":"""&amp;AE168&amp;"""")
&amp;IF(LEN(AF168)=0,"",","""&amp;AF$1&amp;""":"&amp;AF168)
&amp;IF(LEN(AG168)=0,"",","""&amp;AG$1&amp;""":"&amp;AG168)&amp;"}")</f>
        <v>{"dy":17,"sl":6,"tp":"fe","vl":"Equip6101","cn":1,"pt":"GO","pr":3100}</v>
      </c>
    </row>
    <row r="169" spans="1:40">
      <c r="A169">
        <v>17</v>
      </c>
      <c r="B169">
        <v>7</v>
      </c>
      <c r="C169">
        <f>IF(B169&lt;=9,0,
IF(B169=10,1,2))</f>
        <v>0</v>
      </c>
      <c r="D169">
        <f ca="1">RAND()</f>
        <v>3.6276804793017203E-2</v>
      </c>
      <c r="E169">
        <f ca="1">RAND()</f>
        <v>0.12156656595947857</v>
      </c>
      <c r="F169">
        <f ca="1">RAND()</f>
        <v>0.54013954786520235</v>
      </c>
      <c r="G169">
        <f ca="1">RAND()</f>
        <v>0.18999532048473744</v>
      </c>
      <c r="H169">
        <f ca="1">RAND()</f>
        <v>0.41469136934352058</v>
      </c>
      <c r="I169">
        <f ca="1">RAND()</f>
        <v>0.18392030401141302</v>
      </c>
      <c r="M169" t="str">
        <f ca="1">IF(LEN(J169)&lt;&gt;0,J169,VLOOKUP(D169+$B169,$BJ:$BK,MATCH($BK$1,$BJ$1:$BK$1,0),1))</f>
        <v>지정 장비</v>
      </c>
      <c r="N169" t="str">
        <f ca="1">IF(LEN(K169)&lt;&gt;0,
  IF(LEN($J169)=0,"두 칸 모두 입력",
  IF($J169="지정 장비",K169,INDEX($CA:$CA,MATCH(K169,$CB:$CB,0)))),
IF($M169="삭제","삭제",
IF($M169="지정 장비",VLOOKUP($E169,OFFSET($BS:$BV,0,IF($B169=6,1,IF($B169=7,2,0))),MATCH($BV$1,OFFSET($BS$1:$BV$1,0,IF($B169=6,1,IF($B169=7,2,0))),0),1),
IF(OR($M169="캐릭터 상자 일반등급",$M169="캐릭터 상자 영웅등급"),"삭제",
IF(OR($M169="지정 캐릭터",$M169="지정 캐릭터 PP",IF(ISERROR(FIND("지정 캐릭터 LBP",$M169)),0,1)),
  IF(AND(OR($B169=10,$B169=11),$M169=OFFSET($M169,-1,0)),OFFSET(N169,-1,0),VLOOKUP($E169,$BZ:$CA,MATCH($CA$1,$BZ$1:$CA$1,0),1)),
IF(OR($M169="안 지정 캐릭터 영웅등급",$M169="안 지정 캐릭터 PP 일반등급",$M169="안 지정 캐릭터 PP 영웅등급"),
  IF(AND(OR($B169=10,$B169=11),$M169=OFFSET($M169,-1,0)),OFFSET(N169,-1,0),INT($E169*100000)),
"그외없음"))))))</f>
        <v>Equip1102</v>
      </c>
      <c r="O169">
        <f ca="1">IF(LEN(L169)&lt;&gt;0,
  IF(OR(LEN($J169)=0,LEN($K169)=0),"세 칸 모두 입력",L169),
IF($M169="삭제","삭제",
IF(OR($M169="지정 장비",$M169="캐릭터 상자 일반등급",$M169="캐릭터 상자 영웅등급",$M169="지정 캐릭터",IF(ISERROR(FIND("지정 캐릭터 LBP",$M169)),0,1),$M169="안 지정 캐릭터 영웅등급"),1,
IF($M169="지정 캐릭터 PP",
  IF(AND(OR($B169=10,$B169=11),$M169=OFFSET($M169,-1,0)),OFFSET(O169,-1,0),
    VLOOKUP($M169,$AP:$BB,MATCH($AX$1,$AP$1:$BB$1,0),0)+INT($E169*(VLOOKUP($M169,$AP:$BB,MATCH($AY$1,$AP$1:$BB$1,0),0)-VLOOKUP($M169,$AP:$BB,MATCH($AX$1,$AP$1:$BB$1,0),0)+1))),
IF(OR($M169="안 지정 캐릭터 PP 일반등급",$M169="안 지정 캐릭터 PP 영웅등급"),
  IF(AND(OR($B169=10,$B169=11),$M169=OFFSET($M169,-1,0)),OFFSET(O169,-1,0),
    VLOOKUP($M169,$AP:$BB,MATCH($AX$1,$AP$1:$BB$1,0),0)+INT($E169*(VLOOKUP($M169,$AP:$BB,MATCH($AY$1,$AP$1:$BB$1,0),0)-VLOOKUP($M169,$AP:$BB,MATCH($AX$1,$AP$1:$BB$1,0),0)+1))),
"그외없음")))))</f>
        <v>1</v>
      </c>
      <c r="P169" t="str">
        <f ca="1">IF($M169="삭제","삭제",
IF($M169="지정 장비",
  IF(ISBLANK(VLOOKUP($N169,[1]EquipTable!$1:$1048576,MATCH("표준 GO pr Min",[1]EquipTable!$1:$1,0),0)),"DI",
    IF(ISBLANK(VLOOKUP($N169,[1]EquipTable!$1:$1048576,MATCH("표준 DI pr Min",[1]EquipTable!$1:$1,0),0)),"GO",
      IF(G169&lt;IF($B169&lt;=1,0.5,0.25),"DI","GO"))),
IF(OR($M169="캐릭터 상자 일반등급",$M169="캐릭터 상자 영웅등급"),"DI",
IF(OR($M169="지정 캐릭터",IF(ISERROR(FIND("지정 캐릭터 LBP",$M169)),0,1),$M169="안 지정 캐릭터 영웅등급"),"DI",
IF($M169="지정 캐릭터 PP","DI",
IF(OR($M169="안 지정 캐릭터 PP 일반등급",$M169="안 지정 캐릭터 PP 영웅등급"),"GO",
"그외없음"))))))</f>
        <v>GO</v>
      </c>
      <c r="Q169" t="str">
        <f ca="1">IF($M169="삭제","삭제",
IF($P169="GO","삭제",
IF($M169="지정 장비",
  IF(ISBLANK(VLOOKUP($N169,[1]EquipTable!$1:$1048576,MATCH("표준 DI pp Min",[1]EquipTable!$1:$1,0),0)),"삭제",
    VLOOKUP($N169,[1]EquipTable!$1:$1048576,MATCH("표준 DI pp Min",[1]EquipTable!$1:$1,0),0)+INT($H169*(VLOOKUP($N169,[1]EquipTable!$1:$1048576,MATCH("표준 DI pp Max",[1]EquipTable!$1:$1,0),0)-VLOOKUP($N169,[1]EquipTable!$1:$1048576,MATCH("표준 DI pp Min",[1]EquipTable!$1:$1,0),0)+1))),
IF(OR($M169="캐릭터 상자 일반등급",$M169="캐릭터 상자 영웅등급"),"삭제",
IF(OR($M169="지정 캐릭터",IF(ISERROR(FIND("지정 캐릭터 LBP",$M169)),0,1)),
  IF(AND(OR($B169=10,$B169=11),$M169=OFFSET($M169,-1,0)),OFFSET(Q169,-1,0),
    IF(ISBLANK(VLOOKUP($N169,[2]ActorTable!$1:$1048576,MATCH("표준 DI pp Min",[2]ActorTable!$1:$1,0),0)),"삭제",
      INT(VLOOKUP($M169,$AP:$BC,MATCH($AZ$1,$AP$1:$BC$1,0),0)*(VLOOKUP($N169,[2]ActorTable!$1:$1048576,MATCH("표준 DI pp Min",[2]ActorTable!$1:$1,0),0)+$H169*(VLOOKUP($N169,[2]ActorTable!$1:$1048576,MATCH("표준 DI pp Max",[2]ActorTable!$1:$1,0),0)-VLOOKUP($N169,[2]ActorTable!$1:$1048576,MATCH("표준 DI pp Min",[2]ActorTable!$1:$1,0),0)+1))))),
IF($M169="안 지정 캐릭터 영웅등급",
  IF(AND(OR($B169=10,$B169=11),$M169=OFFSET($M169,-1,0)),OFFSET(Q169,-1,0),
    VLOOKUP($M169,$AP:$BC,MATCH($BB$1,$AP$1:$BC$1,0),0)+INT($H169*(VLOOKUP($M169,$AP:$BC,MATCH($BC$1,$AP$1:$BC$1,0),0)-VLOOKUP($M169,$AP:$BC,MATCH($BB$1,$AP$1:$BC$1,0),0)+1))),
IF($M169="지정 캐릭터 PP",
  IF(AND(OR($B169=10,$B169=11),$M169=OFFSET($M169,-1,0)),OFFSET(Q169,-1,0),
    INT($O169*VLOOKUP($M169,$AP:$BC,MATCH($AZ$1,$AP$1:$BC$1,0),0)*IF($O169&lt;=15,1,1+($O169-15)^0.5/8)*CHOOSE(MID($N169,7,1)+1,1,1.25,2))),
"그외없음")))))))</f>
        <v>삭제</v>
      </c>
      <c r="R169">
        <f ca="1">IF($M169="삭제","삭제",
IF($M169="지정 장비",
  IF($P169="DI",
    VLOOKUP($N169,[1]EquipTable!$1:$1048576,MATCH("표준 DI pr Min",[1]EquipTable!$1:$1,0),0)+INT($I169*(VLOOKUP($N169,[1]EquipTable!$1:$1048576,MATCH("표준 DI pr Max",[1]EquipTable!$1:$1,0),0)-VLOOKUP($N169,[1]EquipTable!$1:$1048576,MATCH("표준 DI pr Min",[1]EquipTable!$1:$1,0),0)+1)),
    ROUNDDOWN(VLOOKUP($N169,[1]EquipTable!$1:$1048576,MATCH("표준 GO pr Min",[1]EquipTable!$1:$1,0),0)+INT($I169*(VLOOKUP($N169,[1]EquipTable!$1:$1048576,MATCH("표준 GO pr Max",[1]EquipTable!$1:$1,0),0)-VLOOKUP($N169,[1]EquipTable!$1:$1048576,MATCH("표준 GO pr Min",[1]EquipTable!$1:$1,0),0)+100)),-2)),
IF(OR($M169="캐릭터 상자 일반등급",$M169="캐릭터 상자 영웅등급"),VLOOKUP($M169,$AP:$BC,MATCH($AZ$1,$AP$1:$BC$1,0),0),
IF(OR($M169="지정 캐릭터",IF(ISERROR(FIND("지정 캐릭터 LBP",$M169)),0,1)),
  IF(AND(OR($B169=10,$B169=11),$M169=OFFSET($M169,-1,0)),OFFSET(R169,-1,0),
    INT(VLOOKUP($M169,$AP:$BC,MATCH($AZ$1,$AP$1:$BC$1,0),0)*(VLOOKUP($N169,[2]ActorTable!$1:$1048576,MATCH("표준 DI pr Min",[2]ActorTable!$1:$1,0),0)+$I169*(VLOOKUP($N169,[2]ActorTable!$1:$1048576,MATCH("표준 DI pr Max",[2]ActorTable!$1:$1,0),0)-VLOOKUP($N169,[2]ActorTable!$1:$1048576,MATCH("표준 DI pr Min",[2]ActorTable!$1:$1,0),0)+1)))),
IF($M169="안 지정 캐릭터 영웅등급",
  IF(AND(OR($B169=10,$B169=11),$M169=OFFSET($M169,-1,0)),OFFSET(R169,-1,0),
    VLOOKUP($M169,$AP:$BC,MATCH($AZ$1,$AP$1:$BC$1,0),0)+INT($I169*(VLOOKUP($M169,$AP:$BC,MATCH($BA$1,$AP$1:$BC$1,0),0)-VLOOKUP($M169,$AP:$BC,MATCH($AZ$1,$AP$1:$BC$1,0),0)+1))),
IF($M169="지정 캐릭터 PP",
  IF(AND(OR($B169=10,$B169=11),$M169=OFFSET($M169,-1,0)),OFFSET(R169,-1,0),
    INT($O169*VLOOKUP($M169,$AP:$BC,MATCH($AZ$1,$AP$1:$BC$1,0),0)*IF($O169&lt;=15,1,1+($O169-15)^0.5/8)*CHOOSE(MID($N169,7,1)+1,1,1.25,2)*(VLOOKUP($M169,$AP:$BC,MATCH($BA$1,$AP$1:$BC$1,0),0)+$I169*(VLOOKUP($M169,$AP:$BC,MATCH($BB$1,$AP$1:$BC$1,0),0)-VLOOKUP($M169,$AP:$BC,MATCH($BA$1,$AP$1:$BC$1,0),0))))),
IF(OR($M169="안 지정 캐릭터 PP 일반등급",$M169="안 지정 캐릭터 PP 영웅등급"),
  IF(AND(OR($B169=10,$B169=11),$M169=OFFSET($M169,-1,0)),OFFSET(R169,-1,0),
    $O169*VLOOKUP($M169,$AP:$BC,MATCH($AZ$1,$AP$1:$BC$1,0),0)),
"그외없음")))))))</f>
        <v>1100</v>
      </c>
      <c r="S169" t="str">
        <f ca="1">IF(OR(ISNUMBER(N169),N169="삭제",ISBLANK(N169)),"",
IF(LEFT(N169,5)="Equip",
  IF($BP$1&lt;VLOOKUP(N169,[1]EquipTable!$1:$1048576,MATCH("업데이트순번",[1]EquipTable!$1:$1,0),0),"업데이트순번이상",""),
IF(LEFT(N169,5)="Actor",
  IF($BY$1&lt;VLOOKUP(N169,[2]ActorTable!$1:$1048576,MATCH("업데이트순번",[2]ActorTable!$1:$1,0),0),"업데이트순번이상",""),
"그외없음")))</f>
        <v/>
      </c>
      <c r="T169" t="str">
        <f ca="1">IF(OR(ISNUMBER(N169),N169="삭제",ISBLANK(N169)),"",
IF(LEFT(N169,5)="Equip",IF(MID(N169,7,1)="4","전설",""),
IF(LEFT(N169,5)="Actor",IF(MID(N169,7,1)="2","전설",""),
"그외없음")))</f>
        <v/>
      </c>
      <c r="U169" t="s">
        <v>82</v>
      </c>
      <c r="V169" t="s">
        <v>113</v>
      </c>
      <c r="W169">
        <v>1</v>
      </c>
      <c r="X169" t="s">
        <v>125</v>
      </c>
      <c r="Z169">
        <v>1000</v>
      </c>
      <c r="AA169" t="str">
        <f ca="1">IF(ISBLANK(AB169),"",
VLOOKUP(AB169,OFFSET(INDIRECT("$A:$B"),0,MATCH(AB$1&amp;"_Verify",INDIRECT("$1:$1"),0)-1),2,0)
)</f>
        <v>fe</v>
      </c>
      <c r="AB169" t="s">
        <v>82</v>
      </c>
      <c r="AC169" t="s">
        <v>421</v>
      </c>
      <c r="AD169">
        <v>1</v>
      </c>
      <c r="AE169" t="s">
        <v>125</v>
      </c>
      <c r="AG169">
        <v>8300</v>
      </c>
      <c r="AH169" t="str">
        <f ca="1">IF(OR(ISNUMBER(AC169),AC169="삭제",ISBLANK(AC169)),"",
IF(LEFT(AC169,5)="Equip",
  IF($BP$1&lt;VLOOKUP(AC169,[1]EquipTable!$1:$1048576,MATCH("업데이트순번",[1]EquipTable!$1:$1,0),0),"업데이트순번이상",""),
IF(LEFT(AC169,5)="Actor",
  IF($BY$1&lt;VLOOKUP(AC169,[2]ActorTable!$1:$1048576,MATCH("업데이트순번",[2]ActorTable!$1:$1,0),0),"업데이트순번이상",""),
"그외없음")))</f>
        <v/>
      </c>
      <c r="AI169" s="11" t="str">
        <f>IF(OR(ISNUMBER(AC169),AC169="삭제",ISBLANK(AC169)),"",
IF(LEFT(AC169,5)="Equip",IF(MID(AC169,7,1)="4","전설",""),
IF(LEFT(AC169,5)="Actor",IF(MID(AC169,7,1)="2","전설",""),
"그외없음")))</f>
        <v/>
      </c>
      <c r="AJ169" t="str">
        <f>IF(ISBLANK($AB169),"",
IF(AND($B169&gt;=VLOOKUP($AB169,$AP:$AS,3,0),$B169&lt;=VLOOKUP($AB169,$AP:$AS,4,0)),"","슬롯타입이상"))</f>
        <v/>
      </c>
      <c r="AK169" t="str">
        <f ca="1">IF(OR(
  AND(NOT(ISERROR(FIND("상자",AB169))),ISBLANK(AC169)),
  AND(ISBLANK(AB169),ISBLANK(AC169)),
  AND(NOT(ISERROR(FIND("안 지정",AB169))),ISNUMBER(AC169))),"",
IF(AND(NOT(ISERROR(FIND("상자",AB169))),NOT(ISBLANK(AC169))),"밸류불필요",
IF(AND(NOT(ISERROR(FIND("안 지정",AB169))),NOT(ISNUMBER(AC169))),"숫자필요",
IF(NOT(ISERROR(FIND("장비",AB169))),
  IFERROR(VLOOKUP(AC169,[1]EquipTable!$A:$T,MATCH("이름참고",[1]EquipTable!$1:$1,0),0),"장비없음"),
IF(NOT(ISERROR(FIND("캐릭터",AB169))),
  IFERROR(VLOOKUP(AC169,[2]ActorTable!$A:$H,MATCH("이름참고",[2]ActorTable!$1:$1,0),0),"캐릭터없음"),
"")))))</f>
        <v>왕조의 블레이드</v>
      </c>
      <c r="AL169">
        <v>1</v>
      </c>
      <c r="AM169" t="str">
        <f ca="1">IF(ROW()=2,AN169,OFFSET(AM169,-1,0)&amp;IF(LEN(AN169)=0,"",","&amp;AN169))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v>
      </c>
      <c r="AN169" t="str">
        <f ca="1">IF(AL169&lt;&gt;1,"",
"{"""&amp;A$1&amp;""":"&amp;A169
&amp;","""&amp;B$1&amp;""":"&amp;B169
&amp;IF(LEN(AA169)=0,"",","""&amp;AA$1&amp;""":"""&amp;AA169&amp;"""")
&amp;IF(LEN(AC169)=0,"",","""&amp;AC$1&amp;""":"""&amp;AC169&amp;"""")
&amp;IF(LEN(AD169)=0,"",","""&amp;AD$1&amp;""":"&amp;AD169)
&amp;IF(LEN(AE169)=0,"",","""&amp;AE$1&amp;""":"""&amp;AE169&amp;"""")
&amp;IF(LEN(AF169)=0,"",","""&amp;AF$1&amp;""":"&amp;AF169)
&amp;IF(LEN(AG169)=0,"",","""&amp;AG$1&amp;""":"&amp;AG169)&amp;"}")</f>
        <v>{"dy":17,"sl":7,"tp":"fe","vl":"Equip8102","cn":1,"pt":"GO","pr":8300}</v>
      </c>
    </row>
    <row r="170" spans="1:40">
      <c r="A170">
        <v>17</v>
      </c>
      <c r="B170">
        <v>8</v>
      </c>
      <c r="C170">
        <f>IF(B170&lt;=9,0,
IF(B170=10,1,2))</f>
        <v>0</v>
      </c>
      <c r="D170">
        <f ca="1">RAND()</f>
        <v>0.57380443046685192</v>
      </c>
      <c r="E170">
        <f ca="1">RAND()</f>
        <v>0.99009466276560287</v>
      </c>
      <c r="F170">
        <f ca="1">RAND()</f>
        <v>0.81177396938123525</v>
      </c>
      <c r="G170">
        <f ca="1">RAND()</f>
        <v>0.79720484555156412</v>
      </c>
      <c r="H170">
        <f ca="1">RAND()</f>
        <v>0.43612669231494483</v>
      </c>
      <c r="I170">
        <f ca="1">RAND()</f>
        <v>0.26442581942186738</v>
      </c>
      <c r="M170" t="str">
        <f ca="1">IF(LEN(J170)&lt;&gt;0,J170,VLOOKUP(D170+$B170,$BJ:$BK,MATCH($BK$1,$BJ$1:$BK$1,0),1))</f>
        <v>삭제</v>
      </c>
      <c r="N170" t="str">
        <f ca="1">IF(LEN(K170)&lt;&gt;0,
  IF(LEN($J170)=0,"두 칸 모두 입력",
  IF($J170="지정 장비",K170,INDEX($CA:$CA,MATCH(K170,$CB:$CB,0)))),
IF($M170="삭제","삭제",
IF($M170="지정 장비",VLOOKUP($E170,OFFSET($BS:$BV,0,IF($B170=6,1,IF($B170=7,2,0))),MATCH($BV$1,OFFSET($BS$1:$BV$1,0,IF($B170=6,1,IF($B170=7,2,0))),0),1),
IF(OR($M170="캐릭터 상자 일반등급",$M170="캐릭터 상자 영웅등급"),"삭제",
IF(OR($M170="지정 캐릭터",$M170="지정 캐릭터 PP",IF(ISERROR(FIND("지정 캐릭터 LBP",$M170)),0,1)),
  IF(AND(OR($B170=10,$B170=11),$M170=OFFSET($M170,-1,0)),OFFSET(N170,-1,0),VLOOKUP($E170,$BZ:$CA,MATCH($CA$1,$BZ$1:$CA$1,0),1)),
IF(OR($M170="안 지정 캐릭터 영웅등급",$M170="안 지정 캐릭터 PP 일반등급",$M170="안 지정 캐릭터 PP 영웅등급"),
  IF(AND(OR($B170=10,$B170=11),$M170=OFFSET($M170,-1,0)),OFFSET(N170,-1,0),INT($E170*100000)),
"그외없음"))))))</f>
        <v>삭제</v>
      </c>
      <c r="O170" t="str">
        <f ca="1">IF(LEN(L170)&lt;&gt;0,
  IF(OR(LEN($J170)=0,LEN($K170)=0),"세 칸 모두 입력",L170),
IF($M170="삭제","삭제",
IF(OR($M170="지정 장비",$M170="캐릭터 상자 일반등급",$M170="캐릭터 상자 영웅등급",$M170="지정 캐릭터",IF(ISERROR(FIND("지정 캐릭터 LBP",$M170)),0,1),$M170="안 지정 캐릭터 영웅등급"),1,
IF($M170="지정 캐릭터 PP",
  IF(AND(OR($B170=10,$B170=11),$M170=OFFSET($M170,-1,0)),OFFSET(O170,-1,0),
    VLOOKUP($M170,$AP:$BB,MATCH($AX$1,$AP$1:$BB$1,0),0)+INT($E170*(VLOOKUP($M170,$AP:$BB,MATCH($AY$1,$AP$1:$BB$1,0),0)-VLOOKUP($M170,$AP:$BB,MATCH($AX$1,$AP$1:$BB$1,0),0)+1))),
IF(OR($M170="안 지정 캐릭터 PP 일반등급",$M170="안 지정 캐릭터 PP 영웅등급"),
  IF(AND(OR($B170=10,$B170=11),$M170=OFFSET($M170,-1,0)),OFFSET(O170,-1,0),
    VLOOKUP($M170,$AP:$BB,MATCH($AX$1,$AP$1:$BB$1,0),0)+INT($E170*(VLOOKUP($M170,$AP:$BB,MATCH($AY$1,$AP$1:$BB$1,0),0)-VLOOKUP($M170,$AP:$BB,MATCH($AX$1,$AP$1:$BB$1,0),0)+1))),
"그외없음")))))</f>
        <v>삭제</v>
      </c>
      <c r="P170" t="str">
        <f ca="1">IF($M170="삭제","삭제",
IF($M170="지정 장비",
  IF(ISBLANK(VLOOKUP($N170,[1]EquipTable!$1:$1048576,MATCH("표준 GO pr Min",[1]EquipTable!$1:$1,0),0)),"DI",
    IF(ISBLANK(VLOOKUP($N170,[1]EquipTable!$1:$1048576,MATCH("표준 DI pr Min",[1]EquipTable!$1:$1,0),0)),"GO",
      IF(G170&lt;IF($B170&lt;=1,0.5,0.25),"DI","GO"))),
IF(OR($M170="캐릭터 상자 일반등급",$M170="캐릭터 상자 영웅등급"),"DI",
IF(OR($M170="지정 캐릭터",IF(ISERROR(FIND("지정 캐릭터 LBP",$M170)),0,1),$M170="안 지정 캐릭터 영웅등급"),"DI",
IF($M170="지정 캐릭터 PP","DI",
IF(OR($M170="안 지정 캐릭터 PP 일반등급",$M170="안 지정 캐릭터 PP 영웅등급"),"GO",
"그외없음"))))))</f>
        <v>삭제</v>
      </c>
      <c r="Q170" t="str">
        <f ca="1">IF($M170="삭제","삭제",
IF($P170="GO","삭제",
IF($M170="지정 장비",
  IF(ISBLANK(VLOOKUP($N170,[1]EquipTable!$1:$1048576,MATCH("표준 DI pp Min",[1]EquipTable!$1:$1,0),0)),"삭제",
    VLOOKUP($N170,[1]EquipTable!$1:$1048576,MATCH("표준 DI pp Min",[1]EquipTable!$1:$1,0),0)+INT($H170*(VLOOKUP($N170,[1]EquipTable!$1:$1048576,MATCH("표준 DI pp Max",[1]EquipTable!$1:$1,0),0)-VLOOKUP($N170,[1]EquipTable!$1:$1048576,MATCH("표준 DI pp Min",[1]EquipTable!$1:$1,0),0)+1))),
IF(OR($M170="캐릭터 상자 일반등급",$M170="캐릭터 상자 영웅등급"),"삭제",
IF(OR($M170="지정 캐릭터",IF(ISERROR(FIND("지정 캐릭터 LBP",$M170)),0,1)),
  IF(AND(OR($B170=10,$B170=11),$M170=OFFSET($M170,-1,0)),OFFSET(Q170,-1,0),
    IF(ISBLANK(VLOOKUP($N170,[2]ActorTable!$1:$1048576,MATCH("표준 DI pp Min",[2]ActorTable!$1:$1,0),0)),"삭제",
      INT(VLOOKUP($M170,$AP:$BC,MATCH($AZ$1,$AP$1:$BC$1,0),0)*(VLOOKUP($N170,[2]ActorTable!$1:$1048576,MATCH("표준 DI pp Min",[2]ActorTable!$1:$1,0),0)+$H170*(VLOOKUP($N170,[2]ActorTable!$1:$1048576,MATCH("표준 DI pp Max",[2]ActorTable!$1:$1,0),0)-VLOOKUP($N170,[2]ActorTable!$1:$1048576,MATCH("표준 DI pp Min",[2]ActorTable!$1:$1,0),0)+1))))),
IF($M170="안 지정 캐릭터 영웅등급",
  IF(AND(OR($B170=10,$B170=11),$M170=OFFSET($M170,-1,0)),OFFSET(Q170,-1,0),
    VLOOKUP($M170,$AP:$BC,MATCH($BB$1,$AP$1:$BC$1,0),0)+INT($H170*(VLOOKUP($M170,$AP:$BC,MATCH($BC$1,$AP$1:$BC$1,0),0)-VLOOKUP($M170,$AP:$BC,MATCH($BB$1,$AP$1:$BC$1,0),0)+1))),
IF($M170="지정 캐릭터 PP",
  IF(AND(OR($B170=10,$B170=11),$M170=OFFSET($M170,-1,0)),OFFSET(Q170,-1,0),
    INT($O170*VLOOKUP($M170,$AP:$BC,MATCH($AZ$1,$AP$1:$BC$1,0),0)*IF($O170&lt;=15,1,1+($O170-15)^0.5/8)*CHOOSE(MID($N170,7,1)+1,1,1.25,2))),
"그외없음")))))))</f>
        <v>삭제</v>
      </c>
      <c r="R170" t="str">
        <f ca="1">IF($M170="삭제","삭제",
IF($M170="지정 장비",
  IF($P170="DI",
    VLOOKUP($N170,[1]EquipTable!$1:$1048576,MATCH("표준 DI pr Min",[1]EquipTable!$1:$1,0),0)+INT($I170*(VLOOKUP($N170,[1]EquipTable!$1:$1048576,MATCH("표준 DI pr Max",[1]EquipTable!$1:$1,0),0)-VLOOKUP($N170,[1]EquipTable!$1:$1048576,MATCH("표준 DI pr Min",[1]EquipTable!$1:$1,0),0)+1)),
    ROUNDDOWN(VLOOKUP($N170,[1]EquipTable!$1:$1048576,MATCH("표준 GO pr Min",[1]EquipTable!$1:$1,0),0)+INT($I170*(VLOOKUP($N170,[1]EquipTable!$1:$1048576,MATCH("표준 GO pr Max",[1]EquipTable!$1:$1,0),0)-VLOOKUP($N170,[1]EquipTable!$1:$1048576,MATCH("표준 GO pr Min",[1]EquipTable!$1:$1,0),0)+100)),-2)),
IF(OR($M170="캐릭터 상자 일반등급",$M170="캐릭터 상자 영웅등급"),VLOOKUP($M170,$AP:$BC,MATCH($AZ$1,$AP$1:$BC$1,0),0),
IF(OR($M170="지정 캐릭터",IF(ISERROR(FIND("지정 캐릭터 LBP",$M170)),0,1)),
  IF(AND(OR($B170=10,$B170=11),$M170=OFFSET($M170,-1,0)),OFFSET(R170,-1,0),
    INT(VLOOKUP($M170,$AP:$BC,MATCH($AZ$1,$AP$1:$BC$1,0),0)*(VLOOKUP($N170,[2]ActorTable!$1:$1048576,MATCH("표준 DI pr Min",[2]ActorTable!$1:$1,0),0)+$I170*(VLOOKUP($N170,[2]ActorTable!$1:$1048576,MATCH("표준 DI pr Max",[2]ActorTable!$1:$1,0),0)-VLOOKUP($N170,[2]ActorTable!$1:$1048576,MATCH("표준 DI pr Min",[2]ActorTable!$1:$1,0),0)+1)))),
IF($M170="안 지정 캐릭터 영웅등급",
  IF(AND(OR($B170=10,$B170=11),$M170=OFFSET($M170,-1,0)),OFFSET(R170,-1,0),
    VLOOKUP($M170,$AP:$BC,MATCH($AZ$1,$AP$1:$BC$1,0),0)+INT($I170*(VLOOKUP($M170,$AP:$BC,MATCH($BA$1,$AP$1:$BC$1,0),0)-VLOOKUP($M170,$AP:$BC,MATCH($AZ$1,$AP$1:$BC$1,0),0)+1))),
IF($M170="지정 캐릭터 PP",
  IF(AND(OR($B170=10,$B170=11),$M170=OFFSET($M170,-1,0)),OFFSET(R170,-1,0),
    INT($O170*VLOOKUP($M170,$AP:$BC,MATCH($AZ$1,$AP$1:$BC$1,0),0)*IF($O170&lt;=15,1,1+($O170-15)^0.5/8)*CHOOSE(MID($N170,7,1)+1,1,1.25,2)*(VLOOKUP($M170,$AP:$BC,MATCH($BA$1,$AP$1:$BC$1,0),0)+$I170*(VLOOKUP($M170,$AP:$BC,MATCH($BB$1,$AP$1:$BC$1,0),0)-VLOOKUP($M170,$AP:$BC,MATCH($BA$1,$AP$1:$BC$1,0),0))))),
IF(OR($M170="안 지정 캐릭터 PP 일반등급",$M170="안 지정 캐릭터 PP 영웅등급"),
  IF(AND(OR($B170=10,$B170=11),$M170=OFFSET($M170,-1,0)),OFFSET(R170,-1,0),
    $O170*VLOOKUP($M170,$AP:$BC,MATCH($AZ$1,$AP$1:$BC$1,0),0)),
"그외없음")))))))</f>
        <v>삭제</v>
      </c>
      <c r="S170" t="str">
        <f ca="1">IF(OR(ISNUMBER(N170),N170="삭제",ISBLANK(N170)),"",
IF(LEFT(N170,5)="Equip",
  IF($BP$1&lt;VLOOKUP(N170,[1]EquipTable!$1:$1048576,MATCH("업데이트순번",[1]EquipTable!$1:$1,0),0),"업데이트순번이상",""),
IF(LEFT(N170,5)="Actor",
  IF($BY$1&lt;VLOOKUP(N170,[2]ActorTable!$1:$1048576,MATCH("업데이트순번",[2]ActorTable!$1:$1,0),0),"업데이트순번이상",""),
"그외없음")))</f>
        <v/>
      </c>
      <c r="T170" t="str">
        <f ca="1">IF(OR(ISNUMBER(N170),N170="삭제",ISBLANK(N170)),"",
IF(LEFT(N170,5)="Equip",IF(MID(N170,7,1)="4","전설",""),
IF(LEFT(N170,5)="Actor",IF(MID(N170,7,1)="2","전설",""),
"그외없음")))</f>
        <v/>
      </c>
      <c r="AA170" t="str">
        <f ca="1">IF(ISBLANK(AB170),"",
VLOOKUP(AB170,OFFSET(INDIRECT("$A:$B"),0,MATCH(AB$1&amp;"_Verify",INDIRECT("$1:$1"),0)-1),2,0)
)</f>
        <v/>
      </c>
      <c r="AH170" t="str">
        <f>IF(OR(ISNUMBER(AC170),AC170="삭제",ISBLANK(AC170)),"",
IF(LEFT(AC170,5)="Equip",
  IF($BP$1&lt;VLOOKUP(AC170,[1]EquipTable!$1:$1048576,MATCH("업데이트순번",[1]EquipTable!$1:$1,0),0),"업데이트순번이상",""),
IF(LEFT(AC170,5)="Actor",
  IF($BY$1&lt;VLOOKUP(AC170,[2]ActorTable!$1:$1048576,MATCH("업데이트순번",[2]ActorTable!$1:$1,0),0),"업데이트순번이상",""),
"그외없음")))</f>
        <v/>
      </c>
      <c r="AI170" s="11" t="str">
        <f>IF(OR(ISNUMBER(AC170),AC170="삭제",ISBLANK(AC170)),"",
IF(LEFT(AC170,5)="Equip",IF(MID(AC170,7,1)="4","전설",""),
IF(LEFT(AC170,5)="Actor",IF(MID(AC170,7,1)="2","전설",""),
"그외없음")))</f>
        <v/>
      </c>
      <c r="AJ170" t="str">
        <f>IF(ISBLANK($AB170),"",
IF(AND($B170&gt;=VLOOKUP($AB170,$AP:$AS,3,0),$B170&lt;=VLOOKUP($AB170,$AP:$AS,4,0)),"","슬롯타입이상"))</f>
        <v/>
      </c>
      <c r="AK170" t="str">
        <f>IF(OR(
  AND(NOT(ISERROR(FIND("상자",AB170))),ISBLANK(AC170)),
  AND(ISBLANK(AB170),ISBLANK(AC170)),
  AND(NOT(ISERROR(FIND("안 지정",AB170))),ISNUMBER(AC170))),"",
IF(AND(NOT(ISERROR(FIND("상자",AB170))),NOT(ISBLANK(AC170))),"밸류불필요",
IF(AND(NOT(ISERROR(FIND("안 지정",AB170))),NOT(ISNUMBER(AC170))),"숫자필요",
IF(NOT(ISERROR(FIND("장비",AB170))),
  IFERROR(VLOOKUP(AC170,[1]EquipTable!$A:$T,MATCH("이름참고",[1]EquipTable!$1:$1,0),0),"장비없음"),
IF(NOT(ISERROR(FIND("캐릭터",AB170))),
  IFERROR(VLOOKUP(AC170,[2]ActorTable!$A:$H,MATCH("이름참고",[2]ActorTable!$1:$1,0),0),"캐릭터없음"),
"")))))</f>
        <v/>
      </c>
      <c r="AL170">
        <v>1</v>
      </c>
      <c r="AM170" t="str">
        <f ca="1">IF(ROW()=2,AN170,OFFSET(AM170,-1,0)&amp;IF(LEN(AN170)=0,"",","&amp;AN170))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v>
      </c>
      <c r="AN170" t="str">
        <f ca="1">IF(AL170&lt;&gt;1,"",
"{"""&amp;A$1&amp;""":"&amp;A170
&amp;","""&amp;B$1&amp;""":"&amp;B170
&amp;IF(LEN(AA170)=0,"",","""&amp;AA$1&amp;""":"""&amp;AA170&amp;"""")
&amp;IF(LEN(AC170)=0,"",","""&amp;AC$1&amp;""":"""&amp;AC170&amp;"""")
&amp;IF(LEN(AD170)=0,"",","""&amp;AD$1&amp;""":"&amp;AD170)
&amp;IF(LEN(AE170)=0,"",","""&amp;AE$1&amp;""":"""&amp;AE170&amp;"""")
&amp;IF(LEN(AF170)=0,"",","""&amp;AF$1&amp;""":"&amp;AF170)
&amp;IF(LEN(AG170)=0,"",","""&amp;AG$1&amp;""":"&amp;AG170)&amp;"}")</f>
        <v>{"dy":17,"sl":8}</v>
      </c>
    </row>
    <row r="171" spans="1:40">
      <c r="A171">
        <v>17</v>
      </c>
      <c r="B171">
        <v>9</v>
      </c>
      <c r="C171">
        <f>IF(B171&lt;=9,0,
IF(B171=10,1,2))</f>
        <v>0</v>
      </c>
      <c r="D171">
        <f ca="1">RAND()</f>
        <v>0.3813279570927296</v>
      </c>
      <c r="E171">
        <f ca="1">RAND()</f>
        <v>0.50118606525847353</v>
      </c>
      <c r="F171">
        <f ca="1">RAND()</f>
        <v>0.30353750543679381</v>
      </c>
      <c r="G171">
        <f ca="1">RAND()</f>
        <v>0.44404767717759819</v>
      </c>
      <c r="H171">
        <f ca="1">RAND()</f>
        <v>0.26495696394672152</v>
      </c>
      <c r="I171">
        <f ca="1">RAND()</f>
        <v>0.55071977021284857</v>
      </c>
      <c r="M171" t="str">
        <f ca="1">IF(LEN(J171)&lt;&gt;0,J171,VLOOKUP(D171+$B171,$BJ:$BK,MATCH($BK$1,$BJ$1:$BK$1,0),1))</f>
        <v>삭제</v>
      </c>
      <c r="N171" t="str">
        <f ca="1">IF(LEN(K171)&lt;&gt;0,
  IF(LEN($J171)=0,"두 칸 모두 입력",
  IF($J171="지정 장비",K171,INDEX($CA:$CA,MATCH(K171,$CB:$CB,0)))),
IF($M171="삭제","삭제",
IF($M171="지정 장비",VLOOKUP($E171,OFFSET($BS:$BV,0,IF($B171=6,1,IF($B171=7,2,0))),MATCH($BV$1,OFFSET($BS$1:$BV$1,0,IF($B171=6,1,IF($B171=7,2,0))),0),1),
IF(OR($M171="캐릭터 상자 일반등급",$M171="캐릭터 상자 영웅등급"),"삭제",
IF(OR($M171="지정 캐릭터",$M171="지정 캐릭터 PP",IF(ISERROR(FIND("지정 캐릭터 LBP",$M171)),0,1)),
  IF(AND(OR($B171=10,$B171=11),$M171=OFFSET($M171,-1,0)),OFFSET(N171,-1,0),VLOOKUP($E171,$BZ:$CA,MATCH($CA$1,$BZ$1:$CA$1,0),1)),
IF(OR($M171="안 지정 캐릭터 영웅등급",$M171="안 지정 캐릭터 PP 일반등급",$M171="안 지정 캐릭터 PP 영웅등급"),
  IF(AND(OR($B171=10,$B171=11),$M171=OFFSET($M171,-1,0)),OFFSET(N171,-1,0),INT($E171*100000)),
"그외없음"))))))</f>
        <v>삭제</v>
      </c>
      <c r="O171" t="str">
        <f ca="1">IF(LEN(L171)&lt;&gt;0,
  IF(OR(LEN($J171)=0,LEN($K171)=0),"세 칸 모두 입력",L171),
IF($M171="삭제","삭제",
IF(OR($M171="지정 장비",$M171="캐릭터 상자 일반등급",$M171="캐릭터 상자 영웅등급",$M171="지정 캐릭터",IF(ISERROR(FIND("지정 캐릭터 LBP",$M171)),0,1),$M171="안 지정 캐릭터 영웅등급"),1,
IF($M171="지정 캐릭터 PP",
  IF(AND(OR($B171=10,$B171=11),$M171=OFFSET($M171,-1,0)),OFFSET(O171,-1,0),
    VLOOKUP($M171,$AP:$BB,MATCH($AX$1,$AP$1:$BB$1,0),0)+INT($E171*(VLOOKUP($M171,$AP:$BB,MATCH($AY$1,$AP$1:$BB$1,0),0)-VLOOKUP($M171,$AP:$BB,MATCH($AX$1,$AP$1:$BB$1,0),0)+1))),
IF(OR($M171="안 지정 캐릭터 PP 일반등급",$M171="안 지정 캐릭터 PP 영웅등급"),
  IF(AND(OR($B171=10,$B171=11),$M171=OFFSET($M171,-1,0)),OFFSET(O171,-1,0),
    VLOOKUP($M171,$AP:$BB,MATCH($AX$1,$AP$1:$BB$1,0),0)+INT($E171*(VLOOKUP($M171,$AP:$BB,MATCH($AY$1,$AP$1:$BB$1,0),0)-VLOOKUP($M171,$AP:$BB,MATCH($AX$1,$AP$1:$BB$1,0),0)+1))),
"그외없음")))))</f>
        <v>삭제</v>
      </c>
      <c r="P171" t="str">
        <f ca="1">IF($M171="삭제","삭제",
IF($M171="지정 장비",
  IF(ISBLANK(VLOOKUP($N171,[1]EquipTable!$1:$1048576,MATCH("표준 GO pr Min",[1]EquipTable!$1:$1,0),0)),"DI",
    IF(ISBLANK(VLOOKUP($N171,[1]EquipTable!$1:$1048576,MATCH("표준 DI pr Min",[1]EquipTable!$1:$1,0),0)),"GO",
      IF(G171&lt;IF($B171&lt;=1,0.5,0.25),"DI","GO"))),
IF(OR($M171="캐릭터 상자 일반등급",$M171="캐릭터 상자 영웅등급"),"DI",
IF(OR($M171="지정 캐릭터",IF(ISERROR(FIND("지정 캐릭터 LBP",$M171)),0,1),$M171="안 지정 캐릭터 영웅등급"),"DI",
IF($M171="지정 캐릭터 PP","DI",
IF(OR($M171="안 지정 캐릭터 PP 일반등급",$M171="안 지정 캐릭터 PP 영웅등급"),"GO",
"그외없음"))))))</f>
        <v>삭제</v>
      </c>
      <c r="Q171" t="str">
        <f ca="1">IF($M171="삭제","삭제",
IF($P171="GO","삭제",
IF($M171="지정 장비",
  IF(ISBLANK(VLOOKUP($N171,[1]EquipTable!$1:$1048576,MATCH("표준 DI pp Min",[1]EquipTable!$1:$1,0),0)),"삭제",
    VLOOKUP($N171,[1]EquipTable!$1:$1048576,MATCH("표준 DI pp Min",[1]EquipTable!$1:$1,0),0)+INT($H171*(VLOOKUP($N171,[1]EquipTable!$1:$1048576,MATCH("표준 DI pp Max",[1]EquipTable!$1:$1,0),0)-VLOOKUP($N171,[1]EquipTable!$1:$1048576,MATCH("표준 DI pp Min",[1]EquipTable!$1:$1,0),0)+1))),
IF(OR($M171="캐릭터 상자 일반등급",$M171="캐릭터 상자 영웅등급"),"삭제",
IF(OR($M171="지정 캐릭터",IF(ISERROR(FIND("지정 캐릭터 LBP",$M171)),0,1)),
  IF(AND(OR($B171=10,$B171=11),$M171=OFFSET($M171,-1,0)),OFFSET(Q171,-1,0),
    IF(ISBLANK(VLOOKUP($N171,[2]ActorTable!$1:$1048576,MATCH("표준 DI pp Min",[2]ActorTable!$1:$1,0),0)),"삭제",
      INT(VLOOKUP($M171,$AP:$BC,MATCH($AZ$1,$AP$1:$BC$1,0),0)*(VLOOKUP($N171,[2]ActorTable!$1:$1048576,MATCH("표준 DI pp Min",[2]ActorTable!$1:$1,0),0)+$H171*(VLOOKUP($N171,[2]ActorTable!$1:$1048576,MATCH("표준 DI pp Max",[2]ActorTable!$1:$1,0),0)-VLOOKUP($N171,[2]ActorTable!$1:$1048576,MATCH("표준 DI pp Min",[2]ActorTable!$1:$1,0),0)+1))))),
IF($M171="안 지정 캐릭터 영웅등급",
  IF(AND(OR($B171=10,$B171=11),$M171=OFFSET($M171,-1,0)),OFFSET(Q171,-1,0),
    VLOOKUP($M171,$AP:$BC,MATCH($BB$1,$AP$1:$BC$1,0),0)+INT($H171*(VLOOKUP($M171,$AP:$BC,MATCH($BC$1,$AP$1:$BC$1,0),0)-VLOOKUP($M171,$AP:$BC,MATCH($BB$1,$AP$1:$BC$1,0),0)+1))),
IF($M171="지정 캐릭터 PP",
  IF(AND(OR($B171=10,$B171=11),$M171=OFFSET($M171,-1,0)),OFFSET(Q171,-1,0),
    INT($O171*VLOOKUP($M171,$AP:$BC,MATCH($AZ$1,$AP$1:$BC$1,0),0)*IF($O171&lt;=15,1,1+($O171-15)^0.5/8)*CHOOSE(MID($N171,7,1)+1,1,1.25,2))),
"그외없음")))))))</f>
        <v>삭제</v>
      </c>
      <c r="R171" t="str">
        <f ca="1">IF($M171="삭제","삭제",
IF($M171="지정 장비",
  IF($P171="DI",
    VLOOKUP($N171,[1]EquipTable!$1:$1048576,MATCH("표준 DI pr Min",[1]EquipTable!$1:$1,0),0)+INT($I171*(VLOOKUP($N171,[1]EquipTable!$1:$1048576,MATCH("표준 DI pr Max",[1]EquipTable!$1:$1,0),0)-VLOOKUP($N171,[1]EquipTable!$1:$1048576,MATCH("표준 DI pr Min",[1]EquipTable!$1:$1,0),0)+1)),
    ROUNDDOWN(VLOOKUP($N171,[1]EquipTable!$1:$1048576,MATCH("표준 GO pr Min",[1]EquipTable!$1:$1,0),0)+INT($I171*(VLOOKUP($N171,[1]EquipTable!$1:$1048576,MATCH("표준 GO pr Max",[1]EquipTable!$1:$1,0),0)-VLOOKUP($N171,[1]EquipTable!$1:$1048576,MATCH("표준 GO pr Min",[1]EquipTable!$1:$1,0),0)+100)),-2)),
IF(OR($M171="캐릭터 상자 일반등급",$M171="캐릭터 상자 영웅등급"),VLOOKUP($M171,$AP:$BC,MATCH($AZ$1,$AP$1:$BC$1,0),0),
IF(OR($M171="지정 캐릭터",IF(ISERROR(FIND("지정 캐릭터 LBP",$M171)),0,1)),
  IF(AND(OR($B171=10,$B171=11),$M171=OFFSET($M171,-1,0)),OFFSET(R171,-1,0),
    INT(VLOOKUP($M171,$AP:$BC,MATCH($AZ$1,$AP$1:$BC$1,0),0)*(VLOOKUP($N171,[2]ActorTable!$1:$1048576,MATCH("표준 DI pr Min",[2]ActorTable!$1:$1,0),0)+$I171*(VLOOKUP($N171,[2]ActorTable!$1:$1048576,MATCH("표준 DI pr Max",[2]ActorTable!$1:$1,0),0)-VLOOKUP($N171,[2]ActorTable!$1:$1048576,MATCH("표준 DI pr Min",[2]ActorTable!$1:$1,0),0)+1)))),
IF($M171="안 지정 캐릭터 영웅등급",
  IF(AND(OR($B171=10,$B171=11),$M171=OFFSET($M171,-1,0)),OFFSET(R171,-1,0),
    VLOOKUP($M171,$AP:$BC,MATCH($AZ$1,$AP$1:$BC$1,0),0)+INT($I171*(VLOOKUP($M171,$AP:$BC,MATCH($BA$1,$AP$1:$BC$1,0),0)-VLOOKUP($M171,$AP:$BC,MATCH($AZ$1,$AP$1:$BC$1,0),0)+1))),
IF($M171="지정 캐릭터 PP",
  IF(AND(OR($B171=10,$B171=11),$M171=OFFSET($M171,-1,0)),OFFSET(R171,-1,0),
    INT($O171*VLOOKUP($M171,$AP:$BC,MATCH($AZ$1,$AP$1:$BC$1,0),0)*IF($O171&lt;=15,1,1+($O171-15)^0.5/8)*CHOOSE(MID($N171,7,1)+1,1,1.25,2)*(VLOOKUP($M171,$AP:$BC,MATCH($BA$1,$AP$1:$BC$1,0),0)+$I171*(VLOOKUP($M171,$AP:$BC,MATCH($BB$1,$AP$1:$BC$1,0),0)-VLOOKUP($M171,$AP:$BC,MATCH($BA$1,$AP$1:$BC$1,0),0))))),
IF(OR($M171="안 지정 캐릭터 PP 일반등급",$M171="안 지정 캐릭터 PP 영웅등급"),
  IF(AND(OR($B171=10,$B171=11),$M171=OFFSET($M171,-1,0)),OFFSET(R171,-1,0),
    $O171*VLOOKUP($M171,$AP:$BC,MATCH($AZ$1,$AP$1:$BC$1,0),0)),
"그외없음")))))))</f>
        <v>삭제</v>
      </c>
      <c r="S171" t="str">
        <f ca="1">IF(OR(ISNUMBER(N171),N171="삭제",ISBLANK(N171)),"",
IF(LEFT(N171,5)="Equip",
  IF($BP$1&lt;VLOOKUP(N171,[1]EquipTable!$1:$1048576,MATCH("업데이트순번",[1]EquipTable!$1:$1,0),0),"업데이트순번이상",""),
IF(LEFT(N171,5)="Actor",
  IF($BY$1&lt;VLOOKUP(N171,[2]ActorTable!$1:$1048576,MATCH("업데이트순번",[2]ActorTable!$1:$1,0),0),"업데이트순번이상",""),
"그외없음")))</f>
        <v/>
      </c>
      <c r="T171" t="str">
        <f ca="1">IF(OR(ISNUMBER(N171),N171="삭제",ISBLANK(N171)),"",
IF(LEFT(N171,5)="Equip",IF(MID(N171,7,1)="4","전설",""),
IF(LEFT(N171,5)="Actor",IF(MID(N171,7,1)="2","전설",""),
"그외없음")))</f>
        <v/>
      </c>
      <c r="AA171" t="str">
        <f ca="1">IF(ISBLANK(AB171),"",
VLOOKUP(AB171,OFFSET(INDIRECT("$A:$B"),0,MATCH(AB$1&amp;"_Verify",INDIRECT("$1:$1"),0)-1),2,0)
)</f>
        <v/>
      </c>
      <c r="AH171" t="str">
        <f>IF(OR(ISNUMBER(AC171),AC171="삭제",ISBLANK(AC171)),"",
IF(LEFT(AC171,5)="Equip",
  IF($BP$1&lt;VLOOKUP(AC171,[1]EquipTable!$1:$1048576,MATCH("업데이트순번",[1]EquipTable!$1:$1,0),0),"업데이트순번이상",""),
IF(LEFT(AC171,5)="Actor",
  IF($BY$1&lt;VLOOKUP(AC171,[2]ActorTable!$1:$1048576,MATCH("업데이트순번",[2]ActorTable!$1:$1,0),0),"업데이트순번이상",""),
"그외없음")))</f>
        <v/>
      </c>
      <c r="AI171" s="11" t="str">
        <f>IF(OR(ISNUMBER(AC171),AC171="삭제",ISBLANK(AC171)),"",
IF(LEFT(AC171,5)="Equip",IF(MID(AC171,7,1)="4","전설",""),
IF(LEFT(AC171,5)="Actor",IF(MID(AC171,7,1)="2","전설",""),
"그외없음")))</f>
        <v/>
      </c>
      <c r="AJ171" t="str">
        <f>IF(ISBLANK($AB171),"",
IF(AND($B171&gt;=VLOOKUP($AB171,$AP:$AS,3,0),$B171&lt;=VLOOKUP($AB171,$AP:$AS,4,0)),"","슬롯타입이상"))</f>
        <v/>
      </c>
      <c r="AK171" t="str">
        <f>IF(OR(
  AND(NOT(ISERROR(FIND("상자",AB171))),ISBLANK(AC171)),
  AND(ISBLANK(AB171),ISBLANK(AC171)),
  AND(NOT(ISERROR(FIND("안 지정",AB171))),ISNUMBER(AC171))),"",
IF(AND(NOT(ISERROR(FIND("상자",AB171))),NOT(ISBLANK(AC171))),"밸류불필요",
IF(AND(NOT(ISERROR(FIND("안 지정",AB171))),NOT(ISNUMBER(AC171))),"숫자필요",
IF(NOT(ISERROR(FIND("장비",AB171))),
  IFERROR(VLOOKUP(AC171,[1]EquipTable!$A:$T,MATCH("이름참고",[1]EquipTable!$1:$1,0),0),"장비없음"),
IF(NOT(ISERROR(FIND("캐릭터",AB171))),
  IFERROR(VLOOKUP(AC171,[2]ActorTable!$A:$H,MATCH("이름참고",[2]ActorTable!$1:$1,0),0),"캐릭터없음"),
"")))))</f>
        <v/>
      </c>
      <c r="AL171">
        <v>1</v>
      </c>
      <c r="AM171" t="str">
        <f ca="1">IF(ROW()=2,AN171,OFFSET(AM171,-1,0)&amp;IF(LEN(AN171)=0,"",","&amp;AN171))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v>
      </c>
      <c r="AN171" t="str">
        <f ca="1">IF(AL171&lt;&gt;1,"",
"{"""&amp;A$1&amp;""":"&amp;A171
&amp;","""&amp;B$1&amp;""":"&amp;B171
&amp;IF(LEN(AA171)=0,"",","""&amp;AA$1&amp;""":"""&amp;AA171&amp;"""")
&amp;IF(LEN(AC171)=0,"",","""&amp;AC$1&amp;""":"""&amp;AC171&amp;"""")
&amp;IF(LEN(AD171)=0,"",","""&amp;AD$1&amp;""":"&amp;AD171)
&amp;IF(LEN(AE171)=0,"",","""&amp;AE$1&amp;""":"""&amp;AE171&amp;"""")
&amp;IF(LEN(AF171)=0,"",","""&amp;AF$1&amp;""":"&amp;AF171)
&amp;IF(LEN(AG171)=0,"",","""&amp;AG$1&amp;""":"&amp;AG171)&amp;"}")</f>
        <v>{"dy":17,"sl":9}</v>
      </c>
    </row>
    <row r="172" spans="1:40">
      <c r="A172">
        <v>18</v>
      </c>
      <c r="B172">
        <v>0</v>
      </c>
      <c r="C172">
        <f>IF(B172&lt;=9,0,
IF(B172=10,1,2))</f>
        <v>0</v>
      </c>
      <c r="D172">
        <f ca="1">RAND()</f>
        <v>0.21372417602394556</v>
      </c>
      <c r="E172">
        <f ca="1">RAND()</f>
        <v>0.85735059404265312</v>
      </c>
      <c r="F172">
        <f ca="1">RAND()</f>
        <v>0.26250187685097848</v>
      </c>
      <c r="G172">
        <f ca="1">RAND()</f>
        <v>0.36049447833717785</v>
      </c>
      <c r="H172">
        <f ca="1">RAND()</f>
        <v>0.75156212553570989</v>
      </c>
      <c r="I172">
        <f ca="1">RAND()</f>
        <v>0.84344599271535603</v>
      </c>
      <c r="M172" t="str">
        <f ca="1">IF(LEN(J172)&lt;&gt;0,J172,VLOOKUP(D172+$B172,$BJ:$BK,MATCH($BK$1,$BJ$1:$BK$1,0),1))</f>
        <v>지정 장비</v>
      </c>
      <c r="N172" t="str">
        <f ca="1">IF(LEN(K172)&lt;&gt;0,
  IF(LEN($J172)=0,"두 칸 모두 입력",
  IF($J172="지정 장비",K172,INDEX($CA:$CA,MATCH(K172,$CB:$CB,0)))),
IF($M172="삭제","삭제",
IF($M172="지정 장비",VLOOKUP($E172,OFFSET($BS:$BV,0,IF($B172=6,1,IF($B172=7,2,0))),MATCH($BV$1,OFFSET($BS$1:$BV$1,0,IF($B172=6,1,IF($B172=7,2,0))),0),1),
IF(OR($M172="캐릭터 상자 일반등급",$M172="캐릭터 상자 영웅등급"),"삭제",
IF(OR($M172="지정 캐릭터",$M172="지정 캐릭터 PP",IF(ISERROR(FIND("지정 캐릭터 LBP",$M172)),0,1)),
  IF(AND(OR($B172=10,$B172=11),$M172=OFFSET($M172,-1,0)),OFFSET(N172,-1,0),VLOOKUP($E172,$BZ:$CA,MATCH($CA$1,$BZ$1:$CA$1,0),1)),
IF(OR($M172="안 지정 캐릭터 영웅등급",$M172="안 지정 캐릭터 PP 일반등급",$M172="안 지정 캐릭터 PP 영웅등급"),
  IF(AND(OR($B172=10,$B172=11),$M172=OFFSET($M172,-1,0)),OFFSET(N172,-1,0),INT($E172*100000)),
"그외없음"))))))</f>
        <v>Equip7202</v>
      </c>
      <c r="O172">
        <f ca="1">IF(LEN(L172)&lt;&gt;0,
  IF(OR(LEN($J172)=0,LEN($K172)=0),"세 칸 모두 입력",L172),
IF($M172="삭제","삭제",
IF(OR($M172="지정 장비",$M172="캐릭터 상자 일반등급",$M172="캐릭터 상자 영웅등급",$M172="지정 캐릭터",IF(ISERROR(FIND("지정 캐릭터 LBP",$M172)),0,1),$M172="안 지정 캐릭터 영웅등급"),1,
IF($M172="지정 캐릭터 PP",
  IF(AND(OR($B172=10,$B172=11),$M172=OFFSET($M172,-1,0)),OFFSET(O172,-1,0),
    VLOOKUP($M172,$AP:$BB,MATCH($AX$1,$AP$1:$BB$1,0),0)+INT($E172*(VLOOKUP($M172,$AP:$BB,MATCH($AY$1,$AP$1:$BB$1,0),0)-VLOOKUP($M172,$AP:$BB,MATCH($AX$1,$AP$1:$BB$1,0),0)+1))),
IF(OR($M172="안 지정 캐릭터 PP 일반등급",$M172="안 지정 캐릭터 PP 영웅등급"),
  IF(AND(OR($B172=10,$B172=11),$M172=OFFSET($M172,-1,0)),OFFSET(O172,-1,0),
    VLOOKUP($M172,$AP:$BB,MATCH($AX$1,$AP$1:$BB$1,0),0)+INT($E172*(VLOOKUP($M172,$AP:$BB,MATCH($AY$1,$AP$1:$BB$1,0),0)-VLOOKUP($M172,$AP:$BB,MATCH($AX$1,$AP$1:$BB$1,0),0)+1))),
"그외없음")))))</f>
        <v>1</v>
      </c>
      <c r="P172" t="str">
        <f ca="1">IF($M172="삭제","삭제",
IF($M172="지정 장비",
  IF(ISBLANK(VLOOKUP($N172,[1]EquipTable!$1:$1048576,MATCH("표준 GO pr Min",[1]EquipTable!$1:$1,0),0)),"DI",
    IF(ISBLANK(VLOOKUP($N172,[1]EquipTable!$1:$1048576,MATCH("표준 DI pr Min",[1]EquipTable!$1:$1,0),0)),"GO",
      IF(G172&lt;IF($B172&lt;=1,0.5,0.25),"DI","GO"))),
IF(OR($M172="캐릭터 상자 일반등급",$M172="캐릭터 상자 영웅등급"),"DI",
IF(OR($M172="지정 캐릭터",IF(ISERROR(FIND("지정 캐릭터 LBP",$M172)),0,1),$M172="안 지정 캐릭터 영웅등급"),"DI",
IF($M172="지정 캐릭터 PP","DI",
IF(OR($M172="안 지정 캐릭터 PP 일반등급",$M172="안 지정 캐릭터 PP 영웅등급"),"GO",
"그외없음"))))))</f>
        <v>DI</v>
      </c>
      <c r="Q172" t="str">
        <f ca="1">IF($M172="삭제","삭제",
IF($P172="GO","삭제",
IF($M172="지정 장비",
  IF(ISBLANK(VLOOKUP($N172,[1]EquipTable!$1:$1048576,MATCH("표준 DI pp Min",[1]EquipTable!$1:$1,0),0)),"삭제",
    VLOOKUP($N172,[1]EquipTable!$1:$1048576,MATCH("표준 DI pp Min",[1]EquipTable!$1:$1,0),0)+INT($H172*(VLOOKUP($N172,[1]EquipTable!$1:$1048576,MATCH("표준 DI pp Max",[1]EquipTable!$1:$1,0),0)-VLOOKUP($N172,[1]EquipTable!$1:$1048576,MATCH("표준 DI pp Min",[1]EquipTable!$1:$1,0),0)+1))),
IF(OR($M172="캐릭터 상자 일반등급",$M172="캐릭터 상자 영웅등급"),"삭제",
IF(OR($M172="지정 캐릭터",IF(ISERROR(FIND("지정 캐릭터 LBP",$M172)),0,1)),
  IF(AND(OR($B172=10,$B172=11),$M172=OFFSET($M172,-1,0)),OFFSET(Q172,-1,0),
    IF(ISBLANK(VLOOKUP($N172,[2]ActorTable!$1:$1048576,MATCH("표준 DI pp Min",[2]ActorTable!$1:$1,0),0)),"삭제",
      INT(VLOOKUP($M172,$AP:$BC,MATCH($AZ$1,$AP$1:$BC$1,0),0)*(VLOOKUP($N172,[2]ActorTable!$1:$1048576,MATCH("표준 DI pp Min",[2]ActorTable!$1:$1,0),0)+$H172*(VLOOKUP($N172,[2]ActorTable!$1:$1048576,MATCH("표준 DI pp Max",[2]ActorTable!$1:$1,0),0)-VLOOKUP($N172,[2]ActorTable!$1:$1048576,MATCH("표준 DI pp Min",[2]ActorTable!$1:$1,0),0)+1))))),
IF($M172="안 지정 캐릭터 영웅등급",
  IF(AND(OR($B172=10,$B172=11),$M172=OFFSET($M172,-1,0)),OFFSET(Q172,-1,0),
    VLOOKUP($M172,$AP:$BC,MATCH($BB$1,$AP$1:$BC$1,0),0)+INT($H172*(VLOOKUP($M172,$AP:$BC,MATCH($BC$1,$AP$1:$BC$1,0),0)-VLOOKUP($M172,$AP:$BC,MATCH($BB$1,$AP$1:$BC$1,0),0)+1))),
IF($M172="지정 캐릭터 PP",
  IF(AND(OR($B172=10,$B172=11),$M172=OFFSET($M172,-1,0)),OFFSET(Q172,-1,0),
    INT($O172*VLOOKUP($M172,$AP:$BC,MATCH($AZ$1,$AP$1:$BC$1,0),0)*IF($O172&lt;=15,1,1+($O172-15)^0.5/8)*CHOOSE(MID($N172,7,1)+1,1,1.25,2))),
"그외없음")))))))</f>
        <v>삭제</v>
      </c>
      <c r="R172">
        <f ca="1">IF($M172="삭제","삭제",
IF($M172="지정 장비",
  IF($P172="DI",
    VLOOKUP($N172,[1]EquipTable!$1:$1048576,MATCH("표준 DI pr Min",[1]EquipTable!$1:$1,0),0)+INT($I172*(VLOOKUP($N172,[1]EquipTable!$1:$1048576,MATCH("표준 DI pr Max",[1]EquipTable!$1:$1,0),0)-VLOOKUP($N172,[1]EquipTable!$1:$1048576,MATCH("표준 DI pr Min",[1]EquipTable!$1:$1,0),0)+1)),
    ROUNDDOWN(VLOOKUP($N172,[1]EquipTable!$1:$1048576,MATCH("표준 GO pr Min",[1]EquipTable!$1:$1,0),0)+INT($I172*(VLOOKUP($N172,[1]EquipTable!$1:$1048576,MATCH("표준 GO pr Max",[1]EquipTable!$1:$1,0),0)-VLOOKUP($N172,[1]EquipTable!$1:$1048576,MATCH("표준 GO pr Min",[1]EquipTable!$1:$1,0),0)+100)),-2)),
IF(OR($M172="캐릭터 상자 일반등급",$M172="캐릭터 상자 영웅등급"),VLOOKUP($M172,$AP:$BC,MATCH($AZ$1,$AP$1:$BC$1,0),0),
IF(OR($M172="지정 캐릭터",IF(ISERROR(FIND("지정 캐릭터 LBP",$M172)),0,1)),
  IF(AND(OR($B172=10,$B172=11),$M172=OFFSET($M172,-1,0)),OFFSET(R172,-1,0),
    INT(VLOOKUP($M172,$AP:$BC,MATCH($AZ$1,$AP$1:$BC$1,0),0)*(VLOOKUP($N172,[2]ActorTable!$1:$1048576,MATCH("표준 DI pr Min",[2]ActorTable!$1:$1,0),0)+$I172*(VLOOKUP($N172,[2]ActorTable!$1:$1048576,MATCH("표준 DI pr Max",[2]ActorTable!$1:$1,0),0)-VLOOKUP($N172,[2]ActorTable!$1:$1048576,MATCH("표준 DI pr Min",[2]ActorTable!$1:$1,0),0)+1)))),
IF($M172="안 지정 캐릭터 영웅등급",
  IF(AND(OR($B172=10,$B172=11),$M172=OFFSET($M172,-1,0)),OFFSET(R172,-1,0),
    VLOOKUP($M172,$AP:$BC,MATCH($AZ$1,$AP$1:$BC$1,0),0)+INT($I172*(VLOOKUP($M172,$AP:$BC,MATCH($BA$1,$AP$1:$BC$1,0),0)-VLOOKUP($M172,$AP:$BC,MATCH($AZ$1,$AP$1:$BC$1,0),0)+1))),
IF($M172="지정 캐릭터 PP",
  IF(AND(OR($B172=10,$B172=11),$M172=OFFSET($M172,-1,0)),OFFSET(R172,-1,0),
    INT($O172*VLOOKUP($M172,$AP:$BC,MATCH($AZ$1,$AP$1:$BC$1,0),0)*IF($O172&lt;=15,1,1+($O172-15)^0.5/8)*CHOOSE(MID($N172,7,1)+1,1,1.25,2)*(VLOOKUP($M172,$AP:$BC,MATCH($BA$1,$AP$1:$BC$1,0),0)+$I172*(VLOOKUP($M172,$AP:$BC,MATCH($BB$1,$AP$1:$BC$1,0),0)-VLOOKUP($M172,$AP:$BC,MATCH($BA$1,$AP$1:$BC$1,0),0))))),
IF(OR($M172="안 지정 캐릭터 PP 일반등급",$M172="안 지정 캐릭터 PP 영웅등급"),
  IF(AND(OR($B172=10,$B172=11),$M172=OFFSET($M172,-1,0)),OFFSET(R172,-1,0),
    $O172*VLOOKUP($M172,$AP:$BC,MATCH($AZ$1,$AP$1:$BC$1,0),0)),
"그외없음")))))))</f>
        <v>16</v>
      </c>
      <c r="S172" t="str">
        <f ca="1">IF(OR(ISNUMBER(N172),N172="삭제",ISBLANK(N172)),"",
IF(LEFT(N172,5)="Equip",
  IF($BP$1&lt;VLOOKUP(N172,[1]EquipTable!$1:$1048576,MATCH("업데이트순번",[1]EquipTable!$1:$1,0),0),"업데이트순번이상",""),
IF(LEFT(N172,5)="Actor",
  IF($BY$1&lt;VLOOKUP(N172,[2]ActorTable!$1:$1048576,MATCH("업데이트순번",[2]ActorTable!$1:$1,0),0),"업데이트순번이상",""),
"그외없음")))</f>
        <v/>
      </c>
      <c r="T172" t="str">
        <f ca="1">IF(OR(ISNUMBER(N172),N172="삭제",ISBLANK(N172)),"",
IF(LEFT(N172,5)="Equip",IF(MID(N172,7,1)="4","전설",""),
IF(LEFT(N172,5)="Actor",IF(MID(N172,7,1)="2","전설",""),
"그외없음")))</f>
        <v/>
      </c>
      <c r="U172" t="s">
        <v>82</v>
      </c>
      <c r="V172" t="s">
        <v>184</v>
      </c>
      <c r="W172">
        <v>1</v>
      </c>
      <c r="X172" t="s">
        <v>125</v>
      </c>
      <c r="Z172">
        <v>7300</v>
      </c>
      <c r="AA172" t="str">
        <f ca="1">IF(ISBLANK(AB172),"",
VLOOKUP(AB172,OFFSET(INDIRECT("$A:$B"),0,MATCH(AB$1&amp;"_Verify",INDIRECT("$1:$1"),0)-1),2,0)
)</f>
        <v>upn</v>
      </c>
      <c r="AB172" t="s">
        <v>92</v>
      </c>
      <c r="AC172">
        <v>13427</v>
      </c>
      <c r="AD172">
        <v>9</v>
      </c>
      <c r="AE172" t="s">
        <v>125</v>
      </c>
      <c r="AG172">
        <v>2700</v>
      </c>
      <c r="AH172" t="str">
        <f>IF(OR(ISNUMBER(AC172),AC172="삭제",ISBLANK(AC172)),"",
IF(LEFT(AC172,5)="Equip",
  IF($BP$1&lt;VLOOKUP(AC172,[1]EquipTable!$1:$1048576,MATCH("업데이트순번",[1]EquipTable!$1:$1,0),0),"업데이트순번이상",""),
IF(LEFT(AC172,5)="Actor",
  IF($BY$1&lt;VLOOKUP(AC172,[2]ActorTable!$1:$1048576,MATCH("업데이트순번",[2]ActorTable!$1:$1,0),0),"업데이트순번이상",""),
"그외없음")))</f>
        <v/>
      </c>
      <c r="AI172" s="11" t="str">
        <f>IF(OR(ISNUMBER(AC172),AC172="삭제",ISBLANK(AC172)),"",
IF(LEFT(AC172,5)="Equip",IF(MID(AC172,7,1)="4","전설",""),
IF(LEFT(AC172,5)="Actor",IF(MID(AC172,7,1)="2","전설",""),
"그외없음")))</f>
        <v/>
      </c>
      <c r="AJ172" t="str">
        <f>IF(ISBLANK($AB172),"",
IF(AND($B172&gt;=VLOOKUP($AB172,$AP:$AS,3,0),$B172&lt;=VLOOKUP($AB172,$AP:$AS,4,0)),"","슬롯타입이상"))</f>
        <v/>
      </c>
      <c r="AK172" t="str">
        <f>IF(OR(
  AND(NOT(ISERROR(FIND("상자",AB172))),ISBLANK(AC172)),
  AND(ISBLANK(AB172),ISBLANK(AC172)),
  AND(NOT(ISERROR(FIND("안 지정",AB172))),ISNUMBER(AC172))),"",
IF(AND(NOT(ISERROR(FIND("상자",AB172))),NOT(ISBLANK(AC172))),"밸류불필요",
IF(AND(NOT(ISERROR(FIND("안 지정",AB172))),NOT(ISNUMBER(AC172))),"숫자필요",
IF(NOT(ISERROR(FIND("장비",AB172))),
  IFERROR(VLOOKUP(AC172,[1]EquipTable!$A:$T,MATCH("이름참고",[1]EquipTable!$1:$1,0),0),"장비없음"),
IF(NOT(ISERROR(FIND("캐릭터",AB172))),
  IFERROR(VLOOKUP(AC172,[2]ActorTable!$A:$H,MATCH("이름참고",[2]ActorTable!$1:$1,0),0),"캐릭터없음"),
"")))))</f>
        <v/>
      </c>
      <c r="AL172">
        <v>1</v>
      </c>
      <c r="AM172" t="str">
        <f ca="1">IF(ROW()=2,AN172,OFFSET(AM172,-1,0)&amp;IF(LEN(AN172)=0,"",","&amp;AN172))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v>
      </c>
      <c r="AN172" t="str">
        <f ca="1">IF(AL172&lt;&gt;1,"",
"{"""&amp;A$1&amp;""":"&amp;A172
&amp;","""&amp;B$1&amp;""":"&amp;B172
&amp;IF(LEN(AA172)=0,"",","""&amp;AA$1&amp;""":"""&amp;AA172&amp;"""")
&amp;IF(LEN(AC172)=0,"",","""&amp;AC$1&amp;""":"""&amp;AC172&amp;"""")
&amp;IF(LEN(AD172)=0,"",","""&amp;AD$1&amp;""":"&amp;AD172)
&amp;IF(LEN(AE172)=0,"",","""&amp;AE$1&amp;""":"""&amp;AE172&amp;"""")
&amp;IF(LEN(AF172)=0,"",","""&amp;AF$1&amp;""":"&amp;AF172)
&amp;IF(LEN(AG172)=0,"",","""&amp;AG$1&amp;""":"&amp;AG172)&amp;"}")</f>
        <v>{"dy":18,"sl":0,"tp":"upn","vl":"13427","cn":9,"pt":"GO","pr":2700}</v>
      </c>
    </row>
    <row r="173" spans="1:40">
      <c r="A173">
        <v>18</v>
      </c>
      <c r="B173">
        <v>1</v>
      </c>
      <c r="C173">
        <f>IF(B173&lt;=9,0,
IF(B173=10,1,2))</f>
        <v>0</v>
      </c>
      <c r="D173">
        <f ca="1">RAND()</f>
        <v>0.44321929012442074</v>
      </c>
      <c r="E173">
        <f ca="1">RAND()</f>
        <v>9.8023358488542933E-2</v>
      </c>
      <c r="F173">
        <f ca="1">RAND()</f>
        <v>0.7692319687513498</v>
      </c>
      <c r="G173">
        <f ca="1">RAND()</f>
        <v>0.68383130600257014</v>
      </c>
      <c r="H173">
        <f ca="1">RAND()</f>
        <v>0.14244802258181788</v>
      </c>
      <c r="I173">
        <f ca="1">RAND()</f>
        <v>0.57108813073982401</v>
      </c>
      <c r="M173" t="str">
        <f ca="1">IF(LEN(J173)&lt;&gt;0,J173,VLOOKUP(D173+$B173,$BJ:$BK,MATCH($BK$1,$BJ$1:$BK$1,0),1))</f>
        <v>지정 장비</v>
      </c>
      <c r="N173" t="str">
        <f ca="1">IF(LEN(K173)&lt;&gt;0,
  IF(LEN($J173)=0,"두 칸 모두 입력",
  IF($J173="지정 장비",K173,INDEX($CA:$CA,MATCH(K173,$CB:$CB,0)))),
IF($M173="삭제","삭제",
IF($M173="지정 장비",VLOOKUP($E173,OFFSET($BS:$BV,0,IF($B173=6,1,IF($B173=7,2,0))),MATCH($BV$1,OFFSET($BS$1:$BV$1,0,IF($B173=6,1,IF($B173=7,2,0))),0),1),
IF(OR($M173="캐릭터 상자 일반등급",$M173="캐릭터 상자 영웅등급"),"삭제",
IF(OR($M173="지정 캐릭터",$M173="지정 캐릭터 PP",IF(ISERROR(FIND("지정 캐릭터 LBP",$M173)),0,1)),
  IF(AND(OR($B173=10,$B173=11),$M173=OFFSET($M173,-1,0)),OFFSET(N173,-1,0),VLOOKUP($E173,$BZ:$CA,MATCH($CA$1,$BZ$1:$CA$1,0),1)),
IF(OR($M173="안 지정 캐릭터 영웅등급",$M173="안 지정 캐릭터 PP 일반등급",$M173="안 지정 캐릭터 PP 영웅등급"),
  IF(AND(OR($B173=10,$B173=11),$M173=OFFSET($M173,-1,0)),OFFSET(N173,-1,0),INT($E173*100000)),
"그외없음"))))))</f>
        <v>Equip0302</v>
      </c>
      <c r="O173">
        <f ca="1">IF(LEN(L173)&lt;&gt;0,
  IF(OR(LEN($J173)=0,LEN($K173)=0),"세 칸 모두 입력",L173),
IF($M173="삭제","삭제",
IF(OR($M173="지정 장비",$M173="캐릭터 상자 일반등급",$M173="캐릭터 상자 영웅등급",$M173="지정 캐릭터",IF(ISERROR(FIND("지정 캐릭터 LBP",$M173)),0,1),$M173="안 지정 캐릭터 영웅등급"),1,
IF($M173="지정 캐릭터 PP",
  IF(AND(OR($B173=10,$B173=11),$M173=OFFSET($M173,-1,0)),OFFSET(O173,-1,0),
    VLOOKUP($M173,$AP:$BB,MATCH($AX$1,$AP$1:$BB$1,0),0)+INT($E173*(VLOOKUP($M173,$AP:$BB,MATCH($AY$1,$AP$1:$BB$1,0),0)-VLOOKUP($M173,$AP:$BB,MATCH($AX$1,$AP$1:$BB$1,0),0)+1))),
IF(OR($M173="안 지정 캐릭터 PP 일반등급",$M173="안 지정 캐릭터 PP 영웅등급"),
  IF(AND(OR($B173=10,$B173=11),$M173=OFFSET($M173,-1,0)),OFFSET(O173,-1,0),
    VLOOKUP($M173,$AP:$BB,MATCH($AX$1,$AP$1:$BB$1,0),0)+INT($E173*(VLOOKUP($M173,$AP:$BB,MATCH($AY$1,$AP$1:$BB$1,0),0)-VLOOKUP($M173,$AP:$BB,MATCH($AX$1,$AP$1:$BB$1,0),0)+1))),
"그외없음")))))</f>
        <v>1</v>
      </c>
      <c r="P173" t="str">
        <f ca="1">IF($M173="삭제","삭제",
IF($M173="지정 장비",
  IF(ISBLANK(VLOOKUP($N173,[1]EquipTable!$1:$1048576,MATCH("표준 GO pr Min",[1]EquipTable!$1:$1,0),0)),"DI",
    IF(ISBLANK(VLOOKUP($N173,[1]EquipTable!$1:$1048576,MATCH("표준 DI pr Min",[1]EquipTable!$1:$1,0),0)),"GO",
      IF(G173&lt;IF($B173&lt;=1,0.5,0.25),"DI","GO"))),
IF(OR($M173="캐릭터 상자 일반등급",$M173="캐릭터 상자 영웅등급"),"DI",
IF(OR($M173="지정 캐릭터",IF(ISERROR(FIND("지정 캐릭터 LBP",$M173)),0,1),$M173="안 지정 캐릭터 영웅등급"),"DI",
IF($M173="지정 캐릭터 PP","DI",
IF(OR($M173="안 지정 캐릭터 PP 일반등급",$M173="안 지정 캐릭터 PP 영웅등급"),"GO",
"그외없음"))))))</f>
        <v>GO</v>
      </c>
      <c r="Q173" t="str">
        <f ca="1">IF($M173="삭제","삭제",
IF($P173="GO","삭제",
IF($M173="지정 장비",
  IF(ISBLANK(VLOOKUP($N173,[1]EquipTable!$1:$1048576,MATCH("표준 DI pp Min",[1]EquipTable!$1:$1,0),0)),"삭제",
    VLOOKUP($N173,[1]EquipTable!$1:$1048576,MATCH("표준 DI pp Min",[1]EquipTable!$1:$1,0),0)+INT($H173*(VLOOKUP($N173,[1]EquipTable!$1:$1048576,MATCH("표준 DI pp Max",[1]EquipTable!$1:$1,0),0)-VLOOKUP($N173,[1]EquipTable!$1:$1048576,MATCH("표준 DI pp Min",[1]EquipTable!$1:$1,0),0)+1))),
IF(OR($M173="캐릭터 상자 일반등급",$M173="캐릭터 상자 영웅등급"),"삭제",
IF(OR($M173="지정 캐릭터",IF(ISERROR(FIND("지정 캐릭터 LBP",$M173)),0,1)),
  IF(AND(OR($B173=10,$B173=11),$M173=OFFSET($M173,-1,0)),OFFSET(Q173,-1,0),
    IF(ISBLANK(VLOOKUP($N173,[2]ActorTable!$1:$1048576,MATCH("표준 DI pp Min",[2]ActorTable!$1:$1,0),0)),"삭제",
      INT(VLOOKUP($M173,$AP:$BC,MATCH($AZ$1,$AP$1:$BC$1,0),0)*(VLOOKUP($N173,[2]ActorTable!$1:$1048576,MATCH("표준 DI pp Min",[2]ActorTable!$1:$1,0),0)+$H173*(VLOOKUP($N173,[2]ActorTable!$1:$1048576,MATCH("표준 DI pp Max",[2]ActorTable!$1:$1,0),0)-VLOOKUP($N173,[2]ActorTable!$1:$1048576,MATCH("표준 DI pp Min",[2]ActorTable!$1:$1,0),0)+1))))),
IF($M173="안 지정 캐릭터 영웅등급",
  IF(AND(OR($B173=10,$B173=11),$M173=OFFSET($M173,-1,0)),OFFSET(Q173,-1,0),
    VLOOKUP($M173,$AP:$BC,MATCH($BB$1,$AP$1:$BC$1,0),0)+INT($H173*(VLOOKUP($M173,$AP:$BC,MATCH($BC$1,$AP$1:$BC$1,0),0)-VLOOKUP($M173,$AP:$BC,MATCH($BB$1,$AP$1:$BC$1,0),0)+1))),
IF($M173="지정 캐릭터 PP",
  IF(AND(OR($B173=10,$B173=11),$M173=OFFSET($M173,-1,0)),OFFSET(Q173,-1,0),
    INT($O173*VLOOKUP($M173,$AP:$BC,MATCH($AZ$1,$AP$1:$BC$1,0),0)*IF($O173&lt;=15,1,1+($O173-15)^0.5/8)*CHOOSE(MID($N173,7,1)+1,1,1.25,2))),
"그외없음")))))))</f>
        <v>삭제</v>
      </c>
      <c r="R173">
        <f ca="1">IF($M173="삭제","삭제",
IF($M173="지정 장비",
  IF($P173="DI",
    VLOOKUP($N173,[1]EquipTable!$1:$1048576,MATCH("표준 DI pr Min",[1]EquipTable!$1:$1,0),0)+INT($I173*(VLOOKUP($N173,[1]EquipTable!$1:$1048576,MATCH("표준 DI pr Max",[1]EquipTable!$1:$1,0),0)-VLOOKUP($N173,[1]EquipTable!$1:$1048576,MATCH("표준 DI pr Min",[1]EquipTable!$1:$1,0),0)+1)),
    ROUNDDOWN(VLOOKUP($N173,[1]EquipTable!$1:$1048576,MATCH("표준 GO pr Min",[1]EquipTable!$1:$1,0),0)+INT($I173*(VLOOKUP($N173,[1]EquipTable!$1:$1048576,MATCH("표준 GO pr Max",[1]EquipTable!$1:$1,0),0)-VLOOKUP($N173,[1]EquipTable!$1:$1048576,MATCH("표준 GO pr Min",[1]EquipTable!$1:$1,0),0)+100)),-2)),
IF(OR($M173="캐릭터 상자 일반등급",$M173="캐릭터 상자 영웅등급"),VLOOKUP($M173,$AP:$BC,MATCH($AZ$1,$AP$1:$BC$1,0),0),
IF(OR($M173="지정 캐릭터",IF(ISERROR(FIND("지정 캐릭터 LBP",$M173)),0,1)),
  IF(AND(OR($B173=10,$B173=11),$M173=OFFSET($M173,-1,0)),OFFSET(R173,-1,0),
    INT(VLOOKUP($M173,$AP:$BC,MATCH($AZ$1,$AP$1:$BC$1,0),0)*(VLOOKUP($N173,[2]ActorTable!$1:$1048576,MATCH("표준 DI pr Min",[2]ActorTable!$1:$1,0),0)+$I173*(VLOOKUP($N173,[2]ActorTable!$1:$1048576,MATCH("표준 DI pr Max",[2]ActorTable!$1:$1,0),0)-VLOOKUP($N173,[2]ActorTable!$1:$1048576,MATCH("표준 DI pr Min",[2]ActorTable!$1:$1,0),0)+1)))),
IF($M173="안 지정 캐릭터 영웅등급",
  IF(AND(OR($B173=10,$B173=11),$M173=OFFSET($M173,-1,0)),OFFSET(R173,-1,0),
    VLOOKUP($M173,$AP:$BC,MATCH($AZ$1,$AP$1:$BC$1,0),0)+INT($I173*(VLOOKUP($M173,$AP:$BC,MATCH($BA$1,$AP$1:$BC$1,0),0)-VLOOKUP($M173,$AP:$BC,MATCH($AZ$1,$AP$1:$BC$1,0),0)+1))),
IF($M173="지정 캐릭터 PP",
  IF(AND(OR($B173=10,$B173=11),$M173=OFFSET($M173,-1,0)),OFFSET(R173,-1,0),
    INT($O173*VLOOKUP($M173,$AP:$BC,MATCH($AZ$1,$AP$1:$BC$1,0),0)*IF($O173&lt;=15,1,1+($O173-15)^0.5/8)*CHOOSE(MID($N173,7,1)+1,1,1.25,2)*(VLOOKUP($M173,$AP:$BC,MATCH($BA$1,$AP$1:$BC$1,0),0)+$I173*(VLOOKUP($M173,$AP:$BC,MATCH($BB$1,$AP$1:$BC$1,0),0)-VLOOKUP($M173,$AP:$BC,MATCH($BA$1,$AP$1:$BC$1,0),0))))),
IF(OR($M173="안 지정 캐릭터 PP 일반등급",$M173="안 지정 캐릭터 PP 영웅등급"),
  IF(AND(OR($B173=10,$B173=11),$M173=OFFSET($M173,-1,0)),OFFSET(R173,-1,0),
    $O173*VLOOKUP($M173,$AP:$BC,MATCH($AZ$1,$AP$1:$BC$1,0),0)),
"그외없음")))))))</f>
        <v>7600</v>
      </c>
      <c r="S173" t="str">
        <f ca="1">IF(OR(ISNUMBER(N173),N173="삭제",ISBLANK(N173)),"",
IF(LEFT(N173,5)="Equip",
  IF($BP$1&lt;VLOOKUP(N173,[1]EquipTable!$1:$1048576,MATCH("업데이트순번",[1]EquipTable!$1:$1,0),0),"업데이트순번이상",""),
IF(LEFT(N173,5)="Actor",
  IF($BY$1&lt;VLOOKUP(N173,[2]ActorTable!$1:$1048576,MATCH("업데이트순번",[2]ActorTable!$1:$1,0),0),"업데이트순번이상",""),
"그외없음")))</f>
        <v/>
      </c>
      <c r="T173" t="str">
        <f ca="1">IF(OR(ISNUMBER(N173),N173="삭제",ISBLANK(N173)),"",
IF(LEFT(N173,5)="Equip",IF(MID(N173,7,1)="4","전설",""),
IF(LEFT(N173,5)="Actor",IF(MID(N173,7,1)="2","전설",""),
"그외없음")))</f>
        <v/>
      </c>
      <c r="U173" t="s">
        <v>82</v>
      </c>
      <c r="V173" t="s">
        <v>255</v>
      </c>
      <c r="W173">
        <v>1</v>
      </c>
      <c r="X173" t="s">
        <v>125</v>
      </c>
      <c r="Z173">
        <v>2000</v>
      </c>
      <c r="AA173" t="str">
        <f ca="1">IF(ISBLANK(AB173),"",
VLOOKUP(AB173,OFFSET(INDIRECT("$A:$B"),0,MATCH(AB$1&amp;"_Verify",INDIRECT("$1:$1"),0)-1),2,0)
)</f>
        <v>fe</v>
      </c>
      <c r="AB173" t="s">
        <v>82</v>
      </c>
      <c r="AC173" t="s">
        <v>356</v>
      </c>
      <c r="AD173">
        <v>1</v>
      </c>
      <c r="AE173" t="s">
        <v>125</v>
      </c>
      <c r="AG173">
        <v>7300</v>
      </c>
      <c r="AH173" t="str">
        <f ca="1">IF(OR(ISNUMBER(AC173),AC173="삭제",ISBLANK(AC173)),"",
IF(LEFT(AC173,5)="Equip",
  IF($BP$1&lt;VLOOKUP(AC173,[1]EquipTable!$1:$1048576,MATCH("업데이트순번",[1]EquipTable!$1:$1,0),0),"업데이트순번이상",""),
IF(LEFT(AC173,5)="Actor",
  IF($BY$1&lt;VLOOKUP(AC173,[2]ActorTable!$1:$1048576,MATCH("업데이트순번",[2]ActorTable!$1:$1,0),0),"업데이트순번이상",""),
"그외없음")))</f>
        <v/>
      </c>
      <c r="AI173" s="11" t="str">
        <f>IF(OR(ISNUMBER(AC173),AC173="삭제",ISBLANK(AC173)),"",
IF(LEFT(AC173,5)="Equip",IF(MID(AC173,7,1)="4","전설",""),
IF(LEFT(AC173,5)="Actor",IF(MID(AC173,7,1)="2","전설",""),
"그외없음")))</f>
        <v/>
      </c>
      <c r="AJ173" t="str">
        <f>IF(ISBLANK($AB173),"",
IF(AND($B173&gt;=VLOOKUP($AB173,$AP:$AS,3,0),$B173&lt;=VLOOKUP($AB173,$AP:$AS,4,0)),"","슬롯타입이상"))</f>
        <v/>
      </c>
      <c r="AK173" t="str">
        <f ca="1">IF(OR(
  AND(NOT(ISERROR(FIND("상자",AB173))),ISBLANK(AC173)),
  AND(ISBLANK(AB173),ISBLANK(AC173)),
  AND(NOT(ISERROR(FIND("안 지정",AB173))),ISNUMBER(AC173))),"",
IF(AND(NOT(ISERROR(FIND("상자",AB173))),NOT(ISBLANK(AC173))),"밸류불필요",
IF(AND(NOT(ISERROR(FIND("안 지정",AB173))),NOT(ISNUMBER(AC173))),"숫자필요",
IF(NOT(ISERROR(FIND("장비",AB173))),
  IFERROR(VLOOKUP(AC173,[1]EquipTable!$A:$T,MATCH("이름참고",[1]EquipTable!$1:$1,0),0),"장비없음"),
IF(NOT(ISERROR(FIND("캐릭터",AB173))),
  IFERROR(VLOOKUP(AC173,[2]ActorTable!$A:$H,MATCH("이름참고",[2]ActorTable!$1:$1,0),0),"캐릭터없음"),
"")))))</f>
        <v>울려퍼지는 여명</v>
      </c>
      <c r="AL173">
        <v>1</v>
      </c>
      <c r="AM173" t="str">
        <f ca="1">IF(ROW()=2,AN173,OFFSET(AM173,-1,0)&amp;IF(LEN(AN173)=0,"",","&amp;AN173))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v>
      </c>
      <c r="AN173" t="str">
        <f ca="1">IF(AL173&lt;&gt;1,"",
"{"""&amp;A$1&amp;""":"&amp;A173
&amp;","""&amp;B$1&amp;""":"&amp;B173
&amp;IF(LEN(AA173)=0,"",","""&amp;AA$1&amp;""":"""&amp;AA173&amp;"""")
&amp;IF(LEN(AC173)=0,"",","""&amp;AC$1&amp;""":"""&amp;AC173&amp;"""")
&amp;IF(LEN(AD173)=0,"",","""&amp;AD$1&amp;""":"&amp;AD173)
&amp;IF(LEN(AE173)=0,"",","""&amp;AE$1&amp;""":"""&amp;AE173&amp;"""")
&amp;IF(LEN(AF173)=0,"",","""&amp;AF$1&amp;""":"&amp;AF173)
&amp;IF(LEN(AG173)=0,"",","""&amp;AG$1&amp;""":"&amp;AG173)&amp;"}")</f>
        <v>{"dy":18,"sl":1,"tp":"fe","vl":"Equip2302","cn":1,"pt":"GO","pr":7300}</v>
      </c>
    </row>
    <row r="174" spans="1:40">
      <c r="A174">
        <v>18</v>
      </c>
      <c r="B174">
        <v>2</v>
      </c>
      <c r="C174">
        <f>IF(B174&lt;=9,0,
IF(B174=10,1,2))</f>
        <v>0</v>
      </c>
      <c r="D174">
        <f ca="1">RAND()</f>
        <v>0.22286218136367064</v>
      </c>
      <c r="E174">
        <f ca="1">RAND()</f>
        <v>0.58453889635914857</v>
      </c>
      <c r="F174">
        <f ca="1">RAND()</f>
        <v>0.44376414238394901</v>
      </c>
      <c r="G174">
        <f ca="1">RAND()</f>
        <v>0.62588176314047828</v>
      </c>
      <c r="H174">
        <f ca="1">RAND()</f>
        <v>0.93784640312888301</v>
      </c>
      <c r="I174">
        <f ca="1">RAND()</f>
        <v>3.8979172725665645E-2</v>
      </c>
      <c r="M174" t="str">
        <f ca="1">IF(LEN(J174)&lt;&gt;0,J174,VLOOKUP(D174+$B174,$BJ:$BK,MATCH($BK$1,$BJ$1:$BK$1,0),1))</f>
        <v>안 지정 캐릭터 PP 영웅등급</v>
      </c>
      <c r="N174">
        <f ca="1">IF(LEN(K174)&lt;&gt;0,
  IF(LEN($J174)=0,"두 칸 모두 입력",
  IF($J174="지정 장비",K174,INDEX($CA:$CA,MATCH(K174,$CB:$CB,0)))),
IF($M174="삭제","삭제",
IF($M174="지정 장비",VLOOKUP($E174,OFFSET($BS:$BV,0,IF($B174=6,1,IF($B174=7,2,0))),MATCH($BV$1,OFFSET($BS$1:$BV$1,0,IF($B174=6,1,IF($B174=7,2,0))),0),1),
IF(OR($M174="캐릭터 상자 일반등급",$M174="캐릭터 상자 영웅등급"),"삭제",
IF(OR($M174="지정 캐릭터",$M174="지정 캐릭터 PP",IF(ISERROR(FIND("지정 캐릭터 LBP",$M174)),0,1)),
  IF(AND(OR($B174=10,$B174=11),$M174=OFFSET($M174,-1,0)),OFFSET(N174,-1,0),VLOOKUP($E174,$BZ:$CA,MATCH($CA$1,$BZ$1:$CA$1,0),1)),
IF(OR($M174="안 지정 캐릭터 영웅등급",$M174="안 지정 캐릭터 PP 일반등급",$M174="안 지정 캐릭터 PP 영웅등급"),
  IF(AND(OR($B174=10,$B174=11),$M174=OFFSET($M174,-1,0)),OFFSET(N174,-1,0),INT($E174*100000)),
"그외없음"))))))</f>
        <v>58453</v>
      </c>
      <c r="O174">
        <f ca="1">IF(LEN(L174)&lt;&gt;0,
  IF(OR(LEN($J174)=0,LEN($K174)=0),"세 칸 모두 입력",L174),
IF($M174="삭제","삭제",
IF(OR($M174="지정 장비",$M174="캐릭터 상자 일반등급",$M174="캐릭터 상자 영웅등급",$M174="지정 캐릭터",IF(ISERROR(FIND("지정 캐릭터 LBP",$M174)),0,1),$M174="안 지정 캐릭터 영웅등급"),1,
IF($M174="지정 캐릭터 PP",
  IF(AND(OR($B174=10,$B174=11),$M174=OFFSET($M174,-1,0)),OFFSET(O174,-1,0),
    VLOOKUP($M174,$AP:$BB,MATCH($AX$1,$AP$1:$BB$1,0),0)+INT($E174*(VLOOKUP($M174,$AP:$BB,MATCH($AY$1,$AP$1:$BB$1,0),0)-VLOOKUP($M174,$AP:$BB,MATCH($AX$1,$AP$1:$BB$1,0),0)+1))),
IF(OR($M174="안 지정 캐릭터 PP 일반등급",$M174="안 지정 캐릭터 PP 영웅등급"),
  IF(AND(OR($B174=10,$B174=11),$M174=OFFSET($M174,-1,0)),OFFSET(O174,-1,0),
    VLOOKUP($M174,$AP:$BB,MATCH($AX$1,$AP$1:$BB$1,0),0)+INT($E174*(VLOOKUP($M174,$AP:$BB,MATCH($AY$1,$AP$1:$BB$1,0),0)-VLOOKUP($M174,$AP:$BB,MATCH($AX$1,$AP$1:$BB$1,0),0)+1))),
"그외없음")))))</f>
        <v>10</v>
      </c>
      <c r="P174" t="str">
        <f ca="1">IF($M174="삭제","삭제",
IF($M174="지정 장비",
  IF(ISBLANK(VLOOKUP($N174,[1]EquipTable!$1:$1048576,MATCH("표준 GO pr Min",[1]EquipTable!$1:$1,0),0)),"DI",
    IF(ISBLANK(VLOOKUP($N174,[1]EquipTable!$1:$1048576,MATCH("표준 DI pr Min",[1]EquipTable!$1:$1,0),0)),"GO",
      IF(G174&lt;IF($B174&lt;=1,0.5,0.25),"DI","GO"))),
IF(OR($M174="캐릭터 상자 일반등급",$M174="캐릭터 상자 영웅등급"),"DI",
IF(OR($M174="지정 캐릭터",IF(ISERROR(FIND("지정 캐릭터 LBP",$M174)),0,1),$M174="안 지정 캐릭터 영웅등급"),"DI",
IF($M174="지정 캐릭터 PP","DI",
IF(OR($M174="안 지정 캐릭터 PP 일반등급",$M174="안 지정 캐릭터 PP 영웅등급"),"GO",
"그외없음"))))))</f>
        <v>GO</v>
      </c>
      <c r="Q174" t="str">
        <f ca="1">IF($M174="삭제","삭제",
IF($P174="GO","삭제",
IF($M174="지정 장비",
  IF(ISBLANK(VLOOKUP($N174,[1]EquipTable!$1:$1048576,MATCH("표준 DI pp Min",[1]EquipTable!$1:$1,0),0)),"삭제",
    VLOOKUP($N174,[1]EquipTable!$1:$1048576,MATCH("표준 DI pp Min",[1]EquipTable!$1:$1,0),0)+INT($H174*(VLOOKUP($N174,[1]EquipTable!$1:$1048576,MATCH("표준 DI pp Max",[1]EquipTable!$1:$1,0),0)-VLOOKUP($N174,[1]EquipTable!$1:$1048576,MATCH("표준 DI pp Min",[1]EquipTable!$1:$1,0),0)+1))),
IF(OR($M174="캐릭터 상자 일반등급",$M174="캐릭터 상자 영웅등급"),"삭제",
IF(OR($M174="지정 캐릭터",IF(ISERROR(FIND("지정 캐릭터 LBP",$M174)),0,1)),
  IF(AND(OR($B174=10,$B174=11),$M174=OFFSET($M174,-1,0)),OFFSET(Q174,-1,0),
    IF(ISBLANK(VLOOKUP($N174,[2]ActorTable!$1:$1048576,MATCH("표준 DI pp Min",[2]ActorTable!$1:$1,0),0)),"삭제",
      INT(VLOOKUP($M174,$AP:$BC,MATCH($AZ$1,$AP$1:$BC$1,0),0)*(VLOOKUP($N174,[2]ActorTable!$1:$1048576,MATCH("표준 DI pp Min",[2]ActorTable!$1:$1,0),0)+$H174*(VLOOKUP($N174,[2]ActorTable!$1:$1048576,MATCH("표준 DI pp Max",[2]ActorTable!$1:$1,0),0)-VLOOKUP($N174,[2]ActorTable!$1:$1048576,MATCH("표준 DI pp Min",[2]ActorTable!$1:$1,0),0)+1))))),
IF($M174="안 지정 캐릭터 영웅등급",
  IF(AND(OR($B174=10,$B174=11),$M174=OFFSET($M174,-1,0)),OFFSET(Q174,-1,0),
    VLOOKUP($M174,$AP:$BC,MATCH($BB$1,$AP$1:$BC$1,0),0)+INT($H174*(VLOOKUP($M174,$AP:$BC,MATCH($BC$1,$AP$1:$BC$1,0),0)-VLOOKUP($M174,$AP:$BC,MATCH($BB$1,$AP$1:$BC$1,0),0)+1))),
IF($M174="지정 캐릭터 PP",
  IF(AND(OR($B174=10,$B174=11),$M174=OFFSET($M174,-1,0)),OFFSET(Q174,-1,0),
    INT($O174*VLOOKUP($M174,$AP:$BC,MATCH($AZ$1,$AP$1:$BC$1,0),0)*IF($O174&lt;=15,1,1+($O174-15)^0.5/8)*CHOOSE(MID($N174,7,1)+1,1,1.25,2))),
"그외없음")))))))</f>
        <v>삭제</v>
      </c>
      <c r="R174">
        <f ca="1">IF($M174="삭제","삭제",
IF($M174="지정 장비",
  IF($P174="DI",
    VLOOKUP($N174,[1]EquipTable!$1:$1048576,MATCH("표준 DI pr Min",[1]EquipTable!$1:$1,0),0)+INT($I174*(VLOOKUP($N174,[1]EquipTable!$1:$1048576,MATCH("표준 DI pr Max",[1]EquipTable!$1:$1,0),0)-VLOOKUP($N174,[1]EquipTable!$1:$1048576,MATCH("표준 DI pr Min",[1]EquipTable!$1:$1,0),0)+1)),
    ROUNDDOWN(VLOOKUP($N174,[1]EquipTable!$1:$1048576,MATCH("표준 GO pr Min",[1]EquipTable!$1:$1,0),0)+INT($I174*(VLOOKUP($N174,[1]EquipTable!$1:$1048576,MATCH("표준 GO pr Max",[1]EquipTable!$1:$1,0),0)-VLOOKUP($N174,[1]EquipTable!$1:$1048576,MATCH("표준 GO pr Min",[1]EquipTable!$1:$1,0),0)+100)),-2)),
IF(OR($M174="캐릭터 상자 일반등급",$M174="캐릭터 상자 영웅등급"),VLOOKUP($M174,$AP:$BC,MATCH($AZ$1,$AP$1:$BC$1,0),0),
IF(OR($M174="지정 캐릭터",IF(ISERROR(FIND("지정 캐릭터 LBP",$M174)),0,1)),
  IF(AND(OR($B174=10,$B174=11),$M174=OFFSET($M174,-1,0)),OFFSET(R174,-1,0),
    INT(VLOOKUP($M174,$AP:$BC,MATCH($AZ$1,$AP$1:$BC$1,0),0)*(VLOOKUP($N174,[2]ActorTable!$1:$1048576,MATCH("표준 DI pr Min",[2]ActorTable!$1:$1,0),0)+$I174*(VLOOKUP($N174,[2]ActorTable!$1:$1048576,MATCH("표준 DI pr Max",[2]ActorTable!$1:$1,0),0)-VLOOKUP($N174,[2]ActorTable!$1:$1048576,MATCH("표준 DI pr Min",[2]ActorTable!$1:$1,0),0)+1)))),
IF($M174="안 지정 캐릭터 영웅등급",
  IF(AND(OR($B174=10,$B174=11),$M174=OFFSET($M174,-1,0)),OFFSET(R174,-1,0),
    VLOOKUP($M174,$AP:$BC,MATCH($AZ$1,$AP$1:$BC$1,0),0)+INT($I174*(VLOOKUP($M174,$AP:$BC,MATCH($BA$1,$AP$1:$BC$1,0),0)-VLOOKUP($M174,$AP:$BC,MATCH($AZ$1,$AP$1:$BC$1,0),0)+1))),
IF($M174="지정 캐릭터 PP",
  IF(AND(OR($B174=10,$B174=11),$M174=OFFSET($M174,-1,0)),OFFSET(R174,-1,0),
    INT($O174*VLOOKUP($M174,$AP:$BC,MATCH($AZ$1,$AP$1:$BC$1,0),0)*IF($O174&lt;=15,1,1+($O174-15)^0.5/8)*CHOOSE(MID($N174,7,1)+1,1,1.25,2)*(VLOOKUP($M174,$AP:$BC,MATCH($BA$1,$AP$1:$BC$1,0),0)+$I174*(VLOOKUP($M174,$AP:$BC,MATCH($BB$1,$AP$1:$BC$1,0),0)-VLOOKUP($M174,$AP:$BC,MATCH($BA$1,$AP$1:$BC$1,0),0))))),
IF(OR($M174="안 지정 캐릭터 PP 일반등급",$M174="안 지정 캐릭터 PP 영웅등급"),
  IF(AND(OR($B174=10,$B174=11),$M174=OFFSET($M174,-1,0)),OFFSET(R174,-1,0),
    $O174*VLOOKUP($M174,$AP:$BC,MATCH($AZ$1,$AP$1:$BC$1,0),0)),
"그외없음")))))))</f>
        <v>3000</v>
      </c>
      <c r="S174" t="str">
        <f ca="1">IF(OR(ISNUMBER(N174),N174="삭제",ISBLANK(N174)),"",
IF(LEFT(N174,5)="Equip",
  IF($BP$1&lt;VLOOKUP(N174,[1]EquipTable!$1:$1048576,MATCH("업데이트순번",[1]EquipTable!$1:$1,0),0),"업데이트순번이상",""),
IF(LEFT(N174,5)="Actor",
  IF($BY$1&lt;VLOOKUP(N174,[2]ActorTable!$1:$1048576,MATCH("업데이트순번",[2]ActorTable!$1:$1,0),0),"업데이트순번이상",""),
"그외없음")))</f>
        <v/>
      </c>
      <c r="T174" t="str">
        <f ca="1">IF(OR(ISNUMBER(N174),N174="삭제",ISBLANK(N174)),"",
IF(LEFT(N174,5)="Equip",IF(MID(N174,7,1)="4","전설",""),
IF(LEFT(N174,5)="Actor",IF(MID(N174,7,1)="2","전설",""),
"그외없음")))</f>
        <v/>
      </c>
      <c r="U174" t="s">
        <v>91</v>
      </c>
      <c r="V174">
        <v>22126</v>
      </c>
      <c r="W174">
        <v>10</v>
      </c>
      <c r="X174" t="s">
        <v>125</v>
      </c>
      <c r="Z174">
        <v>1000</v>
      </c>
      <c r="AA174" t="str">
        <f ca="1">IF(ISBLANK(AB174),"",
VLOOKUP(AB174,OFFSET(INDIRECT("$A:$B"),0,MATCH(AB$1&amp;"_Verify",INDIRECT("$1:$1"),0)-1),2,0)
)</f>
        <v>fe</v>
      </c>
      <c r="AB174" t="s">
        <v>82</v>
      </c>
      <c r="AC174" t="s">
        <v>459</v>
      </c>
      <c r="AD174">
        <v>1</v>
      </c>
      <c r="AE174" t="s">
        <v>125</v>
      </c>
      <c r="AG174">
        <v>1500</v>
      </c>
      <c r="AH174" t="str">
        <f ca="1">IF(OR(ISNUMBER(AC174),AC174="삭제",ISBLANK(AC174)),"",
IF(LEFT(AC174,5)="Equip",
  IF($BP$1&lt;VLOOKUP(AC174,[1]EquipTable!$1:$1048576,MATCH("업데이트순번",[1]EquipTable!$1:$1,0),0),"업데이트순번이상",""),
IF(LEFT(AC174,5)="Actor",
  IF($BY$1&lt;VLOOKUP(AC174,[2]ActorTable!$1:$1048576,MATCH("업데이트순번",[2]ActorTable!$1:$1,0),0),"업데이트순번이상",""),
"그외없음")))</f>
        <v/>
      </c>
      <c r="AI174" s="11" t="str">
        <f>IF(OR(ISNUMBER(AC174),AC174="삭제",ISBLANK(AC174)),"",
IF(LEFT(AC174,5)="Equip",IF(MID(AC174,7,1)="4","전설",""),
IF(LEFT(AC174,5)="Actor",IF(MID(AC174,7,1)="2","전설",""),
"그외없음")))</f>
        <v/>
      </c>
      <c r="AJ174" t="str">
        <f>IF(ISBLANK($AB174),"",
IF(AND($B174&gt;=VLOOKUP($AB174,$AP:$AS,3,0),$B174&lt;=VLOOKUP($AB174,$AP:$AS,4,0)),"","슬롯타입이상"))</f>
        <v/>
      </c>
      <c r="AK174" t="str">
        <f ca="1">IF(OR(
  AND(NOT(ISERROR(FIND("상자",AB174))),ISBLANK(AC174)),
  AND(ISBLANK(AB174),ISBLANK(AC174)),
  AND(NOT(ISERROR(FIND("안 지정",AB174))),ISNUMBER(AC174))),"",
IF(AND(NOT(ISERROR(FIND("상자",AB174))),NOT(ISBLANK(AC174))),"밸류불필요",
IF(AND(NOT(ISERROR(FIND("안 지정",AB174))),NOT(ISNUMBER(AC174))),"숫자필요",
IF(NOT(ISERROR(FIND("장비",AB174))),
  IFERROR(VLOOKUP(AC174,[1]EquipTable!$A:$T,MATCH("이름참고",[1]EquipTable!$1:$1,0),0),"장비없음"),
IF(NOT(ISERROR(FIND("캐릭터",AB174))),
  IFERROR(VLOOKUP(AC174,[2]ActorTable!$A:$H,MATCH("이름참고",[2]ActorTable!$1:$1,0),0),"캐릭터없음"),
"")))))</f>
        <v>노장의 친구</v>
      </c>
      <c r="AL174">
        <v>1</v>
      </c>
      <c r="AM174" t="str">
        <f ca="1">IF(ROW()=2,AN174,OFFSET(AM174,-1,0)&amp;IF(LEN(AN174)=0,"",","&amp;AN174))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v>
      </c>
      <c r="AN174" t="str">
        <f ca="1">IF(AL174&lt;&gt;1,"",
"{"""&amp;A$1&amp;""":"&amp;A174
&amp;","""&amp;B$1&amp;""":"&amp;B174
&amp;IF(LEN(AA174)=0,"",","""&amp;AA$1&amp;""":"""&amp;AA174&amp;"""")
&amp;IF(LEN(AC174)=0,"",","""&amp;AC$1&amp;""":"""&amp;AC174&amp;"""")
&amp;IF(LEN(AD174)=0,"",","""&amp;AD$1&amp;""":"&amp;AD174)
&amp;IF(LEN(AE174)=0,"",","""&amp;AE$1&amp;""":"""&amp;AE174&amp;"""")
&amp;IF(LEN(AF174)=0,"",","""&amp;AF$1&amp;""":"&amp;AF174)
&amp;IF(LEN(AG174)=0,"",","""&amp;AG$1&amp;""":"&amp;AG174)&amp;"}")</f>
        <v>{"dy":18,"sl":2,"tp":"fe","vl":"Equip5101","cn":1,"pt":"GO","pr":1500}</v>
      </c>
    </row>
    <row r="175" spans="1:40">
      <c r="A175">
        <v>18</v>
      </c>
      <c r="B175">
        <v>3</v>
      </c>
      <c r="C175">
        <f>IF(B175&lt;=9,0,
IF(B175=10,1,2))</f>
        <v>0</v>
      </c>
      <c r="D175">
        <f ca="1">RAND()</f>
        <v>0.18677422225281592</v>
      </c>
      <c r="E175">
        <f ca="1">RAND()</f>
        <v>0.98445070625811071</v>
      </c>
      <c r="F175">
        <f ca="1">RAND()</f>
        <v>0.88923837969283159</v>
      </c>
      <c r="G175">
        <f ca="1">RAND()</f>
        <v>3.0903251353758709E-2</v>
      </c>
      <c r="H175">
        <f ca="1">RAND()</f>
        <v>0.47863628465251085</v>
      </c>
      <c r="I175">
        <f ca="1">RAND()</f>
        <v>0.23540808413385406</v>
      </c>
      <c r="M175" t="str">
        <f ca="1">IF(LEN(J175)&lt;&gt;0,J175,VLOOKUP(D175+$B175,$BJ:$BK,MATCH($BK$1,$BJ$1:$BK$1,0),1))</f>
        <v>안 지정 캐릭터 PP 영웅등급</v>
      </c>
      <c r="N175">
        <f ca="1">IF(LEN(K175)&lt;&gt;0,
  IF(LEN($J175)=0,"두 칸 모두 입력",
  IF($J175="지정 장비",K175,INDEX($CA:$CA,MATCH(K175,$CB:$CB,0)))),
IF($M175="삭제","삭제",
IF($M175="지정 장비",VLOOKUP($E175,OFFSET($BS:$BV,0,IF($B175=6,1,IF($B175=7,2,0))),MATCH($BV$1,OFFSET($BS$1:$BV$1,0,IF($B175=6,1,IF($B175=7,2,0))),0),1),
IF(OR($M175="캐릭터 상자 일반등급",$M175="캐릭터 상자 영웅등급"),"삭제",
IF(OR($M175="지정 캐릭터",$M175="지정 캐릭터 PP",IF(ISERROR(FIND("지정 캐릭터 LBP",$M175)),0,1)),
  IF(AND(OR($B175=10,$B175=11),$M175=OFFSET($M175,-1,0)),OFFSET(N175,-1,0),VLOOKUP($E175,$BZ:$CA,MATCH($CA$1,$BZ$1:$CA$1,0),1)),
IF(OR($M175="안 지정 캐릭터 영웅등급",$M175="안 지정 캐릭터 PP 일반등급",$M175="안 지정 캐릭터 PP 영웅등급"),
  IF(AND(OR($B175=10,$B175=11),$M175=OFFSET($M175,-1,0)),OFFSET(N175,-1,0),INT($E175*100000)),
"그외없음"))))))</f>
        <v>98445</v>
      </c>
      <c r="O175">
        <f ca="1">IF(LEN(L175)&lt;&gt;0,
  IF(OR(LEN($J175)=0,LEN($K175)=0),"세 칸 모두 입력",L175),
IF($M175="삭제","삭제",
IF(OR($M175="지정 장비",$M175="캐릭터 상자 일반등급",$M175="캐릭터 상자 영웅등급",$M175="지정 캐릭터",IF(ISERROR(FIND("지정 캐릭터 LBP",$M175)),0,1),$M175="안 지정 캐릭터 영웅등급"),1,
IF($M175="지정 캐릭터 PP",
  IF(AND(OR($B175=10,$B175=11),$M175=OFFSET($M175,-1,0)),OFFSET(O175,-1,0),
    VLOOKUP($M175,$AP:$BB,MATCH($AX$1,$AP$1:$BB$1,0),0)+INT($E175*(VLOOKUP($M175,$AP:$BB,MATCH($AY$1,$AP$1:$BB$1,0),0)-VLOOKUP($M175,$AP:$BB,MATCH($AX$1,$AP$1:$BB$1,0),0)+1))),
IF(OR($M175="안 지정 캐릭터 PP 일반등급",$M175="안 지정 캐릭터 PP 영웅등급"),
  IF(AND(OR($B175=10,$B175=11),$M175=OFFSET($M175,-1,0)),OFFSET(O175,-1,0),
    VLOOKUP($M175,$AP:$BB,MATCH($AX$1,$AP$1:$BB$1,0),0)+INT($E175*(VLOOKUP($M175,$AP:$BB,MATCH($AY$1,$AP$1:$BB$1,0),0)-VLOOKUP($M175,$AP:$BB,MATCH($AX$1,$AP$1:$BB$1,0),0)+1))),
"그외없음")))))</f>
        <v>14</v>
      </c>
      <c r="P175" t="str">
        <f ca="1">IF($M175="삭제","삭제",
IF($M175="지정 장비",
  IF(ISBLANK(VLOOKUP($N175,[1]EquipTable!$1:$1048576,MATCH("표준 GO pr Min",[1]EquipTable!$1:$1,0),0)),"DI",
    IF(ISBLANK(VLOOKUP($N175,[1]EquipTable!$1:$1048576,MATCH("표준 DI pr Min",[1]EquipTable!$1:$1,0),0)),"GO",
      IF(G175&lt;IF($B175&lt;=1,0.5,0.25),"DI","GO"))),
IF(OR($M175="캐릭터 상자 일반등급",$M175="캐릭터 상자 영웅등급"),"DI",
IF(OR($M175="지정 캐릭터",IF(ISERROR(FIND("지정 캐릭터 LBP",$M175)),0,1),$M175="안 지정 캐릭터 영웅등급"),"DI",
IF($M175="지정 캐릭터 PP","DI",
IF(OR($M175="안 지정 캐릭터 PP 일반등급",$M175="안 지정 캐릭터 PP 영웅등급"),"GO",
"그외없음"))))))</f>
        <v>GO</v>
      </c>
      <c r="Q175" t="str">
        <f ca="1">IF($M175="삭제","삭제",
IF($P175="GO","삭제",
IF($M175="지정 장비",
  IF(ISBLANK(VLOOKUP($N175,[1]EquipTable!$1:$1048576,MATCH("표준 DI pp Min",[1]EquipTable!$1:$1,0),0)),"삭제",
    VLOOKUP($N175,[1]EquipTable!$1:$1048576,MATCH("표준 DI pp Min",[1]EquipTable!$1:$1,0),0)+INT($H175*(VLOOKUP($N175,[1]EquipTable!$1:$1048576,MATCH("표준 DI pp Max",[1]EquipTable!$1:$1,0),0)-VLOOKUP($N175,[1]EquipTable!$1:$1048576,MATCH("표준 DI pp Min",[1]EquipTable!$1:$1,0),0)+1))),
IF(OR($M175="캐릭터 상자 일반등급",$M175="캐릭터 상자 영웅등급"),"삭제",
IF(OR($M175="지정 캐릭터",IF(ISERROR(FIND("지정 캐릭터 LBP",$M175)),0,1)),
  IF(AND(OR($B175=10,$B175=11),$M175=OFFSET($M175,-1,0)),OFFSET(Q175,-1,0),
    IF(ISBLANK(VLOOKUP($N175,[2]ActorTable!$1:$1048576,MATCH("표준 DI pp Min",[2]ActorTable!$1:$1,0),0)),"삭제",
      INT(VLOOKUP($M175,$AP:$BC,MATCH($AZ$1,$AP$1:$BC$1,0),0)*(VLOOKUP($N175,[2]ActorTable!$1:$1048576,MATCH("표준 DI pp Min",[2]ActorTable!$1:$1,0),0)+$H175*(VLOOKUP($N175,[2]ActorTable!$1:$1048576,MATCH("표준 DI pp Max",[2]ActorTable!$1:$1,0),0)-VLOOKUP($N175,[2]ActorTable!$1:$1048576,MATCH("표준 DI pp Min",[2]ActorTable!$1:$1,0),0)+1))))),
IF($M175="안 지정 캐릭터 영웅등급",
  IF(AND(OR($B175=10,$B175=11),$M175=OFFSET($M175,-1,0)),OFFSET(Q175,-1,0),
    VLOOKUP($M175,$AP:$BC,MATCH($BB$1,$AP$1:$BC$1,0),0)+INT($H175*(VLOOKUP($M175,$AP:$BC,MATCH($BC$1,$AP$1:$BC$1,0),0)-VLOOKUP($M175,$AP:$BC,MATCH($BB$1,$AP$1:$BC$1,0),0)+1))),
IF($M175="지정 캐릭터 PP",
  IF(AND(OR($B175=10,$B175=11),$M175=OFFSET($M175,-1,0)),OFFSET(Q175,-1,0),
    INT($O175*VLOOKUP($M175,$AP:$BC,MATCH($AZ$1,$AP$1:$BC$1,0),0)*IF($O175&lt;=15,1,1+($O175-15)^0.5/8)*CHOOSE(MID($N175,7,1)+1,1,1.25,2))),
"그외없음")))))))</f>
        <v>삭제</v>
      </c>
      <c r="R175">
        <f ca="1">IF($M175="삭제","삭제",
IF($M175="지정 장비",
  IF($P175="DI",
    VLOOKUP($N175,[1]EquipTable!$1:$1048576,MATCH("표준 DI pr Min",[1]EquipTable!$1:$1,0),0)+INT($I175*(VLOOKUP($N175,[1]EquipTable!$1:$1048576,MATCH("표준 DI pr Max",[1]EquipTable!$1:$1,0),0)-VLOOKUP($N175,[1]EquipTable!$1:$1048576,MATCH("표준 DI pr Min",[1]EquipTable!$1:$1,0),0)+1)),
    ROUNDDOWN(VLOOKUP($N175,[1]EquipTable!$1:$1048576,MATCH("표준 GO pr Min",[1]EquipTable!$1:$1,0),0)+INT($I175*(VLOOKUP($N175,[1]EquipTable!$1:$1048576,MATCH("표준 GO pr Max",[1]EquipTable!$1:$1,0),0)-VLOOKUP($N175,[1]EquipTable!$1:$1048576,MATCH("표준 GO pr Min",[1]EquipTable!$1:$1,0),0)+100)),-2)),
IF(OR($M175="캐릭터 상자 일반등급",$M175="캐릭터 상자 영웅등급"),VLOOKUP($M175,$AP:$BC,MATCH($AZ$1,$AP$1:$BC$1,0),0),
IF(OR($M175="지정 캐릭터",IF(ISERROR(FIND("지정 캐릭터 LBP",$M175)),0,1)),
  IF(AND(OR($B175=10,$B175=11),$M175=OFFSET($M175,-1,0)),OFFSET(R175,-1,0),
    INT(VLOOKUP($M175,$AP:$BC,MATCH($AZ$1,$AP$1:$BC$1,0),0)*(VLOOKUP($N175,[2]ActorTable!$1:$1048576,MATCH("표준 DI pr Min",[2]ActorTable!$1:$1,0),0)+$I175*(VLOOKUP($N175,[2]ActorTable!$1:$1048576,MATCH("표준 DI pr Max",[2]ActorTable!$1:$1,0),0)-VLOOKUP($N175,[2]ActorTable!$1:$1048576,MATCH("표준 DI pr Min",[2]ActorTable!$1:$1,0),0)+1)))),
IF($M175="안 지정 캐릭터 영웅등급",
  IF(AND(OR($B175=10,$B175=11),$M175=OFFSET($M175,-1,0)),OFFSET(R175,-1,0),
    VLOOKUP($M175,$AP:$BC,MATCH($AZ$1,$AP$1:$BC$1,0),0)+INT($I175*(VLOOKUP($M175,$AP:$BC,MATCH($BA$1,$AP$1:$BC$1,0),0)-VLOOKUP($M175,$AP:$BC,MATCH($AZ$1,$AP$1:$BC$1,0),0)+1))),
IF($M175="지정 캐릭터 PP",
  IF(AND(OR($B175=10,$B175=11),$M175=OFFSET($M175,-1,0)),OFFSET(R175,-1,0),
    INT($O175*VLOOKUP($M175,$AP:$BC,MATCH($AZ$1,$AP$1:$BC$1,0),0)*IF($O175&lt;=15,1,1+($O175-15)^0.5/8)*CHOOSE(MID($N175,7,1)+1,1,1.25,2)*(VLOOKUP($M175,$AP:$BC,MATCH($BA$1,$AP$1:$BC$1,0),0)+$I175*(VLOOKUP($M175,$AP:$BC,MATCH($BB$1,$AP$1:$BC$1,0),0)-VLOOKUP($M175,$AP:$BC,MATCH($BA$1,$AP$1:$BC$1,0),0))))),
IF(OR($M175="안 지정 캐릭터 PP 일반등급",$M175="안 지정 캐릭터 PP 영웅등급"),
  IF(AND(OR($B175=10,$B175=11),$M175=OFFSET($M175,-1,0)),OFFSET(R175,-1,0),
    $O175*VLOOKUP($M175,$AP:$BC,MATCH($AZ$1,$AP$1:$BC$1,0),0)),
"그외없음")))))))</f>
        <v>4200</v>
      </c>
      <c r="S175" t="str">
        <f ca="1">IF(OR(ISNUMBER(N175),N175="삭제",ISBLANK(N175)),"",
IF(LEFT(N175,5)="Equip",
  IF($BP$1&lt;VLOOKUP(N175,[1]EquipTable!$1:$1048576,MATCH("업데이트순번",[1]EquipTable!$1:$1,0),0),"업데이트순번이상",""),
IF(LEFT(N175,5)="Actor",
  IF($BY$1&lt;VLOOKUP(N175,[2]ActorTable!$1:$1048576,MATCH("업데이트순번",[2]ActorTable!$1:$1,0),0),"업데이트순번이상",""),
"그외없음")))</f>
        <v/>
      </c>
      <c r="T175" t="str">
        <f ca="1">IF(OR(ISNUMBER(N175),N175="삭제",ISBLANK(N175)),"",
IF(LEFT(N175,5)="Equip",IF(MID(N175,7,1)="4","전설",""),
IF(LEFT(N175,5)="Actor",IF(MID(N175,7,1)="2","전설",""),
"그외없음")))</f>
        <v/>
      </c>
      <c r="U175" t="s">
        <v>92</v>
      </c>
      <c r="V175">
        <v>3427</v>
      </c>
      <c r="W175">
        <v>9</v>
      </c>
      <c r="X175" t="s">
        <v>125</v>
      </c>
      <c r="Z175">
        <v>900</v>
      </c>
      <c r="AA175" t="str">
        <f ca="1">IF(ISBLANK(AB175),"",
VLOOKUP(AB175,OFFSET(INDIRECT("$A:$B"),0,MATCH(AB$1&amp;"_Verify",INDIRECT("$1:$1"),0)-1),2,0)
)</f>
        <v>upn</v>
      </c>
      <c r="AB175" t="s">
        <v>92</v>
      </c>
      <c r="AC175">
        <v>75725</v>
      </c>
      <c r="AD175">
        <v>6</v>
      </c>
      <c r="AE175" t="s">
        <v>125</v>
      </c>
      <c r="AG175">
        <v>1800</v>
      </c>
      <c r="AH175" t="str">
        <f>IF(OR(ISNUMBER(AC175),AC175="삭제",ISBLANK(AC175)),"",
IF(LEFT(AC175,5)="Equip",
  IF($BP$1&lt;VLOOKUP(AC175,[1]EquipTable!$1:$1048576,MATCH("업데이트순번",[1]EquipTable!$1:$1,0),0),"업데이트순번이상",""),
IF(LEFT(AC175,5)="Actor",
  IF($BY$1&lt;VLOOKUP(AC175,[2]ActorTable!$1:$1048576,MATCH("업데이트순번",[2]ActorTable!$1:$1,0),0),"업데이트순번이상",""),
"그외없음")))</f>
        <v/>
      </c>
      <c r="AI175" s="11" t="str">
        <f>IF(OR(ISNUMBER(AC175),AC175="삭제",ISBLANK(AC175)),"",
IF(LEFT(AC175,5)="Equip",IF(MID(AC175,7,1)="4","전설",""),
IF(LEFT(AC175,5)="Actor",IF(MID(AC175,7,1)="2","전설",""),
"그외없음")))</f>
        <v/>
      </c>
      <c r="AJ175" t="str">
        <f>IF(ISBLANK($AB175),"",
IF(AND($B175&gt;=VLOOKUP($AB175,$AP:$AS,3,0),$B175&lt;=VLOOKUP($AB175,$AP:$AS,4,0)),"","슬롯타입이상"))</f>
        <v/>
      </c>
      <c r="AK175" t="str">
        <f>IF(OR(
  AND(NOT(ISERROR(FIND("상자",AB175))),ISBLANK(AC175)),
  AND(ISBLANK(AB175),ISBLANK(AC175)),
  AND(NOT(ISERROR(FIND("안 지정",AB175))),ISNUMBER(AC175))),"",
IF(AND(NOT(ISERROR(FIND("상자",AB175))),NOT(ISBLANK(AC175))),"밸류불필요",
IF(AND(NOT(ISERROR(FIND("안 지정",AB175))),NOT(ISNUMBER(AC175))),"숫자필요",
IF(NOT(ISERROR(FIND("장비",AB175))),
  IFERROR(VLOOKUP(AC175,[1]EquipTable!$A:$T,MATCH("이름참고",[1]EquipTable!$1:$1,0),0),"장비없음"),
IF(NOT(ISERROR(FIND("캐릭터",AB175))),
  IFERROR(VLOOKUP(AC175,[2]ActorTable!$A:$H,MATCH("이름참고",[2]ActorTable!$1:$1,0),0),"캐릭터없음"),
"")))))</f>
        <v/>
      </c>
      <c r="AL175">
        <v>1</v>
      </c>
      <c r="AM175" t="str">
        <f ca="1">IF(ROW()=2,AN175,OFFSET(AM175,-1,0)&amp;IF(LEN(AN175)=0,"",","&amp;AN175))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v>
      </c>
      <c r="AN175" t="str">
        <f ca="1">IF(AL175&lt;&gt;1,"",
"{"""&amp;A$1&amp;""":"&amp;A175
&amp;","""&amp;B$1&amp;""":"&amp;B175
&amp;IF(LEN(AA175)=0,"",","""&amp;AA$1&amp;""":"""&amp;AA175&amp;"""")
&amp;IF(LEN(AC175)=0,"",","""&amp;AC$1&amp;""":"""&amp;AC175&amp;"""")
&amp;IF(LEN(AD175)=0,"",","""&amp;AD$1&amp;""":"&amp;AD175)
&amp;IF(LEN(AE175)=0,"",","""&amp;AE$1&amp;""":"""&amp;AE175&amp;"""")
&amp;IF(LEN(AF175)=0,"",","""&amp;AF$1&amp;""":"&amp;AF175)
&amp;IF(LEN(AG175)=0,"",","""&amp;AG$1&amp;""":"&amp;AG175)&amp;"}")</f>
        <v>{"dy":18,"sl":3,"tp":"upn","vl":"75725","cn":6,"pt":"GO","pr":1800}</v>
      </c>
    </row>
    <row r="176" spans="1:40">
      <c r="A176">
        <v>18</v>
      </c>
      <c r="B176">
        <v>4</v>
      </c>
      <c r="C176">
        <f>IF(B176&lt;=9,0,
IF(B176=10,1,2))</f>
        <v>0</v>
      </c>
      <c r="D176">
        <f ca="1">RAND()</f>
        <v>0.29763966691741239</v>
      </c>
      <c r="E176">
        <f ca="1">RAND()</f>
        <v>0.33726708145664863</v>
      </c>
      <c r="F176">
        <f ca="1">RAND()</f>
        <v>0.43168120887904904</v>
      </c>
      <c r="G176">
        <f ca="1">RAND()</f>
        <v>0.56144538321301207</v>
      </c>
      <c r="H176">
        <f ca="1">RAND()</f>
        <v>0.82923317967290722</v>
      </c>
      <c r="I176">
        <f ca="1">RAND()</f>
        <v>0.69001215525054738</v>
      </c>
      <c r="M176" t="str">
        <f ca="1">IF(LEN(J176)&lt;&gt;0,J176,VLOOKUP(D176+$B176,$BJ:$BK,MATCH($BK$1,$BJ$1:$BK$1,0),1))</f>
        <v>안 지정 캐릭터 PP 일반등급</v>
      </c>
      <c r="N176">
        <f ca="1">IF(LEN(K176)&lt;&gt;0,
  IF(LEN($J176)=0,"두 칸 모두 입력",
  IF($J176="지정 장비",K176,INDEX($CA:$CA,MATCH(K176,$CB:$CB,0)))),
IF($M176="삭제","삭제",
IF($M176="지정 장비",VLOOKUP($E176,OFFSET($BS:$BV,0,IF($B176=6,1,IF($B176=7,2,0))),MATCH($BV$1,OFFSET($BS$1:$BV$1,0,IF($B176=6,1,IF($B176=7,2,0))),0),1),
IF(OR($M176="캐릭터 상자 일반등급",$M176="캐릭터 상자 영웅등급"),"삭제",
IF(OR($M176="지정 캐릭터",$M176="지정 캐릭터 PP",IF(ISERROR(FIND("지정 캐릭터 LBP",$M176)),0,1)),
  IF(AND(OR($B176=10,$B176=11),$M176=OFFSET($M176,-1,0)),OFFSET(N176,-1,0),VLOOKUP($E176,$BZ:$CA,MATCH($CA$1,$BZ$1:$CA$1,0),1)),
IF(OR($M176="안 지정 캐릭터 영웅등급",$M176="안 지정 캐릭터 PP 일반등급",$M176="안 지정 캐릭터 PP 영웅등급"),
  IF(AND(OR($B176=10,$B176=11),$M176=OFFSET($M176,-1,0)),OFFSET(N176,-1,0),INT($E176*100000)),
"그외없음"))))))</f>
        <v>33726</v>
      </c>
      <c r="O176">
        <f ca="1">IF(LEN(L176)&lt;&gt;0,
  IF(OR(LEN($J176)=0,LEN($K176)=0),"세 칸 모두 입력",L176),
IF($M176="삭제","삭제",
IF(OR($M176="지정 장비",$M176="캐릭터 상자 일반등급",$M176="캐릭터 상자 영웅등급",$M176="지정 캐릭터",IF(ISERROR(FIND("지정 캐릭터 LBP",$M176)),0,1),$M176="안 지정 캐릭터 영웅등급"),1,
IF($M176="지정 캐릭터 PP",
  IF(AND(OR($B176=10,$B176=11),$M176=OFFSET($M176,-1,0)),OFFSET(O176,-1,0),
    VLOOKUP($M176,$AP:$BB,MATCH($AX$1,$AP$1:$BB$1,0),0)+INT($E176*(VLOOKUP($M176,$AP:$BB,MATCH($AY$1,$AP$1:$BB$1,0),0)-VLOOKUP($M176,$AP:$BB,MATCH($AX$1,$AP$1:$BB$1,0),0)+1))),
IF(OR($M176="안 지정 캐릭터 PP 일반등급",$M176="안 지정 캐릭터 PP 영웅등급"),
  IF(AND(OR($B176=10,$B176=11),$M176=OFFSET($M176,-1,0)),OFFSET(O176,-1,0),
    VLOOKUP($M176,$AP:$BB,MATCH($AX$1,$AP$1:$BB$1,0),0)+INT($E176*(VLOOKUP($M176,$AP:$BB,MATCH($AY$1,$AP$1:$BB$1,0),0)-VLOOKUP($M176,$AP:$BB,MATCH($AX$1,$AP$1:$BB$1,0),0)+1))),
"그외없음")))))</f>
        <v>7</v>
      </c>
      <c r="P176" t="str">
        <f ca="1">IF($M176="삭제","삭제",
IF($M176="지정 장비",
  IF(ISBLANK(VLOOKUP($N176,[1]EquipTable!$1:$1048576,MATCH("표준 GO pr Min",[1]EquipTable!$1:$1,0),0)),"DI",
    IF(ISBLANK(VLOOKUP($N176,[1]EquipTable!$1:$1048576,MATCH("표준 DI pr Min",[1]EquipTable!$1:$1,0),0)),"GO",
      IF(G176&lt;IF($B176&lt;=1,0.5,0.25),"DI","GO"))),
IF(OR($M176="캐릭터 상자 일반등급",$M176="캐릭터 상자 영웅등급"),"DI",
IF(OR($M176="지정 캐릭터",IF(ISERROR(FIND("지정 캐릭터 LBP",$M176)),0,1),$M176="안 지정 캐릭터 영웅등급"),"DI",
IF($M176="지정 캐릭터 PP","DI",
IF(OR($M176="안 지정 캐릭터 PP 일반등급",$M176="안 지정 캐릭터 PP 영웅등급"),"GO",
"그외없음"))))))</f>
        <v>GO</v>
      </c>
      <c r="Q176" t="str">
        <f ca="1">IF($M176="삭제","삭제",
IF($P176="GO","삭제",
IF($M176="지정 장비",
  IF(ISBLANK(VLOOKUP($N176,[1]EquipTable!$1:$1048576,MATCH("표준 DI pp Min",[1]EquipTable!$1:$1,0),0)),"삭제",
    VLOOKUP($N176,[1]EquipTable!$1:$1048576,MATCH("표준 DI pp Min",[1]EquipTable!$1:$1,0),0)+INT($H176*(VLOOKUP($N176,[1]EquipTable!$1:$1048576,MATCH("표준 DI pp Max",[1]EquipTable!$1:$1,0),0)-VLOOKUP($N176,[1]EquipTable!$1:$1048576,MATCH("표준 DI pp Min",[1]EquipTable!$1:$1,0),0)+1))),
IF(OR($M176="캐릭터 상자 일반등급",$M176="캐릭터 상자 영웅등급"),"삭제",
IF(OR($M176="지정 캐릭터",IF(ISERROR(FIND("지정 캐릭터 LBP",$M176)),0,1)),
  IF(AND(OR($B176=10,$B176=11),$M176=OFFSET($M176,-1,0)),OFFSET(Q176,-1,0),
    IF(ISBLANK(VLOOKUP($N176,[2]ActorTable!$1:$1048576,MATCH("표준 DI pp Min",[2]ActorTable!$1:$1,0),0)),"삭제",
      INT(VLOOKUP($M176,$AP:$BC,MATCH($AZ$1,$AP$1:$BC$1,0),0)*(VLOOKUP($N176,[2]ActorTable!$1:$1048576,MATCH("표준 DI pp Min",[2]ActorTable!$1:$1,0),0)+$H176*(VLOOKUP($N176,[2]ActorTable!$1:$1048576,MATCH("표준 DI pp Max",[2]ActorTable!$1:$1,0),0)-VLOOKUP($N176,[2]ActorTable!$1:$1048576,MATCH("표준 DI pp Min",[2]ActorTable!$1:$1,0),0)+1))))),
IF($M176="안 지정 캐릭터 영웅등급",
  IF(AND(OR($B176=10,$B176=11),$M176=OFFSET($M176,-1,0)),OFFSET(Q176,-1,0),
    VLOOKUP($M176,$AP:$BC,MATCH($BB$1,$AP$1:$BC$1,0),0)+INT($H176*(VLOOKUP($M176,$AP:$BC,MATCH($BC$1,$AP$1:$BC$1,0),0)-VLOOKUP($M176,$AP:$BC,MATCH($BB$1,$AP$1:$BC$1,0),0)+1))),
IF($M176="지정 캐릭터 PP",
  IF(AND(OR($B176=10,$B176=11),$M176=OFFSET($M176,-1,0)),OFFSET(Q176,-1,0),
    INT($O176*VLOOKUP($M176,$AP:$BC,MATCH($AZ$1,$AP$1:$BC$1,0),0)*IF($O176&lt;=15,1,1+($O176-15)^0.5/8)*CHOOSE(MID($N176,7,1)+1,1,1.25,2))),
"그외없음")))))))</f>
        <v>삭제</v>
      </c>
      <c r="R176">
        <f ca="1">IF($M176="삭제","삭제",
IF($M176="지정 장비",
  IF($P176="DI",
    VLOOKUP($N176,[1]EquipTable!$1:$1048576,MATCH("표준 DI pr Min",[1]EquipTable!$1:$1,0),0)+INT($I176*(VLOOKUP($N176,[1]EquipTable!$1:$1048576,MATCH("표준 DI pr Max",[1]EquipTable!$1:$1,0),0)-VLOOKUP($N176,[1]EquipTable!$1:$1048576,MATCH("표준 DI pr Min",[1]EquipTable!$1:$1,0),0)+1)),
    ROUNDDOWN(VLOOKUP($N176,[1]EquipTable!$1:$1048576,MATCH("표준 GO pr Min",[1]EquipTable!$1:$1,0),0)+INT($I176*(VLOOKUP($N176,[1]EquipTable!$1:$1048576,MATCH("표준 GO pr Max",[1]EquipTable!$1:$1,0),0)-VLOOKUP($N176,[1]EquipTable!$1:$1048576,MATCH("표준 GO pr Min",[1]EquipTable!$1:$1,0),0)+100)),-2)),
IF(OR($M176="캐릭터 상자 일반등급",$M176="캐릭터 상자 영웅등급"),VLOOKUP($M176,$AP:$BC,MATCH($AZ$1,$AP$1:$BC$1,0),0),
IF(OR($M176="지정 캐릭터",IF(ISERROR(FIND("지정 캐릭터 LBP",$M176)),0,1)),
  IF(AND(OR($B176=10,$B176=11),$M176=OFFSET($M176,-1,0)),OFFSET(R176,-1,0),
    INT(VLOOKUP($M176,$AP:$BC,MATCH($AZ$1,$AP$1:$BC$1,0),0)*(VLOOKUP($N176,[2]ActorTable!$1:$1048576,MATCH("표준 DI pr Min",[2]ActorTable!$1:$1,0),0)+$I176*(VLOOKUP($N176,[2]ActorTable!$1:$1048576,MATCH("표준 DI pr Max",[2]ActorTable!$1:$1,0),0)-VLOOKUP($N176,[2]ActorTable!$1:$1048576,MATCH("표준 DI pr Min",[2]ActorTable!$1:$1,0),0)+1)))),
IF($M176="안 지정 캐릭터 영웅등급",
  IF(AND(OR($B176=10,$B176=11),$M176=OFFSET($M176,-1,0)),OFFSET(R176,-1,0),
    VLOOKUP($M176,$AP:$BC,MATCH($AZ$1,$AP$1:$BC$1,0),0)+INT($I176*(VLOOKUP($M176,$AP:$BC,MATCH($BA$1,$AP$1:$BC$1,0),0)-VLOOKUP($M176,$AP:$BC,MATCH($AZ$1,$AP$1:$BC$1,0),0)+1))),
IF($M176="지정 캐릭터 PP",
  IF(AND(OR($B176=10,$B176=11),$M176=OFFSET($M176,-1,0)),OFFSET(R176,-1,0),
    INT($O176*VLOOKUP($M176,$AP:$BC,MATCH($AZ$1,$AP$1:$BC$1,0),0)*IF($O176&lt;=15,1,1+($O176-15)^0.5/8)*CHOOSE(MID($N176,7,1)+1,1,1.25,2)*(VLOOKUP($M176,$AP:$BC,MATCH($BA$1,$AP$1:$BC$1,0),0)+$I176*(VLOOKUP($M176,$AP:$BC,MATCH($BB$1,$AP$1:$BC$1,0),0)-VLOOKUP($M176,$AP:$BC,MATCH($BA$1,$AP$1:$BC$1,0),0))))),
IF(OR($M176="안 지정 캐릭터 PP 일반등급",$M176="안 지정 캐릭터 PP 영웅등급"),
  IF(AND(OR($B176=10,$B176=11),$M176=OFFSET($M176,-1,0)),OFFSET(R176,-1,0),
    $O176*VLOOKUP($M176,$AP:$BC,MATCH($AZ$1,$AP$1:$BC$1,0),0)),
"그외없음")))))))</f>
        <v>2100</v>
      </c>
      <c r="S176" t="str">
        <f ca="1">IF(OR(ISNUMBER(N176),N176="삭제",ISBLANK(N176)),"",
IF(LEFT(N176,5)="Equip",
  IF($BP$1&lt;VLOOKUP(N176,[1]EquipTable!$1:$1048576,MATCH("업데이트순번",[1]EquipTable!$1:$1,0),0),"업데이트순번이상",""),
IF(LEFT(N176,5)="Actor",
  IF($BY$1&lt;VLOOKUP(N176,[2]ActorTable!$1:$1048576,MATCH("업데이트순번",[2]ActorTable!$1:$1,0),0),"업데이트순번이상",""),
"그외없음")))</f>
        <v/>
      </c>
      <c r="T176" t="str">
        <f ca="1">IF(OR(ISNUMBER(N176),N176="삭제",ISBLANK(N176)),"",
IF(LEFT(N176,5)="Equip",IF(MID(N176,7,1)="4","전설",""),
IF(LEFT(N176,5)="Actor",IF(MID(N176,7,1)="2","전설",""),
"그외없음")))</f>
        <v/>
      </c>
      <c r="U176" t="s">
        <v>92</v>
      </c>
      <c r="V176">
        <v>85725</v>
      </c>
      <c r="W176">
        <v>14</v>
      </c>
      <c r="X176" t="s">
        <v>125</v>
      </c>
      <c r="Z176">
        <v>1400</v>
      </c>
      <c r="AA176" t="str">
        <f ca="1">IF(ISBLANK(AB176),"",
VLOOKUP(AB176,OFFSET(INDIRECT("$A:$B"),0,MATCH(AB$1&amp;"_Verify",INDIRECT("$1:$1"),0)-1),2,0)
)</f>
        <v>fe</v>
      </c>
      <c r="AB176" t="s">
        <v>82</v>
      </c>
      <c r="AC176" t="s">
        <v>415</v>
      </c>
      <c r="AD176">
        <v>1</v>
      </c>
      <c r="AE176" t="s">
        <v>68</v>
      </c>
      <c r="AG176">
        <v>3300</v>
      </c>
      <c r="AH176" t="str">
        <f ca="1">IF(OR(ISNUMBER(AC176),AC176="삭제",ISBLANK(AC176)),"",
IF(LEFT(AC176,5)="Equip",
  IF($BP$1&lt;VLOOKUP(AC176,[1]EquipTable!$1:$1048576,MATCH("업데이트순번",[1]EquipTable!$1:$1,0),0),"업데이트순번이상",""),
IF(LEFT(AC176,5)="Actor",
  IF($BY$1&lt;VLOOKUP(AC176,[2]ActorTable!$1:$1048576,MATCH("업데이트순번",[2]ActorTable!$1:$1,0),0),"업데이트순번이상",""),
"그외없음")))</f>
        <v/>
      </c>
      <c r="AI176" s="11" t="str">
        <f>IF(OR(ISNUMBER(AC176),AC176="삭제",ISBLANK(AC176)),"",
IF(LEFT(AC176,5)="Equip",IF(MID(AC176,7,1)="4","전설",""),
IF(LEFT(AC176,5)="Actor",IF(MID(AC176,7,1)="2","전설",""),
"그외없음")))</f>
        <v/>
      </c>
      <c r="AJ176" t="str">
        <f>IF(ISBLANK($AB176),"",
IF(AND($B176&gt;=VLOOKUP($AB176,$AP:$AS,3,0),$B176&lt;=VLOOKUP($AB176,$AP:$AS,4,0)),"","슬롯타입이상"))</f>
        <v/>
      </c>
      <c r="AK176" t="str">
        <f ca="1">IF(OR(
  AND(NOT(ISERROR(FIND("상자",AB176))),ISBLANK(AC176)),
  AND(ISBLANK(AB176),ISBLANK(AC176)),
  AND(NOT(ISERROR(FIND("안 지정",AB176))),ISNUMBER(AC176))),"",
IF(AND(NOT(ISERROR(FIND("상자",AB176))),NOT(ISBLANK(AC176))),"밸류불필요",
IF(AND(NOT(ISERROR(FIND("안 지정",AB176))),NOT(ISNUMBER(AC176))),"숫자필요",
IF(NOT(ISERROR(FIND("장비",AB176))),
  IFERROR(VLOOKUP(AC176,[1]EquipTable!$A:$T,MATCH("이름참고",[1]EquipTable!$1:$1,0),0),"장비없음"),
IF(NOT(ISERROR(FIND("캐릭터",AB176))),
  IFERROR(VLOOKUP(AC176,[2]ActorTable!$A:$H,MATCH("이름참고",[2]ActorTable!$1:$1,0),0),"캐릭터없음"),
"")))))</f>
        <v>사파이어 대거</v>
      </c>
      <c r="AL176">
        <v>1</v>
      </c>
      <c r="AM176" t="str">
        <f ca="1">IF(ROW()=2,AN176,OFFSET(AM176,-1,0)&amp;IF(LEN(AN176)=0,"",","&amp;AN176))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v>
      </c>
      <c r="AN176" t="str">
        <f ca="1">IF(AL176&lt;&gt;1,"",
"{"""&amp;A$1&amp;""":"&amp;A176
&amp;","""&amp;B$1&amp;""":"&amp;B176
&amp;IF(LEN(AA176)=0,"",","""&amp;AA$1&amp;""":"""&amp;AA176&amp;"""")
&amp;IF(LEN(AC176)=0,"",","""&amp;AC$1&amp;""":"""&amp;AC176&amp;"""")
&amp;IF(LEN(AD176)=0,"",","""&amp;AD$1&amp;""":"&amp;AD176)
&amp;IF(LEN(AE176)=0,"",","""&amp;AE$1&amp;""":"""&amp;AE176&amp;"""")
&amp;IF(LEN(AF176)=0,"",","""&amp;AF$1&amp;""":"&amp;AF176)
&amp;IF(LEN(AG176)=0,"",","""&amp;AG$1&amp;""":"&amp;AG176)&amp;"}")</f>
        <v>{"dy":18,"sl":4,"tp":"fe","vl":"Equip1201","cn":1,"pt":"GO","pr":3300}</v>
      </c>
    </row>
    <row r="177" spans="1:40">
      <c r="A177">
        <v>18</v>
      </c>
      <c r="B177">
        <v>5</v>
      </c>
      <c r="C177">
        <f>IF(B177&lt;=9,0,
IF(B177=10,1,2))</f>
        <v>0</v>
      </c>
      <c r="D177">
        <f ca="1">RAND()</f>
        <v>0.37858617581675191</v>
      </c>
      <c r="E177">
        <f ca="1">RAND()</f>
        <v>0.46284670184264698</v>
      </c>
      <c r="F177">
        <f ca="1">RAND()</f>
        <v>0.11489440879956969</v>
      </c>
      <c r="G177">
        <f ca="1">RAND()</f>
        <v>5.5385768552638659E-2</v>
      </c>
      <c r="H177">
        <f ca="1">RAND()</f>
        <v>0.76880787598650613</v>
      </c>
      <c r="I177">
        <f ca="1">RAND()</f>
        <v>0.91497444554316476</v>
      </c>
      <c r="M177" t="str">
        <f ca="1">IF(LEN(J177)&lt;&gt;0,J177,VLOOKUP(D177+$B177,$BJ:$BK,MATCH($BK$1,$BJ$1:$BK$1,0),1))</f>
        <v>지정 장비</v>
      </c>
      <c r="N177" t="str">
        <f ca="1">IF(LEN(K177)&lt;&gt;0,
  IF(LEN($J177)=0,"두 칸 모두 입력",
  IF($J177="지정 장비",K177,INDEX($CA:$CA,MATCH(K177,$CB:$CB,0)))),
IF($M177="삭제","삭제",
IF($M177="지정 장비",VLOOKUP($E177,OFFSET($BS:$BV,0,IF($B177=6,1,IF($B177=7,2,0))),MATCH($BV$1,OFFSET($BS$1:$BV$1,0,IF($B177=6,1,IF($B177=7,2,0))),0),1),
IF(OR($M177="캐릭터 상자 일반등급",$M177="캐릭터 상자 영웅등급"),"삭제",
IF(OR($M177="지정 캐릭터",$M177="지정 캐릭터 PP",IF(ISERROR(FIND("지정 캐릭터 LBP",$M177)),0,1)),
  IF(AND(OR($B177=10,$B177=11),$M177=OFFSET($M177,-1,0)),OFFSET(N177,-1,0),VLOOKUP($E177,$BZ:$CA,MATCH($CA$1,$BZ$1:$CA$1,0),1)),
IF(OR($M177="안 지정 캐릭터 영웅등급",$M177="안 지정 캐릭터 PP 일반등급",$M177="안 지정 캐릭터 PP 영웅등급"),
  IF(AND(OR($B177=10,$B177=11),$M177=OFFSET($M177,-1,0)),OFFSET(N177,-1,0),INT($E177*100000)),
"그외없음"))))))</f>
        <v>Equip4002</v>
      </c>
      <c r="O177">
        <f ca="1">IF(LEN(L177)&lt;&gt;0,
  IF(OR(LEN($J177)=0,LEN($K177)=0),"세 칸 모두 입력",L177),
IF($M177="삭제","삭제",
IF(OR($M177="지정 장비",$M177="캐릭터 상자 일반등급",$M177="캐릭터 상자 영웅등급",$M177="지정 캐릭터",IF(ISERROR(FIND("지정 캐릭터 LBP",$M177)),0,1),$M177="안 지정 캐릭터 영웅등급"),1,
IF($M177="지정 캐릭터 PP",
  IF(AND(OR($B177=10,$B177=11),$M177=OFFSET($M177,-1,0)),OFFSET(O177,-1,0),
    VLOOKUP($M177,$AP:$BB,MATCH($AX$1,$AP$1:$BB$1,0),0)+INT($E177*(VLOOKUP($M177,$AP:$BB,MATCH($AY$1,$AP$1:$BB$1,0),0)-VLOOKUP($M177,$AP:$BB,MATCH($AX$1,$AP$1:$BB$1,0),0)+1))),
IF(OR($M177="안 지정 캐릭터 PP 일반등급",$M177="안 지정 캐릭터 PP 영웅등급"),
  IF(AND(OR($B177=10,$B177=11),$M177=OFFSET($M177,-1,0)),OFFSET(O177,-1,0),
    VLOOKUP($M177,$AP:$BB,MATCH($AX$1,$AP$1:$BB$1,0),0)+INT($E177*(VLOOKUP($M177,$AP:$BB,MATCH($AY$1,$AP$1:$BB$1,0),0)-VLOOKUP($M177,$AP:$BB,MATCH($AX$1,$AP$1:$BB$1,0),0)+1))),
"그외없음")))))</f>
        <v>1</v>
      </c>
      <c r="P177" t="str">
        <f ca="1">IF($M177="삭제","삭제",
IF($M177="지정 장비",
  IF(ISBLANK(VLOOKUP($N177,[1]EquipTable!$1:$1048576,MATCH("표준 GO pr Min",[1]EquipTable!$1:$1,0),0)),"DI",
    IF(ISBLANK(VLOOKUP($N177,[1]EquipTable!$1:$1048576,MATCH("표준 DI pr Min",[1]EquipTable!$1:$1,0),0)),"GO",
      IF(G177&lt;IF($B177&lt;=1,0.5,0.25),"DI","GO"))),
IF(OR($M177="캐릭터 상자 일반등급",$M177="캐릭터 상자 영웅등급"),"DI",
IF(OR($M177="지정 캐릭터",IF(ISERROR(FIND("지정 캐릭터 LBP",$M177)),0,1),$M177="안 지정 캐릭터 영웅등급"),"DI",
IF($M177="지정 캐릭터 PP","DI",
IF(OR($M177="안 지정 캐릭터 PP 일반등급",$M177="안 지정 캐릭터 PP 영웅등급"),"GO",
"그외없음"))))))</f>
        <v>GO</v>
      </c>
      <c r="Q177" t="str">
        <f ca="1">IF($M177="삭제","삭제",
IF($P177="GO","삭제",
IF($M177="지정 장비",
  IF(ISBLANK(VLOOKUP($N177,[1]EquipTable!$1:$1048576,MATCH("표준 DI pp Min",[1]EquipTable!$1:$1,0),0)),"삭제",
    VLOOKUP($N177,[1]EquipTable!$1:$1048576,MATCH("표준 DI pp Min",[1]EquipTable!$1:$1,0),0)+INT($H177*(VLOOKUP($N177,[1]EquipTable!$1:$1048576,MATCH("표준 DI pp Max",[1]EquipTable!$1:$1,0),0)-VLOOKUP($N177,[1]EquipTable!$1:$1048576,MATCH("표준 DI pp Min",[1]EquipTable!$1:$1,0),0)+1))),
IF(OR($M177="캐릭터 상자 일반등급",$M177="캐릭터 상자 영웅등급"),"삭제",
IF(OR($M177="지정 캐릭터",IF(ISERROR(FIND("지정 캐릭터 LBP",$M177)),0,1)),
  IF(AND(OR($B177=10,$B177=11),$M177=OFFSET($M177,-1,0)),OFFSET(Q177,-1,0),
    IF(ISBLANK(VLOOKUP($N177,[2]ActorTable!$1:$1048576,MATCH("표준 DI pp Min",[2]ActorTable!$1:$1,0),0)),"삭제",
      INT(VLOOKUP($M177,$AP:$BC,MATCH($AZ$1,$AP$1:$BC$1,0),0)*(VLOOKUP($N177,[2]ActorTable!$1:$1048576,MATCH("표준 DI pp Min",[2]ActorTable!$1:$1,0),0)+$H177*(VLOOKUP($N177,[2]ActorTable!$1:$1048576,MATCH("표준 DI pp Max",[2]ActorTable!$1:$1,0),0)-VLOOKUP($N177,[2]ActorTable!$1:$1048576,MATCH("표준 DI pp Min",[2]ActorTable!$1:$1,0),0)+1))))),
IF($M177="안 지정 캐릭터 영웅등급",
  IF(AND(OR($B177=10,$B177=11),$M177=OFFSET($M177,-1,0)),OFFSET(Q177,-1,0),
    VLOOKUP($M177,$AP:$BC,MATCH($BB$1,$AP$1:$BC$1,0),0)+INT($H177*(VLOOKUP($M177,$AP:$BC,MATCH($BC$1,$AP$1:$BC$1,0),0)-VLOOKUP($M177,$AP:$BC,MATCH($BB$1,$AP$1:$BC$1,0),0)+1))),
IF($M177="지정 캐릭터 PP",
  IF(AND(OR($B177=10,$B177=11),$M177=OFFSET($M177,-1,0)),OFFSET(Q177,-1,0),
    INT($O177*VLOOKUP($M177,$AP:$BC,MATCH($AZ$1,$AP$1:$BC$1,0),0)*IF($O177&lt;=15,1,1+($O177-15)^0.5/8)*CHOOSE(MID($N177,7,1)+1,1,1.25,2))),
"그외없음")))))))</f>
        <v>삭제</v>
      </c>
      <c r="R177">
        <f ca="1">IF($M177="삭제","삭제",
IF($M177="지정 장비",
  IF($P177="DI",
    VLOOKUP($N177,[1]EquipTable!$1:$1048576,MATCH("표준 DI pr Min",[1]EquipTable!$1:$1,0),0)+INT($I177*(VLOOKUP($N177,[1]EquipTable!$1:$1048576,MATCH("표준 DI pr Max",[1]EquipTable!$1:$1,0),0)-VLOOKUP($N177,[1]EquipTable!$1:$1048576,MATCH("표준 DI pr Min",[1]EquipTable!$1:$1,0),0)+1)),
    ROUNDDOWN(VLOOKUP($N177,[1]EquipTable!$1:$1048576,MATCH("표준 GO pr Min",[1]EquipTable!$1:$1,0),0)+INT($I177*(VLOOKUP($N177,[1]EquipTable!$1:$1048576,MATCH("표준 GO pr Max",[1]EquipTable!$1:$1,0),0)-VLOOKUP($N177,[1]EquipTable!$1:$1048576,MATCH("표준 GO pr Min",[1]EquipTable!$1:$1,0),0)+100)),-2)),
IF(OR($M177="캐릭터 상자 일반등급",$M177="캐릭터 상자 영웅등급"),VLOOKUP($M177,$AP:$BC,MATCH($AZ$1,$AP$1:$BC$1,0),0),
IF(OR($M177="지정 캐릭터",IF(ISERROR(FIND("지정 캐릭터 LBP",$M177)),0,1)),
  IF(AND(OR($B177=10,$B177=11),$M177=OFFSET($M177,-1,0)),OFFSET(R177,-1,0),
    INT(VLOOKUP($M177,$AP:$BC,MATCH($AZ$1,$AP$1:$BC$1,0),0)*(VLOOKUP($N177,[2]ActorTable!$1:$1048576,MATCH("표준 DI pr Min",[2]ActorTable!$1:$1,0),0)+$I177*(VLOOKUP($N177,[2]ActorTable!$1:$1048576,MATCH("표준 DI pr Max",[2]ActorTable!$1:$1,0),0)-VLOOKUP($N177,[2]ActorTable!$1:$1048576,MATCH("표준 DI pr Min",[2]ActorTable!$1:$1,0),0)+1)))),
IF($M177="안 지정 캐릭터 영웅등급",
  IF(AND(OR($B177=10,$B177=11),$M177=OFFSET($M177,-1,0)),OFFSET(R177,-1,0),
    VLOOKUP($M177,$AP:$BC,MATCH($AZ$1,$AP$1:$BC$1,0),0)+INT($I177*(VLOOKUP($M177,$AP:$BC,MATCH($BA$1,$AP$1:$BC$1,0),0)-VLOOKUP($M177,$AP:$BC,MATCH($AZ$1,$AP$1:$BC$1,0),0)+1))),
IF($M177="지정 캐릭터 PP",
  IF(AND(OR($B177=10,$B177=11),$M177=OFFSET($M177,-1,0)),OFFSET(R177,-1,0),
    INT($O177*VLOOKUP($M177,$AP:$BC,MATCH($AZ$1,$AP$1:$BC$1,0),0)*IF($O177&lt;=15,1,1+($O177-15)^0.5/8)*CHOOSE(MID($N177,7,1)+1,1,1.25,2)*(VLOOKUP($M177,$AP:$BC,MATCH($BA$1,$AP$1:$BC$1,0),0)+$I177*(VLOOKUP($M177,$AP:$BC,MATCH($BB$1,$AP$1:$BC$1,0),0)-VLOOKUP($M177,$AP:$BC,MATCH($BA$1,$AP$1:$BC$1,0),0))))),
IF(OR($M177="안 지정 캐릭터 PP 일반등급",$M177="안 지정 캐릭터 PP 영웅등급"),
  IF(AND(OR($B177=10,$B177=11),$M177=OFFSET($M177,-1,0)),OFFSET(R177,-1,0),
    $O177*VLOOKUP($M177,$AP:$BC,MATCH($AZ$1,$AP$1:$BC$1,0),0)),
"그외없음")))))))</f>
        <v>900</v>
      </c>
      <c r="S177" t="str">
        <f ca="1">IF(OR(ISNUMBER(N177),N177="삭제",ISBLANK(N177)),"",
IF(LEFT(N177,5)="Equip",
  IF($BP$1&lt;VLOOKUP(N177,[1]EquipTable!$1:$1048576,MATCH("업데이트순번",[1]EquipTable!$1:$1,0),0),"업데이트순번이상",""),
IF(LEFT(N177,5)="Actor",
  IF($BY$1&lt;VLOOKUP(N177,[2]ActorTable!$1:$1048576,MATCH("업데이트순번",[2]ActorTable!$1:$1,0),0),"업데이트순번이상",""),
"그외없음")))</f>
        <v/>
      </c>
      <c r="T177" t="str">
        <f ca="1">IF(OR(ISNUMBER(N177),N177="삭제",ISBLANK(N177)),"",
IF(LEFT(N177,5)="Equip",IF(MID(N177,7,1)="4","전설",""),
IF(LEFT(N177,5)="Actor",IF(MID(N177,7,1)="2","전설",""),
"그외없음")))</f>
        <v/>
      </c>
      <c r="U177" t="s">
        <v>82</v>
      </c>
      <c r="V177" t="s">
        <v>249</v>
      </c>
      <c r="W177">
        <v>1</v>
      </c>
      <c r="X177" t="s">
        <v>125</v>
      </c>
      <c r="Z177">
        <v>1500</v>
      </c>
      <c r="AA177" t="str">
        <f ca="1">IF(ISBLANK(AB177),"",
VLOOKUP(AB177,OFFSET(INDIRECT("$A:$B"),0,MATCH(AB$1&amp;"_Verify",INDIRECT("$1:$1"),0)-1),2,0)
)</f>
        <v>fe</v>
      </c>
      <c r="AB177" t="s">
        <v>82</v>
      </c>
      <c r="AC177" t="s">
        <v>467</v>
      </c>
      <c r="AD177">
        <v>1</v>
      </c>
      <c r="AE177" t="s">
        <v>125</v>
      </c>
      <c r="AG177">
        <v>3600</v>
      </c>
      <c r="AH177" t="str">
        <f ca="1">IF(OR(ISNUMBER(AC177),AC177="삭제",ISBLANK(AC177)),"",
IF(LEFT(AC177,5)="Equip",
  IF($BP$1&lt;VLOOKUP(AC177,[1]EquipTable!$1:$1048576,MATCH("업데이트순번",[1]EquipTable!$1:$1,0),0),"업데이트순번이상",""),
IF(LEFT(AC177,5)="Actor",
  IF($BY$1&lt;VLOOKUP(AC177,[2]ActorTable!$1:$1048576,MATCH("업데이트순번",[2]ActorTable!$1:$1,0),0),"업데이트순번이상",""),
"그외없음")))</f>
        <v/>
      </c>
      <c r="AI177" s="11" t="str">
        <f>IF(OR(ISNUMBER(AC177),AC177="삭제",ISBLANK(AC177)),"",
IF(LEFT(AC177,5)="Equip",IF(MID(AC177,7,1)="4","전설",""),
IF(LEFT(AC177,5)="Actor",IF(MID(AC177,7,1)="2","전설",""),
"그외없음")))</f>
        <v/>
      </c>
      <c r="AJ177" t="str">
        <f>IF(ISBLANK($AB177),"",
IF(AND($B177&gt;=VLOOKUP($AB177,$AP:$AS,3,0),$B177&lt;=VLOOKUP($AB177,$AP:$AS,4,0)),"","슬롯타입이상"))</f>
        <v/>
      </c>
      <c r="AK177" t="str">
        <f ca="1">IF(OR(
  AND(NOT(ISERROR(FIND("상자",AB177))),ISBLANK(AC177)),
  AND(ISBLANK(AB177),ISBLANK(AC177)),
  AND(NOT(ISERROR(FIND("안 지정",AB177))),ISNUMBER(AC177))),"",
IF(AND(NOT(ISERROR(FIND("상자",AB177))),NOT(ISBLANK(AC177))),"밸류불필요",
IF(AND(NOT(ISERROR(FIND("안 지정",AB177))),NOT(ISNUMBER(AC177))),"숫자필요",
IF(NOT(ISERROR(FIND("장비",AB177))),
  IFERROR(VLOOKUP(AC177,[1]EquipTable!$A:$T,MATCH("이름참고",[1]EquipTable!$1:$1,0),0),"장비없음"),
IF(NOT(ISERROR(FIND("캐릭터",AB177))),
  IFERROR(VLOOKUP(AC177,[2]ActorTable!$A:$H,MATCH("이름참고",[2]ActorTable!$1:$1,0),0),"캐릭터없음"),
"")))))</f>
        <v>용력의 방패</v>
      </c>
      <c r="AL177">
        <v>1</v>
      </c>
      <c r="AM177" t="str">
        <f ca="1">IF(ROW()=2,AN177,OFFSET(AM177,-1,0)&amp;IF(LEN(AN177)=0,"",","&amp;AN177))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v>
      </c>
      <c r="AN177" t="str">
        <f ca="1">IF(AL177&lt;&gt;1,"",
"{"""&amp;A$1&amp;""":"&amp;A177
&amp;","""&amp;B$1&amp;""":"&amp;B177
&amp;IF(LEN(AA177)=0,"",","""&amp;AA$1&amp;""":"""&amp;AA177&amp;"""")
&amp;IF(LEN(AC177)=0,"",","""&amp;AC$1&amp;""":"""&amp;AC177&amp;"""")
&amp;IF(LEN(AD177)=0,"",","""&amp;AD$1&amp;""":"&amp;AD177)
&amp;IF(LEN(AE177)=0,"",","""&amp;AE$1&amp;""":"""&amp;AE177&amp;"""")
&amp;IF(LEN(AF177)=0,"",","""&amp;AF$1&amp;""":"&amp;AF177)
&amp;IF(LEN(AG177)=0,"",","""&amp;AG$1&amp;""":"&amp;AG177)&amp;"}")</f>
        <v>{"dy":18,"sl":5,"tp":"fe","vl":"Equip7101","cn":1,"pt":"GO","pr":3600}</v>
      </c>
    </row>
    <row r="178" spans="1:40">
      <c r="A178">
        <v>18</v>
      </c>
      <c r="B178">
        <v>6</v>
      </c>
      <c r="C178">
        <f>IF(B178&lt;=9,0,
IF(B178=10,1,2))</f>
        <v>0</v>
      </c>
      <c r="D178">
        <f ca="1">RAND()</f>
        <v>0.9499643301621512</v>
      </c>
      <c r="E178">
        <f ca="1">RAND()</f>
        <v>0.58955134770440676</v>
      </c>
      <c r="F178">
        <f ca="1">RAND()</f>
        <v>0.3433961693453369</v>
      </c>
      <c r="G178">
        <f ca="1">RAND()</f>
        <v>0.3009466080790355</v>
      </c>
      <c r="H178">
        <f ca="1">RAND()</f>
        <v>0.70985651968316266</v>
      </c>
      <c r="I178">
        <f ca="1">RAND()</f>
        <v>0.77946205431278237</v>
      </c>
      <c r="M178" t="str">
        <f ca="1">IF(LEN(J178)&lt;&gt;0,J178,VLOOKUP(D178+$B178,$BJ:$BK,MATCH($BK$1,$BJ$1:$BK$1,0),1))</f>
        <v>지정 장비</v>
      </c>
      <c r="N178" t="str">
        <f ca="1">IF(LEN(K178)&lt;&gt;0,
  IF(LEN($J178)=0,"두 칸 모두 입력",
  IF($J178="지정 장비",K178,INDEX($CA:$CA,MATCH(K178,$CB:$CB,0)))),
IF($M178="삭제","삭제",
IF($M178="지정 장비",VLOOKUP($E178,OFFSET($BS:$BV,0,IF($B178=6,1,IF($B178=7,2,0))),MATCH($BV$1,OFFSET($BS$1:$BV$1,0,IF($B178=6,1,IF($B178=7,2,0))),0),1),
IF(OR($M178="캐릭터 상자 일반등급",$M178="캐릭터 상자 영웅등급"),"삭제",
IF(OR($M178="지정 캐릭터",$M178="지정 캐릭터 PP",IF(ISERROR(FIND("지정 캐릭터 LBP",$M178)),0,1)),
  IF(AND(OR($B178=10,$B178=11),$M178=OFFSET($M178,-1,0)),OFFSET(N178,-1,0),VLOOKUP($E178,$BZ:$CA,MATCH($CA$1,$BZ$1:$CA$1,0),1)),
IF(OR($M178="안 지정 캐릭터 영웅등급",$M178="안 지정 캐릭터 PP 일반등급",$M178="안 지정 캐릭터 PP 영웅등급"),
  IF(AND(OR($B178=10,$B178=11),$M178=OFFSET($M178,-1,0)),OFFSET(N178,-1,0),INT($E178*100000)),
"그외없음"))))))</f>
        <v>Equip6201</v>
      </c>
      <c r="O178">
        <f ca="1">IF(LEN(L178)&lt;&gt;0,
  IF(OR(LEN($J178)=0,LEN($K178)=0),"세 칸 모두 입력",L178),
IF($M178="삭제","삭제",
IF(OR($M178="지정 장비",$M178="캐릭터 상자 일반등급",$M178="캐릭터 상자 영웅등급",$M178="지정 캐릭터",IF(ISERROR(FIND("지정 캐릭터 LBP",$M178)),0,1),$M178="안 지정 캐릭터 영웅등급"),1,
IF($M178="지정 캐릭터 PP",
  IF(AND(OR($B178=10,$B178=11),$M178=OFFSET($M178,-1,0)),OFFSET(O178,-1,0),
    VLOOKUP($M178,$AP:$BB,MATCH($AX$1,$AP$1:$BB$1,0),0)+INT($E178*(VLOOKUP($M178,$AP:$BB,MATCH($AY$1,$AP$1:$BB$1,0),0)-VLOOKUP($M178,$AP:$BB,MATCH($AX$1,$AP$1:$BB$1,0),0)+1))),
IF(OR($M178="안 지정 캐릭터 PP 일반등급",$M178="안 지정 캐릭터 PP 영웅등급"),
  IF(AND(OR($B178=10,$B178=11),$M178=OFFSET($M178,-1,0)),OFFSET(O178,-1,0),
    VLOOKUP($M178,$AP:$BB,MATCH($AX$1,$AP$1:$BB$1,0),0)+INT($E178*(VLOOKUP($M178,$AP:$BB,MATCH($AY$1,$AP$1:$BB$1,0),0)-VLOOKUP($M178,$AP:$BB,MATCH($AX$1,$AP$1:$BB$1,0),0)+1))),
"그외없음")))))</f>
        <v>1</v>
      </c>
      <c r="P178" t="str">
        <f ca="1">IF($M178="삭제","삭제",
IF($M178="지정 장비",
  IF(ISBLANK(VLOOKUP($N178,[1]EquipTable!$1:$1048576,MATCH("표준 GO pr Min",[1]EquipTable!$1:$1,0),0)),"DI",
    IF(ISBLANK(VLOOKUP($N178,[1]EquipTable!$1:$1048576,MATCH("표준 DI pr Min",[1]EquipTable!$1:$1,0),0)),"GO",
      IF(G178&lt;IF($B178&lt;=1,0.5,0.25),"DI","GO"))),
IF(OR($M178="캐릭터 상자 일반등급",$M178="캐릭터 상자 영웅등급"),"DI",
IF(OR($M178="지정 캐릭터",IF(ISERROR(FIND("지정 캐릭터 LBP",$M178)),0,1),$M178="안 지정 캐릭터 영웅등급"),"DI",
IF($M178="지정 캐릭터 PP","DI",
IF(OR($M178="안 지정 캐릭터 PP 일반등급",$M178="안 지정 캐릭터 PP 영웅등급"),"GO",
"그외없음"))))))</f>
        <v>GO</v>
      </c>
      <c r="Q178" t="str">
        <f ca="1">IF($M178="삭제","삭제",
IF($P178="GO","삭제",
IF($M178="지정 장비",
  IF(ISBLANK(VLOOKUP($N178,[1]EquipTable!$1:$1048576,MATCH("표준 DI pp Min",[1]EquipTable!$1:$1,0),0)),"삭제",
    VLOOKUP($N178,[1]EquipTable!$1:$1048576,MATCH("표준 DI pp Min",[1]EquipTable!$1:$1,0),0)+INT($H178*(VLOOKUP($N178,[1]EquipTable!$1:$1048576,MATCH("표준 DI pp Max",[1]EquipTable!$1:$1,0),0)-VLOOKUP($N178,[1]EquipTable!$1:$1048576,MATCH("표준 DI pp Min",[1]EquipTable!$1:$1,0),0)+1))),
IF(OR($M178="캐릭터 상자 일반등급",$M178="캐릭터 상자 영웅등급"),"삭제",
IF(OR($M178="지정 캐릭터",IF(ISERROR(FIND("지정 캐릭터 LBP",$M178)),0,1)),
  IF(AND(OR($B178=10,$B178=11),$M178=OFFSET($M178,-1,0)),OFFSET(Q178,-1,0),
    IF(ISBLANK(VLOOKUP($N178,[2]ActorTable!$1:$1048576,MATCH("표준 DI pp Min",[2]ActorTable!$1:$1,0),0)),"삭제",
      INT(VLOOKUP($M178,$AP:$BC,MATCH($AZ$1,$AP$1:$BC$1,0),0)*(VLOOKUP($N178,[2]ActorTable!$1:$1048576,MATCH("표준 DI pp Min",[2]ActorTable!$1:$1,0),0)+$H178*(VLOOKUP($N178,[2]ActorTable!$1:$1048576,MATCH("표준 DI pp Max",[2]ActorTable!$1:$1,0),0)-VLOOKUP($N178,[2]ActorTable!$1:$1048576,MATCH("표준 DI pp Min",[2]ActorTable!$1:$1,0),0)+1))))),
IF($M178="안 지정 캐릭터 영웅등급",
  IF(AND(OR($B178=10,$B178=11),$M178=OFFSET($M178,-1,0)),OFFSET(Q178,-1,0),
    VLOOKUP($M178,$AP:$BC,MATCH($BB$1,$AP$1:$BC$1,0),0)+INT($H178*(VLOOKUP($M178,$AP:$BC,MATCH($BC$1,$AP$1:$BC$1,0),0)-VLOOKUP($M178,$AP:$BC,MATCH($BB$1,$AP$1:$BC$1,0),0)+1))),
IF($M178="지정 캐릭터 PP",
  IF(AND(OR($B178=10,$B178=11),$M178=OFFSET($M178,-1,0)),OFFSET(Q178,-1,0),
    INT($O178*VLOOKUP($M178,$AP:$BC,MATCH($AZ$1,$AP$1:$BC$1,0),0)*IF($O178&lt;=15,1,1+($O178-15)^0.5/8)*CHOOSE(MID($N178,7,1)+1,1,1.25,2))),
"그외없음")))))))</f>
        <v>삭제</v>
      </c>
      <c r="R178">
        <f ca="1">IF($M178="삭제","삭제",
IF($M178="지정 장비",
  IF($P178="DI",
    VLOOKUP($N178,[1]EquipTable!$1:$1048576,MATCH("표준 DI pr Min",[1]EquipTable!$1:$1,0),0)+INT($I178*(VLOOKUP($N178,[1]EquipTable!$1:$1048576,MATCH("표준 DI pr Max",[1]EquipTable!$1:$1,0),0)-VLOOKUP($N178,[1]EquipTable!$1:$1048576,MATCH("표준 DI pr Min",[1]EquipTable!$1:$1,0),0)+1)),
    ROUNDDOWN(VLOOKUP($N178,[1]EquipTable!$1:$1048576,MATCH("표준 GO pr Min",[1]EquipTable!$1:$1,0),0)+INT($I178*(VLOOKUP($N178,[1]EquipTable!$1:$1048576,MATCH("표준 GO pr Max",[1]EquipTable!$1:$1,0),0)-VLOOKUP($N178,[1]EquipTable!$1:$1048576,MATCH("표준 GO pr Min",[1]EquipTable!$1:$1,0),0)+100)),-2)),
IF(OR($M178="캐릭터 상자 일반등급",$M178="캐릭터 상자 영웅등급"),VLOOKUP($M178,$AP:$BC,MATCH($AZ$1,$AP$1:$BC$1,0),0),
IF(OR($M178="지정 캐릭터",IF(ISERROR(FIND("지정 캐릭터 LBP",$M178)),0,1)),
  IF(AND(OR($B178=10,$B178=11),$M178=OFFSET($M178,-1,0)),OFFSET(R178,-1,0),
    INT(VLOOKUP($M178,$AP:$BC,MATCH($AZ$1,$AP$1:$BC$1,0),0)*(VLOOKUP($N178,[2]ActorTable!$1:$1048576,MATCH("표준 DI pr Min",[2]ActorTable!$1:$1,0),0)+$I178*(VLOOKUP($N178,[2]ActorTable!$1:$1048576,MATCH("표준 DI pr Max",[2]ActorTable!$1:$1,0),0)-VLOOKUP($N178,[2]ActorTable!$1:$1048576,MATCH("표준 DI pr Min",[2]ActorTable!$1:$1,0),0)+1)))),
IF($M178="안 지정 캐릭터 영웅등급",
  IF(AND(OR($B178=10,$B178=11),$M178=OFFSET($M178,-1,0)),OFFSET(R178,-1,0),
    VLOOKUP($M178,$AP:$BC,MATCH($AZ$1,$AP$1:$BC$1,0),0)+INT($I178*(VLOOKUP($M178,$AP:$BC,MATCH($BA$1,$AP$1:$BC$1,0),0)-VLOOKUP($M178,$AP:$BC,MATCH($AZ$1,$AP$1:$BC$1,0),0)+1))),
IF($M178="지정 캐릭터 PP",
  IF(AND(OR($B178=10,$B178=11),$M178=OFFSET($M178,-1,0)),OFFSET(R178,-1,0),
    INT($O178*VLOOKUP($M178,$AP:$BC,MATCH($AZ$1,$AP$1:$BC$1,0),0)*IF($O178&lt;=15,1,1+($O178-15)^0.5/8)*CHOOSE(MID($N178,7,1)+1,1,1.25,2)*(VLOOKUP($M178,$AP:$BC,MATCH($BA$1,$AP$1:$BC$1,0),0)+$I178*(VLOOKUP($M178,$AP:$BC,MATCH($BB$1,$AP$1:$BC$1,0),0)-VLOOKUP($M178,$AP:$BC,MATCH($BA$1,$AP$1:$BC$1,0),0))))),
IF(OR($M178="안 지정 캐릭터 PP 일반등급",$M178="안 지정 캐릭터 PP 영웅등급"),
  IF(AND(OR($B178=10,$B178=11),$M178=OFFSET($M178,-1,0)),OFFSET(R178,-1,0),
    $O178*VLOOKUP($M178,$AP:$BC,MATCH($AZ$1,$AP$1:$BC$1,0),0)),
"그외없음")))))))</f>
        <v>9700</v>
      </c>
      <c r="S178" t="str">
        <f ca="1">IF(OR(ISNUMBER(N178),N178="삭제",ISBLANK(N178)),"",
IF(LEFT(N178,5)="Equip",
  IF($BP$1&lt;VLOOKUP(N178,[1]EquipTable!$1:$1048576,MATCH("업데이트순번",[1]EquipTable!$1:$1,0),0),"업데이트순번이상",""),
IF(LEFT(N178,5)="Actor",
  IF($BY$1&lt;VLOOKUP(N178,[2]ActorTable!$1:$1048576,MATCH("업데이트순번",[2]ActorTable!$1:$1,0),0),"업데이트순번이상",""),
"그외없음")))</f>
        <v/>
      </c>
      <c r="T178" t="str">
        <f ca="1">IF(OR(ISNUMBER(N178),N178="삭제",ISBLANK(N178)),"",
IF(LEFT(N178,5)="Equip",IF(MID(N178,7,1)="4","전설",""),
IF(LEFT(N178,5)="Actor",IF(MID(N178,7,1)="2","전설",""),
"그외없음")))</f>
        <v/>
      </c>
      <c r="U178" t="s">
        <v>82</v>
      </c>
      <c r="V178" t="s">
        <v>183</v>
      </c>
      <c r="W178">
        <v>1</v>
      </c>
      <c r="X178" t="s">
        <v>125</v>
      </c>
      <c r="Z178">
        <v>3600</v>
      </c>
      <c r="AA178" t="str">
        <f ca="1">IF(ISBLANK(AB178),"",
VLOOKUP(AB178,OFFSET(INDIRECT("$A:$B"),0,MATCH(AB$1&amp;"_Verify",INDIRECT("$1:$1"),0)-1),2,0)
)</f>
        <v>uph</v>
      </c>
      <c r="AB178" t="s">
        <v>91</v>
      </c>
      <c r="AC178">
        <v>22126</v>
      </c>
      <c r="AD178">
        <v>10</v>
      </c>
      <c r="AE178" t="s">
        <v>125</v>
      </c>
      <c r="AG178">
        <v>3000</v>
      </c>
      <c r="AH178" t="str">
        <f>IF(OR(ISNUMBER(AC178),AC178="삭제",ISBLANK(AC178)),"",
IF(LEFT(AC178,5)="Equip",
  IF($BP$1&lt;VLOOKUP(AC178,[1]EquipTable!$1:$1048576,MATCH("업데이트순번",[1]EquipTable!$1:$1,0),0),"업데이트순번이상",""),
IF(LEFT(AC178,5)="Actor",
  IF($BY$1&lt;VLOOKUP(AC178,[2]ActorTable!$1:$1048576,MATCH("업데이트순번",[2]ActorTable!$1:$1,0),0),"업데이트순번이상",""),
"그외없음")))</f>
        <v/>
      </c>
      <c r="AI178" s="11" t="str">
        <f>IF(OR(ISNUMBER(AC178),AC178="삭제",ISBLANK(AC178)),"",
IF(LEFT(AC178,5)="Equip",IF(MID(AC178,7,1)="4","전설",""),
IF(LEFT(AC178,5)="Actor",IF(MID(AC178,7,1)="2","전설",""),
"그외없음")))</f>
        <v/>
      </c>
      <c r="AJ178" t="str">
        <f>IF(ISBLANK($AB178),"",
IF(AND($B178&gt;=VLOOKUP($AB178,$AP:$AS,3,0),$B178&lt;=VLOOKUP($AB178,$AP:$AS,4,0)),"","슬롯타입이상"))</f>
        <v/>
      </c>
      <c r="AK178" t="str">
        <f>IF(OR(
  AND(NOT(ISERROR(FIND("상자",AB178))),ISBLANK(AC178)),
  AND(ISBLANK(AB178),ISBLANK(AC178)),
  AND(NOT(ISERROR(FIND("안 지정",AB178))),ISNUMBER(AC178))),"",
IF(AND(NOT(ISERROR(FIND("상자",AB178))),NOT(ISBLANK(AC178))),"밸류불필요",
IF(AND(NOT(ISERROR(FIND("안 지정",AB178))),NOT(ISNUMBER(AC178))),"숫자필요",
IF(NOT(ISERROR(FIND("장비",AB178))),
  IFERROR(VLOOKUP(AC178,[1]EquipTable!$A:$T,MATCH("이름참고",[1]EquipTable!$1:$1,0),0),"장비없음"),
IF(NOT(ISERROR(FIND("캐릭터",AB178))),
  IFERROR(VLOOKUP(AC178,[2]ActorTable!$A:$H,MATCH("이름참고",[2]ActorTable!$1:$1,0),0),"캐릭터없음"),
"")))))</f>
        <v/>
      </c>
      <c r="AL178">
        <v>1</v>
      </c>
      <c r="AM178" t="str">
        <f ca="1">IF(ROW()=2,AN178,OFFSET(AM178,-1,0)&amp;IF(LEN(AN178)=0,"",","&amp;AN178))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v>
      </c>
      <c r="AN178" t="str">
        <f ca="1">IF(AL178&lt;&gt;1,"",
"{"""&amp;A$1&amp;""":"&amp;A178
&amp;","""&amp;B$1&amp;""":"&amp;B178
&amp;IF(LEN(AA178)=0,"",","""&amp;AA$1&amp;""":"""&amp;AA178&amp;"""")
&amp;IF(LEN(AC178)=0,"",","""&amp;AC$1&amp;""":"""&amp;AC178&amp;"""")
&amp;IF(LEN(AD178)=0,"",","""&amp;AD$1&amp;""":"&amp;AD178)
&amp;IF(LEN(AE178)=0,"",","""&amp;AE$1&amp;""":"""&amp;AE178&amp;"""")
&amp;IF(LEN(AF178)=0,"",","""&amp;AF$1&amp;""":"&amp;AF178)
&amp;IF(LEN(AG178)=0,"",","""&amp;AG$1&amp;""":"&amp;AG178)&amp;"}")</f>
        <v>{"dy":18,"sl":6,"tp":"uph","vl":"22126","cn":10,"pt":"GO","pr":3000}</v>
      </c>
    </row>
    <row r="179" spans="1:40">
      <c r="A179">
        <v>18</v>
      </c>
      <c r="B179">
        <v>7</v>
      </c>
      <c r="C179">
        <f>IF(B179&lt;=9,0,
IF(B179=10,1,2))</f>
        <v>0</v>
      </c>
      <c r="D179">
        <f ca="1">RAND()</f>
        <v>0.34152393411194815</v>
      </c>
      <c r="E179">
        <f ca="1">RAND()</f>
        <v>0.9592680887917745</v>
      </c>
      <c r="F179">
        <f ca="1">RAND()</f>
        <v>0.24039500695629379</v>
      </c>
      <c r="G179">
        <f ca="1">RAND()</f>
        <v>0.65150413961985187</v>
      </c>
      <c r="H179">
        <f ca="1">RAND()</f>
        <v>0.78942611242202443</v>
      </c>
      <c r="I179">
        <f ca="1">RAND()</f>
        <v>0.62340470601699627</v>
      </c>
      <c r="M179" t="str">
        <f ca="1">IF(LEN(J179)&lt;&gt;0,J179,VLOOKUP(D179+$B179,$BJ:$BK,MATCH($BK$1,$BJ$1:$BK$1,0),1))</f>
        <v>지정 장비</v>
      </c>
      <c r="N179" t="str">
        <f ca="1">IF(LEN(K179)&lt;&gt;0,
  IF(LEN($J179)=0,"두 칸 모두 입력",
  IF($J179="지정 장비",K179,INDEX($CA:$CA,MATCH(K179,$CB:$CB,0)))),
IF($M179="삭제","삭제",
IF($M179="지정 장비",VLOOKUP($E179,OFFSET($BS:$BV,0,IF($B179=6,1,IF($B179=7,2,0))),MATCH($BV$1,OFFSET($BS$1:$BV$1,0,IF($B179=6,1,IF($B179=7,2,0))),0),1),
IF(OR($M179="캐릭터 상자 일반등급",$M179="캐릭터 상자 영웅등급"),"삭제",
IF(OR($M179="지정 캐릭터",$M179="지정 캐릭터 PP",IF(ISERROR(FIND("지정 캐릭터 LBP",$M179)),0,1)),
  IF(AND(OR($B179=10,$B179=11),$M179=OFFSET($M179,-1,0)),OFFSET(N179,-1,0),VLOOKUP($E179,$BZ:$CA,MATCH($CA$1,$BZ$1:$CA$1,0),1)),
IF(OR($M179="안 지정 캐릭터 영웅등급",$M179="안 지정 캐릭터 PP 일반등급",$M179="안 지정 캐릭터 PP 영웅등급"),
  IF(AND(OR($B179=10,$B179=11),$M179=OFFSET($M179,-1,0)),OFFSET(N179,-1,0),INT($E179*100000)),
"그외없음"))))))</f>
        <v>Equip8302</v>
      </c>
      <c r="O179">
        <f ca="1">IF(LEN(L179)&lt;&gt;0,
  IF(OR(LEN($J179)=0,LEN($K179)=0),"세 칸 모두 입력",L179),
IF($M179="삭제","삭제",
IF(OR($M179="지정 장비",$M179="캐릭터 상자 일반등급",$M179="캐릭터 상자 영웅등급",$M179="지정 캐릭터",IF(ISERROR(FIND("지정 캐릭터 LBP",$M179)),0,1),$M179="안 지정 캐릭터 영웅등급"),1,
IF($M179="지정 캐릭터 PP",
  IF(AND(OR($B179=10,$B179=11),$M179=OFFSET($M179,-1,0)),OFFSET(O179,-1,0),
    VLOOKUP($M179,$AP:$BB,MATCH($AX$1,$AP$1:$BB$1,0),0)+INT($E179*(VLOOKUP($M179,$AP:$BB,MATCH($AY$1,$AP$1:$BB$1,0),0)-VLOOKUP($M179,$AP:$BB,MATCH($AX$1,$AP$1:$BB$1,0),0)+1))),
IF(OR($M179="안 지정 캐릭터 PP 일반등급",$M179="안 지정 캐릭터 PP 영웅등급"),
  IF(AND(OR($B179=10,$B179=11),$M179=OFFSET($M179,-1,0)),OFFSET(O179,-1,0),
    VLOOKUP($M179,$AP:$BB,MATCH($AX$1,$AP$1:$BB$1,0),0)+INT($E179*(VLOOKUP($M179,$AP:$BB,MATCH($AY$1,$AP$1:$BB$1,0),0)-VLOOKUP($M179,$AP:$BB,MATCH($AX$1,$AP$1:$BB$1,0),0)+1))),
"그외없음")))))</f>
        <v>1</v>
      </c>
      <c r="P179" t="str">
        <f ca="1">IF($M179="삭제","삭제",
IF($M179="지정 장비",
  IF(ISBLANK(VLOOKUP($N179,[1]EquipTable!$1:$1048576,MATCH("표준 GO pr Min",[1]EquipTable!$1:$1,0),0)),"DI",
    IF(ISBLANK(VLOOKUP($N179,[1]EquipTable!$1:$1048576,MATCH("표준 DI pr Min",[1]EquipTable!$1:$1,0),0)),"GO",
      IF(G179&lt;IF($B179&lt;=1,0.5,0.25),"DI","GO"))),
IF(OR($M179="캐릭터 상자 일반등급",$M179="캐릭터 상자 영웅등급"),"DI",
IF(OR($M179="지정 캐릭터",IF(ISERROR(FIND("지정 캐릭터 LBP",$M179)),0,1),$M179="안 지정 캐릭터 영웅등급"),"DI",
IF($M179="지정 캐릭터 PP","DI",
IF(OR($M179="안 지정 캐릭터 PP 일반등급",$M179="안 지정 캐릭터 PP 영웅등급"),"GO",
"그외없음"))))))</f>
        <v>GO</v>
      </c>
      <c r="Q179" t="str">
        <f ca="1">IF($M179="삭제","삭제",
IF($P179="GO","삭제",
IF($M179="지정 장비",
  IF(ISBLANK(VLOOKUP($N179,[1]EquipTable!$1:$1048576,MATCH("표준 DI pp Min",[1]EquipTable!$1:$1,0),0)),"삭제",
    VLOOKUP($N179,[1]EquipTable!$1:$1048576,MATCH("표준 DI pp Min",[1]EquipTable!$1:$1,0),0)+INT($H179*(VLOOKUP($N179,[1]EquipTable!$1:$1048576,MATCH("표준 DI pp Max",[1]EquipTable!$1:$1,0),0)-VLOOKUP($N179,[1]EquipTable!$1:$1048576,MATCH("표준 DI pp Min",[1]EquipTable!$1:$1,0),0)+1))),
IF(OR($M179="캐릭터 상자 일반등급",$M179="캐릭터 상자 영웅등급"),"삭제",
IF(OR($M179="지정 캐릭터",IF(ISERROR(FIND("지정 캐릭터 LBP",$M179)),0,1)),
  IF(AND(OR($B179=10,$B179=11),$M179=OFFSET($M179,-1,0)),OFFSET(Q179,-1,0),
    IF(ISBLANK(VLOOKUP($N179,[2]ActorTable!$1:$1048576,MATCH("표준 DI pp Min",[2]ActorTable!$1:$1,0),0)),"삭제",
      INT(VLOOKUP($M179,$AP:$BC,MATCH($AZ$1,$AP$1:$BC$1,0),0)*(VLOOKUP($N179,[2]ActorTable!$1:$1048576,MATCH("표준 DI pp Min",[2]ActorTable!$1:$1,0),0)+$H179*(VLOOKUP($N179,[2]ActorTable!$1:$1048576,MATCH("표준 DI pp Max",[2]ActorTable!$1:$1,0),0)-VLOOKUP($N179,[2]ActorTable!$1:$1048576,MATCH("표준 DI pp Min",[2]ActorTable!$1:$1,0),0)+1))))),
IF($M179="안 지정 캐릭터 영웅등급",
  IF(AND(OR($B179=10,$B179=11),$M179=OFFSET($M179,-1,0)),OFFSET(Q179,-1,0),
    VLOOKUP($M179,$AP:$BC,MATCH($BB$1,$AP$1:$BC$1,0),0)+INT($H179*(VLOOKUP($M179,$AP:$BC,MATCH($BC$1,$AP$1:$BC$1,0),0)-VLOOKUP($M179,$AP:$BC,MATCH($BB$1,$AP$1:$BC$1,0),0)+1))),
IF($M179="지정 캐릭터 PP",
  IF(AND(OR($B179=10,$B179=11),$M179=OFFSET($M179,-1,0)),OFFSET(Q179,-1,0),
    INT($O179*VLOOKUP($M179,$AP:$BC,MATCH($AZ$1,$AP$1:$BC$1,0),0)*IF($O179&lt;=15,1,1+($O179-15)^0.5/8)*CHOOSE(MID($N179,7,1)+1,1,1.25,2))),
"그외없음")))))))</f>
        <v>삭제</v>
      </c>
      <c r="R179">
        <f ca="1">IF($M179="삭제","삭제",
IF($M179="지정 장비",
  IF($P179="DI",
    VLOOKUP($N179,[1]EquipTable!$1:$1048576,MATCH("표준 DI pr Min",[1]EquipTable!$1:$1,0),0)+INT($I179*(VLOOKUP($N179,[1]EquipTable!$1:$1048576,MATCH("표준 DI pr Max",[1]EquipTable!$1:$1,0),0)-VLOOKUP($N179,[1]EquipTable!$1:$1048576,MATCH("표준 DI pr Min",[1]EquipTable!$1:$1,0),0)+1)),
    ROUNDDOWN(VLOOKUP($N179,[1]EquipTable!$1:$1048576,MATCH("표준 GO pr Min",[1]EquipTable!$1:$1,0),0)+INT($I179*(VLOOKUP($N179,[1]EquipTable!$1:$1048576,MATCH("표준 GO pr Max",[1]EquipTable!$1:$1,0),0)-VLOOKUP($N179,[1]EquipTable!$1:$1048576,MATCH("표준 GO pr Min",[1]EquipTable!$1:$1,0),0)+100)),-2)),
IF(OR($M179="캐릭터 상자 일반등급",$M179="캐릭터 상자 영웅등급"),VLOOKUP($M179,$AP:$BC,MATCH($AZ$1,$AP$1:$BC$1,0),0),
IF(OR($M179="지정 캐릭터",IF(ISERROR(FIND("지정 캐릭터 LBP",$M179)),0,1)),
  IF(AND(OR($B179=10,$B179=11),$M179=OFFSET($M179,-1,0)),OFFSET(R179,-1,0),
    INT(VLOOKUP($M179,$AP:$BC,MATCH($AZ$1,$AP$1:$BC$1,0),0)*(VLOOKUP($N179,[2]ActorTable!$1:$1048576,MATCH("표준 DI pr Min",[2]ActorTable!$1:$1,0),0)+$I179*(VLOOKUP($N179,[2]ActorTable!$1:$1048576,MATCH("표준 DI pr Max",[2]ActorTable!$1:$1,0),0)-VLOOKUP($N179,[2]ActorTable!$1:$1048576,MATCH("표준 DI pr Min",[2]ActorTable!$1:$1,0),0)+1)))),
IF($M179="안 지정 캐릭터 영웅등급",
  IF(AND(OR($B179=10,$B179=11),$M179=OFFSET($M179,-1,0)),OFFSET(R179,-1,0),
    VLOOKUP($M179,$AP:$BC,MATCH($AZ$1,$AP$1:$BC$1,0),0)+INT($I179*(VLOOKUP($M179,$AP:$BC,MATCH($BA$1,$AP$1:$BC$1,0),0)-VLOOKUP($M179,$AP:$BC,MATCH($AZ$1,$AP$1:$BC$1,0),0)+1))),
IF($M179="지정 캐릭터 PP",
  IF(AND(OR($B179=10,$B179=11),$M179=OFFSET($M179,-1,0)),OFFSET(R179,-1,0),
    INT($O179*VLOOKUP($M179,$AP:$BC,MATCH($AZ$1,$AP$1:$BC$1,0),0)*IF($O179&lt;=15,1,1+($O179-15)^0.5/8)*CHOOSE(MID($N179,7,1)+1,1,1.25,2)*(VLOOKUP($M179,$AP:$BC,MATCH($BA$1,$AP$1:$BC$1,0),0)+$I179*(VLOOKUP($M179,$AP:$BC,MATCH($BB$1,$AP$1:$BC$1,0),0)-VLOOKUP($M179,$AP:$BC,MATCH($BA$1,$AP$1:$BC$1,0),0))))),
IF(OR($M179="안 지정 캐릭터 PP 일반등급",$M179="안 지정 캐릭터 PP 영웅등급"),
  IF(AND(OR($B179=10,$B179=11),$M179=OFFSET($M179,-1,0)),OFFSET(R179,-1,0),
    $O179*VLOOKUP($M179,$AP:$BC,MATCH($AZ$1,$AP$1:$BC$1,0),0)),
"그외없음")))))))</f>
        <v>74500</v>
      </c>
      <c r="S179" t="str">
        <f ca="1">IF(OR(ISNUMBER(N179),N179="삭제",ISBLANK(N179)),"",
IF(LEFT(N179,5)="Equip",
  IF($BP$1&lt;VLOOKUP(N179,[1]EquipTable!$1:$1048576,MATCH("업데이트순번",[1]EquipTable!$1:$1,0),0),"업데이트순번이상",""),
IF(LEFT(N179,5)="Actor",
  IF($BY$1&lt;VLOOKUP(N179,[2]ActorTable!$1:$1048576,MATCH("업데이트순번",[2]ActorTable!$1:$1,0),0),"업데이트순번이상",""),
"그외없음")))</f>
        <v/>
      </c>
      <c r="T179" t="str">
        <f ca="1">IF(OR(ISNUMBER(N179),N179="삭제",ISBLANK(N179)),"",
IF(LEFT(N179,5)="Equip",IF(MID(N179,7,1)="4","전설",""),
IF(LEFT(N179,5)="Actor",IF(MID(N179,7,1)="2","전설",""),
"그외없음")))</f>
        <v/>
      </c>
      <c r="U179" t="s">
        <v>82</v>
      </c>
      <c r="V179" t="s">
        <v>293</v>
      </c>
      <c r="W179">
        <v>1</v>
      </c>
      <c r="X179" t="s">
        <v>125</v>
      </c>
      <c r="Z179">
        <v>4500</v>
      </c>
      <c r="AA179" t="str">
        <f ca="1">IF(ISBLANK(AB179),"",
VLOOKUP(AB179,OFFSET(INDIRECT("$A:$B"),0,MATCH(AB$1&amp;"_Verify",INDIRECT("$1:$1"),0)-1),2,0)
)</f>
        <v>fe</v>
      </c>
      <c r="AB179" t="s">
        <v>82</v>
      </c>
      <c r="AC179" t="s">
        <v>477</v>
      </c>
      <c r="AD179">
        <v>1</v>
      </c>
      <c r="AE179" t="s">
        <v>125</v>
      </c>
      <c r="AG179">
        <v>4500</v>
      </c>
      <c r="AH179" t="str">
        <f ca="1">IF(OR(ISNUMBER(AC179),AC179="삭제",ISBLANK(AC179)),"",
IF(LEFT(AC179,5)="Equip",
  IF($BP$1&lt;VLOOKUP(AC179,[1]EquipTable!$1:$1048576,MATCH("업데이트순번",[1]EquipTable!$1:$1,0),0),"업데이트순번이상",""),
IF(LEFT(AC179,5)="Actor",
  IF($BY$1&lt;VLOOKUP(AC179,[2]ActorTable!$1:$1048576,MATCH("업데이트순번",[2]ActorTable!$1:$1,0),0),"업데이트순번이상",""),
"그외없음")))</f>
        <v/>
      </c>
      <c r="AI179" s="11" t="str">
        <f>IF(OR(ISNUMBER(AC179),AC179="삭제",ISBLANK(AC179)),"",
IF(LEFT(AC179,5)="Equip",IF(MID(AC179,7,1)="4","전설",""),
IF(LEFT(AC179,5)="Actor",IF(MID(AC179,7,1)="2","전설",""),
"그외없음")))</f>
        <v/>
      </c>
      <c r="AJ179" t="str">
        <f>IF(ISBLANK($AB179),"",
IF(AND($B179&gt;=VLOOKUP($AB179,$AP:$AS,3,0),$B179&lt;=VLOOKUP($AB179,$AP:$AS,4,0)),"","슬롯타입이상"))</f>
        <v/>
      </c>
      <c r="AK179" t="str">
        <f ca="1">IF(OR(
  AND(NOT(ISERROR(FIND("상자",AB179))),ISBLANK(AC179)),
  AND(ISBLANK(AB179),ISBLANK(AC179)),
  AND(NOT(ISERROR(FIND("안 지정",AB179))),ISNUMBER(AC179))),"",
IF(AND(NOT(ISERROR(FIND("상자",AB179))),NOT(ISBLANK(AC179))),"밸류불필요",
IF(AND(NOT(ISERROR(FIND("안 지정",AB179))),NOT(ISNUMBER(AC179))),"숫자필요",
IF(NOT(ISERROR(FIND("장비",AB179))),
  IFERROR(VLOOKUP(AC179,[1]EquipTable!$A:$T,MATCH("이름참고",[1]EquipTable!$1:$1,0),0),"장비없음"),
IF(NOT(ISERROR(FIND("캐릭터",AB179))),
  IFERROR(VLOOKUP(AC179,[2]ActorTable!$A:$H,MATCH("이름참고",[2]ActorTable!$1:$1,0),0),"캐릭터없음"),
"")))))</f>
        <v>으깨어 부수는 자</v>
      </c>
      <c r="AL179">
        <v>1</v>
      </c>
      <c r="AM179" t="str">
        <f ca="1">IF(ROW()=2,AN179,OFFSET(AM179,-1,0)&amp;IF(LEN(AN179)=0,"",","&amp;AN179))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v>
      </c>
      <c r="AN179" t="str">
        <f ca="1">IF(AL179&lt;&gt;1,"",
"{"""&amp;A$1&amp;""":"&amp;A179
&amp;","""&amp;B$1&amp;""":"&amp;B179
&amp;IF(LEN(AA179)=0,"",","""&amp;AA$1&amp;""":"""&amp;AA179&amp;"""")
&amp;IF(LEN(AC179)=0,"",","""&amp;AC$1&amp;""":"""&amp;AC179&amp;"""")
&amp;IF(LEN(AD179)=0,"",","""&amp;AD$1&amp;""":"&amp;AD179)
&amp;IF(LEN(AE179)=0,"",","""&amp;AE$1&amp;""":"""&amp;AE179&amp;"""")
&amp;IF(LEN(AF179)=0,"",","""&amp;AF$1&amp;""":"&amp;AF179)
&amp;IF(LEN(AG179)=0,"",","""&amp;AG$1&amp;""":"&amp;AG179)&amp;"}")</f>
        <v>{"dy":18,"sl":7,"tp":"fe","vl":"Equip8002","cn":1,"pt":"GO","pr":4500}</v>
      </c>
    </row>
    <row r="180" spans="1:40">
      <c r="A180">
        <v>18</v>
      </c>
      <c r="B180">
        <v>8</v>
      </c>
      <c r="C180">
        <f>IF(B180&lt;=9,0,
IF(B180=10,1,2))</f>
        <v>0</v>
      </c>
      <c r="D180">
        <f ca="1">RAND()</f>
        <v>0.7509535860826988</v>
      </c>
      <c r="E180">
        <f ca="1">RAND()</f>
        <v>0.67007417164012695</v>
      </c>
      <c r="F180">
        <f ca="1">RAND()</f>
        <v>0.90672434745214336</v>
      </c>
      <c r="G180">
        <f ca="1">RAND()</f>
        <v>0.20612252374255302</v>
      </c>
      <c r="H180">
        <f ca="1">RAND()</f>
        <v>0.624331835679654</v>
      </c>
      <c r="I180">
        <f ca="1">RAND()</f>
        <v>6.6576166865276676E-2</v>
      </c>
      <c r="M180" t="str">
        <f ca="1">IF(LEN(J180)&lt;&gt;0,J180,VLOOKUP(D180+$B180,$BJ:$BK,MATCH($BK$1,$BJ$1:$BK$1,0),1))</f>
        <v>삭제</v>
      </c>
      <c r="N180" t="str">
        <f ca="1">IF(LEN(K180)&lt;&gt;0,
  IF(LEN($J180)=0,"두 칸 모두 입력",
  IF($J180="지정 장비",K180,INDEX($CA:$CA,MATCH(K180,$CB:$CB,0)))),
IF($M180="삭제","삭제",
IF($M180="지정 장비",VLOOKUP($E180,OFFSET($BS:$BV,0,IF($B180=6,1,IF($B180=7,2,0))),MATCH($BV$1,OFFSET($BS$1:$BV$1,0,IF($B180=6,1,IF($B180=7,2,0))),0),1),
IF(OR($M180="캐릭터 상자 일반등급",$M180="캐릭터 상자 영웅등급"),"삭제",
IF(OR($M180="지정 캐릭터",$M180="지정 캐릭터 PP",IF(ISERROR(FIND("지정 캐릭터 LBP",$M180)),0,1)),
  IF(AND(OR($B180=10,$B180=11),$M180=OFFSET($M180,-1,0)),OFFSET(N180,-1,0),VLOOKUP($E180,$BZ:$CA,MATCH($CA$1,$BZ$1:$CA$1,0),1)),
IF(OR($M180="안 지정 캐릭터 영웅등급",$M180="안 지정 캐릭터 PP 일반등급",$M180="안 지정 캐릭터 PP 영웅등급"),
  IF(AND(OR($B180=10,$B180=11),$M180=OFFSET($M180,-1,0)),OFFSET(N180,-1,0),INT($E180*100000)),
"그외없음"))))))</f>
        <v>삭제</v>
      </c>
      <c r="O180" t="str">
        <f ca="1">IF(LEN(L180)&lt;&gt;0,
  IF(OR(LEN($J180)=0,LEN($K180)=0),"세 칸 모두 입력",L180),
IF($M180="삭제","삭제",
IF(OR($M180="지정 장비",$M180="캐릭터 상자 일반등급",$M180="캐릭터 상자 영웅등급",$M180="지정 캐릭터",IF(ISERROR(FIND("지정 캐릭터 LBP",$M180)),0,1),$M180="안 지정 캐릭터 영웅등급"),1,
IF($M180="지정 캐릭터 PP",
  IF(AND(OR($B180=10,$B180=11),$M180=OFFSET($M180,-1,0)),OFFSET(O180,-1,0),
    VLOOKUP($M180,$AP:$BB,MATCH($AX$1,$AP$1:$BB$1,0),0)+INT($E180*(VLOOKUP($M180,$AP:$BB,MATCH($AY$1,$AP$1:$BB$1,0),0)-VLOOKUP($M180,$AP:$BB,MATCH($AX$1,$AP$1:$BB$1,0),0)+1))),
IF(OR($M180="안 지정 캐릭터 PP 일반등급",$M180="안 지정 캐릭터 PP 영웅등급"),
  IF(AND(OR($B180=10,$B180=11),$M180=OFFSET($M180,-1,0)),OFFSET(O180,-1,0),
    VLOOKUP($M180,$AP:$BB,MATCH($AX$1,$AP$1:$BB$1,0),0)+INT($E180*(VLOOKUP($M180,$AP:$BB,MATCH($AY$1,$AP$1:$BB$1,0),0)-VLOOKUP($M180,$AP:$BB,MATCH($AX$1,$AP$1:$BB$1,0),0)+1))),
"그외없음")))))</f>
        <v>삭제</v>
      </c>
      <c r="P180" t="str">
        <f ca="1">IF($M180="삭제","삭제",
IF($M180="지정 장비",
  IF(ISBLANK(VLOOKUP($N180,[1]EquipTable!$1:$1048576,MATCH("표준 GO pr Min",[1]EquipTable!$1:$1,0),0)),"DI",
    IF(ISBLANK(VLOOKUP($N180,[1]EquipTable!$1:$1048576,MATCH("표준 DI pr Min",[1]EquipTable!$1:$1,0),0)),"GO",
      IF(G180&lt;IF($B180&lt;=1,0.5,0.25),"DI","GO"))),
IF(OR($M180="캐릭터 상자 일반등급",$M180="캐릭터 상자 영웅등급"),"DI",
IF(OR($M180="지정 캐릭터",IF(ISERROR(FIND("지정 캐릭터 LBP",$M180)),0,1),$M180="안 지정 캐릭터 영웅등급"),"DI",
IF($M180="지정 캐릭터 PP","DI",
IF(OR($M180="안 지정 캐릭터 PP 일반등급",$M180="안 지정 캐릭터 PP 영웅등급"),"GO",
"그외없음"))))))</f>
        <v>삭제</v>
      </c>
      <c r="Q180" t="str">
        <f ca="1">IF($M180="삭제","삭제",
IF($P180="GO","삭제",
IF($M180="지정 장비",
  IF(ISBLANK(VLOOKUP($N180,[1]EquipTable!$1:$1048576,MATCH("표준 DI pp Min",[1]EquipTable!$1:$1,0),0)),"삭제",
    VLOOKUP($N180,[1]EquipTable!$1:$1048576,MATCH("표준 DI pp Min",[1]EquipTable!$1:$1,0),0)+INT($H180*(VLOOKUP($N180,[1]EquipTable!$1:$1048576,MATCH("표준 DI pp Max",[1]EquipTable!$1:$1,0),0)-VLOOKUP($N180,[1]EquipTable!$1:$1048576,MATCH("표준 DI pp Min",[1]EquipTable!$1:$1,0),0)+1))),
IF(OR($M180="캐릭터 상자 일반등급",$M180="캐릭터 상자 영웅등급"),"삭제",
IF(OR($M180="지정 캐릭터",IF(ISERROR(FIND("지정 캐릭터 LBP",$M180)),0,1)),
  IF(AND(OR($B180=10,$B180=11),$M180=OFFSET($M180,-1,0)),OFFSET(Q180,-1,0),
    IF(ISBLANK(VLOOKUP($N180,[2]ActorTable!$1:$1048576,MATCH("표준 DI pp Min",[2]ActorTable!$1:$1,0),0)),"삭제",
      INT(VLOOKUP($M180,$AP:$BC,MATCH($AZ$1,$AP$1:$BC$1,0),0)*(VLOOKUP($N180,[2]ActorTable!$1:$1048576,MATCH("표준 DI pp Min",[2]ActorTable!$1:$1,0),0)+$H180*(VLOOKUP($N180,[2]ActorTable!$1:$1048576,MATCH("표준 DI pp Max",[2]ActorTable!$1:$1,0),0)-VLOOKUP($N180,[2]ActorTable!$1:$1048576,MATCH("표준 DI pp Min",[2]ActorTable!$1:$1,0),0)+1))))),
IF($M180="안 지정 캐릭터 영웅등급",
  IF(AND(OR($B180=10,$B180=11),$M180=OFFSET($M180,-1,0)),OFFSET(Q180,-1,0),
    VLOOKUP($M180,$AP:$BC,MATCH($BB$1,$AP$1:$BC$1,0),0)+INT($H180*(VLOOKUP($M180,$AP:$BC,MATCH($BC$1,$AP$1:$BC$1,0),0)-VLOOKUP($M180,$AP:$BC,MATCH($BB$1,$AP$1:$BC$1,0),0)+1))),
IF($M180="지정 캐릭터 PP",
  IF(AND(OR($B180=10,$B180=11),$M180=OFFSET($M180,-1,0)),OFFSET(Q180,-1,0),
    INT($O180*VLOOKUP($M180,$AP:$BC,MATCH($AZ$1,$AP$1:$BC$1,0),0)*IF($O180&lt;=15,1,1+($O180-15)^0.5/8)*CHOOSE(MID($N180,7,1)+1,1,1.25,2))),
"그외없음")))))))</f>
        <v>삭제</v>
      </c>
      <c r="R180" t="str">
        <f ca="1">IF($M180="삭제","삭제",
IF($M180="지정 장비",
  IF($P180="DI",
    VLOOKUP($N180,[1]EquipTable!$1:$1048576,MATCH("표준 DI pr Min",[1]EquipTable!$1:$1,0),0)+INT($I180*(VLOOKUP($N180,[1]EquipTable!$1:$1048576,MATCH("표준 DI pr Max",[1]EquipTable!$1:$1,0),0)-VLOOKUP($N180,[1]EquipTable!$1:$1048576,MATCH("표준 DI pr Min",[1]EquipTable!$1:$1,0),0)+1)),
    ROUNDDOWN(VLOOKUP($N180,[1]EquipTable!$1:$1048576,MATCH("표준 GO pr Min",[1]EquipTable!$1:$1,0),0)+INT($I180*(VLOOKUP($N180,[1]EquipTable!$1:$1048576,MATCH("표준 GO pr Max",[1]EquipTable!$1:$1,0),0)-VLOOKUP($N180,[1]EquipTable!$1:$1048576,MATCH("표준 GO pr Min",[1]EquipTable!$1:$1,0),0)+100)),-2)),
IF(OR($M180="캐릭터 상자 일반등급",$M180="캐릭터 상자 영웅등급"),VLOOKUP($M180,$AP:$BC,MATCH($AZ$1,$AP$1:$BC$1,0),0),
IF(OR($M180="지정 캐릭터",IF(ISERROR(FIND("지정 캐릭터 LBP",$M180)),0,1)),
  IF(AND(OR($B180=10,$B180=11),$M180=OFFSET($M180,-1,0)),OFFSET(R180,-1,0),
    INT(VLOOKUP($M180,$AP:$BC,MATCH($AZ$1,$AP$1:$BC$1,0),0)*(VLOOKUP($N180,[2]ActorTable!$1:$1048576,MATCH("표준 DI pr Min",[2]ActorTable!$1:$1,0),0)+$I180*(VLOOKUP($N180,[2]ActorTable!$1:$1048576,MATCH("표준 DI pr Max",[2]ActorTable!$1:$1,0),0)-VLOOKUP($N180,[2]ActorTable!$1:$1048576,MATCH("표준 DI pr Min",[2]ActorTable!$1:$1,0),0)+1)))),
IF($M180="안 지정 캐릭터 영웅등급",
  IF(AND(OR($B180=10,$B180=11),$M180=OFFSET($M180,-1,0)),OFFSET(R180,-1,0),
    VLOOKUP($M180,$AP:$BC,MATCH($AZ$1,$AP$1:$BC$1,0),0)+INT($I180*(VLOOKUP($M180,$AP:$BC,MATCH($BA$1,$AP$1:$BC$1,0),0)-VLOOKUP($M180,$AP:$BC,MATCH($AZ$1,$AP$1:$BC$1,0),0)+1))),
IF($M180="지정 캐릭터 PP",
  IF(AND(OR($B180=10,$B180=11),$M180=OFFSET($M180,-1,0)),OFFSET(R180,-1,0),
    INT($O180*VLOOKUP($M180,$AP:$BC,MATCH($AZ$1,$AP$1:$BC$1,0),0)*IF($O180&lt;=15,1,1+($O180-15)^0.5/8)*CHOOSE(MID($N180,7,1)+1,1,1.25,2)*(VLOOKUP($M180,$AP:$BC,MATCH($BA$1,$AP$1:$BC$1,0),0)+$I180*(VLOOKUP($M180,$AP:$BC,MATCH($BB$1,$AP$1:$BC$1,0),0)-VLOOKUP($M180,$AP:$BC,MATCH($BA$1,$AP$1:$BC$1,0),0))))),
IF(OR($M180="안 지정 캐릭터 PP 일반등급",$M180="안 지정 캐릭터 PP 영웅등급"),
  IF(AND(OR($B180=10,$B180=11),$M180=OFFSET($M180,-1,0)),OFFSET(R180,-1,0),
    $O180*VLOOKUP($M180,$AP:$BC,MATCH($AZ$1,$AP$1:$BC$1,0),0)),
"그외없음")))))))</f>
        <v>삭제</v>
      </c>
      <c r="S180" t="str">
        <f ca="1">IF(OR(ISNUMBER(N180),N180="삭제",ISBLANK(N180)),"",
IF(LEFT(N180,5)="Equip",
  IF($BP$1&lt;VLOOKUP(N180,[1]EquipTable!$1:$1048576,MATCH("업데이트순번",[1]EquipTable!$1:$1,0),0),"업데이트순번이상",""),
IF(LEFT(N180,5)="Actor",
  IF($BY$1&lt;VLOOKUP(N180,[2]ActorTable!$1:$1048576,MATCH("업데이트순번",[2]ActorTable!$1:$1,0),0),"업데이트순번이상",""),
"그외없음")))</f>
        <v/>
      </c>
      <c r="T180" t="str">
        <f ca="1">IF(OR(ISNUMBER(N180),N180="삭제",ISBLANK(N180)),"",
IF(LEFT(N180,5)="Equip",IF(MID(N180,7,1)="4","전설",""),
IF(LEFT(N180,5)="Actor",IF(MID(N180,7,1)="2","전설",""),
"그외없음")))</f>
        <v/>
      </c>
      <c r="AA180" t="str">
        <f ca="1">IF(ISBLANK(AB180),"",
VLOOKUP(AB180,OFFSET(INDIRECT("$A:$B"),0,MATCH(AB$1&amp;"_Verify",INDIRECT("$1:$1"),0)-1),2,0)
)</f>
        <v>fl1</v>
      </c>
      <c r="AB180" t="s">
        <v>87</v>
      </c>
      <c r="AC180" t="s">
        <v>497</v>
      </c>
      <c r="AD180">
        <v>1</v>
      </c>
      <c r="AE180" t="s">
        <v>129</v>
      </c>
      <c r="AF180">
        <v>64</v>
      </c>
      <c r="AG180">
        <v>39</v>
      </c>
      <c r="AH180" t="str">
        <f>IF(OR(ISNUMBER(AC180),AC180="삭제",ISBLANK(AC180)),"",
IF(LEFT(AC180,5)="Equip",
  IF($BP$1&lt;VLOOKUP(AC180,[1]EquipTable!$1:$1048576,MATCH("업데이트순번",[1]EquipTable!$1:$1,0),0),"업데이트순번이상",""),
IF(LEFT(AC180,5)="Actor",
  IF($BY$1&lt;VLOOKUP(AC180,[2]ActorTable!$1:$1048576,MATCH("업데이트순번",[2]ActorTable!$1:$1,0),0),"업데이트순번이상",""),
"그외없음")))</f>
        <v/>
      </c>
      <c r="AI180" s="11" t="str">
        <f>IF(OR(ISNUMBER(AC180),AC180="삭제",ISBLANK(AC180)),"",
IF(LEFT(AC180,5)="Equip",IF(MID(AC180,7,1)="4","전설",""),
IF(LEFT(AC180,5)="Actor",IF(MID(AC180,7,1)="2","전설",""),
"그외없음")))</f>
        <v/>
      </c>
      <c r="AJ180" t="str">
        <f>IF(ISBLANK($AB180),"",
IF(AND($B180&gt;=VLOOKUP($AB180,$AP:$AS,3,0),$B180&lt;=VLOOKUP($AB180,$AP:$AS,4,0)),"","슬롯타입이상"))</f>
        <v/>
      </c>
      <c r="AK180" t="str">
        <f>IF(OR(
  AND(NOT(ISERROR(FIND("상자",AB180))),ISBLANK(AC180)),
  AND(ISBLANK(AB180),ISBLANK(AC180)),
  AND(NOT(ISERROR(FIND("안 지정",AB180))),ISNUMBER(AC180))),"",
IF(AND(NOT(ISERROR(FIND("상자",AB180))),NOT(ISBLANK(AC180))),"밸류불필요",
IF(AND(NOT(ISERROR(FIND("안 지정",AB180))),NOT(ISNUMBER(AC180))),"숫자필요",
IF(NOT(ISERROR(FIND("장비",AB180))),
  IFERROR(VLOOKUP(AC180,[1]EquipTable!$A:$T,MATCH("이름참고",[1]EquipTable!$1:$1,0),0),"장비없음"),
IF(NOT(ISERROR(FIND("캐릭터",AB180))),
  IFERROR(VLOOKUP(AC180,[2]ActorTable!$A:$H,MATCH("이름참고",[2]ActorTable!$1:$1,0),0),"캐릭터없음"),
"")))))</f>
        <v>롤라</v>
      </c>
      <c r="AL180">
        <v>1</v>
      </c>
      <c r="AM180" t="str">
        <f ca="1">IF(ROW()=2,AN180,OFFSET(AM180,-1,0)&amp;IF(LEN(AN180)=0,"",","&amp;AN180))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v>
      </c>
      <c r="AN180" t="str">
        <f ca="1">IF(AL180&lt;&gt;1,"",
"{"""&amp;A$1&amp;""":"&amp;A180
&amp;","""&amp;B$1&amp;""":"&amp;B180
&amp;IF(LEN(AA180)=0,"",","""&amp;AA$1&amp;""":"""&amp;AA180&amp;"""")
&amp;IF(LEN(AC180)=0,"",","""&amp;AC$1&amp;""":"""&amp;AC180&amp;"""")
&amp;IF(LEN(AD180)=0,"",","""&amp;AD$1&amp;""":"&amp;AD180)
&amp;IF(LEN(AE180)=0,"",","""&amp;AE$1&amp;""":"""&amp;AE180&amp;"""")
&amp;IF(LEN(AF180)=0,"",","""&amp;AF$1&amp;""":"&amp;AF180)
&amp;IF(LEN(AG180)=0,"",","""&amp;AG$1&amp;""":"&amp;AG180)&amp;"}")</f>
        <v>{"dy":18,"sl":8,"tp":"fl1","vl":"Actor3019","cn":1,"pt":"DI","pp":64,"pr":39}</v>
      </c>
    </row>
    <row r="181" spans="1:40">
      <c r="A181">
        <v>18</v>
      </c>
      <c r="B181">
        <v>9</v>
      </c>
      <c r="C181">
        <f>IF(B181&lt;=9,0,
IF(B181=10,1,2))</f>
        <v>0</v>
      </c>
      <c r="D181">
        <f ca="1">RAND()</f>
        <v>0.93732284836241642</v>
      </c>
      <c r="E181">
        <f ca="1">RAND()</f>
        <v>0.68857532514869702</v>
      </c>
      <c r="F181">
        <f ca="1">RAND()</f>
        <v>0.11758755363233686</v>
      </c>
      <c r="G181">
        <f ca="1">RAND()</f>
        <v>0.5278341699989989</v>
      </c>
      <c r="H181">
        <f ca="1">RAND()</f>
        <v>8.8892730997942593E-3</v>
      </c>
      <c r="I181">
        <f ca="1">RAND()</f>
        <v>0.94493180491601669</v>
      </c>
      <c r="M181" t="str">
        <f ca="1">IF(LEN(J181)&lt;&gt;0,J181,VLOOKUP(D181+$B181,$BJ:$BK,MATCH($BK$1,$BJ$1:$BK$1,0),1))</f>
        <v>삭제</v>
      </c>
      <c r="N181" t="str">
        <f ca="1">IF(LEN(K181)&lt;&gt;0,
  IF(LEN($J181)=0,"두 칸 모두 입력",
  IF($J181="지정 장비",K181,INDEX($CA:$CA,MATCH(K181,$CB:$CB,0)))),
IF($M181="삭제","삭제",
IF($M181="지정 장비",VLOOKUP($E181,OFFSET($BS:$BV,0,IF($B181=6,1,IF($B181=7,2,0))),MATCH($BV$1,OFFSET($BS$1:$BV$1,0,IF($B181=6,1,IF($B181=7,2,0))),0),1),
IF(OR($M181="캐릭터 상자 일반등급",$M181="캐릭터 상자 영웅등급"),"삭제",
IF(OR($M181="지정 캐릭터",$M181="지정 캐릭터 PP",IF(ISERROR(FIND("지정 캐릭터 LBP",$M181)),0,1)),
  IF(AND(OR($B181=10,$B181=11),$M181=OFFSET($M181,-1,0)),OFFSET(N181,-1,0),VLOOKUP($E181,$BZ:$CA,MATCH($CA$1,$BZ$1:$CA$1,0),1)),
IF(OR($M181="안 지정 캐릭터 영웅등급",$M181="안 지정 캐릭터 PP 일반등급",$M181="안 지정 캐릭터 PP 영웅등급"),
  IF(AND(OR($B181=10,$B181=11),$M181=OFFSET($M181,-1,0)),OFFSET(N181,-1,0),INT($E181*100000)),
"그외없음"))))))</f>
        <v>삭제</v>
      </c>
      <c r="O181" t="str">
        <f ca="1">IF(LEN(L181)&lt;&gt;0,
  IF(OR(LEN($J181)=0,LEN($K181)=0),"세 칸 모두 입력",L181),
IF($M181="삭제","삭제",
IF(OR($M181="지정 장비",$M181="캐릭터 상자 일반등급",$M181="캐릭터 상자 영웅등급",$M181="지정 캐릭터",IF(ISERROR(FIND("지정 캐릭터 LBP",$M181)),0,1),$M181="안 지정 캐릭터 영웅등급"),1,
IF($M181="지정 캐릭터 PP",
  IF(AND(OR($B181=10,$B181=11),$M181=OFFSET($M181,-1,0)),OFFSET(O181,-1,0),
    VLOOKUP($M181,$AP:$BB,MATCH($AX$1,$AP$1:$BB$1,0),0)+INT($E181*(VLOOKUP($M181,$AP:$BB,MATCH($AY$1,$AP$1:$BB$1,0),0)-VLOOKUP($M181,$AP:$BB,MATCH($AX$1,$AP$1:$BB$1,0),0)+1))),
IF(OR($M181="안 지정 캐릭터 PP 일반등급",$M181="안 지정 캐릭터 PP 영웅등급"),
  IF(AND(OR($B181=10,$B181=11),$M181=OFFSET($M181,-1,0)),OFFSET(O181,-1,0),
    VLOOKUP($M181,$AP:$BB,MATCH($AX$1,$AP$1:$BB$1,0),0)+INT($E181*(VLOOKUP($M181,$AP:$BB,MATCH($AY$1,$AP$1:$BB$1,0),0)-VLOOKUP($M181,$AP:$BB,MATCH($AX$1,$AP$1:$BB$1,0),0)+1))),
"그외없음")))))</f>
        <v>삭제</v>
      </c>
      <c r="P181" t="str">
        <f ca="1">IF($M181="삭제","삭제",
IF($M181="지정 장비",
  IF(ISBLANK(VLOOKUP($N181,[1]EquipTable!$1:$1048576,MATCH("표준 GO pr Min",[1]EquipTable!$1:$1,0),0)),"DI",
    IF(ISBLANK(VLOOKUP($N181,[1]EquipTable!$1:$1048576,MATCH("표준 DI pr Min",[1]EquipTable!$1:$1,0),0)),"GO",
      IF(G181&lt;IF($B181&lt;=1,0.5,0.25),"DI","GO"))),
IF(OR($M181="캐릭터 상자 일반등급",$M181="캐릭터 상자 영웅등급"),"DI",
IF(OR($M181="지정 캐릭터",IF(ISERROR(FIND("지정 캐릭터 LBP",$M181)),0,1),$M181="안 지정 캐릭터 영웅등급"),"DI",
IF($M181="지정 캐릭터 PP","DI",
IF(OR($M181="안 지정 캐릭터 PP 일반등급",$M181="안 지정 캐릭터 PP 영웅등급"),"GO",
"그외없음"))))))</f>
        <v>삭제</v>
      </c>
      <c r="Q181" t="str">
        <f ca="1">IF($M181="삭제","삭제",
IF($P181="GO","삭제",
IF($M181="지정 장비",
  IF(ISBLANK(VLOOKUP($N181,[1]EquipTable!$1:$1048576,MATCH("표준 DI pp Min",[1]EquipTable!$1:$1,0),0)),"삭제",
    VLOOKUP($N181,[1]EquipTable!$1:$1048576,MATCH("표준 DI pp Min",[1]EquipTable!$1:$1,0),0)+INT($H181*(VLOOKUP($N181,[1]EquipTable!$1:$1048576,MATCH("표준 DI pp Max",[1]EquipTable!$1:$1,0),0)-VLOOKUP($N181,[1]EquipTable!$1:$1048576,MATCH("표준 DI pp Min",[1]EquipTable!$1:$1,0),0)+1))),
IF(OR($M181="캐릭터 상자 일반등급",$M181="캐릭터 상자 영웅등급"),"삭제",
IF(OR($M181="지정 캐릭터",IF(ISERROR(FIND("지정 캐릭터 LBP",$M181)),0,1)),
  IF(AND(OR($B181=10,$B181=11),$M181=OFFSET($M181,-1,0)),OFFSET(Q181,-1,0),
    IF(ISBLANK(VLOOKUP($N181,[2]ActorTable!$1:$1048576,MATCH("표준 DI pp Min",[2]ActorTable!$1:$1,0),0)),"삭제",
      INT(VLOOKUP($M181,$AP:$BC,MATCH($AZ$1,$AP$1:$BC$1,0),0)*(VLOOKUP($N181,[2]ActorTable!$1:$1048576,MATCH("표준 DI pp Min",[2]ActorTable!$1:$1,0),0)+$H181*(VLOOKUP($N181,[2]ActorTable!$1:$1048576,MATCH("표준 DI pp Max",[2]ActorTable!$1:$1,0),0)-VLOOKUP($N181,[2]ActorTable!$1:$1048576,MATCH("표준 DI pp Min",[2]ActorTable!$1:$1,0),0)+1))))),
IF($M181="안 지정 캐릭터 영웅등급",
  IF(AND(OR($B181=10,$B181=11),$M181=OFFSET($M181,-1,0)),OFFSET(Q181,-1,0),
    VLOOKUP($M181,$AP:$BC,MATCH($BB$1,$AP$1:$BC$1,0),0)+INT($H181*(VLOOKUP($M181,$AP:$BC,MATCH($BC$1,$AP$1:$BC$1,0),0)-VLOOKUP($M181,$AP:$BC,MATCH($BB$1,$AP$1:$BC$1,0),0)+1))),
IF($M181="지정 캐릭터 PP",
  IF(AND(OR($B181=10,$B181=11),$M181=OFFSET($M181,-1,0)),OFFSET(Q181,-1,0),
    INT($O181*VLOOKUP($M181,$AP:$BC,MATCH($AZ$1,$AP$1:$BC$1,0),0)*IF($O181&lt;=15,1,1+($O181-15)^0.5/8)*CHOOSE(MID($N181,7,1)+1,1,1.25,2))),
"그외없음")))))))</f>
        <v>삭제</v>
      </c>
      <c r="R181" t="str">
        <f ca="1">IF($M181="삭제","삭제",
IF($M181="지정 장비",
  IF($P181="DI",
    VLOOKUP($N181,[1]EquipTable!$1:$1048576,MATCH("표준 DI pr Min",[1]EquipTable!$1:$1,0),0)+INT($I181*(VLOOKUP($N181,[1]EquipTable!$1:$1048576,MATCH("표준 DI pr Max",[1]EquipTable!$1:$1,0),0)-VLOOKUP($N181,[1]EquipTable!$1:$1048576,MATCH("표준 DI pr Min",[1]EquipTable!$1:$1,0),0)+1)),
    ROUNDDOWN(VLOOKUP($N181,[1]EquipTable!$1:$1048576,MATCH("표준 GO pr Min",[1]EquipTable!$1:$1,0),0)+INT($I181*(VLOOKUP($N181,[1]EquipTable!$1:$1048576,MATCH("표준 GO pr Max",[1]EquipTable!$1:$1,0),0)-VLOOKUP($N181,[1]EquipTable!$1:$1048576,MATCH("표준 GO pr Min",[1]EquipTable!$1:$1,0),0)+100)),-2)),
IF(OR($M181="캐릭터 상자 일반등급",$M181="캐릭터 상자 영웅등급"),VLOOKUP($M181,$AP:$BC,MATCH($AZ$1,$AP$1:$BC$1,0),0),
IF(OR($M181="지정 캐릭터",IF(ISERROR(FIND("지정 캐릭터 LBP",$M181)),0,1)),
  IF(AND(OR($B181=10,$B181=11),$M181=OFFSET($M181,-1,0)),OFFSET(R181,-1,0),
    INT(VLOOKUP($M181,$AP:$BC,MATCH($AZ$1,$AP$1:$BC$1,0),0)*(VLOOKUP($N181,[2]ActorTable!$1:$1048576,MATCH("표준 DI pr Min",[2]ActorTable!$1:$1,0),0)+$I181*(VLOOKUP($N181,[2]ActorTable!$1:$1048576,MATCH("표준 DI pr Max",[2]ActorTable!$1:$1,0),0)-VLOOKUP($N181,[2]ActorTable!$1:$1048576,MATCH("표준 DI pr Min",[2]ActorTable!$1:$1,0),0)+1)))),
IF($M181="안 지정 캐릭터 영웅등급",
  IF(AND(OR($B181=10,$B181=11),$M181=OFFSET($M181,-1,0)),OFFSET(R181,-1,0),
    VLOOKUP($M181,$AP:$BC,MATCH($AZ$1,$AP$1:$BC$1,0),0)+INT($I181*(VLOOKUP($M181,$AP:$BC,MATCH($BA$1,$AP$1:$BC$1,0),0)-VLOOKUP($M181,$AP:$BC,MATCH($AZ$1,$AP$1:$BC$1,0),0)+1))),
IF($M181="지정 캐릭터 PP",
  IF(AND(OR($B181=10,$B181=11),$M181=OFFSET($M181,-1,0)),OFFSET(R181,-1,0),
    INT($O181*VLOOKUP($M181,$AP:$BC,MATCH($AZ$1,$AP$1:$BC$1,0),0)*IF($O181&lt;=15,1,1+($O181-15)^0.5/8)*CHOOSE(MID($N181,7,1)+1,1,1.25,2)*(VLOOKUP($M181,$AP:$BC,MATCH($BA$1,$AP$1:$BC$1,0),0)+$I181*(VLOOKUP($M181,$AP:$BC,MATCH($BB$1,$AP$1:$BC$1,0),0)-VLOOKUP($M181,$AP:$BC,MATCH($BA$1,$AP$1:$BC$1,0),0))))),
IF(OR($M181="안 지정 캐릭터 PP 일반등급",$M181="안 지정 캐릭터 PP 영웅등급"),
  IF(AND(OR($B181=10,$B181=11),$M181=OFFSET($M181,-1,0)),OFFSET(R181,-1,0),
    $O181*VLOOKUP($M181,$AP:$BC,MATCH($AZ$1,$AP$1:$BC$1,0),0)),
"그외없음")))))))</f>
        <v>삭제</v>
      </c>
      <c r="S181" t="str">
        <f ca="1">IF(OR(ISNUMBER(N181),N181="삭제",ISBLANK(N181)),"",
IF(LEFT(N181,5)="Equip",
  IF($BP$1&lt;VLOOKUP(N181,[1]EquipTable!$1:$1048576,MATCH("업데이트순번",[1]EquipTable!$1:$1,0),0),"업데이트순번이상",""),
IF(LEFT(N181,5)="Actor",
  IF($BY$1&lt;VLOOKUP(N181,[2]ActorTable!$1:$1048576,MATCH("업데이트순번",[2]ActorTable!$1:$1,0),0),"업데이트순번이상",""),
"그외없음")))</f>
        <v/>
      </c>
      <c r="T181" t="str">
        <f ca="1">IF(OR(ISNUMBER(N181),N181="삭제",ISBLANK(N181)),"",
IF(LEFT(N181,5)="Equip",IF(MID(N181,7,1)="4","전설",""),
IF(LEFT(N181,5)="Actor",IF(MID(N181,7,1)="2","전설",""),
"그외없음")))</f>
        <v/>
      </c>
      <c r="AA181" t="str">
        <f ca="1">IF(ISBLANK(AB181),"",
VLOOKUP(AB181,OFFSET(INDIRECT("$A:$B"),0,MATCH(AB$1&amp;"_Verify",INDIRECT("$1:$1"),0)-1),2,0)
)</f>
        <v>fl1</v>
      </c>
      <c r="AB181" t="s">
        <v>87</v>
      </c>
      <c r="AC181" t="s">
        <v>440</v>
      </c>
      <c r="AD181">
        <v>1</v>
      </c>
      <c r="AE181" t="s">
        <v>129</v>
      </c>
      <c r="AF181">
        <v>64</v>
      </c>
      <c r="AG181">
        <v>39</v>
      </c>
      <c r="AH181" t="str">
        <f>IF(OR(ISNUMBER(AC181),AC181="삭제",ISBLANK(AC181)),"",
IF(LEFT(AC181,5)="Equip",
  IF($BP$1&lt;VLOOKUP(AC181,[1]EquipTable!$1:$1048576,MATCH("업데이트순번",[1]EquipTable!$1:$1,0),0),"업데이트순번이상",""),
IF(LEFT(AC181,5)="Actor",
  IF($BY$1&lt;VLOOKUP(AC181,[2]ActorTable!$1:$1048576,MATCH("업데이트순번",[2]ActorTable!$1:$1,0),0),"업데이트순번이상",""),
"그외없음")))</f>
        <v/>
      </c>
      <c r="AI181" s="11" t="str">
        <f>IF(OR(ISNUMBER(AC181),AC181="삭제",ISBLANK(AC181)),"",
IF(LEFT(AC181,5)="Equip",IF(MID(AC181,7,1)="4","전설",""),
IF(LEFT(AC181,5)="Actor",IF(MID(AC181,7,1)="2","전설",""),
"그외없음")))</f>
        <v/>
      </c>
      <c r="AJ181" t="str">
        <f>IF(ISBLANK($AB181),"",
IF(AND($B181&gt;=VLOOKUP($AB181,$AP:$AS,3,0),$B181&lt;=VLOOKUP($AB181,$AP:$AS,4,0)),"","슬롯타입이상"))</f>
        <v/>
      </c>
      <c r="AK181" t="str">
        <f>IF(OR(
  AND(NOT(ISERROR(FIND("상자",AB181))),ISBLANK(AC181)),
  AND(ISBLANK(AB181),ISBLANK(AC181)),
  AND(NOT(ISERROR(FIND("안 지정",AB181))),ISNUMBER(AC181))),"",
IF(AND(NOT(ISERROR(FIND("상자",AB181))),NOT(ISBLANK(AC181))),"밸류불필요",
IF(AND(NOT(ISERROR(FIND("안 지정",AB181))),NOT(ISNUMBER(AC181))),"숫자필요",
IF(NOT(ISERROR(FIND("장비",AB181))),
  IFERROR(VLOOKUP(AC181,[1]EquipTable!$A:$T,MATCH("이름참고",[1]EquipTable!$1:$1,0),0),"장비없음"),
IF(NOT(ISERROR(FIND("캐릭터",AB181))),
  IFERROR(VLOOKUP(AC181,[2]ActorTable!$A:$H,MATCH("이름참고",[2]ActorTable!$1:$1,0),0),"캐릭터없음"),
"")))))</f>
        <v>클라크</v>
      </c>
      <c r="AL181">
        <v>1</v>
      </c>
      <c r="AM181" t="str">
        <f ca="1">IF(ROW()=2,AN181,OFFSET(AM181,-1,0)&amp;IF(LEN(AN181)=0,"",","&amp;AN181))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v>
      </c>
      <c r="AN181" t="str">
        <f ca="1">IF(AL181&lt;&gt;1,"",
"{"""&amp;A$1&amp;""":"&amp;A181
&amp;","""&amp;B$1&amp;""":"&amp;B181
&amp;IF(LEN(AA181)=0,"",","""&amp;AA$1&amp;""":"""&amp;AA181&amp;"""")
&amp;IF(LEN(AC181)=0,"",","""&amp;AC$1&amp;""":"""&amp;AC181&amp;"""")
&amp;IF(LEN(AD181)=0,"",","""&amp;AD$1&amp;""":"&amp;AD181)
&amp;IF(LEN(AE181)=0,"",","""&amp;AE$1&amp;""":"""&amp;AE181&amp;"""")
&amp;IF(LEN(AF181)=0,"",","""&amp;AF$1&amp;""":"&amp;AF181)
&amp;IF(LEN(AG181)=0,"",","""&amp;AG$1&amp;""":"&amp;AG181)&amp;"}")</f>
        <v>{"dy":18,"sl":9,"tp":"fl1","vl":"Actor2011","cn":1,"pt":"DI","pp":64,"pr":39}</v>
      </c>
    </row>
    <row r="182" spans="1:40">
      <c r="A182">
        <v>19</v>
      </c>
      <c r="B182">
        <v>0</v>
      </c>
      <c r="C182">
        <f>IF(B182&lt;=9,0,
IF(B182=10,1,2))</f>
        <v>0</v>
      </c>
      <c r="D182">
        <f ca="1">RAND()</f>
        <v>0.9498024836382043</v>
      </c>
      <c r="E182">
        <f ca="1">RAND()</f>
        <v>1.8203404439276261E-2</v>
      </c>
      <c r="F182">
        <f ca="1">RAND()</f>
        <v>0.34970733153693723</v>
      </c>
      <c r="G182">
        <f ca="1">RAND()</f>
        <v>0.55073191062570137</v>
      </c>
      <c r="H182">
        <f ca="1">RAND()</f>
        <v>0.44360265539117272</v>
      </c>
      <c r="I182">
        <f ca="1">RAND()</f>
        <v>0.13104826111882406</v>
      </c>
      <c r="M182" t="str">
        <f ca="1">IF(LEN(J182)&lt;&gt;0,J182,VLOOKUP(D182+$B182,$BJ:$BK,MATCH($BK$1,$BJ$1:$BK$1,0),1))</f>
        <v>캐릭터 상자 영웅등급</v>
      </c>
      <c r="N182" t="str">
        <f ca="1">IF(LEN(K182)&lt;&gt;0,
  IF(LEN($J182)=0,"두 칸 모두 입력",
  IF($J182="지정 장비",K182,INDEX($CA:$CA,MATCH(K182,$CB:$CB,0)))),
IF($M182="삭제","삭제",
IF($M182="지정 장비",VLOOKUP($E182,OFFSET($BS:$BV,0,IF($B182=6,1,IF($B182=7,2,0))),MATCH($BV$1,OFFSET($BS$1:$BV$1,0,IF($B182=6,1,IF($B182=7,2,0))),0),1),
IF(OR($M182="캐릭터 상자 일반등급",$M182="캐릭터 상자 영웅등급"),"삭제",
IF(OR($M182="지정 캐릭터",$M182="지정 캐릭터 PP",IF(ISERROR(FIND("지정 캐릭터 LBP",$M182)),0,1)),
  IF(AND(OR($B182=10,$B182=11),$M182=OFFSET($M182,-1,0)),OFFSET(N182,-1,0),VLOOKUP($E182,$BZ:$CA,MATCH($CA$1,$BZ$1:$CA$1,0),1)),
IF(OR($M182="안 지정 캐릭터 영웅등급",$M182="안 지정 캐릭터 PP 일반등급",$M182="안 지정 캐릭터 PP 영웅등급"),
  IF(AND(OR($B182=10,$B182=11),$M182=OFFSET($M182,-1,0)),OFFSET(N182,-1,0),INT($E182*100000)),
"그외없음"))))))</f>
        <v>삭제</v>
      </c>
      <c r="O182">
        <f ca="1">IF(LEN(L182)&lt;&gt;0,
  IF(OR(LEN($J182)=0,LEN($K182)=0),"세 칸 모두 입력",L182),
IF($M182="삭제","삭제",
IF(OR($M182="지정 장비",$M182="캐릭터 상자 일반등급",$M182="캐릭터 상자 영웅등급",$M182="지정 캐릭터",IF(ISERROR(FIND("지정 캐릭터 LBP",$M182)),0,1),$M182="안 지정 캐릭터 영웅등급"),1,
IF($M182="지정 캐릭터 PP",
  IF(AND(OR($B182=10,$B182=11),$M182=OFFSET($M182,-1,0)),OFFSET(O182,-1,0),
    VLOOKUP($M182,$AP:$BB,MATCH($AX$1,$AP$1:$BB$1,0),0)+INT($E182*(VLOOKUP($M182,$AP:$BB,MATCH($AY$1,$AP$1:$BB$1,0),0)-VLOOKUP($M182,$AP:$BB,MATCH($AX$1,$AP$1:$BB$1,0),0)+1))),
IF(OR($M182="안 지정 캐릭터 PP 일반등급",$M182="안 지정 캐릭터 PP 영웅등급"),
  IF(AND(OR($B182=10,$B182=11),$M182=OFFSET($M182,-1,0)),OFFSET(O182,-1,0),
    VLOOKUP($M182,$AP:$BB,MATCH($AX$1,$AP$1:$BB$1,0),0)+INT($E182*(VLOOKUP($M182,$AP:$BB,MATCH($AY$1,$AP$1:$BB$1,0),0)-VLOOKUP($M182,$AP:$BB,MATCH($AX$1,$AP$1:$BB$1,0),0)+1))),
"그외없음")))))</f>
        <v>1</v>
      </c>
      <c r="P182" t="str">
        <f ca="1">IF($M182="삭제","삭제",
IF($M182="지정 장비",
  IF(ISBLANK(VLOOKUP($N182,[1]EquipTable!$1:$1048576,MATCH("표준 GO pr Min",[1]EquipTable!$1:$1,0),0)),"DI",
    IF(ISBLANK(VLOOKUP($N182,[1]EquipTable!$1:$1048576,MATCH("표준 DI pr Min",[1]EquipTable!$1:$1,0),0)),"GO",
      IF(G182&lt;IF($B182&lt;=1,0.5,0.25),"DI","GO"))),
IF(OR($M182="캐릭터 상자 일반등급",$M182="캐릭터 상자 영웅등급"),"DI",
IF(OR($M182="지정 캐릭터",IF(ISERROR(FIND("지정 캐릭터 LBP",$M182)),0,1),$M182="안 지정 캐릭터 영웅등급"),"DI",
IF($M182="지정 캐릭터 PP","DI",
IF(OR($M182="안 지정 캐릭터 PP 일반등급",$M182="안 지정 캐릭터 PP 영웅등급"),"GO",
"그외없음"))))))</f>
        <v>DI</v>
      </c>
      <c r="Q182" t="str">
        <f ca="1">IF($M182="삭제","삭제",
IF($P182="GO","삭제",
IF($M182="지정 장비",
  IF(ISBLANK(VLOOKUP($N182,[1]EquipTable!$1:$1048576,MATCH("표준 DI pp Min",[1]EquipTable!$1:$1,0),0)),"삭제",
    VLOOKUP($N182,[1]EquipTable!$1:$1048576,MATCH("표준 DI pp Min",[1]EquipTable!$1:$1,0),0)+INT($H182*(VLOOKUP($N182,[1]EquipTable!$1:$1048576,MATCH("표준 DI pp Max",[1]EquipTable!$1:$1,0),0)-VLOOKUP($N182,[1]EquipTable!$1:$1048576,MATCH("표준 DI pp Min",[1]EquipTable!$1:$1,0),0)+1))),
IF(OR($M182="캐릭터 상자 일반등급",$M182="캐릭터 상자 영웅등급"),"삭제",
IF(OR($M182="지정 캐릭터",IF(ISERROR(FIND("지정 캐릭터 LBP",$M182)),0,1)),
  IF(AND(OR($B182=10,$B182=11),$M182=OFFSET($M182,-1,0)),OFFSET(Q182,-1,0),
    IF(ISBLANK(VLOOKUP($N182,[2]ActorTable!$1:$1048576,MATCH("표준 DI pp Min",[2]ActorTable!$1:$1,0),0)),"삭제",
      INT(VLOOKUP($M182,$AP:$BC,MATCH($AZ$1,$AP$1:$BC$1,0),0)*(VLOOKUP($N182,[2]ActorTable!$1:$1048576,MATCH("표준 DI pp Min",[2]ActorTable!$1:$1,0),0)+$H182*(VLOOKUP($N182,[2]ActorTable!$1:$1048576,MATCH("표준 DI pp Max",[2]ActorTable!$1:$1,0),0)-VLOOKUP($N182,[2]ActorTable!$1:$1048576,MATCH("표준 DI pp Min",[2]ActorTable!$1:$1,0),0)+1))))),
IF($M182="안 지정 캐릭터 영웅등급",
  IF(AND(OR($B182=10,$B182=11),$M182=OFFSET($M182,-1,0)),OFFSET(Q182,-1,0),
    VLOOKUP($M182,$AP:$BC,MATCH($BB$1,$AP$1:$BC$1,0),0)+INT($H182*(VLOOKUP($M182,$AP:$BC,MATCH($BC$1,$AP$1:$BC$1,0),0)-VLOOKUP($M182,$AP:$BC,MATCH($BB$1,$AP$1:$BC$1,0),0)+1))),
IF($M182="지정 캐릭터 PP",
  IF(AND(OR($B182=10,$B182=11),$M182=OFFSET($M182,-1,0)),OFFSET(Q182,-1,0),
    INT($O182*VLOOKUP($M182,$AP:$BC,MATCH($AZ$1,$AP$1:$BC$1,0),0)*IF($O182&lt;=15,1,1+($O182-15)^0.5/8)*CHOOSE(MID($N182,7,1)+1,1,1.25,2))),
"그외없음")))))))</f>
        <v>삭제</v>
      </c>
      <c r="R182">
        <f ca="1">IF($M182="삭제","삭제",
IF($M182="지정 장비",
  IF($P182="DI",
    VLOOKUP($N182,[1]EquipTable!$1:$1048576,MATCH("표준 DI pr Min",[1]EquipTable!$1:$1,0),0)+INT($I182*(VLOOKUP($N182,[1]EquipTable!$1:$1048576,MATCH("표준 DI pr Max",[1]EquipTable!$1:$1,0),0)-VLOOKUP($N182,[1]EquipTable!$1:$1048576,MATCH("표준 DI pr Min",[1]EquipTable!$1:$1,0),0)+1)),
    ROUNDDOWN(VLOOKUP($N182,[1]EquipTable!$1:$1048576,MATCH("표준 GO pr Min",[1]EquipTable!$1:$1,0),0)+INT($I182*(VLOOKUP($N182,[1]EquipTable!$1:$1048576,MATCH("표준 GO pr Max",[1]EquipTable!$1:$1,0),0)-VLOOKUP($N182,[1]EquipTable!$1:$1048576,MATCH("표준 GO pr Min",[1]EquipTable!$1:$1,0),0)+100)),-2)),
IF(OR($M182="캐릭터 상자 일반등급",$M182="캐릭터 상자 영웅등급"),VLOOKUP($M182,$AP:$BC,MATCH($AZ$1,$AP$1:$BC$1,0),0),
IF(OR($M182="지정 캐릭터",IF(ISERROR(FIND("지정 캐릭터 LBP",$M182)),0,1)),
  IF(AND(OR($B182=10,$B182=11),$M182=OFFSET($M182,-1,0)),OFFSET(R182,-1,0),
    INT(VLOOKUP($M182,$AP:$BC,MATCH($AZ$1,$AP$1:$BC$1,0),0)*(VLOOKUP($N182,[2]ActorTable!$1:$1048576,MATCH("표준 DI pr Min",[2]ActorTable!$1:$1,0),0)+$I182*(VLOOKUP($N182,[2]ActorTable!$1:$1048576,MATCH("표준 DI pr Max",[2]ActorTable!$1:$1,0),0)-VLOOKUP($N182,[2]ActorTable!$1:$1048576,MATCH("표준 DI pr Min",[2]ActorTable!$1:$1,0),0)+1)))),
IF($M182="안 지정 캐릭터 영웅등급",
  IF(AND(OR($B182=10,$B182=11),$M182=OFFSET($M182,-1,0)),OFFSET(R182,-1,0),
    VLOOKUP($M182,$AP:$BC,MATCH($AZ$1,$AP$1:$BC$1,0),0)+INT($I182*(VLOOKUP($M182,$AP:$BC,MATCH($BA$1,$AP$1:$BC$1,0),0)-VLOOKUP($M182,$AP:$BC,MATCH($AZ$1,$AP$1:$BC$1,0),0)+1))),
IF($M182="지정 캐릭터 PP",
  IF(AND(OR($B182=10,$B182=11),$M182=OFFSET($M182,-1,0)),OFFSET(R182,-1,0),
    INT($O182*VLOOKUP($M182,$AP:$BC,MATCH($AZ$1,$AP$1:$BC$1,0),0)*IF($O182&lt;=15,1,1+($O182-15)^0.5/8)*CHOOSE(MID($N182,7,1)+1,1,1.25,2)*(VLOOKUP($M182,$AP:$BC,MATCH($BA$1,$AP$1:$BC$1,0),0)+$I182*(VLOOKUP($M182,$AP:$BC,MATCH($BB$1,$AP$1:$BC$1,0),0)-VLOOKUP($M182,$AP:$BC,MATCH($BA$1,$AP$1:$BC$1,0),0))))),
IF(OR($M182="안 지정 캐릭터 PP 일반등급",$M182="안 지정 캐릭터 PP 영웅등급"),
  IF(AND(OR($B182=10,$B182=11),$M182=OFFSET($M182,-1,0)),OFFSET(R182,-1,0),
    $O182*VLOOKUP($M182,$AP:$BC,MATCH($AZ$1,$AP$1:$BC$1,0),0)),
"그외없음")))))))</f>
        <v>149</v>
      </c>
      <c r="S182" t="str">
        <f ca="1">IF(OR(ISNUMBER(N182),N182="삭제",ISBLANK(N182)),"",
IF(LEFT(N182,5)="Equip",
  IF($BP$1&lt;VLOOKUP(N182,[1]EquipTable!$1:$1048576,MATCH("업데이트순번",[1]EquipTable!$1:$1,0),0),"업데이트순번이상",""),
IF(LEFT(N182,5)="Actor",
  IF($BY$1&lt;VLOOKUP(N182,[2]ActorTable!$1:$1048576,MATCH("업데이트순번",[2]ActorTable!$1:$1,0),0),"업데이트순번이상",""),
"그외없음")))</f>
        <v/>
      </c>
      <c r="T182" t="str">
        <f ca="1">IF(OR(ISNUMBER(N182),N182="삭제",ISBLANK(N182)),"",
IF(LEFT(N182,5)="Equip",IF(MID(N182,7,1)="4","전설",""),
IF(LEFT(N182,5)="Actor",IF(MID(N182,7,1)="2","전설",""),
"그외없음")))</f>
        <v/>
      </c>
      <c r="U182" t="s">
        <v>82</v>
      </c>
      <c r="V182" t="s">
        <v>292</v>
      </c>
      <c r="W182">
        <v>1</v>
      </c>
      <c r="X182" t="s">
        <v>125</v>
      </c>
      <c r="Z182">
        <v>1300</v>
      </c>
      <c r="AA182" t="str">
        <f ca="1">IF(ISBLANK(AB182),"",
VLOOKUP(AB182,OFFSET(INDIRECT("$A:$B"),0,MATCH(AB$1&amp;"_Verify",INDIRECT("$1:$1"),0)-1),2,0)
)</f>
        <v>fe</v>
      </c>
      <c r="AB182" t="s">
        <v>82</v>
      </c>
      <c r="AC182" t="s">
        <v>466</v>
      </c>
      <c r="AD182">
        <v>1</v>
      </c>
      <c r="AE182" t="s">
        <v>125</v>
      </c>
      <c r="AG182">
        <v>1300</v>
      </c>
      <c r="AH182" t="str">
        <f ca="1">IF(OR(ISNUMBER(AC182),AC182="삭제",ISBLANK(AC182)),"",
IF(LEFT(AC182,5)="Equip",
  IF($BP$1&lt;VLOOKUP(AC182,[1]EquipTable!$1:$1048576,MATCH("업데이트순번",[1]EquipTable!$1:$1,0),0),"업데이트순번이상",""),
IF(LEFT(AC182,5)="Actor",
  IF($BY$1&lt;VLOOKUP(AC182,[2]ActorTable!$1:$1048576,MATCH("업데이트순번",[2]ActorTable!$1:$1,0),0),"업데이트순번이상",""),
"그외없음")))</f>
        <v/>
      </c>
      <c r="AI182" s="11" t="str">
        <f>IF(OR(ISNUMBER(AC182),AC182="삭제",ISBLANK(AC182)),"",
IF(LEFT(AC182,5)="Equip",IF(MID(AC182,7,1)="4","전설",""),
IF(LEFT(AC182,5)="Actor",IF(MID(AC182,7,1)="2","전설",""),
"그외없음")))</f>
        <v/>
      </c>
      <c r="AJ182" t="str">
        <f>IF(ISBLANK($AB182),"",
IF(AND($B182&gt;=VLOOKUP($AB182,$AP:$AS,3,0),$B182&lt;=VLOOKUP($AB182,$AP:$AS,4,0)),"","슬롯타입이상"))</f>
        <v/>
      </c>
      <c r="AK182" t="str">
        <f ca="1">IF(OR(
  AND(NOT(ISERROR(FIND("상자",AB182))),ISBLANK(AC182)),
  AND(ISBLANK(AB182),ISBLANK(AC182)),
  AND(NOT(ISERROR(FIND("안 지정",AB182))),ISNUMBER(AC182))),"",
IF(AND(NOT(ISERROR(FIND("상자",AB182))),NOT(ISBLANK(AC182))),"밸류불필요",
IF(AND(NOT(ISERROR(FIND("안 지정",AB182))),NOT(ISNUMBER(AC182))),"숫자필요",
IF(NOT(ISERROR(FIND("장비",AB182))),
  IFERROR(VLOOKUP(AC182,[1]EquipTable!$A:$T,MATCH("이름참고",[1]EquipTable!$1:$1,0),0),"장비없음"),
IF(NOT(ISERROR(FIND("캐릭터",AB182))),
  IFERROR(VLOOKUP(AC182,[2]ActorTable!$A:$H,MATCH("이름참고",[2]ActorTable!$1:$1,0),0),"캐릭터없음"),
"")))))</f>
        <v>몬스터 세포</v>
      </c>
      <c r="AL182">
        <v>1</v>
      </c>
      <c r="AM182" t="str">
        <f ca="1">IF(ROW()=2,AN182,OFFSET(AM182,-1,0)&amp;IF(LEN(AN182)=0,"",","&amp;AN182))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v>
      </c>
      <c r="AN182" t="str">
        <f ca="1">IF(AL182&lt;&gt;1,"",
"{"""&amp;A$1&amp;""":"&amp;A182
&amp;","""&amp;B$1&amp;""":"&amp;B182
&amp;IF(LEN(AA182)=0,"",","""&amp;AA$1&amp;""":"""&amp;AA182&amp;"""")
&amp;IF(LEN(AC182)=0,"",","""&amp;AC$1&amp;""":"""&amp;AC182&amp;"""")
&amp;IF(LEN(AD182)=0,"",","""&amp;AD$1&amp;""":"&amp;AD182)
&amp;IF(LEN(AE182)=0,"",","""&amp;AE$1&amp;""":"""&amp;AE182&amp;"""")
&amp;IF(LEN(AF182)=0,"",","""&amp;AF$1&amp;""":"&amp;AF182)
&amp;IF(LEN(AG182)=0,"",","""&amp;AG$1&amp;""":"&amp;AG182)&amp;"}")</f>
        <v>{"dy":19,"sl":0,"tp":"fe","vl":"Equip2102","cn":1,"pt":"GO","pr":1300}</v>
      </c>
    </row>
    <row r="183" spans="1:40">
      <c r="A183">
        <v>19</v>
      </c>
      <c r="B183">
        <v>1</v>
      </c>
      <c r="C183">
        <f>IF(B183&lt;=9,0,
IF(B183=10,1,2))</f>
        <v>0</v>
      </c>
      <c r="D183">
        <f ca="1">RAND()</f>
        <v>3.0643364296131459E-2</v>
      </c>
      <c r="E183">
        <f ca="1">RAND()</f>
        <v>0.81926242982189545</v>
      </c>
      <c r="F183">
        <f ca="1">RAND()</f>
        <v>0.3842634378386387</v>
      </c>
      <c r="G183">
        <f ca="1">RAND()</f>
        <v>6.2522593579793395E-2</v>
      </c>
      <c r="H183">
        <f ca="1">RAND()</f>
        <v>0.65410206416622341</v>
      </c>
      <c r="I183">
        <f ca="1">RAND()</f>
        <v>0.5008065660160409</v>
      </c>
      <c r="M183" t="str">
        <f ca="1">IF(LEN(J183)&lt;&gt;0,J183,VLOOKUP(D183+$B183,$BJ:$BK,MATCH($BK$1,$BJ$1:$BK$1,0),1))</f>
        <v>지정 장비</v>
      </c>
      <c r="N183" t="str">
        <f ca="1">IF(LEN(K183)&lt;&gt;0,
  IF(LEN($J183)=0,"두 칸 모두 입력",
  IF($J183="지정 장비",K183,INDEX($CA:$CA,MATCH(K183,$CB:$CB,0)))),
IF($M183="삭제","삭제",
IF($M183="지정 장비",VLOOKUP($E183,OFFSET($BS:$BV,0,IF($B183=6,1,IF($B183=7,2,0))),MATCH($BV$1,OFFSET($BS$1:$BV$1,0,IF($B183=6,1,IF($B183=7,2,0))),0),1),
IF(OR($M183="캐릭터 상자 일반등급",$M183="캐릭터 상자 영웅등급"),"삭제",
IF(OR($M183="지정 캐릭터",$M183="지정 캐릭터 PP",IF(ISERROR(FIND("지정 캐릭터 LBP",$M183)),0,1)),
  IF(AND(OR($B183=10,$B183=11),$M183=OFFSET($M183,-1,0)),OFFSET(N183,-1,0),VLOOKUP($E183,$BZ:$CA,MATCH($CA$1,$BZ$1:$CA$1,0),1)),
IF(OR($M183="안 지정 캐릭터 영웅등급",$M183="안 지정 캐릭터 PP 일반등급",$M183="안 지정 캐릭터 PP 영웅등급"),
  IF(AND(OR($B183=10,$B183=11),$M183=OFFSET($M183,-1,0)),OFFSET(N183,-1,0),INT($E183*100000)),
"그외없음"))))))</f>
        <v>Equip7102</v>
      </c>
      <c r="O183">
        <f ca="1">IF(LEN(L183)&lt;&gt;0,
  IF(OR(LEN($J183)=0,LEN($K183)=0),"세 칸 모두 입력",L183),
IF($M183="삭제","삭제",
IF(OR($M183="지정 장비",$M183="캐릭터 상자 일반등급",$M183="캐릭터 상자 영웅등급",$M183="지정 캐릭터",IF(ISERROR(FIND("지정 캐릭터 LBP",$M183)),0,1),$M183="안 지정 캐릭터 영웅등급"),1,
IF($M183="지정 캐릭터 PP",
  IF(AND(OR($B183=10,$B183=11),$M183=OFFSET($M183,-1,0)),OFFSET(O183,-1,0),
    VLOOKUP($M183,$AP:$BB,MATCH($AX$1,$AP$1:$BB$1,0),0)+INT($E183*(VLOOKUP($M183,$AP:$BB,MATCH($AY$1,$AP$1:$BB$1,0),0)-VLOOKUP($M183,$AP:$BB,MATCH($AX$1,$AP$1:$BB$1,0),0)+1))),
IF(OR($M183="안 지정 캐릭터 PP 일반등급",$M183="안 지정 캐릭터 PP 영웅등급"),
  IF(AND(OR($B183=10,$B183=11),$M183=OFFSET($M183,-1,0)),OFFSET(O183,-1,0),
    VLOOKUP($M183,$AP:$BB,MATCH($AX$1,$AP$1:$BB$1,0),0)+INT($E183*(VLOOKUP($M183,$AP:$BB,MATCH($AY$1,$AP$1:$BB$1,0),0)-VLOOKUP($M183,$AP:$BB,MATCH($AX$1,$AP$1:$BB$1,0),0)+1))),
"그외없음")))))</f>
        <v>1</v>
      </c>
      <c r="P183" t="str">
        <f ca="1">IF($M183="삭제","삭제",
IF($M183="지정 장비",
  IF(ISBLANK(VLOOKUP($N183,[1]EquipTable!$1:$1048576,MATCH("표준 GO pr Min",[1]EquipTable!$1:$1,0),0)),"DI",
    IF(ISBLANK(VLOOKUP($N183,[1]EquipTable!$1:$1048576,MATCH("표준 DI pr Min",[1]EquipTable!$1:$1,0),0)),"GO",
      IF(G183&lt;IF($B183&lt;=1,0.5,0.25),"DI","GO"))),
IF(OR($M183="캐릭터 상자 일반등급",$M183="캐릭터 상자 영웅등급"),"DI",
IF(OR($M183="지정 캐릭터",IF(ISERROR(FIND("지정 캐릭터 LBP",$M183)),0,1),$M183="안 지정 캐릭터 영웅등급"),"DI",
IF($M183="지정 캐릭터 PP","DI",
IF(OR($M183="안 지정 캐릭터 PP 일반등급",$M183="안 지정 캐릭터 PP 영웅등급"),"GO",
"그외없음"))))))</f>
        <v>GO</v>
      </c>
      <c r="Q183" t="str">
        <f ca="1">IF($M183="삭제","삭제",
IF($P183="GO","삭제",
IF($M183="지정 장비",
  IF(ISBLANK(VLOOKUP($N183,[1]EquipTable!$1:$1048576,MATCH("표준 DI pp Min",[1]EquipTable!$1:$1,0),0)),"삭제",
    VLOOKUP($N183,[1]EquipTable!$1:$1048576,MATCH("표준 DI pp Min",[1]EquipTable!$1:$1,0),0)+INT($H183*(VLOOKUP($N183,[1]EquipTable!$1:$1048576,MATCH("표준 DI pp Max",[1]EquipTable!$1:$1,0),0)-VLOOKUP($N183,[1]EquipTable!$1:$1048576,MATCH("표준 DI pp Min",[1]EquipTable!$1:$1,0),0)+1))),
IF(OR($M183="캐릭터 상자 일반등급",$M183="캐릭터 상자 영웅등급"),"삭제",
IF(OR($M183="지정 캐릭터",IF(ISERROR(FIND("지정 캐릭터 LBP",$M183)),0,1)),
  IF(AND(OR($B183=10,$B183=11),$M183=OFFSET($M183,-1,0)),OFFSET(Q183,-1,0),
    IF(ISBLANK(VLOOKUP($N183,[2]ActorTable!$1:$1048576,MATCH("표준 DI pp Min",[2]ActorTable!$1:$1,0),0)),"삭제",
      INT(VLOOKUP($M183,$AP:$BC,MATCH($AZ$1,$AP$1:$BC$1,0),0)*(VLOOKUP($N183,[2]ActorTable!$1:$1048576,MATCH("표준 DI pp Min",[2]ActorTable!$1:$1,0),0)+$H183*(VLOOKUP($N183,[2]ActorTable!$1:$1048576,MATCH("표준 DI pp Max",[2]ActorTable!$1:$1,0),0)-VLOOKUP($N183,[2]ActorTable!$1:$1048576,MATCH("표준 DI pp Min",[2]ActorTable!$1:$1,0),0)+1))))),
IF($M183="안 지정 캐릭터 영웅등급",
  IF(AND(OR($B183=10,$B183=11),$M183=OFFSET($M183,-1,0)),OFFSET(Q183,-1,0),
    VLOOKUP($M183,$AP:$BC,MATCH($BB$1,$AP$1:$BC$1,0),0)+INT($H183*(VLOOKUP($M183,$AP:$BC,MATCH($BC$1,$AP$1:$BC$1,0),0)-VLOOKUP($M183,$AP:$BC,MATCH($BB$1,$AP$1:$BC$1,0),0)+1))),
IF($M183="지정 캐릭터 PP",
  IF(AND(OR($B183=10,$B183=11),$M183=OFFSET($M183,-1,0)),OFFSET(Q183,-1,0),
    INT($O183*VLOOKUP($M183,$AP:$BC,MATCH($AZ$1,$AP$1:$BC$1,0),0)*IF($O183&lt;=15,1,1+($O183-15)^0.5/8)*CHOOSE(MID($N183,7,1)+1,1,1.25,2))),
"그외없음")))))))</f>
        <v>삭제</v>
      </c>
      <c r="R183">
        <f ca="1">IF($M183="삭제","삭제",
IF($M183="지정 장비",
  IF($P183="DI",
    VLOOKUP($N183,[1]EquipTable!$1:$1048576,MATCH("표준 DI pr Min",[1]EquipTable!$1:$1,0),0)+INT($I183*(VLOOKUP($N183,[1]EquipTable!$1:$1048576,MATCH("표준 DI pr Max",[1]EquipTable!$1:$1,0),0)-VLOOKUP($N183,[1]EquipTable!$1:$1048576,MATCH("표준 DI pr Min",[1]EquipTable!$1:$1,0),0)+1)),
    ROUNDDOWN(VLOOKUP($N183,[1]EquipTable!$1:$1048576,MATCH("표준 GO pr Min",[1]EquipTable!$1:$1,0),0)+INT($I183*(VLOOKUP($N183,[1]EquipTable!$1:$1048576,MATCH("표준 GO pr Max",[1]EquipTable!$1:$1,0),0)-VLOOKUP($N183,[1]EquipTable!$1:$1048576,MATCH("표준 GO pr Min",[1]EquipTable!$1:$1,0),0)+100)),-2)),
IF(OR($M183="캐릭터 상자 일반등급",$M183="캐릭터 상자 영웅등급"),VLOOKUP($M183,$AP:$BC,MATCH($AZ$1,$AP$1:$BC$1,0),0),
IF(OR($M183="지정 캐릭터",IF(ISERROR(FIND("지정 캐릭터 LBP",$M183)),0,1)),
  IF(AND(OR($B183=10,$B183=11),$M183=OFFSET($M183,-1,0)),OFFSET(R183,-1,0),
    INT(VLOOKUP($M183,$AP:$BC,MATCH($AZ$1,$AP$1:$BC$1,0),0)*(VLOOKUP($N183,[2]ActorTable!$1:$1048576,MATCH("표준 DI pr Min",[2]ActorTable!$1:$1,0),0)+$I183*(VLOOKUP($N183,[2]ActorTable!$1:$1048576,MATCH("표준 DI pr Max",[2]ActorTable!$1:$1,0),0)-VLOOKUP($N183,[2]ActorTable!$1:$1048576,MATCH("표준 DI pr Min",[2]ActorTable!$1:$1,0),0)+1)))),
IF($M183="안 지정 캐릭터 영웅등급",
  IF(AND(OR($B183=10,$B183=11),$M183=OFFSET($M183,-1,0)),OFFSET(R183,-1,0),
    VLOOKUP($M183,$AP:$BC,MATCH($AZ$1,$AP$1:$BC$1,0),0)+INT($I183*(VLOOKUP($M183,$AP:$BC,MATCH($BA$1,$AP$1:$BC$1,0),0)-VLOOKUP($M183,$AP:$BC,MATCH($AZ$1,$AP$1:$BC$1,0),0)+1))),
IF($M183="지정 캐릭터 PP",
  IF(AND(OR($B183=10,$B183=11),$M183=OFFSET($M183,-1,0)),OFFSET(R183,-1,0),
    INT($O183*VLOOKUP($M183,$AP:$BC,MATCH($AZ$1,$AP$1:$BC$1,0),0)*IF($O183&lt;=15,1,1+($O183-15)^0.5/8)*CHOOSE(MID($N183,7,1)+1,1,1.25,2)*(VLOOKUP($M183,$AP:$BC,MATCH($BA$1,$AP$1:$BC$1,0),0)+$I183*(VLOOKUP($M183,$AP:$BC,MATCH($BB$1,$AP$1:$BC$1,0),0)-VLOOKUP($M183,$AP:$BC,MATCH($BA$1,$AP$1:$BC$1,0),0))))),
IF(OR($M183="안 지정 캐릭터 PP 일반등급",$M183="안 지정 캐릭터 PP 영웅등급"),
  IF(AND(OR($B183=10,$B183=11),$M183=OFFSET($M183,-1,0)),OFFSET(R183,-1,0),
    $O183*VLOOKUP($M183,$AP:$BC,MATCH($AZ$1,$AP$1:$BC$1,0),0)),
"그외없음")))))))</f>
        <v>3500</v>
      </c>
      <c r="S183" t="str">
        <f ca="1">IF(OR(ISNUMBER(N183),N183="삭제",ISBLANK(N183)),"",
IF(LEFT(N183,5)="Equip",
  IF($BP$1&lt;VLOOKUP(N183,[1]EquipTable!$1:$1048576,MATCH("업데이트순번",[1]EquipTable!$1:$1,0),0),"업데이트순번이상",""),
IF(LEFT(N183,5)="Actor",
  IF($BY$1&lt;VLOOKUP(N183,[2]ActorTable!$1:$1048576,MATCH("업데이트순번",[2]ActorTable!$1:$1,0),0),"업데이트순번이상",""),
"그외없음")))</f>
        <v/>
      </c>
      <c r="T183" t="str">
        <f ca="1">IF(OR(ISNUMBER(N183),N183="삭제",ISBLANK(N183)),"",
IF(LEFT(N183,5)="Equip",IF(MID(N183,7,1)="4","전설",""),
IF(LEFT(N183,5)="Actor",IF(MID(N183,7,1)="2","전설",""),
"그외없음")))</f>
        <v/>
      </c>
      <c r="U183" t="s">
        <v>82</v>
      </c>
      <c r="V183" t="s">
        <v>246</v>
      </c>
      <c r="W183">
        <v>1</v>
      </c>
      <c r="X183" t="s">
        <v>129</v>
      </c>
      <c r="Z183">
        <v>15</v>
      </c>
      <c r="AA183" t="str">
        <f ca="1">IF(ISBLANK(AB183),"",
VLOOKUP(AB183,OFFSET(INDIRECT("$A:$B"),0,MATCH(AB$1&amp;"_Verify",INDIRECT("$1:$1"),0)-1),2,0)
)</f>
        <v>fe</v>
      </c>
      <c r="AB183" t="s">
        <v>82</v>
      </c>
      <c r="AC183" t="s">
        <v>277</v>
      </c>
      <c r="AD183">
        <v>1</v>
      </c>
      <c r="AE183" t="s">
        <v>129</v>
      </c>
      <c r="AG183">
        <v>5</v>
      </c>
      <c r="AH183" t="str">
        <f ca="1">IF(OR(ISNUMBER(AC183),AC183="삭제",ISBLANK(AC183)),"",
IF(LEFT(AC183,5)="Equip",
  IF($BP$1&lt;VLOOKUP(AC183,[1]EquipTable!$1:$1048576,MATCH("업데이트순번",[1]EquipTable!$1:$1,0),0),"업데이트순번이상",""),
IF(LEFT(AC183,5)="Actor",
  IF($BY$1&lt;VLOOKUP(AC183,[2]ActorTable!$1:$1048576,MATCH("업데이트순번",[2]ActorTable!$1:$1,0),0),"업데이트순번이상",""),
"그외없음")))</f>
        <v/>
      </c>
      <c r="AI183" s="11" t="str">
        <f>IF(OR(ISNUMBER(AC183),AC183="삭제",ISBLANK(AC183)),"",
IF(LEFT(AC183,5)="Equip",IF(MID(AC183,7,1)="4","전설",""),
IF(LEFT(AC183,5)="Actor",IF(MID(AC183,7,1)="2","전설",""),
"그외없음")))</f>
        <v/>
      </c>
      <c r="AJ183" t="str">
        <f>IF(ISBLANK($AB183),"",
IF(AND($B183&gt;=VLOOKUP($AB183,$AP:$AS,3,0),$B183&lt;=VLOOKUP($AB183,$AP:$AS,4,0)),"","슬롯타입이상"))</f>
        <v/>
      </c>
      <c r="AK183" t="str">
        <f ca="1">IF(OR(
  AND(NOT(ISERROR(FIND("상자",AB183))),ISBLANK(AC183)),
  AND(ISBLANK(AB183),ISBLANK(AC183)),
  AND(NOT(ISERROR(FIND("안 지정",AB183))),ISNUMBER(AC183))),"",
IF(AND(NOT(ISERROR(FIND("상자",AB183))),NOT(ISBLANK(AC183))),"밸류불필요",
IF(AND(NOT(ISERROR(FIND("안 지정",AB183))),NOT(ISNUMBER(AC183))),"숫자필요",
IF(NOT(ISERROR(FIND("장비",AB183))),
  IFERROR(VLOOKUP(AC183,[1]EquipTable!$A:$T,MATCH("이름참고",[1]EquipTable!$1:$1,0),0),"장비없음"),
IF(NOT(ISERROR(FIND("캐릭터",AB183))),
  IFERROR(VLOOKUP(AC183,[2]ActorTable!$A:$H,MATCH("이름참고",[2]ActorTable!$1:$1,0),0),"캐릭터없음"),
"")))))</f>
        <v>T75식 레이피어</v>
      </c>
      <c r="AL183">
        <v>1</v>
      </c>
      <c r="AM183" t="str">
        <f ca="1">IF(ROW()=2,AN183,OFFSET(AM183,-1,0)&amp;IF(LEN(AN183)=0,"",","&amp;AN183))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v>
      </c>
      <c r="AN183" t="str">
        <f ca="1">IF(AL183&lt;&gt;1,"",
"{"""&amp;A$1&amp;""":"&amp;A183
&amp;","""&amp;B$1&amp;""":"&amp;B183
&amp;IF(LEN(AA183)=0,"",","""&amp;AA$1&amp;""":"""&amp;AA183&amp;"""")
&amp;IF(LEN(AC183)=0,"",","""&amp;AC$1&amp;""":"""&amp;AC183&amp;"""")
&amp;IF(LEN(AD183)=0,"",","""&amp;AD$1&amp;""":"&amp;AD183)
&amp;IF(LEN(AE183)=0,"",","""&amp;AE$1&amp;""":"""&amp;AE183&amp;"""")
&amp;IF(LEN(AF183)=0,"",","""&amp;AF$1&amp;""":"&amp;AF183)
&amp;IF(LEN(AG183)=0,"",","""&amp;AG$1&amp;""":"&amp;AG183)&amp;"}")</f>
        <v>{"dy":19,"sl":1,"tp":"fe","vl":"Equip5202","cn":1,"pt":"DI","pr":5}</v>
      </c>
    </row>
    <row r="184" spans="1:40">
      <c r="A184">
        <v>19</v>
      </c>
      <c r="B184">
        <v>2</v>
      </c>
      <c r="C184">
        <f>IF(B184&lt;=9,0,
IF(B184=10,1,2))</f>
        <v>0</v>
      </c>
      <c r="D184">
        <f ca="1">RAND()</f>
        <v>0.58108392635941586</v>
      </c>
      <c r="E184">
        <f ca="1">RAND()</f>
        <v>0.84573030221244694</v>
      </c>
      <c r="F184">
        <f ca="1">RAND()</f>
        <v>0.48309396422260564</v>
      </c>
      <c r="G184">
        <f ca="1">RAND()</f>
        <v>0.85922297677975457</v>
      </c>
      <c r="H184">
        <f ca="1">RAND()</f>
        <v>5.5352417818523403E-2</v>
      </c>
      <c r="I184">
        <f ca="1">RAND()</f>
        <v>0.45250527266078022</v>
      </c>
      <c r="M184" t="str">
        <f ca="1">IF(LEN(J184)&lt;&gt;0,J184,VLOOKUP(D184+$B184,$BJ:$BK,MATCH($BK$1,$BJ$1:$BK$1,0),1))</f>
        <v>안 지정 캐릭터 PP 영웅등급</v>
      </c>
      <c r="N184">
        <f ca="1">IF(LEN(K184)&lt;&gt;0,
  IF(LEN($J184)=0,"두 칸 모두 입력",
  IF($J184="지정 장비",K184,INDEX($CA:$CA,MATCH(K184,$CB:$CB,0)))),
IF($M184="삭제","삭제",
IF($M184="지정 장비",VLOOKUP($E184,OFFSET($BS:$BV,0,IF($B184=6,1,IF($B184=7,2,0))),MATCH($BV$1,OFFSET($BS$1:$BV$1,0,IF($B184=6,1,IF($B184=7,2,0))),0),1),
IF(OR($M184="캐릭터 상자 일반등급",$M184="캐릭터 상자 영웅등급"),"삭제",
IF(OR($M184="지정 캐릭터",$M184="지정 캐릭터 PP",IF(ISERROR(FIND("지정 캐릭터 LBP",$M184)),0,1)),
  IF(AND(OR($B184=10,$B184=11),$M184=OFFSET($M184,-1,0)),OFFSET(N184,-1,0),VLOOKUP($E184,$BZ:$CA,MATCH($CA$1,$BZ$1:$CA$1,0),1)),
IF(OR($M184="안 지정 캐릭터 영웅등급",$M184="안 지정 캐릭터 PP 일반등급",$M184="안 지정 캐릭터 PP 영웅등급"),
  IF(AND(OR($B184=10,$B184=11),$M184=OFFSET($M184,-1,0)),OFFSET(N184,-1,0),INT($E184*100000)),
"그외없음"))))))</f>
        <v>84573</v>
      </c>
      <c r="O184">
        <f ca="1">IF(LEN(L184)&lt;&gt;0,
  IF(OR(LEN($J184)=0,LEN($K184)=0),"세 칸 모두 입력",L184),
IF($M184="삭제","삭제",
IF(OR($M184="지정 장비",$M184="캐릭터 상자 일반등급",$M184="캐릭터 상자 영웅등급",$M184="지정 캐릭터",IF(ISERROR(FIND("지정 캐릭터 LBP",$M184)),0,1),$M184="안 지정 캐릭터 영웅등급"),1,
IF($M184="지정 캐릭터 PP",
  IF(AND(OR($B184=10,$B184=11),$M184=OFFSET($M184,-1,0)),OFFSET(O184,-1,0),
    VLOOKUP($M184,$AP:$BB,MATCH($AX$1,$AP$1:$BB$1,0),0)+INT($E184*(VLOOKUP($M184,$AP:$BB,MATCH($AY$1,$AP$1:$BB$1,0),0)-VLOOKUP($M184,$AP:$BB,MATCH($AX$1,$AP$1:$BB$1,0),0)+1))),
IF(OR($M184="안 지정 캐릭터 PP 일반등급",$M184="안 지정 캐릭터 PP 영웅등급"),
  IF(AND(OR($B184=10,$B184=11),$M184=OFFSET($M184,-1,0)),OFFSET(O184,-1,0),
    VLOOKUP($M184,$AP:$BB,MATCH($AX$1,$AP$1:$BB$1,0),0)+INT($E184*(VLOOKUP($M184,$AP:$BB,MATCH($AY$1,$AP$1:$BB$1,0),0)-VLOOKUP($M184,$AP:$BB,MATCH($AX$1,$AP$1:$BB$1,0),0)+1))),
"그외없음")))))</f>
        <v>13</v>
      </c>
      <c r="P184" t="str">
        <f ca="1">IF($M184="삭제","삭제",
IF($M184="지정 장비",
  IF(ISBLANK(VLOOKUP($N184,[1]EquipTable!$1:$1048576,MATCH("표준 GO pr Min",[1]EquipTable!$1:$1,0),0)),"DI",
    IF(ISBLANK(VLOOKUP($N184,[1]EquipTable!$1:$1048576,MATCH("표준 DI pr Min",[1]EquipTable!$1:$1,0),0)),"GO",
      IF(G184&lt;IF($B184&lt;=1,0.5,0.25),"DI","GO"))),
IF(OR($M184="캐릭터 상자 일반등급",$M184="캐릭터 상자 영웅등급"),"DI",
IF(OR($M184="지정 캐릭터",IF(ISERROR(FIND("지정 캐릭터 LBP",$M184)),0,1),$M184="안 지정 캐릭터 영웅등급"),"DI",
IF($M184="지정 캐릭터 PP","DI",
IF(OR($M184="안 지정 캐릭터 PP 일반등급",$M184="안 지정 캐릭터 PP 영웅등급"),"GO",
"그외없음"))))))</f>
        <v>GO</v>
      </c>
      <c r="Q184" t="str">
        <f ca="1">IF($M184="삭제","삭제",
IF($P184="GO","삭제",
IF($M184="지정 장비",
  IF(ISBLANK(VLOOKUP($N184,[1]EquipTable!$1:$1048576,MATCH("표준 DI pp Min",[1]EquipTable!$1:$1,0),0)),"삭제",
    VLOOKUP($N184,[1]EquipTable!$1:$1048576,MATCH("표준 DI pp Min",[1]EquipTable!$1:$1,0),0)+INT($H184*(VLOOKUP($N184,[1]EquipTable!$1:$1048576,MATCH("표준 DI pp Max",[1]EquipTable!$1:$1,0),0)-VLOOKUP($N184,[1]EquipTable!$1:$1048576,MATCH("표준 DI pp Min",[1]EquipTable!$1:$1,0),0)+1))),
IF(OR($M184="캐릭터 상자 일반등급",$M184="캐릭터 상자 영웅등급"),"삭제",
IF(OR($M184="지정 캐릭터",IF(ISERROR(FIND("지정 캐릭터 LBP",$M184)),0,1)),
  IF(AND(OR($B184=10,$B184=11),$M184=OFFSET($M184,-1,0)),OFFSET(Q184,-1,0),
    IF(ISBLANK(VLOOKUP($N184,[2]ActorTable!$1:$1048576,MATCH("표준 DI pp Min",[2]ActorTable!$1:$1,0),0)),"삭제",
      INT(VLOOKUP($M184,$AP:$BC,MATCH($AZ$1,$AP$1:$BC$1,0),0)*(VLOOKUP($N184,[2]ActorTable!$1:$1048576,MATCH("표준 DI pp Min",[2]ActorTable!$1:$1,0),0)+$H184*(VLOOKUP($N184,[2]ActorTable!$1:$1048576,MATCH("표준 DI pp Max",[2]ActorTable!$1:$1,0),0)-VLOOKUP($N184,[2]ActorTable!$1:$1048576,MATCH("표준 DI pp Min",[2]ActorTable!$1:$1,0),0)+1))))),
IF($M184="안 지정 캐릭터 영웅등급",
  IF(AND(OR($B184=10,$B184=11),$M184=OFFSET($M184,-1,0)),OFFSET(Q184,-1,0),
    VLOOKUP($M184,$AP:$BC,MATCH($BB$1,$AP$1:$BC$1,0),0)+INT($H184*(VLOOKUP($M184,$AP:$BC,MATCH($BC$1,$AP$1:$BC$1,0),0)-VLOOKUP($M184,$AP:$BC,MATCH($BB$1,$AP$1:$BC$1,0),0)+1))),
IF($M184="지정 캐릭터 PP",
  IF(AND(OR($B184=10,$B184=11),$M184=OFFSET($M184,-1,0)),OFFSET(Q184,-1,0),
    INT($O184*VLOOKUP($M184,$AP:$BC,MATCH($AZ$1,$AP$1:$BC$1,0),0)*IF($O184&lt;=15,1,1+($O184-15)^0.5/8)*CHOOSE(MID($N184,7,1)+1,1,1.25,2))),
"그외없음")))))))</f>
        <v>삭제</v>
      </c>
      <c r="R184">
        <f ca="1">IF($M184="삭제","삭제",
IF($M184="지정 장비",
  IF($P184="DI",
    VLOOKUP($N184,[1]EquipTable!$1:$1048576,MATCH("표준 DI pr Min",[1]EquipTable!$1:$1,0),0)+INT($I184*(VLOOKUP($N184,[1]EquipTable!$1:$1048576,MATCH("표준 DI pr Max",[1]EquipTable!$1:$1,0),0)-VLOOKUP($N184,[1]EquipTable!$1:$1048576,MATCH("표준 DI pr Min",[1]EquipTable!$1:$1,0),0)+1)),
    ROUNDDOWN(VLOOKUP($N184,[1]EquipTable!$1:$1048576,MATCH("표준 GO pr Min",[1]EquipTable!$1:$1,0),0)+INT($I184*(VLOOKUP($N184,[1]EquipTable!$1:$1048576,MATCH("표준 GO pr Max",[1]EquipTable!$1:$1,0),0)-VLOOKUP($N184,[1]EquipTable!$1:$1048576,MATCH("표준 GO pr Min",[1]EquipTable!$1:$1,0),0)+100)),-2)),
IF(OR($M184="캐릭터 상자 일반등급",$M184="캐릭터 상자 영웅등급"),VLOOKUP($M184,$AP:$BC,MATCH($AZ$1,$AP$1:$BC$1,0),0),
IF(OR($M184="지정 캐릭터",IF(ISERROR(FIND("지정 캐릭터 LBP",$M184)),0,1)),
  IF(AND(OR($B184=10,$B184=11),$M184=OFFSET($M184,-1,0)),OFFSET(R184,-1,0),
    INT(VLOOKUP($M184,$AP:$BC,MATCH($AZ$1,$AP$1:$BC$1,0),0)*(VLOOKUP($N184,[2]ActorTable!$1:$1048576,MATCH("표준 DI pr Min",[2]ActorTable!$1:$1,0),0)+$I184*(VLOOKUP($N184,[2]ActorTable!$1:$1048576,MATCH("표준 DI pr Max",[2]ActorTable!$1:$1,0),0)-VLOOKUP($N184,[2]ActorTable!$1:$1048576,MATCH("표준 DI pr Min",[2]ActorTable!$1:$1,0),0)+1)))),
IF($M184="안 지정 캐릭터 영웅등급",
  IF(AND(OR($B184=10,$B184=11),$M184=OFFSET($M184,-1,0)),OFFSET(R184,-1,0),
    VLOOKUP($M184,$AP:$BC,MATCH($AZ$1,$AP$1:$BC$1,0),0)+INT($I184*(VLOOKUP($M184,$AP:$BC,MATCH($BA$1,$AP$1:$BC$1,0),0)-VLOOKUP($M184,$AP:$BC,MATCH($AZ$1,$AP$1:$BC$1,0),0)+1))),
IF($M184="지정 캐릭터 PP",
  IF(AND(OR($B184=10,$B184=11),$M184=OFFSET($M184,-1,0)),OFFSET(R184,-1,0),
    INT($O184*VLOOKUP($M184,$AP:$BC,MATCH($AZ$1,$AP$1:$BC$1,0),0)*IF($O184&lt;=15,1,1+($O184-15)^0.5/8)*CHOOSE(MID($N184,7,1)+1,1,1.25,2)*(VLOOKUP($M184,$AP:$BC,MATCH($BA$1,$AP$1:$BC$1,0),0)+$I184*(VLOOKUP($M184,$AP:$BC,MATCH($BB$1,$AP$1:$BC$1,0),0)-VLOOKUP($M184,$AP:$BC,MATCH($BA$1,$AP$1:$BC$1,0),0))))),
IF(OR($M184="안 지정 캐릭터 PP 일반등급",$M184="안 지정 캐릭터 PP 영웅등급"),
  IF(AND(OR($B184=10,$B184=11),$M184=OFFSET($M184,-1,0)),OFFSET(R184,-1,0),
    $O184*VLOOKUP($M184,$AP:$BC,MATCH($AZ$1,$AP$1:$BC$1,0),0)),
"그외없음")))))))</f>
        <v>3900</v>
      </c>
      <c r="S184" t="str">
        <f ca="1">IF(OR(ISNUMBER(N184),N184="삭제",ISBLANK(N184)),"",
IF(LEFT(N184,5)="Equip",
  IF($BP$1&lt;VLOOKUP(N184,[1]EquipTable!$1:$1048576,MATCH("업데이트순번",[1]EquipTable!$1:$1,0),0),"업데이트순번이상",""),
IF(LEFT(N184,5)="Actor",
  IF($BY$1&lt;VLOOKUP(N184,[2]ActorTable!$1:$1048576,MATCH("업데이트순번",[2]ActorTable!$1:$1,0),0),"업데이트순번이상",""),
"그외없음")))</f>
        <v/>
      </c>
      <c r="T184" t="str">
        <f ca="1">IF(OR(ISNUMBER(N184),N184="삭제",ISBLANK(N184)),"",
IF(LEFT(N184,5)="Equip",IF(MID(N184,7,1)="4","전설",""),
IF(LEFT(N184,5)="Actor",IF(MID(N184,7,1)="2","전설",""),
"그외없음")))</f>
        <v/>
      </c>
      <c r="U184" t="s">
        <v>91</v>
      </c>
      <c r="V184">
        <v>57917</v>
      </c>
      <c r="W184">
        <v>12</v>
      </c>
      <c r="X184" t="s">
        <v>125</v>
      </c>
      <c r="Z184">
        <v>1200</v>
      </c>
      <c r="AA184" t="str">
        <f ca="1">IF(ISBLANK(AB184),"",
VLOOKUP(AB184,OFFSET(INDIRECT("$A:$B"),0,MATCH(AB$1&amp;"_Verify",INDIRECT("$1:$1"),0)-1),2,0)
)</f>
        <v>fe</v>
      </c>
      <c r="AB184" t="s">
        <v>82</v>
      </c>
      <c r="AC184" t="s">
        <v>241</v>
      </c>
      <c r="AD184">
        <v>1</v>
      </c>
      <c r="AE184" t="s">
        <v>125</v>
      </c>
      <c r="AG184">
        <v>7100</v>
      </c>
      <c r="AH184" t="str">
        <f ca="1">IF(OR(ISNUMBER(AC184),AC184="삭제",ISBLANK(AC184)),"",
IF(LEFT(AC184,5)="Equip",
  IF($BP$1&lt;VLOOKUP(AC184,[1]EquipTable!$1:$1048576,MATCH("업데이트순번",[1]EquipTable!$1:$1,0),0),"업데이트순번이상",""),
IF(LEFT(AC184,5)="Actor",
  IF($BY$1&lt;VLOOKUP(AC184,[2]ActorTable!$1:$1048576,MATCH("업데이트순번",[2]ActorTable!$1:$1,0),0),"업데이트순번이상",""),
"그외없음")))</f>
        <v/>
      </c>
      <c r="AI184" s="11" t="str">
        <f>IF(OR(ISNUMBER(AC184),AC184="삭제",ISBLANK(AC184)),"",
IF(LEFT(AC184,5)="Equip",IF(MID(AC184,7,1)="4","전설",""),
IF(LEFT(AC184,5)="Actor",IF(MID(AC184,7,1)="2","전설",""),
"그외없음")))</f>
        <v/>
      </c>
      <c r="AJ184" t="str">
        <f>IF(ISBLANK($AB184),"",
IF(AND($B184&gt;=VLOOKUP($AB184,$AP:$AS,3,0),$B184&lt;=VLOOKUP($AB184,$AP:$AS,4,0)),"","슬롯타입이상"))</f>
        <v/>
      </c>
      <c r="AK184" t="str">
        <f ca="1">IF(OR(
  AND(NOT(ISERROR(FIND("상자",AB184))),ISBLANK(AC184)),
  AND(ISBLANK(AB184),ISBLANK(AC184)),
  AND(NOT(ISERROR(FIND("안 지정",AB184))),ISNUMBER(AC184))),"",
IF(AND(NOT(ISERROR(FIND("상자",AB184))),NOT(ISBLANK(AC184))),"밸류불필요",
IF(AND(NOT(ISERROR(FIND("안 지정",AB184))),NOT(ISNUMBER(AC184))),"숫자필요",
IF(NOT(ISERROR(FIND("장비",AB184))),
  IFERROR(VLOOKUP(AC184,[1]EquipTable!$A:$T,MATCH("이름참고",[1]EquipTable!$1:$1,0),0),"장비없음"),
IF(NOT(ISERROR(FIND("캐릭터",AB184))),
  IFERROR(VLOOKUP(AC184,[2]ActorTable!$A:$H,MATCH("이름참고",[2]ActorTable!$1:$1,0),0),"캐릭터없음"),
"")))))</f>
        <v>위장용 세검</v>
      </c>
      <c r="AL184">
        <v>1</v>
      </c>
      <c r="AM184" t="str">
        <f ca="1">IF(ROW()=2,AN184,OFFSET(AM184,-1,0)&amp;IF(LEN(AN184)=0,"",","&amp;AN184))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v>
      </c>
      <c r="AN184" t="str">
        <f ca="1">IF(AL184&lt;&gt;1,"",
"{"""&amp;A$1&amp;""":"&amp;A184
&amp;","""&amp;B$1&amp;""":"&amp;B184
&amp;IF(LEN(AA184)=0,"",","""&amp;AA$1&amp;""":"""&amp;AA184&amp;"""")
&amp;IF(LEN(AC184)=0,"",","""&amp;AC$1&amp;""":"""&amp;AC184&amp;"""")
&amp;IF(LEN(AD184)=0,"",","""&amp;AD$1&amp;""":"&amp;AD184)
&amp;IF(LEN(AE184)=0,"",","""&amp;AE$1&amp;""":"""&amp;AE184&amp;"""")
&amp;IF(LEN(AF184)=0,"",","""&amp;AF$1&amp;""":"&amp;AF184)
&amp;IF(LEN(AG184)=0,"",","""&amp;AG$1&amp;""":"&amp;AG184)&amp;"}")</f>
        <v>{"dy":19,"sl":2,"tp":"fe","vl":"Equip1301","cn":1,"pt":"GO","pr":7100}</v>
      </c>
    </row>
    <row r="185" spans="1:40">
      <c r="A185">
        <v>19</v>
      </c>
      <c r="B185">
        <v>3</v>
      </c>
      <c r="C185">
        <f>IF(B185&lt;=9,0,
IF(B185=10,1,2))</f>
        <v>0</v>
      </c>
      <c r="D185">
        <f ca="1">RAND()</f>
        <v>0.25117596436581702</v>
      </c>
      <c r="E185">
        <f ca="1">RAND()</f>
        <v>0.24550216812178183</v>
      </c>
      <c r="F185">
        <f ca="1">RAND()</f>
        <v>0.4484369769764075</v>
      </c>
      <c r="G185">
        <f ca="1">RAND()</f>
        <v>0.56111472350031155</v>
      </c>
      <c r="H185">
        <f ca="1">RAND()</f>
        <v>5.8266135336222713E-2</v>
      </c>
      <c r="I185">
        <f ca="1">RAND()</f>
        <v>0.92729192529074955</v>
      </c>
      <c r="M185" t="str">
        <f ca="1">IF(LEN(J185)&lt;&gt;0,J185,VLOOKUP(D185+$B185,$BJ:$BK,MATCH($BK$1,$BJ$1:$BK$1,0),1))</f>
        <v>안 지정 캐릭터 PP 일반등급</v>
      </c>
      <c r="N185">
        <f ca="1">IF(LEN(K185)&lt;&gt;0,
  IF(LEN($J185)=0,"두 칸 모두 입력",
  IF($J185="지정 장비",K185,INDEX($CA:$CA,MATCH(K185,$CB:$CB,0)))),
IF($M185="삭제","삭제",
IF($M185="지정 장비",VLOOKUP($E185,OFFSET($BS:$BV,0,IF($B185=6,1,IF($B185=7,2,0))),MATCH($BV$1,OFFSET($BS$1:$BV$1,0,IF($B185=6,1,IF($B185=7,2,0))),0),1),
IF(OR($M185="캐릭터 상자 일반등급",$M185="캐릭터 상자 영웅등급"),"삭제",
IF(OR($M185="지정 캐릭터",$M185="지정 캐릭터 PP",IF(ISERROR(FIND("지정 캐릭터 LBP",$M185)),0,1)),
  IF(AND(OR($B185=10,$B185=11),$M185=OFFSET($M185,-1,0)),OFFSET(N185,-1,0),VLOOKUP($E185,$BZ:$CA,MATCH($CA$1,$BZ$1:$CA$1,0),1)),
IF(OR($M185="안 지정 캐릭터 영웅등급",$M185="안 지정 캐릭터 PP 일반등급",$M185="안 지정 캐릭터 PP 영웅등급"),
  IF(AND(OR($B185=10,$B185=11),$M185=OFFSET($M185,-1,0)),OFFSET(N185,-1,0),INT($E185*100000)),
"그외없음"))))))</f>
        <v>24550</v>
      </c>
      <c r="O185">
        <f ca="1">IF(LEN(L185)&lt;&gt;0,
  IF(OR(LEN($J185)=0,LEN($K185)=0),"세 칸 모두 입력",L185),
IF($M185="삭제","삭제",
IF(OR($M185="지정 장비",$M185="캐릭터 상자 일반등급",$M185="캐릭터 상자 영웅등급",$M185="지정 캐릭터",IF(ISERROR(FIND("지정 캐릭터 LBP",$M185)),0,1),$M185="안 지정 캐릭터 영웅등급"),1,
IF($M185="지정 캐릭터 PP",
  IF(AND(OR($B185=10,$B185=11),$M185=OFFSET($M185,-1,0)),OFFSET(O185,-1,0),
    VLOOKUP($M185,$AP:$BB,MATCH($AX$1,$AP$1:$BB$1,0),0)+INT($E185*(VLOOKUP($M185,$AP:$BB,MATCH($AY$1,$AP$1:$BB$1,0),0)-VLOOKUP($M185,$AP:$BB,MATCH($AX$1,$AP$1:$BB$1,0),0)+1))),
IF(OR($M185="안 지정 캐릭터 PP 일반등급",$M185="안 지정 캐릭터 PP 영웅등급"),
  IF(AND(OR($B185=10,$B185=11),$M185=OFFSET($M185,-1,0)),OFFSET(O185,-1,0),
    VLOOKUP($M185,$AP:$BB,MATCH($AX$1,$AP$1:$BB$1,0),0)+INT($E185*(VLOOKUP($M185,$AP:$BB,MATCH($AY$1,$AP$1:$BB$1,0),0)-VLOOKUP($M185,$AP:$BB,MATCH($AX$1,$AP$1:$BB$1,0),0)+1))),
"그외없음")))))</f>
        <v>5</v>
      </c>
      <c r="P185" t="str">
        <f ca="1">IF($M185="삭제","삭제",
IF($M185="지정 장비",
  IF(ISBLANK(VLOOKUP($N185,[1]EquipTable!$1:$1048576,MATCH("표준 GO pr Min",[1]EquipTable!$1:$1,0),0)),"DI",
    IF(ISBLANK(VLOOKUP($N185,[1]EquipTable!$1:$1048576,MATCH("표준 DI pr Min",[1]EquipTable!$1:$1,0),0)),"GO",
      IF(G185&lt;IF($B185&lt;=1,0.5,0.25),"DI","GO"))),
IF(OR($M185="캐릭터 상자 일반등급",$M185="캐릭터 상자 영웅등급"),"DI",
IF(OR($M185="지정 캐릭터",IF(ISERROR(FIND("지정 캐릭터 LBP",$M185)),0,1),$M185="안 지정 캐릭터 영웅등급"),"DI",
IF($M185="지정 캐릭터 PP","DI",
IF(OR($M185="안 지정 캐릭터 PP 일반등급",$M185="안 지정 캐릭터 PP 영웅등급"),"GO",
"그외없음"))))))</f>
        <v>GO</v>
      </c>
      <c r="Q185" t="str">
        <f ca="1">IF($M185="삭제","삭제",
IF($P185="GO","삭제",
IF($M185="지정 장비",
  IF(ISBLANK(VLOOKUP($N185,[1]EquipTable!$1:$1048576,MATCH("표준 DI pp Min",[1]EquipTable!$1:$1,0),0)),"삭제",
    VLOOKUP($N185,[1]EquipTable!$1:$1048576,MATCH("표준 DI pp Min",[1]EquipTable!$1:$1,0),0)+INT($H185*(VLOOKUP($N185,[1]EquipTable!$1:$1048576,MATCH("표준 DI pp Max",[1]EquipTable!$1:$1,0),0)-VLOOKUP($N185,[1]EquipTable!$1:$1048576,MATCH("표준 DI pp Min",[1]EquipTable!$1:$1,0),0)+1))),
IF(OR($M185="캐릭터 상자 일반등급",$M185="캐릭터 상자 영웅등급"),"삭제",
IF(OR($M185="지정 캐릭터",IF(ISERROR(FIND("지정 캐릭터 LBP",$M185)),0,1)),
  IF(AND(OR($B185=10,$B185=11),$M185=OFFSET($M185,-1,0)),OFFSET(Q185,-1,0),
    IF(ISBLANK(VLOOKUP($N185,[2]ActorTable!$1:$1048576,MATCH("표준 DI pp Min",[2]ActorTable!$1:$1,0),0)),"삭제",
      INT(VLOOKUP($M185,$AP:$BC,MATCH($AZ$1,$AP$1:$BC$1,0),0)*(VLOOKUP($N185,[2]ActorTable!$1:$1048576,MATCH("표준 DI pp Min",[2]ActorTable!$1:$1,0),0)+$H185*(VLOOKUP($N185,[2]ActorTable!$1:$1048576,MATCH("표준 DI pp Max",[2]ActorTable!$1:$1,0),0)-VLOOKUP($N185,[2]ActorTable!$1:$1048576,MATCH("표준 DI pp Min",[2]ActorTable!$1:$1,0),0)+1))))),
IF($M185="안 지정 캐릭터 영웅등급",
  IF(AND(OR($B185=10,$B185=11),$M185=OFFSET($M185,-1,0)),OFFSET(Q185,-1,0),
    VLOOKUP($M185,$AP:$BC,MATCH($BB$1,$AP$1:$BC$1,0),0)+INT($H185*(VLOOKUP($M185,$AP:$BC,MATCH($BC$1,$AP$1:$BC$1,0),0)-VLOOKUP($M185,$AP:$BC,MATCH($BB$1,$AP$1:$BC$1,0),0)+1))),
IF($M185="지정 캐릭터 PP",
  IF(AND(OR($B185=10,$B185=11),$M185=OFFSET($M185,-1,0)),OFFSET(Q185,-1,0),
    INT($O185*VLOOKUP($M185,$AP:$BC,MATCH($AZ$1,$AP$1:$BC$1,0),0)*IF($O185&lt;=15,1,1+($O185-15)^0.5/8)*CHOOSE(MID($N185,7,1)+1,1,1.25,2))),
"그외없음")))))))</f>
        <v>삭제</v>
      </c>
      <c r="R185">
        <f ca="1">IF($M185="삭제","삭제",
IF($M185="지정 장비",
  IF($P185="DI",
    VLOOKUP($N185,[1]EquipTable!$1:$1048576,MATCH("표준 DI pr Min",[1]EquipTable!$1:$1,0),0)+INT($I185*(VLOOKUP($N185,[1]EquipTable!$1:$1048576,MATCH("표준 DI pr Max",[1]EquipTable!$1:$1,0),0)-VLOOKUP($N185,[1]EquipTable!$1:$1048576,MATCH("표준 DI pr Min",[1]EquipTable!$1:$1,0),0)+1)),
    ROUNDDOWN(VLOOKUP($N185,[1]EquipTable!$1:$1048576,MATCH("표준 GO pr Min",[1]EquipTable!$1:$1,0),0)+INT($I185*(VLOOKUP($N185,[1]EquipTable!$1:$1048576,MATCH("표준 GO pr Max",[1]EquipTable!$1:$1,0),0)-VLOOKUP($N185,[1]EquipTable!$1:$1048576,MATCH("표준 GO pr Min",[1]EquipTable!$1:$1,0),0)+100)),-2)),
IF(OR($M185="캐릭터 상자 일반등급",$M185="캐릭터 상자 영웅등급"),VLOOKUP($M185,$AP:$BC,MATCH($AZ$1,$AP$1:$BC$1,0),0),
IF(OR($M185="지정 캐릭터",IF(ISERROR(FIND("지정 캐릭터 LBP",$M185)),0,1)),
  IF(AND(OR($B185=10,$B185=11),$M185=OFFSET($M185,-1,0)),OFFSET(R185,-1,0),
    INT(VLOOKUP($M185,$AP:$BC,MATCH($AZ$1,$AP$1:$BC$1,0),0)*(VLOOKUP($N185,[2]ActorTable!$1:$1048576,MATCH("표준 DI pr Min",[2]ActorTable!$1:$1,0),0)+$I185*(VLOOKUP($N185,[2]ActorTable!$1:$1048576,MATCH("표준 DI pr Max",[2]ActorTable!$1:$1,0),0)-VLOOKUP($N185,[2]ActorTable!$1:$1048576,MATCH("표준 DI pr Min",[2]ActorTable!$1:$1,0),0)+1)))),
IF($M185="안 지정 캐릭터 영웅등급",
  IF(AND(OR($B185=10,$B185=11),$M185=OFFSET($M185,-1,0)),OFFSET(R185,-1,0),
    VLOOKUP($M185,$AP:$BC,MATCH($AZ$1,$AP$1:$BC$1,0),0)+INT($I185*(VLOOKUP($M185,$AP:$BC,MATCH($BA$1,$AP$1:$BC$1,0),0)-VLOOKUP($M185,$AP:$BC,MATCH($AZ$1,$AP$1:$BC$1,0),0)+1))),
IF($M185="지정 캐릭터 PP",
  IF(AND(OR($B185=10,$B185=11),$M185=OFFSET($M185,-1,0)),OFFSET(R185,-1,0),
    INT($O185*VLOOKUP($M185,$AP:$BC,MATCH($AZ$1,$AP$1:$BC$1,0),0)*IF($O185&lt;=15,1,1+($O185-15)^0.5/8)*CHOOSE(MID($N185,7,1)+1,1,1.25,2)*(VLOOKUP($M185,$AP:$BC,MATCH($BA$1,$AP$1:$BC$1,0),0)+$I185*(VLOOKUP($M185,$AP:$BC,MATCH($BB$1,$AP$1:$BC$1,0),0)-VLOOKUP($M185,$AP:$BC,MATCH($BA$1,$AP$1:$BC$1,0),0))))),
IF(OR($M185="안 지정 캐릭터 PP 일반등급",$M185="안 지정 캐릭터 PP 영웅등급"),
  IF(AND(OR($B185=10,$B185=11),$M185=OFFSET($M185,-1,0)),OFFSET(R185,-1,0),
    $O185*VLOOKUP($M185,$AP:$BC,MATCH($AZ$1,$AP$1:$BC$1,0),0)),
"그외없음")))))))</f>
        <v>1500</v>
      </c>
      <c r="S185" t="str">
        <f ca="1">IF(OR(ISNUMBER(N185),N185="삭제",ISBLANK(N185)),"",
IF(LEFT(N185,5)="Equip",
  IF($BP$1&lt;VLOOKUP(N185,[1]EquipTable!$1:$1048576,MATCH("업데이트순번",[1]EquipTable!$1:$1,0),0),"업데이트순번이상",""),
IF(LEFT(N185,5)="Actor",
  IF($BY$1&lt;VLOOKUP(N185,[2]ActorTable!$1:$1048576,MATCH("업데이트순번",[2]ActorTable!$1:$1,0),0),"업데이트순번이상",""),
"그외없음")))</f>
        <v/>
      </c>
      <c r="T185" t="str">
        <f ca="1">IF(OR(ISNUMBER(N185),N185="삭제",ISBLANK(N185)),"",
IF(LEFT(N185,5)="Equip",IF(MID(N185,7,1)="4","전설",""),
IF(LEFT(N185,5)="Actor",IF(MID(N185,7,1)="2","전설",""),
"그외없음")))</f>
        <v/>
      </c>
      <c r="U185" t="s">
        <v>92</v>
      </c>
      <c r="V185">
        <v>13618</v>
      </c>
      <c r="W185">
        <v>9</v>
      </c>
      <c r="X185" t="s">
        <v>125</v>
      </c>
      <c r="Z185">
        <v>900</v>
      </c>
      <c r="AA185" t="str">
        <f ca="1">IF(ISBLANK(AB185),"",
VLOOKUP(AB185,OFFSET(INDIRECT("$A:$B"),0,MATCH(AB$1&amp;"_Verify",INDIRECT("$1:$1"),0)-1),2,0)
)</f>
        <v>upn</v>
      </c>
      <c r="AB185" t="s">
        <v>92</v>
      </c>
      <c r="AC185">
        <v>13618</v>
      </c>
      <c r="AD185">
        <v>9</v>
      </c>
      <c r="AE185" t="s">
        <v>125</v>
      </c>
      <c r="AG185">
        <v>2700</v>
      </c>
      <c r="AH185" t="str">
        <f>IF(OR(ISNUMBER(AC185),AC185="삭제",ISBLANK(AC185)),"",
IF(LEFT(AC185,5)="Equip",
  IF($BP$1&lt;VLOOKUP(AC185,[1]EquipTable!$1:$1048576,MATCH("업데이트순번",[1]EquipTable!$1:$1,0),0),"업데이트순번이상",""),
IF(LEFT(AC185,5)="Actor",
  IF($BY$1&lt;VLOOKUP(AC185,[2]ActorTable!$1:$1048576,MATCH("업데이트순번",[2]ActorTable!$1:$1,0),0),"업데이트순번이상",""),
"그외없음")))</f>
        <v/>
      </c>
      <c r="AI185" s="11" t="str">
        <f>IF(OR(ISNUMBER(AC185),AC185="삭제",ISBLANK(AC185)),"",
IF(LEFT(AC185,5)="Equip",IF(MID(AC185,7,1)="4","전설",""),
IF(LEFT(AC185,5)="Actor",IF(MID(AC185,7,1)="2","전설",""),
"그외없음")))</f>
        <v/>
      </c>
      <c r="AJ185" t="str">
        <f>IF(ISBLANK($AB185),"",
IF(AND($B185&gt;=VLOOKUP($AB185,$AP:$AS,3,0),$B185&lt;=VLOOKUP($AB185,$AP:$AS,4,0)),"","슬롯타입이상"))</f>
        <v/>
      </c>
      <c r="AK185" t="str">
        <f>IF(OR(
  AND(NOT(ISERROR(FIND("상자",AB185))),ISBLANK(AC185)),
  AND(ISBLANK(AB185),ISBLANK(AC185)),
  AND(NOT(ISERROR(FIND("안 지정",AB185))),ISNUMBER(AC185))),"",
IF(AND(NOT(ISERROR(FIND("상자",AB185))),NOT(ISBLANK(AC185))),"밸류불필요",
IF(AND(NOT(ISERROR(FIND("안 지정",AB185))),NOT(ISNUMBER(AC185))),"숫자필요",
IF(NOT(ISERROR(FIND("장비",AB185))),
  IFERROR(VLOOKUP(AC185,[1]EquipTable!$A:$T,MATCH("이름참고",[1]EquipTable!$1:$1,0),0),"장비없음"),
IF(NOT(ISERROR(FIND("캐릭터",AB185))),
  IFERROR(VLOOKUP(AC185,[2]ActorTable!$A:$H,MATCH("이름참고",[2]ActorTable!$1:$1,0),0),"캐릭터없음"),
"")))))</f>
        <v/>
      </c>
      <c r="AL185">
        <v>1</v>
      </c>
      <c r="AM185" t="str">
        <f ca="1">IF(ROW()=2,AN185,OFFSET(AM185,-1,0)&amp;IF(LEN(AN185)=0,"",","&amp;AN185))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v>
      </c>
      <c r="AN185" t="str">
        <f ca="1">IF(AL185&lt;&gt;1,"",
"{"""&amp;A$1&amp;""":"&amp;A185
&amp;","""&amp;B$1&amp;""":"&amp;B185
&amp;IF(LEN(AA185)=0,"",","""&amp;AA$1&amp;""":"""&amp;AA185&amp;"""")
&amp;IF(LEN(AC185)=0,"",","""&amp;AC$1&amp;""":"""&amp;AC185&amp;"""")
&amp;IF(LEN(AD185)=0,"",","""&amp;AD$1&amp;""":"&amp;AD185)
&amp;IF(LEN(AE185)=0,"",","""&amp;AE$1&amp;""":"""&amp;AE185&amp;"""")
&amp;IF(LEN(AF185)=0,"",","""&amp;AF$1&amp;""":"&amp;AF185)
&amp;IF(LEN(AG185)=0,"",","""&amp;AG$1&amp;""":"&amp;AG185)&amp;"}")</f>
        <v>{"dy":19,"sl":3,"tp":"upn","vl":"13618","cn":9,"pt":"GO","pr":2700}</v>
      </c>
    </row>
    <row r="186" spans="1:40">
      <c r="A186">
        <v>19</v>
      </c>
      <c r="B186">
        <v>4</v>
      </c>
      <c r="C186">
        <f>IF(B186&lt;=9,0,
IF(B186=10,1,2))</f>
        <v>0</v>
      </c>
      <c r="D186">
        <f ca="1">RAND()</f>
        <v>0.18952002555822078</v>
      </c>
      <c r="E186">
        <f ca="1">RAND()</f>
        <v>0.87462530142897243</v>
      </c>
      <c r="F186">
        <f ca="1">RAND()</f>
        <v>0.2821029045920217</v>
      </c>
      <c r="G186">
        <f ca="1">RAND()</f>
        <v>0.85854816599607175</v>
      </c>
      <c r="H186">
        <f ca="1">RAND()</f>
        <v>0.22464298837357044</v>
      </c>
      <c r="I186">
        <f ca="1">RAND()</f>
        <v>0.34522304580202123</v>
      </c>
      <c r="M186" t="str">
        <f ca="1">IF(LEN(J186)&lt;&gt;0,J186,VLOOKUP(D186+$B186,$BJ:$BK,MATCH($BK$1,$BJ$1:$BK$1,0),1))</f>
        <v>안 지정 캐릭터 PP 일반등급</v>
      </c>
      <c r="N186">
        <f ca="1">IF(LEN(K186)&lt;&gt;0,
  IF(LEN($J186)=0,"두 칸 모두 입력",
  IF($J186="지정 장비",K186,INDEX($CA:$CA,MATCH(K186,$CB:$CB,0)))),
IF($M186="삭제","삭제",
IF($M186="지정 장비",VLOOKUP($E186,OFFSET($BS:$BV,0,IF($B186=6,1,IF($B186=7,2,0))),MATCH($BV$1,OFFSET($BS$1:$BV$1,0,IF($B186=6,1,IF($B186=7,2,0))),0),1),
IF(OR($M186="캐릭터 상자 일반등급",$M186="캐릭터 상자 영웅등급"),"삭제",
IF(OR($M186="지정 캐릭터",$M186="지정 캐릭터 PP",IF(ISERROR(FIND("지정 캐릭터 LBP",$M186)),0,1)),
  IF(AND(OR($B186=10,$B186=11),$M186=OFFSET($M186,-1,0)),OFFSET(N186,-1,0),VLOOKUP($E186,$BZ:$CA,MATCH($CA$1,$BZ$1:$CA$1,0),1)),
IF(OR($M186="안 지정 캐릭터 영웅등급",$M186="안 지정 캐릭터 PP 일반등급",$M186="안 지정 캐릭터 PP 영웅등급"),
  IF(AND(OR($B186=10,$B186=11),$M186=OFFSET($M186,-1,0)),OFFSET(N186,-1,0),INT($E186*100000)),
"그외없음"))))))</f>
        <v>87462</v>
      </c>
      <c r="O186">
        <f ca="1">IF(LEN(L186)&lt;&gt;0,
  IF(OR(LEN($J186)=0,LEN($K186)=0),"세 칸 모두 입력",L186),
IF($M186="삭제","삭제",
IF(OR($M186="지정 장비",$M186="캐릭터 상자 일반등급",$M186="캐릭터 상자 영웅등급",$M186="지정 캐릭터",IF(ISERROR(FIND("지정 캐릭터 LBP",$M186)),0,1),$M186="안 지정 캐릭터 영웅등급"),1,
IF($M186="지정 캐릭터 PP",
  IF(AND(OR($B186=10,$B186=11),$M186=OFFSET($M186,-1,0)),OFFSET(O186,-1,0),
    VLOOKUP($M186,$AP:$BB,MATCH($AX$1,$AP$1:$BB$1,0),0)+INT($E186*(VLOOKUP($M186,$AP:$BB,MATCH($AY$1,$AP$1:$BB$1,0),0)-VLOOKUP($M186,$AP:$BB,MATCH($AX$1,$AP$1:$BB$1,0),0)+1))),
IF(OR($M186="안 지정 캐릭터 PP 일반등급",$M186="안 지정 캐릭터 PP 영웅등급"),
  IF(AND(OR($B186=10,$B186=11),$M186=OFFSET($M186,-1,0)),OFFSET(O186,-1,0),
    VLOOKUP($M186,$AP:$BB,MATCH($AX$1,$AP$1:$BB$1,0),0)+INT($E186*(VLOOKUP($M186,$AP:$BB,MATCH($AY$1,$AP$1:$BB$1,0),0)-VLOOKUP($M186,$AP:$BB,MATCH($AX$1,$AP$1:$BB$1,0),0)+1))),
"그외없음")))))</f>
        <v>13</v>
      </c>
      <c r="P186" t="str">
        <f ca="1">IF($M186="삭제","삭제",
IF($M186="지정 장비",
  IF(ISBLANK(VLOOKUP($N186,[1]EquipTable!$1:$1048576,MATCH("표준 GO pr Min",[1]EquipTable!$1:$1,0),0)),"DI",
    IF(ISBLANK(VLOOKUP($N186,[1]EquipTable!$1:$1048576,MATCH("표준 DI pr Min",[1]EquipTable!$1:$1,0),0)),"GO",
      IF(G186&lt;IF($B186&lt;=1,0.5,0.25),"DI","GO"))),
IF(OR($M186="캐릭터 상자 일반등급",$M186="캐릭터 상자 영웅등급"),"DI",
IF(OR($M186="지정 캐릭터",IF(ISERROR(FIND("지정 캐릭터 LBP",$M186)),0,1),$M186="안 지정 캐릭터 영웅등급"),"DI",
IF($M186="지정 캐릭터 PP","DI",
IF(OR($M186="안 지정 캐릭터 PP 일반등급",$M186="안 지정 캐릭터 PP 영웅등급"),"GO",
"그외없음"))))))</f>
        <v>GO</v>
      </c>
      <c r="Q186" t="str">
        <f ca="1">IF($M186="삭제","삭제",
IF($P186="GO","삭제",
IF($M186="지정 장비",
  IF(ISBLANK(VLOOKUP($N186,[1]EquipTable!$1:$1048576,MATCH("표준 DI pp Min",[1]EquipTable!$1:$1,0),0)),"삭제",
    VLOOKUP($N186,[1]EquipTable!$1:$1048576,MATCH("표준 DI pp Min",[1]EquipTable!$1:$1,0),0)+INT($H186*(VLOOKUP($N186,[1]EquipTable!$1:$1048576,MATCH("표준 DI pp Max",[1]EquipTable!$1:$1,0),0)-VLOOKUP($N186,[1]EquipTable!$1:$1048576,MATCH("표준 DI pp Min",[1]EquipTable!$1:$1,0),0)+1))),
IF(OR($M186="캐릭터 상자 일반등급",$M186="캐릭터 상자 영웅등급"),"삭제",
IF(OR($M186="지정 캐릭터",IF(ISERROR(FIND("지정 캐릭터 LBP",$M186)),0,1)),
  IF(AND(OR($B186=10,$B186=11),$M186=OFFSET($M186,-1,0)),OFFSET(Q186,-1,0),
    IF(ISBLANK(VLOOKUP($N186,[2]ActorTable!$1:$1048576,MATCH("표준 DI pp Min",[2]ActorTable!$1:$1,0),0)),"삭제",
      INT(VLOOKUP($M186,$AP:$BC,MATCH($AZ$1,$AP$1:$BC$1,0),0)*(VLOOKUP($N186,[2]ActorTable!$1:$1048576,MATCH("표준 DI pp Min",[2]ActorTable!$1:$1,0),0)+$H186*(VLOOKUP($N186,[2]ActorTable!$1:$1048576,MATCH("표준 DI pp Max",[2]ActorTable!$1:$1,0),0)-VLOOKUP($N186,[2]ActorTable!$1:$1048576,MATCH("표준 DI pp Min",[2]ActorTable!$1:$1,0),0)+1))))),
IF($M186="안 지정 캐릭터 영웅등급",
  IF(AND(OR($B186=10,$B186=11),$M186=OFFSET($M186,-1,0)),OFFSET(Q186,-1,0),
    VLOOKUP($M186,$AP:$BC,MATCH($BB$1,$AP$1:$BC$1,0),0)+INT($H186*(VLOOKUP($M186,$AP:$BC,MATCH($BC$1,$AP$1:$BC$1,0),0)-VLOOKUP($M186,$AP:$BC,MATCH($BB$1,$AP$1:$BC$1,0),0)+1))),
IF($M186="지정 캐릭터 PP",
  IF(AND(OR($B186=10,$B186=11),$M186=OFFSET($M186,-1,0)),OFFSET(Q186,-1,0),
    INT($O186*VLOOKUP($M186,$AP:$BC,MATCH($AZ$1,$AP$1:$BC$1,0),0)*IF($O186&lt;=15,1,1+($O186-15)^0.5/8)*CHOOSE(MID($N186,7,1)+1,1,1.25,2))),
"그외없음")))))))</f>
        <v>삭제</v>
      </c>
      <c r="R186">
        <f ca="1">IF($M186="삭제","삭제",
IF($M186="지정 장비",
  IF($P186="DI",
    VLOOKUP($N186,[1]EquipTable!$1:$1048576,MATCH("표준 DI pr Min",[1]EquipTable!$1:$1,0),0)+INT($I186*(VLOOKUP($N186,[1]EquipTable!$1:$1048576,MATCH("표준 DI pr Max",[1]EquipTable!$1:$1,0),0)-VLOOKUP($N186,[1]EquipTable!$1:$1048576,MATCH("표준 DI pr Min",[1]EquipTable!$1:$1,0),0)+1)),
    ROUNDDOWN(VLOOKUP($N186,[1]EquipTable!$1:$1048576,MATCH("표준 GO pr Min",[1]EquipTable!$1:$1,0),0)+INT($I186*(VLOOKUP($N186,[1]EquipTable!$1:$1048576,MATCH("표준 GO pr Max",[1]EquipTable!$1:$1,0),0)-VLOOKUP($N186,[1]EquipTable!$1:$1048576,MATCH("표준 GO pr Min",[1]EquipTable!$1:$1,0),0)+100)),-2)),
IF(OR($M186="캐릭터 상자 일반등급",$M186="캐릭터 상자 영웅등급"),VLOOKUP($M186,$AP:$BC,MATCH($AZ$1,$AP$1:$BC$1,0),0),
IF(OR($M186="지정 캐릭터",IF(ISERROR(FIND("지정 캐릭터 LBP",$M186)),0,1)),
  IF(AND(OR($B186=10,$B186=11),$M186=OFFSET($M186,-1,0)),OFFSET(R186,-1,0),
    INT(VLOOKUP($M186,$AP:$BC,MATCH($AZ$1,$AP$1:$BC$1,0),0)*(VLOOKUP($N186,[2]ActorTable!$1:$1048576,MATCH("표준 DI pr Min",[2]ActorTable!$1:$1,0),0)+$I186*(VLOOKUP($N186,[2]ActorTable!$1:$1048576,MATCH("표준 DI pr Max",[2]ActorTable!$1:$1,0),0)-VLOOKUP($N186,[2]ActorTable!$1:$1048576,MATCH("표준 DI pr Min",[2]ActorTable!$1:$1,0),0)+1)))),
IF($M186="안 지정 캐릭터 영웅등급",
  IF(AND(OR($B186=10,$B186=11),$M186=OFFSET($M186,-1,0)),OFFSET(R186,-1,0),
    VLOOKUP($M186,$AP:$BC,MATCH($AZ$1,$AP$1:$BC$1,0),0)+INT($I186*(VLOOKUP($M186,$AP:$BC,MATCH($BA$1,$AP$1:$BC$1,0),0)-VLOOKUP($M186,$AP:$BC,MATCH($AZ$1,$AP$1:$BC$1,0),0)+1))),
IF($M186="지정 캐릭터 PP",
  IF(AND(OR($B186=10,$B186=11),$M186=OFFSET($M186,-1,0)),OFFSET(R186,-1,0),
    INT($O186*VLOOKUP($M186,$AP:$BC,MATCH($AZ$1,$AP$1:$BC$1,0),0)*IF($O186&lt;=15,1,1+($O186-15)^0.5/8)*CHOOSE(MID($N186,7,1)+1,1,1.25,2)*(VLOOKUP($M186,$AP:$BC,MATCH($BA$1,$AP$1:$BC$1,0),0)+$I186*(VLOOKUP($M186,$AP:$BC,MATCH($BB$1,$AP$1:$BC$1,0),0)-VLOOKUP($M186,$AP:$BC,MATCH($BA$1,$AP$1:$BC$1,0),0))))),
IF(OR($M186="안 지정 캐릭터 PP 일반등급",$M186="안 지정 캐릭터 PP 영웅등급"),
  IF(AND(OR($B186=10,$B186=11),$M186=OFFSET($M186,-1,0)),OFFSET(R186,-1,0),
    $O186*VLOOKUP($M186,$AP:$BC,MATCH($AZ$1,$AP$1:$BC$1,0),0)),
"그외없음")))))))</f>
        <v>3900</v>
      </c>
      <c r="S186" t="str">
        <f ca="1">IF(OR(ISNUMBER(N186),N186="삭제",ISBLANK(N186)),"",
IF(LEFT(N186,5)="Equip",
  IF($BP$1&lt;VLOOKUP(N186,[1]EquipTable!$1:$1048576,MATCH("업데이트순번",[1]EquipTable!$1:$1,0),0),"업데이트순번이상",""),
IF(LEFT(N186,5)="Actor",
  IF($BY$1&lt;VLOOKUP(N186,[2]ActorTable!$1:$1048576,MATCH("업데이트순번",[2]ActorTable!$1:$1,0),0),"업데이트순번이상",""),
"그외없음")))</f>
        <v/>
      </c>
      <c r="T186" t="str">
        <f ca="1">IF(OR(ISNUMBER(N186),N186="삭제",ISBLANK(N186)),"",
IF(LEFT(N186,5)="Equip",IF(MID(N186,7,1)="4","전설",""),
IF(LEFT(N186,5)="Actor",IF(MID(N186,7,1)="2","전설",""),
"그외없음")))</f>
        <v/>
      </c>
      <c r="U186" t="s">
        <v>92</v>
      </c>
      <c r="V186">
        <v>52601</v>
      </c>
      <c r="W186">
        <v>12</v>
      </c>
      <c r="X186" t="s">
        <v>125</v>
      </c>
      <c r="Z186">
        <v>1200</v>
      </c>
      <c r="AA186" t="str">
        <f ca="1">IF(ISBLANK(AB186),"",
VLOOKUP(AB186,OFFSET(INDIRECT("$A:$B"),0,MATCH(AB$1&amp;"_Verify",INDIRECT("$1:$1"),0)-1),2,0)
)</f>
        <v>fe</v>
      </c>
      <c r="AB186" t="s">
        <v>82</v>
      </c>
      <c r="AC186" t="s">
        <v>442</v>
      </c>
      <c r="AD186">
        <v>1</v>
      </c>
      <c r="AE186" t="s">
        <v>129</v>
      </c>
      <c r="AF186">
        <v>219</v>
      </c>
      <c r="AG186">
        <v>139</v>
      </c>
      <c r="AH186" t="str">
        <f ca="1">IF(OR(ISNUMBER(AC186),AC186="삭제",ISBLANK(AC186)),"",
IF(LEFT(AC186,5)="Equip",
  IF($BP$1&lt;VLOOKUP(AC186,[1]EquipTable!$1:$1048576,MATCH("업데이트순번",[1]EquipTable!$1:$1,0),0),"업데이트순번이상",""),
IF(LEFT(AC186,5)="Actor",
  IF($BY$1&lt;VLOOKUP(AC186,[2]ActorTable!$1:$1048576,MATCH("업데이트순번",[2]ActorTable!$1:$1,0),0),"업데이트순번이상",""),
"그외없음")))</f>
        <v/>
      </c>
      <c r="AI186" s="11" t="str">
        <f>IF(OR(ISNUMBER(AC186),AC186="삭제",ISBLANK(AC186)),"",
IF(LEFT(AC186,5)="Equip",IF(MID(AC186,7,1)="4","전설",""),
IF(LEFT(AC186,5)="Actor",IF(MID(AC186,7,1)="2","전설",""),
"그외없음")))</f>
        <v>전설</v>
      </c>
      <c r="AJ186" t="str">
        <f>IF(ISBLANK($AB186),"",
IF(AND($B186&gt;=VLOOKUP($AB186,$AP:$AS,3,0),$B186&lt;=VLOOKUP($AB186,$AP:$AS,4,0)),"","슬롯타입이상"))</f>
        <v/>
      </c>
      <c r="AK186" t="str">
        <f ca="1">IF(OR(
  AND(NOT(ISERROR(FIND("상자",AB186))),ISBLANK(AC186)),
  AND(ISBLANK(AB186),ISBLANK(AC186)),
  AND(NOT(ISERROR(FIND("안 지정",AB186))),ISNUMBER(AC186))),"",
IF(AND(NOT(ISERROR(FIND("상자",AB186))),NOT(ISBLANK(AC186))),"밸류불필요",
IF(AND(NOT(ISERROR(FIND("안 지정",AB186))),NOT(ISNUMBER(AC186))),"숫자필요",
IF(NOT(ISERROR(FIND("장비",AB186))),
  IFERROR(VLOOKUP(AC186,[1]EquipTable!$A:$T,MATCH("이름참고",[1]EquipTable!$1:$1,0),0),"장비없음"),
IF(NOT(ISERROR(FIND("캐릭터",AB186))),
  IFERROR(VLOOKUP(AC186,[2]ActorTable!$A:$H,MATCH("이름참고",[2]ActorTable!$1:$1,0),0),"캐릭터없음"),
"")))))</f>
        <v>실체화된 마나</v>
      </c>
      <c r="AL186">
        <v>1</v>
      </c>
      <c r="AM186" t="str">
        <f ca="1">IF(ROW()=2,AN186,OFFSET(AM186,-1,0)&amp;IF(LEN(AN186)=0,"",","&amp;AN186))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v>
      </c>
      <c r="AN186" t="str">
        <f ca="1">IF(AL186&lt;&gt;1,"",
"{"""&amp;A$1&amp;""":"&amp;A186
&amp;","""&amp;B$1&amp;""":"&amp;B186
&amp;IF(LEN(AA186)=0,"",","""&amp;AA$1&amp;""":"""&amp;AA186&amp;"""")
&amp;IF(LEN(AC186)=0,"",","""&amp;AC$1&amp;""":"""&amp;AC186&amp;"""")
&amp;IF(LEN(AD186)=0,"",","""&amp;AD$1&amp;""":"&amp;AD186)
&amp;IF(LEN(AE186)=0,"",","""&amp;AE$1&amp;""":"""&amp;AE186&amp;"""")
&amp;IF(LEN(AF186)=0,"",","""&amp;AF$1&amp;""":"&amp;AF186)
&amp;IF(LEN(AG186)=0,"",","""&amp;AG$1&amp;""":"&amp;AG186)&amp;"}")</f>
        <v>{"dy":19,"sl":4,"tp":"fe","vl":"Equip3402","cn":1,"pt":"DI","pp":219,"pr":139}</v>
      </c>
    </row>
    <row r="187" spans="1:40">
      <c r="A187">
        <v>19</v>
      </c>
      <c r="B187">
        <v>5</v>
      </c>
      <c r="C187">
        <f>IF(B187&lt;=9,0,
IF(B187=10,1,2))</f>
        <v>0</v>
      </c>
      <c r="D187">
        <f ca="1">RAND()</f>
        <v>0.72658341803042548</v>
      </c>
      <c r="E187">
        <f ca="1">RAND()</f>
        <v>0.28580885792216015</v>
      </c>
      <c r="F187">
        <f ca="1">RAND()</f>
        <v>0.37974489927715527</v>
      </c>
      <c r="G187">
        <f ca="1">RAND()</f>
        <v>0.6409104089463693</v>
      </c>
      <c r="H187">
        <f ca="1">RAND()</f>
        <v>5.9348084348648245E-3</v>
      </c>
      <c r="I187">
        <f ca="1">RAND()</f>
        <v>0.74499042709941643</v>
      </c>
      <c r="M187" t="str">
        <f ca="1">IF(LEN(J187)&lt;&gt;0,J187,VLOOKUP(D187+$B187,$BJ:$BK,MATCH($BK$1,$BJ$1:$BK$1,0),1))</f>
        <v>안 지정 캐릭터 PP 영웅등급</v>
      </c>
      <c r="N187">
        <f ca="1">IF(LEN(K187)&lt;&gt;0,
  IF(LEN($J187)=0,"두 칸 모두 입력",
  IF($J187="지정 장비",K187,INDEX($CA:$CA,MATCH(K187,$CB:$CB,0)))),
IF($M187="삭제","삭제",
IF($M187="지정 장비",VLOOKUP($E187,OFFSET($BS:$BV,0,IF($B187=6,1,IF($B187=7,2,0))),MATCH($BV$1,OFFSET($BS$1:$BV$1,0,IF($B187=6,1,IF($B187=7,2,0))),0),1),
IF(OR($M187="캐릭터 상자 일반등급",$M187="캐릭터 상자 영웅등급"),"삭제",
IF(OR($M187="지정 캐릭터",$M187="지정 캐릭터 PP",IF(ISERROR(FIND("지정 캐릭터 LBP",$M187)),0,1)),
  IF(AND(OR($B187=10,$B187=11),$M187=OFFSET($M187,-1,0)),OFFSET(N187,-1,0),VLOOKUP($E187,$BZ:$CA,MATCH($CA$1,$BZ$1:$CA$1,0),1)),
IF(OR($M187="안 지정 캐릭터 영웅등급",$M187="안 지정 캐릭터 PP 일반등급",$M187="안 지정 캐릭터 PP 영웅등급"),
  IF(AND(OR($B187=10,$B187=11),$M187=OFFSET($M187,-1,0)),OFFSET(N187,-1,0),INT($E187*100000)),
"그외없음"))))))</f>
        <v>28580</v>
      </c>
      <c r="O187">
        <f ca="1">IF(LEN(L187)&lt;&gt;0,
  IF(OR(LEN($J187)=0,LEN($K187)=0),"세 칸 모두 입력",L187),
IF($M187="삭제","삭제",
IF(OR($M187="지정 장비",$M187="캐릭터 상자 일반등급",$M187="캐릭터 상자 영웅등급",$M187="지정 캐릭터",IF(ISERROR(FIND("지정 캐릭터 LBP",$M187)),0,1),$M187="안 지정 캐릭터 영웅등급"),1,
IF($M187="지정 캐릭터 PP",
  IF(AND(OR($B187=10,$B187=11),$M187=OFFSET($M187,-1,0)),OFFSET(O187,-1,0),
    VLOOKUP($M187,$AP:$BB,MATCH($AX$1,$AP$1:$BB$1,0),0)+INT($E187*(VLOOKUP($M187,$AP:$BB,MATCH($AY$1,$AP$1:$BB$1,0),0)-VLOOKUP($M187,$AP:$BB,MATCH($AX$1,$AP$1:$BB$1,0),0)+1))),
IF(OR($M187="안 지정 캐릭터 PP 일반등급",$M187="안 지정 캐릭터 PP 영웅등급"),
  IF(AND(OR($B187=10,$B187=11),$M187=OFFSET($M187,-1,0)),OFFSET(O187,-1,0),
    VLOOKUP($M187,$AP:$BB,MATCH($AX$1,$AP$1:$BB$1,0),0)+INT($E187*(VLOOKUP($M187,$AP:$BB,MATCH($AY$1,$AP$1:$BB$1,0),0)-VLOOKUP($M187,$AP:$BB,MATCH($AX$1,$AP$1:$BB$1,0),0)+1))),
"그외없음")))))</f>
        <v>6</v>
      </c>
      <c r="P187" t="str">
        <f ca="1">IF($M187="삭제","삭제",
IF($M187="지정 장비",
  IF(ISBLANK(VLOOKUP($N187,[1]EquipTable!$1:$1048576,MATCH("표준 GO pr Min",[1]EquipTable!$1:$1,0),0)),"DI",
    IF(ISBLANK(VLOOKUP($N187,[1]EquipTable!$1:$1048576,MATCH("표준 DI pr Min",[1]EquipTable!$1:$1,0),0)),"GO",
      IF(G187&lt;IF($B187&lt;=1,0.5,0.25),"DI","GO"))),
IF(OR($M187="캐릭터 상자 일반등급",$M187="캐릭터 상자 영웅등급"),"DI",
IF(OR($M187="지정 캐릭터",IF(ISERROR(FIND("지정 캐릭터 LBP",$M187)),0,1),$M187="안 지정 캐릭터 영웅등급"),"DI",
IF($M187="지정 캐릭터 PP","DI",
IF(OR($M187="안 지정 캐릭터 PP 일반등급",$M187="안 지정 캐릭터 PP 영웅등급"),"GO",
"그외없음"))))))</f>
        <v>GO</v>
      </c>
      <c r="Q187" t="str">
        <f ca="1">IF($M187="삭제","삭제",
IF($P187="GO","삭제",
IF($M187="지정 장비",
  IF(ISBLANK(VLOOKUP($N187,[1]EquipTable!$1:$1048576,MATCH("표준 DI pp Min",[1]EquipTable!$1:$1,0),0)),"삭제",
    VLOOKUP($N187,[1]EquipTable!$1:$1048576,MATCH("표준 DI pp Min",[1]EquipTable!$1:$1,0),0)+INT($H187*(VLOOKUP($N187,[1]EquipTable!$1:$1048576,MATCH("표준 DI pp Max",[1]EquipTable!$1:$1,0),0)-VLOOKUP($N187,[1]EquipTable!$1:$1048576,MATCH("표준 DI pp Min",[1]EquipTable!$1:$1,0),0)+1))),
IF(OR($M187="캐릭터 상자 일반등급",$M187="캐릭터 상자 영웅등급"),"삭제",
IF(OR($M187="지정 캐릭터",IF(ISERROR(FIND("지정 캐릭터 LBP",$M187)),0,1)),
  IF(AND(OR($B187=10,$B187=11),$M187=OFFSET($M187,-1,0)),OFFSET(Q187,-1,0),
    IF(ISBLANK(VLOOKUP($N187,[2]ActorTable!$1:$1048576,MATCH("표준 DI pp Min",[2]ActorTable!$1:$1,0),0)),"삭제",
      INT(VLOOKUP($M187,$AP:$BC,MATCH($AZ$1,$AP$1:$BC$1,0),0)*(VLOOKUP($N187,[2]ActorTable!$1:$1048576,MATCH("표준 DI pp Min",[2]ActorTable!$1:$1,0),0)+$H187*(VLOOKUP($N187,[2]ActorTable!$1:$1048576,MATCH("표준 DI pp Max",[2]ActorTable!$1:$1,0),0)-VLOOKUP($N187,[2]ActorTable!$1:$1048576,MATCH("표준 DI pp Min",[2]ActorTable!$1:$1,0),0)+1))))),
IF($M187="안 지정 캐릭터 영웅등급",
  IF(AND(OR($B187=10,$B187=11),$M187=OFFSET($M187,-1,0)),OFFSET(Q187,-1,0),
    VLOOKUP($M187,$AP:$BC,MATCH($BB$1,$AP$1:$BC$1,0),0)+INT($H187*(VLOOKUP($M187,$AP:$BC,MATCH($BC$1,$AP$1:$BC$1,0),0)-VLOOKUP($M187,$AP:$BC,MATCH($BB$1,$AP$1:$BC$1,0),0)+1))),
IF($M187="지정 캐릭터 PP",
  IF(AND(OR($B187=10,$B187=11),$M187=OFFSET($M187,-1,0)),OFFSET(Q187,-1,0),
    INT($O187*VLOOKUP($M187,$AP:$BC,MATCH($AZ$1,$AP$1:$BC$1,0),0)*IF($O187&lt;=15,1,1+($O187-15)^0.5/8)*CHOOSE(MID($N187,7,1)+1,1,1.25,2))),
"그외없음")))))))</f>
        <v>삭제</v>
      </c>
      <c r="R187">
        <f ca="1">IF($M187="삭제","삭제",
IF($M187="지정 장비",
  IF($P187="DI",
    VLOOKUP($N187,[1]EquipTable!$1:$1048576,MATCH("표준 DI pr Min",[1]EquipTable!$1:$1,0),0)+INT($I187*(VLOOKUP($N187,[1]EquipTable!$1:$1048576,MATCH("표준 DI pr Max",[1]EquipTable!$1:$1,0),0)-VLOOKUP($N187,[1]EquipTable!$1:$1048576,MATCH("표준 DI pr Min",[1]EquipTable!$1:$1,0),0)+1)),
    ROUNDDOWN(VLOOKUP($N187,[1]EquipTable!$1:$1048576,MATCH("표준 GO pr Min",[1]EquipTable!$1:$1,0),0)+INT($I187*(VLOOKUP($N187,[1]EquipTable!$1:$1048576,MATCH("표준 GO pr Max",[1]EquipTable!$1:$1,0),0)-VLOOKUP($N187,[1]EquipTable!$1:$1048576,MATCH("표준 GO pr Min",[1]EquipTable!$1:$1,0),0)+100)),-2)),
IF(OR($M187="캐릭터 상자 일반등급",$M187="캐릭터 상자 영웅등급"),VLOOKUP($M187,$AP:$BC,MATCH($AZ$1,$AP$1:$BC$1,0),0),
IF(OR($M187="지정 캐릭터",IF(ISERROR(FIND("지정 캐릭터 LBP",$M187)),0,1)),
  IF(AND(OR($B187=10,$B187=11),$M187=OFFSET($M187,-1,0)),OFFSET(R187,-1,0),
    INT(VLOOKUP($M187,$AP:$BC,MATCH($AZ$1,$AP$1:$BC$1,0),0)*(VLOOKUP($N187,[2]ActorTable!$1:$1048576,MATCH("표준 DI pr Min",[2]ActorTable!$1:$1,0),0)+$I187*(VLOOKUP($N187,[2]ActorTable!$1:$1048576,MATCH("표준 DI pr Max",[2]ActorTable!$1:$1,0),0)-VLOOKUP($N187,[2]ActorTable!$1:$1048576,MATCH("표준 DI pr Min",[2]ActorTable!$1:$1,0),0)+1)))),
IF($M187="안 지정 캐릭터 영웅등급",
  IF(AND(OR($B187=10,$B187=11),$M187=OFFSET($M187,-1,0)),OFFSET(R187,-1,0),
    VLOOKUP($M187,$AP:$BC,MATCH($AZ$1,$AP$1:$BC$1,0),0)+INT($I187*(VLOOKUP($M187,$AP:$BC,MATCH($BA$1,$AP$1:$BC$1,0),0)-VLOOKUP($M187,$AP:$BC,MATCH($AZ$1,$AP$1:$BC$1,0),0)+1))),
IF($M187="지정 캐릭터 PP",
  IF(AND(OR($B187=10,$B187=11),$M187=OFFSET($M187,-1,0)),OFFSET(R187,-1,0),
    INT($O187*VLOOKUP($M187,$AP:$BC,MATCH($AZ$1,$AP$1:$BC$1,0),0)*IF($O187&lt;=15,1,1+($O187-15)^0.5/8)*CHOOSE(MID($N187,7,1)+1,1,1.25,2)*(VLOOKUP($M187,$AP:$BC,MATCH($BA$1,$AP$1:$BC$1,0),0)+$I187*(VLOOKUP($M187,$AP:$BC,MATCH($BB$1,$AP$1:$BC$1,0),0)-VLOOKUP($M187,$AP:$BC,MATCH($BA$1,$AP$1:$BC$1,0),0))))),
IF(OR($M187="안 지정 캐릭터 PP 일반등급",$M187="안 지정 캐릭터 PP 영웅등급"),
  IF(AND(OR($B187=10,$B187=11),$M187=OFFSET($M187,-1,0)),OFFSET(R187,-1,0),
    $O187*VLOOKUP($M187,$AP:$BC,MATCH($AZ$1,$AP$1:$BC$1,0),0)),
"그외없음")))))))</f>
        <v>1800</v>
      </c>
      <c r="S187" t="str">
        <f ca="1">IF(OR(ISNUMBER(N187),N187="삭제",ISBLANK(N187)),"",
IF(LEFT(N187,5)="Equip",
  IF($BP$1&lt;VLOOKUP(N187,[1]EquipTable!$1:$1048576,MATCH("업데이트순번",[1]EquipTable!$1:$1,0),0),"업데이트순번이상",""),
IF(LEFT(N187,5)="Actor",
  IF($BY$1&lt;VLOOKUP(N187,[2]ActorTable!$1:$1048576,MATCH("업데이트순번",[2]ActorTable!$1:$1,0),0),"업데이트순번이상",""),
"그외없음")))</f>
        <v/>
      </c>
      <c r="T187" t="str">
        <f ca="1">IF(OR(ISNUMBER(N187),N187="삭제",ISBLANK(N187)),"",
IF(LEFT(N187,5)="Equip",IF(MID(N187,7,1)="4","전설",""),
IF(LEFT(N187,5)="Actor",IF(MID(N187,7,1)="2","전설",""),
"그외없음")))</f>
        <v/>
      </c>
      <c r="U187" t="s">
        <v>82</v>
      </c>
      <c r="V187" t="s">
        <v>241</v>
      </c>
      <c r="W187">
        <v>1</v>
      </c>
      <c r="X187" t="s">
        <v>125</v>
      </c>
      <c r="Z187">
        <v>7100</v>
      </c>
      <c r="AA187" t="str">
        <f ca="1">IF(ISBLANK(AB187),"",
VLOOKUP(AB187,OFFSET(INDIRECT("$A:$B"),0,MATCH(AB$1&amp;"_Verify",INDIRECT("$1:$1"),0)-1),2,0)
)</f>
        <v>uph</v>
      </c>
      <c r="AB187" t="s">
        <v>91</v>
      </c>
      <c r="AC187">
        <v>57917</v>
      </c>
      <c r="AD187">
        <v>12</v>
      </c>
      <c r="AE187" t="s">
        <v>125</v>
      </c>
      <c r="AG187">
        <v>3600</v>
      </c>
      <c r="AH187" t="str">
        <f>IF(OR(ISNUMBER(AC187),AC187="삭제",ISBLANK(AC187)),"",
IF(LEFT(AC187,5)="Equip",
  IF($BP$1&lt;VLOOKUP(AC187,[1]EquipTable!$1:$1048576,MATCH("업데이트순번",[1]EquipTable!$1:$1,0),0),"업데이트순번이상",""),
IF(LEFT(AC187,5)="Actor",
  IF($BY$1&lt;VLOOKUP(AC187,[2]ActorTable!$1:$1048576,MATCH("업데이트순번",[2]ActorTable!$1:$1,0),0),"업데이트순번이상",""),
"그외없음")))</f>
        <v/>
      </c>
      <c r="AI187" s="11" t="str">
        <f>IF(OR(ISNUMBER(AC187),AC187="삭제",ISBLANK(AC187)),"",
IF(LEFT(AC187,5)="Equip",IF(MID(AC187,7,1)="4","전설",""),
IF(LEFT(AC187,5)="Actor",IF(MID(AC187,7,1)="2","전설",""),
"그외없음")))</f>
        <v/>
      </c>
      <c r="AJ187" t="str">
        <f>IF(ISBLANK($AB187),"",
IF(AND($B187&gt;=VLOOKUP($AB187,$AP:$AS,3,0),$B187&lt;=VLOOKUP($AB187,$AP:$AS,4,0)),"","슬롯타입이상"))</f>
        <v/>
      </c>
      <c r="AK187" t="str">
        <f>IF(OR(
  AND(NOT(ISERROR(FIND("상자",AB187))),ISBLANK(AC187)),
  AND(ISBLANK(AB187),ISBLANK(AC187)),
  AND(NOT(ISERROR(FIND("안 지정",AB187))),ISNUMBER(AC187))),"",
IF(AND(NOT(ISERROR(FIND("상자",AB187))),NOT(ISBLANK(AC187))),"밸류불필요",
IF(AND(NOT(ISERROR(FIND("안 지정",AB187))),NOT(ISNUMBER(AC187))),"숫자필요",
IF(NOT(ISERROR(FIND("장비",AB187))),
  IFERROR(VLOOKUP(AC187,[1]EquipTable!$A:$T,MATCH("이름참고",[1]EquipTable!$1:$1,0),0),"장비없음"),
IF(NOT(ISERROR(FIND("캐릭터",AB187))),
  IFERROR(VLOOKUP(AC187,[2]ActorTable!$A:$H,MATCH("이름참고",[2]ActorTable!$1:$1,0),0),"캐릭터없음"),
"")))))</f>
        <v/>
      </c>
      <c r="AL187">
        <v>1</v>
      </c>
      <c r="AM187" t="str">
        <f ca="1">IF(ROW()=2,AN187,OFFSET(AM187,-1,0)&amp;IF(LEN(AN187)=0,"",","&amp;AN187))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v>
      </c>
      <c r="AN187" t="str">
        <f ca="1">IF(AL187&lt;&gt;1,"",
"{"""&amp;A$1&amp;""":"&amp;A187
&amp;","""&amp;B$1&amp;""":"&amp;B187
&amp;IF(LEN(AA187)=0,"",","""&amp;AA$1&amp;""":"""&amp;AA187&amp;"""")
&amp;IF(LEN(AC187)=0,"",","""&amp;AC$1&amp;""":"""&amp;AC187&amp;"""")
&amp;IF(LEN(AD187)=0,"",","""&amp;AD$1&amp;""":"&amp;AD187)
&amp;IF(LEN(AE187)=0,"",","""&amp;AE$1&amp;""":"""&amp;AE187&amp;"""")
&amp;IF(LEN(AF187)=0,"",","""&amp;AF$1&amp;""":"&amp;AF187)
&amp;IF(LEN(AG187)=0,"",","""&amp;AG$1&amp;""":"&amp;AG187)&amp;"}")</f>
        <v>{"dy":19,"sl":5,"tp":"uph","vl":"57917","cn":12,"pt":"GO","pr":3600}</v>
      </c>
    </row>
    <row r="188" spans="1:40">
      <c r="A188">
        <v>19</v>
      </c>
      <c r="B188">
        <v>6</v>
      </c>
      <c r="C188">
        <f>IF(B188&lt;=9,0,
IF(B188=10,1,2))</f>
        <v>0</v>
      </c>
      <c r="D188">
        <f ca="1">RAND()</f>
        <v>0.94360650043521554</v>
      </c>
      <c r="E188">
        <f ca="1">RAND()</f>
        <v>2.9205257409908425E-2</v>
      </c>
      <c r="F188">
        <f ca="1">RAND()</f>
        <v>0.23797224770768766</v>
      </c>
      <c r="G188">
        <f ca="1">RAND()</f>
        <v>0.60965335741257998</v>
      </c>
      <c r="H188">
        <f ca="1">RAND()</f>
        <v>0.4872298355829433</v>
      </c>
      <c r="I188">
        <f ca="1">RAND()</f>
        <v>0.88810738755304985</v>
      </c>
      <c r="M188" t="str">
        <f ca="1">IF(LEN(J188)&lt;&gt;0,J188,VLOOKUP(D188+$B188,$BJ:$BK,MATCH($BK$1,$BJ$1:$BK$1,0),1))</f>
        <v>지정 장비</v>
      </c>
      <c r="N188" t="str">
        <f ca="1">IF(LEN(K188)&lt;&gt;0,
  IF(LEN($J188)=0,"두 칸 모두 입력",
  IF($J188="지정 장비",K188,INDEX($CA:$CA,MATCH(K188,$CB:$CB,0)))),
IF($M188="삭제","삭제",
IF($M188="지정 장비",VLOOKUP($E188,OFFSET($BS:$BV,0,IF($B188=6,1,IF($B188=7,2,0))),MATCH($BV$1,OFFSET($BS$1:$BV$1,0,IF($B188=6,1,IF($B188=7,2,0))),0),1),
IF(OR($M188="캐릭터 상자 일반등급",$M188="캐릭터 상자 영웅등급"),"삭제",
IF(OR($M188="지정 캐릭터",$M188="지정 캐릭터 PP",IF(ISERROR(FIND("지정 캐릭터 LBP",$M188)),0,1)),
  IF(AND(OR($B188=10,$B188=11),$M188=OFFSET($M188,-1,0)),OFFSET(N188,-1,0),VLOOKUP($E188,$BZ:$CA,MATCH($CA$1,$BZ$1:$CA$1,0),1)),
IF(OR($M188="안 지정 캐릭터 영웅등급",$M188="안 지정 캐릭터 PP 일반등급",$M188="안 지정 캐릭터 PP 영웅등급"),
  IF(AND(OR($B188=10,$B188=11),$M188=OFFSET($M188,-1,0)),OFFSET(N188,-1,0),INT($E188*100000)),
"그외없음"))))))</f>
        <v>Equip0102</v>
      </c>
      <c r="O188">
        <f ca="1">IF(LEN(L188)&lt;&gt;0,
  IF(OR(LEN($J188)=0,LEN($K188)=0),"세 칸 모두 입력",L188),
IF($M188="삭제","삭제",
IF(OR($M188="지정 장비",$M188="캐릭터 상자 일반등급",$M188="캐릭터 상자 영웅등급",$M188="지정 캐릭터",IF(ISERROR(FIND("지정 캐릭터 LBP",$M188)),0,1),$M188="안 지정 캐릭터 영웅등급"),1,
IF($M188="지정 캐릭터 PP",
  IF(AND(OR($B188=10,$B188=11),$M188=OFFSET($M188,-1,0)),OFFSET(O188,-1,0),
    VLOOKUP($M188,$AP:$BB,MATCH($AX$1,$AP$1:$BB$1,0),0)+INT($E188*(VLOOKUP($M188,$AP:$BB,MATCH($AY$1,$AP$1:$BB$1,0),0)-VLOOKUP($M188,$AP:$BB,MATCH($AX$1,$AP$1:$BB$1,0),0)+1))),
IF(OR($M188="안 지정 캐릭터 PP 일반등급",$M188="안 지정 캐릭터 PP 영웅등급"),
  IF(AND(OR($B188=10,$B188=11),$M188=OFFSET($M188,-1,0)),OFFSET(O188,-1,0),
    VLOOKUP($M188,$AP:$BB,MATCH($AX$1,$AP$1:$BB$1,0),0)+INT($E188*(VLOOKUP($M188,$AP:$BB,MATCH($AY$1,$AP$1:$BB$1,0),0)-VLOOKUP($M188,$AP:$BB,MATCH($AX$1,$AP$1:$BB$1,0),0)+1))),
"그외없음")))))</f>
        <v>1</v>
      </c>
      <c r="P188" t="str">
        <f ca="1">IF($M188="삭제","삭제",
IF($M188="지정 장비",
  IF(ISBLANK(VLOOKUP($N188,[1]EquipTable!$1:$1048576,MATCH("표준 GO pr Min",[1]EquipTable!$1:$1,0),0)),"DI",
    IF(ISBLANK(VLOOKUP($N188,[1]EquipTable!$1:$1048576,MATCH("표준 DI pr Min",[1]EquipTable!$1:$1,0),0)),"GO",
      IF(G188&lt;IF($B188&lt;=1,0.5,0.25),"DI","GO"))),
IF(OR($M188="캐릭터 상자 일반등급",$M188="캐릭터 상자 영웅등급"),"DI",
IF(OR($M188="지정 캐릭터",IF(ISERROR(FIND("지정 캐릭터 LBP",$M188)),0,1),$M188="안 지정 캐릭터 영웅등급"),"DI",
IF($M188="지정 캐릭터 PP","DI",
IF(OR($M188="안 지정 캐릭터 PP 일반등급",$M188="안 지정 캐릭터 PP 영웅등급"),"GO",
"그외없음"))))))</f>
        <v>GO</v>
      </c>
      <c r="Q188" t="str">
        <f ca="1">IF($M188="삭제","삭제",
IF($P188="GO","삭제",
IF($M188="지정 장비",
  IF(ISBLANK(VLOOKUP($N188,[1]EquipTable!$1:$1048576,MATCH("표준 DI pp Min",[1]EquipTable!$1:$1,0),0)),"삭제",
    VLOOKUP($N188,[1]EquipTable!$1:$1048576,MATCH("표준 DI pp Min",[1]EquipTable!$1:$1,0),0)+INT($H188*(VLOOKUP($N188,[1]EquipTable!$1:$1048576,MATCH("표준 DI pp Max",[1]EquipTable!$1:$1,0),0)-VLOOKUP($N188,[1]EquipTable!$1:$1048576,MATCH("표준 DI pp Min",[1]EquipTable!$1:$1,0),0)+1))),
IF(OR($M188="캐릭터 상자 일반등급",$M188="캐릭터 상자 영웅등급"),"삭제",
IF(OR($M188="지정 캐릭터",IF(ISERROR(FIND("지정 캐릭터 LBP",$M188)),0,1)),
  IF(AND(OR($B188=10,$B188=11),$M188=OFFSET($M188,-1,0)),OFFSET(Q188,-1,0),
    IF(ISBLANK(VLOOKUP($N188,[2]ActorTable!$1:$1048576,MATCH("표준 DI pp Min",[2]ActorTable!$1:$1,0),0)),"삭제",
      INT(VLOOKUP($M188,$AP:$BC,MATCH($AZ$1,$AP$1:$BC$1,0),0)*(VLOOKUP($N188,[2]ActorTable!$1:$1048576,MATCH("표준 DI pp Min",[2]ActorTable!$1:$1,0),0)+$H188*(VLOOKUP($N188,[2]ActorTable!$1:$1048576,MATCH("표준 DI pp Max",[2]ActorTable!$1:$1,0),0)-VLOOKUP($N188,[2]ActorTable!$1:$1048576,MATCH("표준 DI pp Min",[2]ActorTable!$1:$1,0),0)+1))))),
IF($M188="안 지정 캐릭터 영웅등급",
  IF(AND(OR($B188=10,$B188=11),$M188=OFFSET($M188,-1,0)),OFFSET(Q188,-1,0),
    VLOOKUP($M188,$AP:$BC,MATCH($BB$1,$AP$1:$BC$1,0),0)+INT($H188*(VLOOKUP($M188,$AP:$BC,MATCH($BC$1,$AP$1:$BC$1,0),0)-VLOOKUP($M188,$AP:$BC,MATCH($BB$1,$AP$1:$BC$1,0),0)+1))),
IF($M188="지정 캐릭터 PP",
  IF(AND(OR($B188=10,$B188=11),$M188=OFFSET($M188,-1,0)),OFFSET(Q188,-1,0),
    INT($O188*VLOOKUP($M188,$AP:$BC,MATCH($AZ$1,$AP$1:$BC$1,0),0)*IF($O188&lt;=15,1,1+($O188-15)^0.5/8)*CHOOSE(MID($N188,7,1)+1,1,1.25,2))),
"그외없음")))))))</f>
        <v>삭제</v>
      </c>
      <c r="R188">
        <f ca="1">IF($M188="삭제","삭제",
IF($M188="지정 장비",
  IF($P188="DI",
    VLOOKUP($N188,[1]EquipTable!$1:$1048576,MATCH("표준 DI pr Min",[1]EquipTable!$1:$1,0),0)+INT($I188*(VLOOKUP($N188,[1]EquipTable!$1:$1048576,MATCH("표준 DI pr Max",[1]EquipTable!$1:$1,0),0)-VLOOKUP($N188,[1]EquipTable!$1:$1048576,MATCH("표준 DI pr Min",[1]EquipTable!$1:$1,0),0)+1)),
    ROUNDDOWN(VLOOKUP($N188,[1]EquipTable!$1:$1048576,MATCH("표준 GO pr Min",[1]EquipTable!$1:$1,0),0)+INT($I188*(VLOOKUP($N188,[1]EquipTable!$1:$1048576,MATCH("표준 GO pr Max",[1]EquipTable!$1:$1,0),0)-VLOOKUP($N188,[1]EquipTable!$1:$1048576,MATCH("표준 GO pr Min",[1]EquipTable!$1:$1,0),0)+100)),-2)),
IF(OR($M188="캐릭터 상자 일반등급",$M188="캐릭터 상자 영웅등급"),VLOOKUP($M188,$AP:$BC,MATCH($AZ$1,$AP$1:$BC$1,0),0),
IF(OR($M188="지정 캐릭터",IF(ISERROR(FIND("지정 캐릭터 LBP",$M188)),0,1)),
  IF(AND(OR($B188=10,$B188=11),$M188=OFFSET($M188,-1,0)),OFFSET(R188,-1,0),
    INT(VLOOKUP($M188,$AP:$BC,MATCH($AZ$1,$AP$1:$BC$1,0),0)*(VLOOKUP($N188,[2]ActorTable!$1:$1048576,MATCH("표준 DI pr Min",[2]ActorTable!$1:$1,0),0)+$I188*(VLOOKUP($N188,[2]ActorTable!$1:$1048576,MATCH("표준 DI pr Max",[2]ActorTable!$1:$1,0),0)-VLOOKUP($N188,[2]ActorTable!$1:$1048576,MATCH("표준 DI pr Min",[2]ActorTable!$1:$1,0),0)+1)))),
IF($M188="안 지정 캐릭터 영웅등급",
  IF(AND(OR($B188=10,$B188=11),$M188=OFFSET($M188,-1,0)),OFFSET(R188,-1,0),
    VLOOKUP($M188,$AP:$BC,MATCH($AZ$1,$AP$1:$BC$1,0),0)+INT($I188*(VLOOKUP($M188,$AP:$BC,MATCH($BA$1,$AP$1:$BC$1,0),0)-VLOOKUP($M188,$AP:$BC,MATCH($AZ$1,$AP$1:$BC$1,0),0)+1))),
IF($M188="지정 캐릭터 PP",
  IF(AND(OR($B188=10,$B188=11),$M188=OFFSET($M188,-1,0)),OFFSET(R188,-1,0),
    INT($O188*VLOOKUP($M188,$AP:$BC,MATCH($AZ$1,$AP$1:$BC$1,0),0)*IF($O188&lt;=15,1,1+($O188-15)^0.5/8)*CHOOSE(MID($N188,7,1)+1,1,1.25,2)*(VLOOKUP($M188,$AP:$BC,MATCH($BA$1,$AP$1:$BC$1,0),0)+$I188*(VLOOKUP($M188,$AP:$BC,MATCH($BB$1,$AP$1:$BC$1,0),0)-VLOOKUP($M188,$AP:$BC,MATCH($BA$1,$AP$1:$BC$1,0),0))))),
IF(OR($M188="안 지정 캐릭터 PP 일반등급",$M188="안 지정 캐릭터 PP 영웅등급"),
  IF(AND(OR($B188=10,$B188=11),$M188=OFFSET($M188,-1,0)),OFFSET(R188,-1,0),
    $O188*VLOOKUP($M188,$AP:$BC,MATCH($AZ$1,$AP$1:$BC$1,0),0)),
"그외없음")))))))</f>
        <v>1500</v>
      </c>
      <c r="S188" t="str">
        <f ca="1">IF(OR(ISNUMBER(N188),N188="삭제",ISBLANK(N188)),"",
IF(LEFT(N188,5)="Equip",
  IF($BP$1&lt;VLOOKUP(N188,[1]EquipTable!$1:$1048576,MATCH("업데이트순번",[1]EquipTable!$1:$1,0),0),"업데이트순번이상",""),
IF(LEFT(N188,5)="Actor",
  IF($BY$1&lt;VLOOKUP(N188,[2]ActorTable!$1:$1048576,MATCH("업데이트순번",[2]ActorTable!$1:$1,0),0),"업데이트순번이상",""),
"그외없음")))</f>
        <v/>
      </c>
      <c r="T188" t="str">
        <f ca="1">IF(OR(ISNUMBER(N188),N188="삭제",ISBLANK(N188)),"",
IF(LEFT(N188,5)="Equip",IF(MID(N188,7,1)="4","전설",""),
IF(LEFT(N188,5)="Actor",IF(MID(N188,7,1)="2","전설",""),
"그외없음")))</f>
        <v/>
      </c>
      <c r="U188" t="s">
        <v>82</v>
      </c>
      <c r="V188" t="s">
        <v>110</v>
      </c>
      <c r="W188">
        <v>1</v>
      </c>
      <c r="X188" t="s">
        <v>125</v>
      </c>
      <c r="Z188">
        <v>3300</v>
      </c>
      <c r="AA188" t="str">
        <f ca="1">IF(ISBLANK(AB188),"",
VLOOKUP(AB188,OFFSET(INDIRECT("$A:$B"),0,MATCH(AB$1&amp;"_Verify",INDIRECT("$1:$1"),0)-1),2,0)
)</f>
        <v>fe</v>
      </c>
      <c r="AB188" t="s">
        <v>82</v>
      </c>
      <c r="AC188" t="s">
        <v>294</v>
      </c>
      <c r="AD188">
        <v>1</v>
      </c>
      <c r="AE188" t="s">
        <v>125</v>
      </c>
      <c r="AG188">
        <v>1800</v>
      </c>
      <c r="AH188" t="str">
        <f ca="1">IF(OR(ISNUMBER(AC188),AC188="삭제",ISBLANK(AC188)),"",
IF(LEFT(AC188,5)="Equip",
  IF($BP$1&lt;VLOOKUP(AC188,[1]EquipTable!$1:$1048576,MATCH("업데이트순번",[1]EquipTable!$1:$1,0),0),"업데이트순번이상",""),
IF(LEFT(AC188,5)="Actor",
  IF($BY$1&lt;VLOOKUP(AC188,[2]ActorTable!$1:$1048576,MATCH("업데이트순번",[2]ActorTable!$1:$1,0),0),"업데이트순번이상",""),
"그외없음")))</f>
        <v/>
      </c>
      <c r="AI188" s="11" t="str">
        <f>IF(OR(ISNUMBER(AC188),AC188="삭제",ISBLANK(AC188)),"",
IF(LEFT(AC188,5)="Equip",IF(MID(AC188,7,1)="4","전설",""),
IF(LEFT(AC188,5)="Actor",IF(MID(AC188,7,1)="2","전설",""),
"그외없음")))</f>
        <v/>
      </c>
      <c r="AJ188" t="str">
        <f>IF(ISBLANK($AB188),"",
IF(AND($B188&gt;=VLOOKUP($AB188,$AP:$AS,3,0),$B188&lt;=VLOOKUP($AB188,$AP:$AS,4,0)),"","슬롯타입이상"))</f>
        <v/>
      </c>
      <c r="AK188" t="str">
        <f ca="1">IF(OR(
  AND(NOT(ISERROR(FIND("상자",AB188))),ISBLANK(AC188)),
  AND(ISBLANK(AB188),ISBLANK(AC188)),
  AND(NOT(ISERROR(FIND("안 지정",AB188))),ISNUMBER(AC188))),"",
IF(AND(NOT(ISERROR(FIND("상자",AB188))),NOT(ISBLANK(AC188))),"밸류불필요",
IF(AND(NOT(ISERROR(FIND("안 지정",AB188))),NOT(ISNUMBER(AC188))),"숫자필요",
IF(NOT(ISERROR(FIND("장비",AB188))),
  IFERROR(VLOOKUP(AC188,[1]EquipTable!$A:$T,MATCH("이름참고",[1]EquipTable!$1:$1,0),0),"장비없음"),
IF(NOT(ISERROR(FIND("캐릭터",AB188))),
  IFERROR(VLOOKUP(AC188,[2]ActorTable!$A:$H,MATCH("이름참고",[2]ActorTable!$1:$1,0),0),"캐릭터없음"),
"")))))</f>
        <v>템플러 쉴드</v>
      </c>
      <c r="AL188">
        <v>1</v>
      </c>
      <c r="AM188" t="str">
        <f ca="1">IF(ROW()=2,AN188,OFFSET(AM188,-1,0)&amp;IF(LEN(AN188)=0,"",","&amp;AN188))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v>
      </c>
      <c r="AN188" t="str">
        <f ca="1">IF(AL188&lt;&gt;1,"",
"{"""&amp;A$1&amp;""":"&amp;A188
&amp;","""&amp;B$1&amp;""":"&amp;B188
&amp;IF(LEN(AA188)=0,"",","""&amp;AA$1&amp;""":"""&amp;AA188&amp;"""")
&amp;IF(LEN(AC188)=0,"",","""&amp;AC$1&amp;""":"""&amp;AC188&amp;"""")
&amp;IF(LEN(AD188)=0,"",","""&amp;AD$1&amp;""":"&amp;AD188)
&amp;IF(LEN(AE188)=0,"",","""&amp;AE$1&amp;""":"""&amp;AE188&amp;"""")
&amp;IF(LEN(AF188)=0,"",","""&amp;AF$1&amp;""":"&amp;AF188)
&amp;IF(LEN(AG188)=0,"",","""&amp;AG$1&amp;""":"&amp;AG188)&amp;"}")</f>
        <v>{"dy":19,"sl":6,"tp":"fe","vl":"Equip7001","cn":1,"pt":"GO","pr":1800}</v>
      </c>
    </row>
    <row r="189" spans="1:40">
      <c r="A189">
        <v>19</v>
      </c>
      <c r="B189">
        <v>7</v>
      </c>
      <c r="C189">
        <f>IF(B189&lt;=9,0,
IF(B189=10,1,2))</f>
        <v>0</v>
      </c>
      <c r="D189">
        <f ca="1">RAND()</f>
        <v>0.21369398780435778</v>
      </c>
      <c r="E189">
        <f ca="1">RAND()</f>
        <v>0.34917620694903173</v>
      </c>
      <c r="F189">
        <f ca="1">RAND()</f>
        <v>0.74775024213107877</v>
      </c>
      <c r="G189">
        <f ca="1">RAND()</f>
        <v>0.60923618471935637</v>
      </c>
      <c r="H189">
        <f ca="1">RAND()</f>
        <v>0.78225018220589881</v>
      </c>
      <c r="I189">
        <f ca="1">RAND()</f>
        <v>0.49023130624952604</v>
      </c>
      <c r="M189" t="str">
        <f ca="1">IF(LEN(J189)&lt;&gt;0,J189,VLOOKUP(D189+$B189,$BJ:$BK,MATCH($BK$1,$BJ$1:$BK$1,0),1))</f>
        <v>지정 장비</v>
      </c>
      <c r="N189" t="str">
        <f ca="1">IF(LEN(K189)&lt;&gt;0,
  IF(LEN($J189)=0,"두 칸 모두 입력",
  IF($J189="지정 장비",K189,INDEX($CA:$CA,MATCH(K189,$CB:$CB,0)))),
IF($M189="삭제","삭제",
IF($M189="지정 장비",VLOOKUP($E189,OFFSET($BS:$BV,0,IF($B189=6,1,IF($B189=7,2,0))),MATCH($BV$1,OFFSET($BS$1:$BV$1,0,IF($B189=6,1,IF($B189=7,2,0))),0),1),
IF(OR($M189="캐릭터 상자 일반등급",$M189="캐릭터 상자 영웅등급"),"삭제",
IF(OR($M189="지정 캐릭터",$M189="지정 캐릭터 PP",IF(ISERROR(FIND("지정 캐릭터 LBP",$M189)),0,1)),
  IF(AND(OR($B189=10,$B189=11),$M189=OFFSET($M189,-1,0)),OFFSET(N189,-1,0),VLOOKUP($E189,$BZ:$CA,MATCH($CA$1,$BZ$1:$CA$1,0),1)),
IF(OR($M189="안 지정 캐릭터 영웅등급",$M189="안 지정 캐릭터 PP 일반등급",$M189="안 지정 캐릭터 PP 영웅등급"),
  IF(AND(OR($B189=10,$B189=11),$M189=OFFSET($M189,-1,0)),OFFSET(N189,-1,0),INT($E189*100000)),
"그외없음"))))))</f>
        <v>Equip4002</v>
      </c>
      <c r="O189">
        <f ca="1">IF(LEN(L189)&lt;&gt;0,
  IF(OR(LEN($J189)=0,LEN($K189)=0),"세 칸 모두 입력",L189),
IF($M189="삭제","삭제",
IF(OR($M189="지정 장비",$M189="캐릭터 상자 일반등급",$M189="캐릭터 상자 영웅등급",$M189="지정 캐릭터",IF(ISERROR(FIND("지정 캐릭터 LBP",$M189)),0,1),$M189="안 지정 캐릭터 영웅등급"),1,
IF($M189="지정 캐릭터 PP",
  IF(AND(OR($B189=10,$B189=11),$M189=OFFSET($M189,-1,0)),OFFSET(O189,-1,0),
    VLOOKUP($M189,$AP:$BB,MATCH($AX$1,$AP$1:$BB$1,0),0)+INT($E189*(VLOOKUP($M189,$AP:$BB,MATCH($AY$1,$AP$1:$BB$1,0),0)-VLOOKUP($M189,$AP:$BB,MATCH($AX$1,$AP$1:$BB$1,0),0)+1))),
IF(OR($M189="안 지정 캐릭터 PP 일반등급",$M189="안 지정 캐릭터 PP 영웅등급"),
  IF(AND(OR($B189=10,$B189=11),$M189=OFFSET($M189,-1,0)),OFFSET(O189,-1,0),
    VLOOKUP($M189,$AP:$BB,MATCH($AX$1,$AP$1:$BB$1,0),0)+INT($E189*(VLOOKUP($M189,$AP:$BB,MATCH($AY$1,$AP$1:$BB$1,0),0)-VLOOKUP($M189,$AP:$BB,MATCH($AX$1,$AP$1:$BB$1,0),0)+1))),
"그외없음")))))</f>
        <v>1</v>
      </c>
      <c r="P189" t="str">
        <f ca="1">IF($M189="삭제","삭제",
IF($M189="지정 장비",
  IF(ISBLANK(VLOOKUP($N189,[1]EquipTable!$1:$1048576,MATCH("표준 GO pr Min",[1]EquipTable!$1:$1,0),0)),"DI",
    IF(ISBLANK(VLOOKUP($N189,[1]EquipTable!$1:$1048576,MATCH("표준 DI pr Min",[1]EquipTable!$1:$1,0),0)),"GO",
      IF(G189&lt;IF($B189&lt;=1,0.5,0.25),"DI","GO"))),
IF(OR($M189="캐릭터 상자 일반등급",$M189="캐릭터 상자 영웅등급"),"DI",
IF(OR($M189="지정 캐릭터",IF(ISERROR(FIND("지정 캐릭터 LBP",$M189)),0,1),$M189="안 지정 캐릭터 영웅등급"),"DI",
IF($M189="지정 캐릭터 PP","DI",
IF(OR($M189="안 지정 캐릭터 PP 일반등급",$M189="안 지정 캐릭터 PP 영웅등급"),"GO",
"그외없음"))))))</f>
        <v>GO</v>
      </c>
      <c r="Q189" t="str">
        <f ca="1">IF($M189="삭제","삭제",
IF($P189="GO","삭제",
IF($M189="지정 장비",
  IF(ISBLANK(VLOOKUP($N189,[1]EquipTable!$1:$1048576,MATCH("표준 DI pp Min",[1]EquipTable!$1:$1,0),0)),"삭제",
    VLOOKUP($N189,[1]EquipTable!$1:$1048576,MATCH("표준 DI pp Min",[1]EquipTable!$1:$1,0),0)+INT($H189*(VLOOKUP($N189,[1]EquipTable!$1:$1048576,MATCH("표준 DI pp Max",[1]EquipTable!$1:$1,0),0)-VLOOKUP($N189,[1]EquipTable!$1:$1048576,MATCH("표준 DI pp Min",[1]EquipTable!$1:$1,0),0)+1))),
IF(OR($M189="캐릭터 상자 일반등급",$M189="캐릭터 상자 영웅등급"),"삭제",
IF(OR($M189="지정 캐릭터",IF(ISERROR(FIND("지정 캐릭터 LBP",$M189)),0,1)),
  IF(AND(OR($B189=10,$B189=11),$M189=OFFSET($M189,-1,0)),OFFSET(Q189,-1,0),
    IF(ISBLANK(VLOOKUP($N189,[2]ActorTable!$1:$1048576,MATCH("표준 DI pp Min",[2]ActorTable!$1:$1,0),0)),"삭제",
      INT(VLOOKUP($M189,$AP:$BC,MATCH($AZ$1,$AP$1:$BC$1,0),0)*(VLOOKUP($N189,[2]ActorTable!$1:$1048576,MATCH("표준 DI pp Min",[2]ActorTable!$1:$1,0),0)+$H189*(VLOOKUP($N189,[2]ActorTable!$1:$1048576,MATCH("표준 DI pp Max",[2]ActorTable!$1:$1,0),0)-VLOOKUP($N189,[2]ActorTable!$1:$1048576,MATCH("표준 DI pp Min",[2]ActorTable!$1:$1,0),0)+1))))),
IF($M189="안 지정 캐릭터 영웅등급",
  IF(AND(OR($B189=10,$B189=11),$M189=OFFSET($M189,-1,0)),OFFSET(Q189,-1,0),
    VLOOKUP($M189,$AP:$BC,MATCH($BB$1,$AP$1:$BC$1,0),0)+INT($H189*(VLOOKUP($M189,$AP:$BC,MATCH($BC$1,$AP$1:$BC$1,0),0)-VLOOKUP($M189,$AP:$BC,MATCH($BB$1,$AP$1:$BC$1,0),0)+1))),
IF($M189="지정 캐릭터 PP",
  IF(AND(OR($B189=10,$B189=11),$M189=OFFSET($M189,-1,0)),OFFSET(Q189,-1,0),
    INT($O189*VLOOKUP($M189,$AP:$BC,MATCH($AZ$1,$AP$1:$BC$1,0),0)*IF($O189&lt;=15,1,1+($O189-15)^0.5/8)*CHOOSE(MID($N189,7,1)+1,1,1.25,2))),
"그외없음")))))))</f>
        <v>삭제</v>
      </c>
      <c r="R189">
        <f ca="1">IF($M189="삭제","삭제",
IF($M189="지정 장비",
  IF($P189="DI",
    VLOOKUP($N189,[1]EquipTable!$1:$1048576,MATCH("표준 DI pr Min",[1]EquipTable!$1:$1,0),0)+INT($I189*(VLOOKUP($N189,[1]EquipTable!$1:$1048576,MATCH("표준 DI pr Max",[1]EquipTable!$1:$1,0),0)-VLOOKUP($N189,[1]EquipTable!$1:$1048576,MATCH("표준 DI pr Min",[1]EquipTable!$1:$1,0),0)+1)),
    ROUNDDOWN(VLOOKUP($N189,[1]EquipTable!$1:$1048576,MATCH("표준 GO pr Min",[1]EquipTable!$1:$1,0),0)+INT($I189*(VLOOKUP($N189,[1]EquipTable!$1:$1048576,MATCH("표준 GO pr Max",[1]EquipTable!$1:$1,0),0)-VLOOKUP($N189,[1]EquipTable!$1:$1048576,MATCH("표준 GO pr Min",[1]EquipTable!$1:$1,0),0)+100)),-2)),
IF(OR($M189="캐릭터 상자 일반등급",$M189="캐릭터 상자 영웅등급"),VLOOKUP($M189,$AP:$BC,MATCH($AZ$1,$AP$1:$BC$1,0),0),
IF(OR($M189="지정 캐릭터",IF(ISERROR(FIND("지정 캐릭터 LBP",$M189)),0,1)),
  IF(AND(OR($B189=10,$B189=11),$M189=OFFSET($M189,-1,0)),OFFSET(R189,-1,0),
    INT(VLOOKUP($M189,$AP:$BC,MATCH($AZ$1,$AP$1:$BC$1,0),0)*(VLOOKUP($N189,[2]ActorTable!$1:$1048576,MATCH("표준 DI pr Min",[2]ActorTable!$1:$1,0),0)+$I189*(VLOOKUP($N189,[2]ActorTable!$1:$1048576,MATCH("표준 DI pr Max",[2]ActorTable!$1:$1,0),0)-VLOOKUP($N189,[2]ActorTable!$1:$1048576,MATCH("표준 DI pr Min",[2]ActorTable!$1:$1,0),0)+1)))),
IF($M189="안 지정 캐릭터 영웅등급",
  IF(AND(OR($B189=10,$B189=11),$M189=OFFSET($M189,-1,0)),OFFSET(R189,-1,0),
    VLOOKUP($M189,$AP:$BC,MATCH($AZ$1,$AP$1:$BC$1,0),0)+INT($I189*(VLOOKUP($M189,$AP:$BC,MATCH($BA$1,$AP$1:$BC$1,0),0)-VLOOKUP($M189,$AP:$BC,MATCH($AZ$1,$AP$1:$BC$1,0),0)+1))),
IF($M189="지정 캐릭터 PP",
  IF(AND(OR($B189=10,$B189=11),$M189=OFFSET($M189,-1,0)),OFFSET(R189,-1,0),
    INT($O189*VLOOKUP($M189,$AP:$BC,MATCH($AZ$1,$AP$1:$BC$1,0),0)*IF($O189&lt;=15,1,1+($O189-15)^0.5/8)*CHOOSE(MID($N189,7,1)+1,1,1.25,2)*(VLOOKUP($M189,$AP:$BC,MATCH($BA$1,$AP$1:$BC$1,0),0)+$I189*(VLOOKUP($M189,$AP:$BC,MATCH($BB$1,$AP$1:$BC$1,0),0)-VLOOKUP($M189,$AP:$BC,MATCH($BA$1,$AP$1:$BC$1,0),0))))),
IF(OR($M189="안 지정 캐릭터 PP 일반등급",$M189="안 지정 캐릭터 PP 영웅등급"),
  IF(AND(OR($B189=10,$B189=11),$M189=OFFSET($M189,-1,0)),OFFSET(R189,-1,0),
    $O189*VLOOKUP($M189,$AP:$BC,MATCH($AZ$1,$AP$1:$BC$1,0),0)),
"그외없음")))))))</f>
        <v>700</v>
      </c>
      <c r="S189" t="str">
        <f ca="1">IF(OR(ISNUMBER(N189),N189="삭제",ISBLANK(N189)),"",
IF(LEFT(N189,5)="Equip",
  IF($BP$1&lt;VLOOKUP(N189,[1]EquipTable!$1:$1048576,MATCH("업데이트순번",[1]EquipTable!$1:$1,0),0),"업데이트순번이상",""),
IF(LEFT(N189,5)="Actor",
  IF($BY$1&lt;VLOOKUP(N189,[2]ActorTable!$1:$1048576,MATCH("업데이트순번",[2]ActorTable!$1:$1,0),0),"업데이트순번이상",""),
"그외없음")))</f>
        <v/>
      </c>
      <c r="T189" t="str">
        <f ca="1">IF(OR(ISNUMBER(N189),N189="삭제",ISBLANK(N189)),"",
IF(LEFT(N189,5)="Equip",IF(MID(N189,7,1)="4","전설",""),
IF(LEFT(N189,5)="Actor",IF(MID(N189,7,1)="2","전설",""),
"그외없음")))</f>
        <v/>
      </c>
      <c r="U189" t="s">
        <v>82</v>
      </c>
      <c r="V189" t="s">
        <v>180</v>
      </c>
      <c r="W189">
        <v>1</v>
      </c>
      <c r="X189" t="s">
        <v>125</v>
      </c>
      <c r="Z189">
        <v>5200</v>
      </c>
      <c r="AA189" t="str">
        <f ca="1">IF(ISBLANK(AB189),"",
VLOOKUP(AB189,OFFSET(INDIRECT("$A:$B"),0,MATCH(AB$1&amp;"_Verify",INDIRECT("$1:$1"),0)-1),2,0)
)</f>
        <v>upn</v>
      </c>
      <c r="AB189" t="s">
        <v>92</v>
      </c>
      <c r="AC189">
        <v>52601</v>
      </c>
      <c r="AD189">
        <v>11</v>
      </c>
      <c r="AE189" t="s">
        <v>125</v>
      </c>
      <c r="AG189">
        <v>3300</v>
      </c>
      <c r="AH189" t="str">
        <f>IF(OR(ISNUMBER(AC189),AC189="삭제",ISBLANK(AC189)),"",
IF(LEFT(AC189,5)="Equip",
  IF($BP$1&lt;VLOOKUP(AC189,[1]EquipTable!$1:$1048576,MATCH("업데이트순번",[1]EquipTable!$1:$1,0),0),"업데이트순번이상",""),
IF(LEFT(AC189,5)="Actor",
  IF($BY$1&lt;VLOOKUP(AC189,[2]ActorTable!$1:$1048576,MATCH("업데이트순번",[2]ActorTable!$1:$1,0),0),"업데이트순번이상",""),
"그외없음")))</f>
        <v/>
      </c>
      <c r="AI189" s="11" t="str">
        <f>IF(OR(ISNUMBER(AC189),AC189="삭제",ISBLANK(AC189)),"",
IF(LEFT(AC189,5)="Equip",IF(MID(AC189,7,1)="4","전설",""),
IF(LEFT(AC189,5)="Actor",IF(MID(AC189,7,1)="2","전설",""),
"그외없음")))</f>
        <v/>
      </c>
      <c r="AJ189" t="str">
        <f>IF(ISBLANK($AB189),"",
IF(AND($B189&gt;=VLOOKUP($AB189,$AP:$AS,3,0),$B189&lt;=VLOOKUP($AB189,$AP:$AS,4,0)),"","슬롯타입이상"))</f>
        <v/>
      </c>
      <c r="AK189" t="str">
        <f>IF(OR(
  AND(NOT(ISERROR(FIND("상자",AB189))),ISBLANK(AC189)),
  AND(ISBLANK(AB189),ISBLANK(AC189)),
  AND(NOT(ISERROR(FIND("안 지정",AB189))),ISNUMBER(AC189))),"",
IF(AND(NOT(ISERROR(FIND("상자",AB189))),NOT(ISBLANK(AC189))),"밸류불필요",
IF(AND(NOT(ISERROR(FIND("안 지정",AB189))),NOT(ISNUMBER(AC189))),"숫자필요",
IF(NOT(ISERROR(FIND("장비",AB189))),
  IFERROR(VLOOKUP(AC189,[1]EquipTable!$A:$T,MATCH("이름참고",[1]EquipTable!$1:$1,0),0),"장비없음"),
IF(NOT(ISERROR(FIND("캐릭터",AB189))),
  IFERROR(VLOOKUP(AC189,[2]ActorTable!$A:$H,MATCH("이름참고",[2]ActorTable!$1:$1,0),0),"캐릭터없음"),
"")))))</f>
        <v/>
      </c>
      <c r="AL189">
        <v>1</v>
      </c>
      <c r="AM189" t="str">
        <f ca="1">IF(ROW()=2,AN189,OFFSET(AM189,-1,0)&amp;IF(LEN(AN189)=0,"",","&amp;AN189))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v>
      </c>
      <c r="AN189" t="str">
        <f ca="1">IF(AL189&lt;&gt;1,"",
"{"""&amp;A$1&amp;""":"&amp;A189
&amp;","""&amp;B$1&amp;""":"&amp;B189
&amp;IF(LEN(AA189)=0,"",","""&amp;AA$1&amp;""":"""&amp;AA189&amp;"""")
&amp;IF(LEN(AC189)=0,"",","""&amp;AC$1&amp;""":"""&amp;AC189&amp;"""")
&amp;IF(LEN(AD189)=0,"",","""&amp;AD$1&amp;""":"&amp;AD189)
&amp;IF(LEN(AE189)=0,"",","""&amp;AE$1&amp;""":"""&amp;AE189&amp;"""")
&amp;IF(LEN(AF189)=0,"",","""&amp;AF$1&amp;""":"&amp;AF189)
&amp;IF(LEN(AG189)=0,"",","""&amp;AG$1&amp;""":"&amp;AG189)&amp;"}")</f>
        <v>{"dy":19,"sl":7,"tp":"upn","vl":"52601","cn":11,"pt":"GO","pr":3300}</v>
      </c>
    </row>
    <row r="190" spans="1:40">
      <c r="A190">
        <v>19</v>
      </c>
      <c r="B190">
        <v>8</v>
      </c>
      <c r="C190">
        <f>IF(B190&lt;=9,0,
IF(B190=10,1,2))</f>
        <v>0</v>
      </c>
      <c r="D190">
        <f ca="1">RAND()</f>
        <v>0.70681647754554267</v>
      </c>
      <c r="E190">
        <f ca="1">RAND()</f>
        <v>0.37301001919092003</v>
      </c>
      <c r="F190">
        <f ca="1">RAND()</f>
        <v>0.71802582202590692</v>
      </c>
      <c r="G190">
        <f ca="1">RAND()</f>
        <v>0.72710782945824071</v>
      </c>
      <c r="H190">
        <f ca="1">RAND()</f>
        <v>0.91914191056270744</v>
      </c>
      <c r="I190">
        <f ca="1">RAND()</f>
        <v>0.52319519324807828</v>
      </c>
      <c r="M190" t="str">
        <f ca="1">IF(LEN(J190)&lt;&gt;0,J190,VLOOKUP(D190+$B190,$BJ:$BK,MATCH($BK$1,$BJ$1:$BK$1,0),1))</f>
        <v>삭제</v>
      </c>
      <c r="N190" t="str">
        <f ca="1">IF(LEN(K190)&lt;&gt;0,
  IF(LEN($J190)=0,"두 칸 모두 입력",
  IF($J190="지정 장비",K190,INDEX($CA:$CA,MATCH(K190,$CB:$CB,0)))),
IF($M190="삭제","삭제",
IF($M190="지정 장비",VLOOKUP($E190,OFFSET($BS:$BV,0,IF($B190=6,1,IF($B190=7,2,0))),MATCH($BV$1,OFFSET($BS$1:$BV$1,0,IF($B190=6,1,IF($B190=7,2,0))),0),1),
IF(OR($M190="캐릭터 상자 일반등급",$M190="캐릭터 상자 영웅등급"),"삭제",
IF(OR($M190="지정 캐릭터",$M190="지정 캐릭터 PP",IF(ISERROR(FIND("지정 캐릭터 LBP",$M190)),0,1)),
  IF(AND(OR($B190=10,$B190=11),$M190=OFFSET($M190,-1,0)),OFFSET(N190,-1,0),VLOOKUP($E190,$BZ:$CA,MATCH($CA$1,$BZ$1:$CA$1,0),1)),
IF(OR($M190="안 지정 캐릭터 영웅등급",$M190="안 지정 캐릭터 PP 일반등급",$M190="안 지정 캐릭터 PP 영웅등급"),
  IF(AND(OR($B190=10,$B190=11),$M190=OFFSET($M190,-1,0)),OFFSET(N190,-1,0),INT($E190*100000)),
"그외없음"))))))</f>
        <v>삭제</v>
      </c>
      <c r="O190" t="str">
        <f ca="1">IF(LEN(L190)&lt;&gt;0,
  IF(OR(LEN($J190)=0,LEN($K190)=0),"세 칸 모두 입력",L190),
IF($M190="삭제","삭제",
IF(OR($M190="지정 장비",$M190="캐릭터 상자 일반등급",$M190="캐릭터 상자 영웅등급",$M190="지정 캐릭터",IF(ISERROR(FIND("지정 캐릭터 LBP",$M190)),0,1),$M190="안 지정 캐릭터 영웅등급"),1,
IF($M190="지정 캐릭터 PP",
  IF(AND(OR($B190=10,$B190=11),$M190=OFFSET($M190,-1,0)),OFFSET(O190,-1,0),
    VLOOKUP($M190,$AP:$BB,MATCH($AX$1,$AP$1:$BB$1,0),0)+INT($E190*(VLOOKUP($M190,$AP:$BB,MATCH($AY$1,$AP$1:$BB$1,0),0)-VLOOKUP($M190,$AP:$BB,MATCH($AX$1,$AP$1:$BB$1,0),0)+1))),
IF(OR($M190="안 지정 캐릭터 PP 일반등급",$M190="안 지정 캐릭터 PP 영웅등급"),
  IF(AND(OR($B190=10,$B190=11),$M190=OFFSET($M190,-1,0)),OFFSET(O190,-1,0),
    VLOOKUP($M190,$AP:$BB,MATCH($AX$1,$AP$1:$BB$1,0),0)+INT($E190*(VLOOKUP($M190,$AP:$BB,MATCH($AY$1,$AP$1:$BB$1,0),0)-VLOOKUP($M190,$AP:$BB,MATCH($AX$1,$AP$1:$BB$1,0),0)+1))),
"그외없음")))))</f>
        <v>삭제</v>
      </c>
      <c r="P190" t="str">
        <f ca="1">IF($M190="삭제","삭제",
IF($M190="지정 장비",
  IF(ISBLANK(VLOOKUP($N190,[1]EquipTable!$1:$1048576,MATCH("표준 GO pr Min",[1]EquipTable!$1:$1,0),0)),"DI",
    IF(ISBLANK(VLOOKUP($N190,[1]EquipTable!$1:$1048576,MATCH("표준 DI pr Min",[1]EquipTable!$1:$1,0),0)),"GO",
      IF(G190&lt;IF($B190&lt;=1,0.5,0.25),"DI","GO"))),
IF(OR($M190="캐릭터 상자 일반등급",$M190="캐릭터 상자 영웅등급"),"DI",
IF(OR($M190="지정 캐릭터",IF(ISERROR(FIND("지정 캐릭터 LBP",$M190)),0,1),$M190="안 지정 캐릭터 영웅등급"),"DI",
IF($M190="지정 캐릭터 PP","DI",
IF(OR($M190="안 지정 캐릭터 PP 일반등급",$M190="안 지정 캐릭터 PP 영웅등급"),"GO",
"그외없음"))))))</f>
        <v>삭제</v>
      </c>
      <c r="Q190" t="str">
        <f ca="1">IF($M190="삭제","삭제",
IF($P190="GO","삭제",
IF($M190="지정 장비",
  IF(ISBLANK(VLOOKUP($N190,[1]EquipTable!$1:$1048576,MATCH("표준 DI pp Min",[1]EquipTable!$1:$1,0),0)),"삭제",
    VLOOKUP($N190,[1]EquipTable!$1:$1048576,MATCH("표준 DI pp Min",[1]EquipTable!$1:$1,0),0)+INT($H190*(VLOOKUP($N190,[1]EquipTable!$1:$1048576,MATCH("표준 DI pp Max",[1]EquipTable!$1:$1,0),0)-VLOOKUP($N190,[1]EquipTable!$1:$1048576,MATCH("표준 DI pp Min",[1]EquipTable!$1:$1,0),0)+1))),
IF(OR($M190="캐릭터 상자 일반등급",$M190="캐릭터 상자 영웅등급"),"삭제",
IF(OR($M190="지정 캐릭터",IF(ISERROR(FIND("지정 캐릭터 LBP",$M190)),0,1)),
  IF(AND(OR($B190=10,$B190=11),$M190=OFFSET($M190,-1,0)),OFFSET(Q190,-1,0),
    IF(ISBLANK(VLOOKUP($N190,[2]ActorTable!$1:$1048576,MATCH("표준 DI pp Min",[2]ActorTable!$1:$1,0),0)),"삭제",
      INT(VLOOKUP($M190,$AP:$BC,MATCH($AZ$1,$AP$1:$BC$1,0),0)*(VLOOKUP($N190,[2]ActorTable!$1:$1048576,MATCH("표준 DI pp Min",[2]ActorTable!$1:$1,0),0)+$H190*(VLOOKUP($N190,[2]ActorTable!$1:$1048576,MATCH("표준 DI pp Max",[2]ActorTable!$1:$1,0),0)-VLOOKUP($N190,[2]ActorTable!$1:$1048576,MATCH("표준 DI pp Min",[2]ActorTable!$1:$1,0),0)+1))))),
IF($M190="안 지정 캐릭터 영웅등급",
  IF(AND(OR($B190=10,$B190=11),$M190=OFFSET($M190,-1,0)),OFFSET(Q190,-1,0),
    VLOOKUP($M190,$AP:$BC,MATCH($BB$1,$AP$1:$BC$1,0),0)+INT($H190*(VLOOKUP($M190,$AP:$BC,MATCH($BC$1,$AP$1:$BC$1,0),0)-VLOOKUP($M190,$AP:$BC,MATCH($BB$1,$AP$1:$BC$1,0),0)+1))),
IF($M190="지정 캐릭터 PP",
  IF(AND(OR($B190=10,$B190=11),$M190=OFFSET($M190,-1,0)),OFFSET(Q190,-1,0),
    INT($O190*VLOOKUP($M190,$AP:$BC,MATCH($AZ$1,$AP$1:$BC$1,0),0)*IF($O190&lt;=15,1,1+($O190-15)^0.5/8)*CHOOSE(MID($N190,7,1)+1,1,1.25,2))),
"그외없음")))))))</f>
        <v>삭제</v>
      </c>
      <c r="R190" t="str">
        <f ca="1">IF($M190="삭제","삭제",
IF($M190="지정 장비",
  IF($P190="DI",
    VLOOKUP($N190,[1]EquipTable!$1:$1048576,MATCH("표준 DI pr Min",[1]EquipTable!$1:$1,0),0)+INT($I190*(VLOOKUP($N190,[1]EquipTable!$1:$1048576,MATCH("표준 DI pr Max",[1]EquipTable!$1:$1,0),0)-VLOOKUP($N190,[1]EquipTable!$1:$1048576,MATCH("표준 DI pr Min",[1]EquipTable!$1:$1,0),0)+1)),
    ROUNDDOWN(VLOOKUP($N190,[1]EquipTable!$1:$1048576,MATCH("표준 GO pr Min",[1]EquipTable!$1:$1,0),0)+INT($I190*(VLOOKUP($N190,[1]EquipTable!$1:$1048576,MATCH("표준 GO pr Max",[1]EquipTable!$1:$1,0),0)-VLOOKUP($N190,[1]EquipTable!$1:$1048576,MATCH("표준 GO pr Min",[1]EquipTable!$1:$1,0),0)+100)),-2)),
IF(OR($M190="캐릭터 상자 일반등급",$M190="캐릭터 상자 영웅등급"),VLOOKUP($M190,$AP:$BC,MATCH($AZ$1,$AP$1:$BC$1,0),0),
IF(OR($M190="지정 캐릭터",IF(ISERROR(FIND("지정 캐릭터 LBP",$M190)),0,1)),
  IF(AND(OR($B190=10,$B190=11),$M190=OFFSET($M190,-1,0)),OFFSET(R190,-1,0),
    INT(VLOOKUP($M190,$AP:$BC,MATCH($AZ$1,$AP$1:$BC$1,0),0)*(VLOOKUP($N190,[2]ActorTable!$1:$1048576,MATCH("표준 DI pr Min",[2]ActorTable!$1:$1,0),0)+$I190*(VLOOKUP($N190,[2]ActorTable!$1:$1048576,MATCH("표준 DI pr Max",[2]ActorTable!$1:$1,0),0)-VLOOKUP($N190,[2]ActorTable!$1:$1048576,MATCH("표준 DI pr Min",[2]ActorTable!$1:$1,0),0)+1)))),
IF($M190="안 지정 캐릭터 영웅등급",
  IF(AND(OR($B190=10,$B190=11),$M190=OFFSET($M190,-1,0)),OFFSET(R190,-1,0),
    VLOOKUP($M190,$AP:$BC,MATCH($AZ$1,$AP$1:$BC$1,0),0)+INT($I190*(VLOOKUP($M190,$AP:$BC,MATCH($BA$1,$AP$1:$BC$1,0),0)-VLOOKUP($M190,$AP:$BC,MATCH($AZ$1,$AP$1:$BC$1,0),0)+1))),
IF($M190="지정 캐릭터 PP",
  IF(AND(OR($B190=10,$B190=11),$M190=OFFSET($M190,-1,0)),OFFSET(R190,-1,0),
    INT($O190*VLOOKUP($M190,$AP:$BC,MATCH($AZ$1,$AP$1:$BC$1,0),0)*IF($O190&lt;=15,1,1+($O190-15)^0.5/8)*CHOOSE(MID($N190,7,1)+1,1,1.25,2)*(VLOOKUP($M190,$AP:$BC,MATCH($BA$1,$AP$1:$BC$1,0),0)+$I190*(VLOOKUP($M190,$AP:$BC,MATCH($BB$1,$AP$1:$BC$1,0),0)-VLOOKUP($M190,$AP:$BC,MATCH($BA$1,$AP$1:$BC$1,0),0))))),
IF(OR($M190="안 지정 캐릭터 PP 일반등급",$M190="안 지정 캐릭터 PP 영웅등급"),
  IF(AND(OR($B190=10,$B190=11),$M190=OFFSET($M190,-1,0)),OFFSET(R190,-1,0),
    $O190*VLOOKUP($M190,$AP:$BC,MATCH($AZ$1,$AP$1:$BC$1,0),0)),
"그외없음")))))))</f>
        <v>삭제</v>
      </c>
      <c r="S190" t="str">
        <f ca="1">IF(OR(ISNUMBER(N190),N190="삭제",ISBLANK(N190)),"",
IF(LEFT(N190,5)="Equip",
  IF($BP$1&lt;VLOOKUP(N190,[1]EquipTable!$1:$1048576,MATCH("업데이트순번",[1]EquipTable!$1:$1,0),0),"업데이트순번이상",""),
IF(LEFT(N190,5)="Actor",
  IF($BY$1&lt;VLOOKUP(N190,[2]ActorTable!$1:$1048576,MATCH("업데이트순번",[2]ActorTable!$1:$1,0),0),"업데이트순번이상",""),
"그외없음")))</f>
        <v/>
      </c>
      <c r="T190" t="str">
        <f ca="1">IF(OR(ISNUMBER(N190),N190="삭제",ISBLANK(N190)),"",
IF(LEFT(N190,5)="Equip",IF(MID(N190,7,1)="4","전설",""),
IF(LEFT(N190,5)="Actor",IF(MID(N190,7,1)="2","전설",""),
"그외없음")))</f>
        <v/>
      </c>
      <c r="AA190" t="str">
        <f ca="1">IF(ISBLANK(AB190),"",
VLOOKUP(AB190,OFFSET(INDIRECT("$A:$B"),0,MATCH(AB$1&amp;"_Verify",INDIRECT("$1:$1"),0)-1),2,0)
)</f>
        <v/>
      </c>
      <c r="AH190" t="str">
        <f>IF(OR(ISNUMBER(AC190),AC190="삭제",ISBLANK(AC190)),"",
IF(LEFT(AC190,5)="Equip",
  IF($BP$1&lt;VLOOKUP(AC190,[1]EquipTable!$1:$1048576,MATCH("업데이트순번",[1]EquipTable!$1:$1,0),0),"업데이트순번이상",""),
IF(LEFT(AC190,5)="Actor",
  IF($BY$1&lt;VLOOKUP(AC190,[2]ActorTable!$1:$1048576,MATCH("업데이트순번",[2]ActorTable!$1:$1,0),0),"업데이트순번이상",""),
"그외없음")))</f>
        <v/>
      </c>
      <c r="AI190" s="11" t="str">
        <f>IF(OR(ISNUMBER(AC190),AC190="삭제",ISBLANK(AC190)),"",
IF(LEFT(AC190,5)="Equip",IF(MID(AC190,7,1)="4","전설",""),
IF(LEFT(AC190,5)="Actor",IF(MID(AC190,7,1)="2","전설",""),
"그외없음")))</f>
        <v/>
      </c>
      <c r="AJ190" t="str">
        <f>IF(ISBLANK($AB190),"",
IF(AND($B190&gt;=VLOOKUP($AB190,$AP:$AS,3,0),$B190&lt;=VLOOKUP($AB190,$AP:$AS,4,0)),"","슬롯타입이상"))</f>
        <v/>
      </c>
      <c r="AK190" t="str">
        <f>IF(OR(
  AND(NOT(ISERROR(FIND("상자",AB190))),ISBLANK(AC190)),
  AND(ISBLANK(AB190),ISBLANK(AC190)),
  AND(NOT(ISERROR(FIND("안 지정",AB190))),ISNUMBER(AC190))),"",
IF(AND(NOT(ISERROR(FIND("상자",AB190))),NOT(ISBLANK(AC190))),"밸류불필요",
IF(AND(NOT(ISERROR(FIND("안 지정",AB190))),NOT(ISNUMBER(AC190))),"숫자필요",
IF(NOT(ISERROR(FIND("장비",AB190))),
  IFERROR(VLOOKUP(AC190,[1]EquipTable!$A:$T,MATCH("이름참고",[1]EquipTable!$1:$1,0),0),"장비없음"),
IF(NOT(ISERROR(FIND("캐릭터",AB190))),
  IFERROR(VLOOKUP(AC190,[2]ActorTable!$A:$H,MATCH("이름참고",[2]ActorTable!$1:$1,0),0),"캐릭터없음"),
"")))))</f>
        <v/>
      </c>
      <c r="AL190">
        <v>1</v>
      </c>
      <c r="AM190" t="str">
        <f ca="1">IF(ROW()=2,AN190,OFFSET(AM190,-1,0)&amp;IF(LEN(AN190)=0,"",","&amp;AN190))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v>
      </c>
      <c r="AN190" t="str">
        <f ca="1">IF(AL190&lt;&gt;1,"",
"{"""&amp;A$1&amp;""":"&amp;A190
&amp;","""&amp;B$1&amp;""":"&amp;B190
&amp;IF(LEN(AA190)=0,"",","""&amp;AA$1&amp;""":"""&amp;AA190&amp;"""")
&amp;IF(LEN(AC190)=0,"",","""&amp;AC$1&amp;""":"""&amp;AC190&amp;"""")
&amp;IF(LEN(AD190)=0,"",","""&amp;AD$1&amp;""":"&amp;AD190)
&amp;IF(LEN(AE190)=0,"",","""&amp;AE$1&amp;""":"""&amp;AE190&amp;"""")
&amp;IF(LEN(AF190)=0,"",","""&amp;AF$1&amp;""":"&amp;AF190)
&amp;IF(LEN(AG190)=0,"",","""&amp;AG$1&amp;""":"&amp;AG190)&amp;"}")</f>
        <v>{"dy":19,"sl":8}</v>
      </c>
    </row>
    <row r="191" spans="1:40">
      <c r="A191">
        <v>19</v>
      </c>
      <c r="B191">
        <v>9</v>
      </c>
      <c r="C191">
        <f>IF(B191&lt;=9,0,
IF(B191=10,1,2))</f>
        <v>0</v>
      </c>
      <c r="D191">
        <f ca="1">RAND()</f>
        <v>0.36828601922517934</v>
      </c>
      <c r="E191">
        <f ca="1">RAND()</f>
        <v>0.12411779859381478</v>
      </c>
      <c r="F191">
        <f ca="1">RAND()</f>
        <v>0.35728360930603709</v>
      </c>
      <c r="G191">
        <f ca="1">RAND()</f>
        <v>0.3463797874204716</v>
      </c>
      <c r="H191">
        <f ca="1">RAND()</f>
        <v>0.83632888141667472</v>
      </c>
      <c r="I191">
        <f ca="1">RAND()</f>
        <v>0.57391848824489289</v>
      </c>
      <c r="M191" t="str">
        <f ca="1">IF(LEN(J191)&lt;&gt;0,J191,VLOOKUP(D191+$B191,$BJ:$BK,MATCH($BK$1,$BJ$1:$BK$1,0),1))</f>
        <v>삭제</v>
      </c>
      <c r="N191" t="str">
        <f ca="1">IF(LEN(K191)&lt;&gt;0,
  IF(LEN($J191)=0,"두 칸 모두 입력",
  IF($J191="지정 장비",K191,INDEX($CA:$CA,MATCH(K191,$CB:$CB,0)))),
IF($M191="삭제","삭제",
IF($M191="지정 장비",VLOOKUP($E191,OFFSET($BS:$BV,0,IF($B191=6,1,IF($B191=7,2,0))),MATCH($BV$1,OFFSET($BS$1:$BV$1,0,IF($B191=6,1,IF($B191=7,2,0))),0),1),
IF(OR($M191="캐릭터 상자 일반등급",$M191="캐릭터 상자 영웅등급"),"삭제",
IF(OR($M191="지정 캐릭터",$M191="지정 캐릭터 PP",IF(ISERROR(FIND("지정 캐릭터 LBP",$M191)),0,1)),
  IF(AND(OR($B191=10,$B191=11),$M191=OFFSET($M191,-1,0)),OFFSET(N191,-1,0),VLOOKUP($E191,$BZ:$CA,MATCH($CA$1,$BZ$1:$CA$1,0),1)),
IF(OR($M191="안 지정 캐릭터 영웅등급",$M191="안 지정 캐릭터 PP 일반등급",$M191="안 지정 캐릭터 PP 영웅등급"),
  IF(AND(OR($B191=10,$B191=11),$M191=OFFSET($M191,-1,0)),OFFSET(N191,-1,0),INT($E191*100000)),
"그외없음"))))))</f>
        <v>삭제</v>
      </c>
      <c r="O191" t="str">
        <f ca="1">IF(LEN(L191)&lt;&gt;0,
  IF(OR(LEN($J191)=0,LEN($K191)=0),"세 칸 모두 입력",L191),
IF($M191="삭제","삭제",
IF(OR($M191="지정 장비",$M191="캐릭터 상자 일반등급",$M191="캐릭터 상자 영웅등급",$M191="지정 캐릭터",IF(ISERROR(FIND("지정 캐릭터 LBP",$M191)),0,1),$M191="안 지정 캐릭터 영웅등급"),1,
IF($M191="지정 캐릭터 PP",
  IF(AND(OR($B191=10,$B191=11),$M191=OFFSET($M191,-1,0)),OFFSET(O191,-1,0),
    VLOOKUP($M191,$AP:$BB,MATCH($AX$1,$AP$1:$BB$1,0),0)+INT($E191*(VLOOKUP($M191,$AP:$BB,MATCH($AY$1,$AP$1:$BB$1,0),0)-VLOOKUP($M191,$AP:$BB,MATCH($AX$1,$AP$1:$BB$1,0),0)+1))),
IF(OR($M191="안 지정 캐릭터 PP 일반등급",$M191="안 지정 캐릭터 PP 영웅등급"),
  IF(AND(OR($B191=10,$B191=11),$M191=OFFSET($M191,-1,0)),OFFSET(O191,-1,0),
    VLOOKUP($M191,$AP:$BB,MATCH($AX$1,$AP$1:$BB$1,0),0)+INT($E191*(VLOOKUP($M191,$AP:$BB,MATCH($AY$1,$AP$1:$BB$1,0),0)-VLOOKUP($M191,$AP:$BB,MATCH($AX$1,$AP$1:$BB$1,0),0)+1))),
"그외없음")))))</f>
        <v>삭제</v>
      </c>
      <c r="P191" t="str">
        <f ca="1">IF($M191="삭제","삭제",
IF($M191="지정 장비",
  IF(ISBLANK(VLOOKUP($N191,[1]EquipTable!$1:$1048576,MATCH("표준 GO pr Min",[1]EquipTable!$1:$1,0),0)),"DI",
    IF(ISBLANK(VLOOKUP($N191,[1]EquipTable!$1:$1048576,MATCH("표준 DI pr Min",[1]EquipTable!$1:$1,0),0)),"GO",
      IF(G191&lt;IF($B191&lt;=1,0.5,0.25),"DI","GO"))),
IF(OR($M191="캐릭터 상자 일반등급",$M191="캐릭터 상자 영웅등급"),"DI",
IF(OR($M191="지정 캐릭터",IF(ISERROR(FIND("지정 캐릭터 LBP",$M191)),0,1),$M191="안 지정 캐릭터 영웅등급"),"DI",
IF($M191="지정 캐릭터 PP","DI",
IF(OR($M191="안 지정 캐릭터 PP 일반등급",$M191="안 지정 캐릭터 PP 영웅등급"),"GO",
"그외없음"))))))</f>
        <v>삭제</v>
      </c>
      <c r="Q191" t="str">
        <f ca="1">IF($M191="삭제","삭제",
IF($P191="GO","삭제",
IF($M191="지정 장비",
  IF(ISBLANK(VLOOKUP($N191,[1]EquipTable!$1:$1048576,MATCH("표준 DI pp Min",[1]EquipTable!$1:$1,0),0)),"삭제",
    VLOOKUP($N191,[1]EquipTable!$1:$1048576,MATCH("표준 DI pp Min",[1]EquipTable!$1:$1,0),0)+INT($H191*(VLOOKUP($N191,[1]EquipTable!$1:$1048576,MATCH("표준 DI pp Max",[1]EquipTable!$1:$1,0),0)-VLOOKUP($N191,[1]EquipTable!$1:$1048576,MATCH("표준 DI pp Min",[1]EquipTable!$1:$1,0),0)+1))),
IF(OR($M191="캐릭터 상자 일반등급",$M191="캐릭터 상자 영웅등급"),"삭제",
IF(OR($M191="지정 캐릭터",IF(ISERROR(FIND("지정 캐릭터 LBP",$M191)),0,1)),
  IF(AND(OR($B191=10,$B191=11),$M191=OFFSET($M191,-1,0)),OFFSET(Q191,-1,0),
    IF(ISBLANK(VLOOKUP($N191,[2]ActorTable!$1:$1048576,MATCH("표준 DI pp Min",[2]ActorTable!$1:$1,0),0)),"삭제",
      INT(VLOOKUP($M191,$AP:$BC,MATCH($AZ$1,$AP$1:$BC$1,0),0)*(VLOOKUP($N191,[2]ActorTable!$1:$1048576,MATCH("표준 DI pp Min",[2]ActorTable!$1:$1,0),0)+$H191*(VLOOKUP($N191,[2]ActorTable!$1:$1048576,MATCH("표준 DI pp Max",[2]ActorTable!$1:$1,0),0)-VLOOKUP($N191,[2]ActorTable!$1:$1048576,MATCH("표준 DI pp Min",[2]ActorTable!$1:$1,0),0)+1))))),
IF($M191="안 지정 캐릭터 영웅등급",
  IF(AND(OR($B191=10,$B191=11),$M191=OFFSET($M191,-1,0)),OFFSET(Q191,-1,0),
    VLOOKUP($M191,$AP:$BC,MATCH($BB$1,$AP$1:$BC$1,0),0)+INT($H191*(VLOOKUP($M191,$AP:$BC,MATCH($BC$1,$AP$1:$BC$1,0),0)-VLOOKUP($M191,$AP:$BC,MATCH($BB$1,$AP$1:$BC$1,0),0)+1))),
IF($M191="지정 캐릭터 PP",
  IF(AND(OR($B191=10,$B191=11),$M191=OFFSET($M191,-1,0)),OFFSET(Q191,-1,0),
    INT($O191*VLOOKUP($M191,$AP:$BC,MATCH($AZ$1,$AP$1:$BC$1,0),0)*IF($O191&lt;=15,1,1+($O191-15)^0.5/8)*CHOOSE(MID($N191,7,1)+1,1,1.25,2))),
"그외없음")))))))</f>
        <v>삭제</v>
      </c>
      <c r="R191" t="str">
        <f ca="1">IF($M191="삭제","삭제",
IF($M191="지정 장비",
  IF($P191="DI",
    VLOOKUP($N191,[1]EquipTable!$1:$1048576,MATCH("표준 DI pr Min",[1]EquipTable!$1:$1,0),0)+INT($I191*(VLOOKUP($N191,[1]EquipTable!$1:$1048576,MATCH("표준 DI pr Max",[1]EquipTable!$1:$1,0),0)-VLOOKUP($N191,[1]EquipTable!$1:$1048576,MATCH("표준 DI pr Min",[1]EquipTable!$1:$1,0),0)+1)),
    ROUNDDOWN(VLOOKUP($N191,[1]EquipTable!$1:$1048576,MATCH("표준 GO pr Min",[1]EquipTable!$1:$1,0),0)+INT($I191*(VLOOKUP($N191,[1]EquipTable!$1:$1048576,MATCH("표준 GO pr Max",[1]EquipTable!$1:$1,0),0)-VLOOKUP($N191,[1]EquipTable!$1:$1048576,MATCH("표준 GO pr Min",[1]EquipTable!$1:$1,0),0)+100)),-2)),
IF(OR($M191="캐릭터 상자 일반등급",$M191="캐릭터 상자 영웅등급"),VLOOKUP($M191,$AP:$BC,MATCH($AZ$1,$AP$1:$BC$1,0),0),
IF(OR($M191="지정 캐릭터",IF(ISERROR(FIND("지정 캐릭터 LBP",$M191)),0,1)),
  IF(AND(OR($B191=10,$B191=11),$M191=OFFSET($M191,-1,0)),OFFSET(R191,-1,0),
    INT(VLOOKUP($M191,$AP:$BC,MATCH($AZ$1,$AP$1:$BC$1,0),0)*(VLOOKUP($N191,[2]ActorTable!$1:$1048576,MATCH("표준 DI pr Min",[2]ActorTable!$1:$1,0),0)+$I191*(VLOOKUP($N191,[2]ActorTable!$1:$1048576,MATCH("표준 DI pr Max",[2]ActorTable!$1:$1,0),0)-VLOOKUP($N191,[2]ActorTable!$1:$1048576,MATCH("표준 DI pr Min",[2]ActorTable!$1:$1,0),0)+1)))),
IF($M191="안 지정 캐릭터 영웅등급",
  IF(AND(OR($B191=10,$B191=11),$M191=OFFSET($M191,-1,0)),OFFSET(R191,-1,0),
    VLOOKUP($M191,$AP:$BC,MATCH($AZ$1,$AP$1:$BC$1,0),0)+INT($I191*(VLOOKUP($M191,$AP:$BC,MATCH($BA$1,$AP$1:$BC$1,0),0)-VLOOKUP($M191,$AP:$BC,MATCH($AZ$1,$AP$1:$BC$1,0),0)+1))),
IF($M191="지정 캐릭터 PP",
  IF(AND(OR($B191=10,$B191=11),$M191=OFFSET($M191,-1,0)),OFFSET(R191,-1,0),
    INT($O191*VLOOKUP($M191,$AP:$BC,MATCH($AZ$1,$AP$1:$BC$1,0),0)*IF($O191&lt;=15,1,1+($O191-15)^0.5/8)*CHOOSE(MID($N191,7,1)+1,1,1.25,2)*(VLOOKUP($M191,$AP:$BC,MATCH($BA$1,$AP$1:$BC$1,0),0)+$I191*(VLOOKUP($M191,$AP:$BC,MATCH($BB$1,$AP$1:$BC$1,0),0)-VLOOKUP($M191,$AP:$BC,MATCH($BA$1,$AP$1:$BC$1,0),0))))),
IF(OR($M191="안 지정 캐릭터 PP 일반등급",$M191="안 지정 캐릭터 PP 영웅등급"),
  IF(AND(OR($B191=10,$B191=11),$M191=OFFSET($M191,-1,0)),OFFSET(R191,-1,0),
    $O191*VLOOKUP($M191,$AP:$BC,MATCH($AZ$1,$AP$1:$BC$1,0),0)),
"그외없음")))))))</f>
        <v>삭제</v>
      </c>
      <c r="S191" t="str">
        <f ca="1">IF(OR(ISNUMBER(N191),N191="삭제",ISBLANK(N191)),"",
IF(LEFT(N191,5)="Equip",
  IF($BP$1&lt;VLOOKUP(N191,[1]EquipTable!$1:$1048576,MATCH("업데이트순번",[1]EquipTable!$1:$1,0),0),"업데이트순번이상",""),
IF(LEFT(N191,5)="Actor",
  IF($BY$1&lt;VLOOKUP(N191,[2]ActorTable!$1:$1048576,MATCH("업데이트순번",[2]ActorTable!$1:$1,0),0),"업데이트순번이상",""),
"그외없음")))</f>
        <v/>
      </c>
      <c r="T191" t="str">
        <f ca="1">IF(OR(ISNUMBER(N191),N191="삭제",ISBLANK(N191)),"",
IF(LEFT(N191,5)="Equip",IF(MID(N191,7,1)="4","전설",""),
IF(LEFT(N191,5)="Actor",IF(MID(N191,7,1)="2","전설",""),
"그외없음")))</f>
        <v/>
      </c>
      <c r="AA191" t="str">
        <f ca="1">IF(ISBLANK(AB191),"",
VLOOKUP(AB191,OFFSET(INDIRECT("$A:$B"),0,MATCH(AB$1&amp;"_Verify",INDIRECT("$1:$1"),0)-1),2,0)
)</f>
        <v/>
      </c>
      <c r="AH191" t="str">
        <f>IF(OR(ISNUMBER(AC191),AC191="삭제",ISBLANK(AC191)),"",
IF(LEFT(AC191,5)="Equip",
  IF($BP$1&lt;VLOOKUP(AC191,[1]EquipTable!$1:$1048576,MATCH("업데이트순번",[1]EquipTable!$1:$1,0),0),"업데이트순번이상",""),
IF(LEFT(AC191,5)="Actor",
  IF($BY$1&lt;VLOOKUP(AC191,[2]ActorTable!$1:$1048576,MATCH("업데이트순번",[2]ActorTable!$1:$1,0),0),"업데이트순번이상",""),
"그외없음")))</f>
        <v/>
      </c>
      <c r="AI191" s="11" t="str">
        <f>IF(OR(ISNUMBER(AC191),AC191="삭제",ISBLANK(AC191)),"",
IF(LEFT(AC191,5)="Equip",IF(MID(AC191,7,1)="4","전설",""),
IF(LEFT(AC191,5)="Actor",IF(MID(AC191,7,1)="2","전설",""),
"그외없음")))</f>
        <v/>
      </c>
      <c r="AJ191" t="str">
        <f>IF(ISBLANK($AB191),"",
IF(AND($B191&gt;=VLOOKUP($AB191,$AP:$AS,3,0),$B191&lt;=VLOOKUP($AB191,$AP:$AS,4,0)),"","슬롯타입이상"))</f>
        <v/>
      </c>
      <c r="AK191" t="str">
        <f>IF(OR(
  AND(NOT(ISERROR(FIND("상자",AB191))),ISBLANK(AC191)),
  AND(ISBLANK(AB191),ISBLANK(AC191)),
  AND(NOT(ISERROR(FIND("안 지정",AB191))),ISNUMBER(AC191))),"",
IF(AND(NOT(ISERROR(FIND("상자",AB191))),NOT(ISBLANK(AC191))),"밸류불필요",
IF(AND(NOT(ISERROR(FIND("안 지정",AB191))),NOT(ISNUMBER(AC191))),"숫자필요",
IF(NOT(ISERROR(FIND("장비",AB191))),
  IFERROR(VLOOKUP(AC191,[1]EquipTable!$A:$T,MATCH("이름참고",[1]EquipTable!$1:$1,0),0),"장비없음"),
IF(NOT(ISERROR(FIND("캐릭터",AB191))),
  IFERROR(VLOOKUP(AC191,[2]ActorTable!$A:$H,MATCH("이름참고",[2]ActorTable!$1:$1,0),0),"캐릭터없음"),
"")))))</f>
        <v/>
      </c>
      <c r="AL191">
        <v>1</v>
      </c>
      <c r="AM191" t="str">
        <f ca="1">IF(ROW()=2,AN191,OFFSET(AM191,-1,0)&amp;IF(LEN(AN191)=0,"",","&amp;AN191))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v>
      </c>
      <c r="AN191" t="str">
        <f ca="1">IF(AL191&lt;&gt;1,"",
"{"""&amp;A$1&amp;""":"&amp;A191
&amp;","""&amp;B$1&amp;""":"&amp;B191
&amp;IF(LEN(AA191)=0,"",","""&amp;AA$1&amp;""":"""&amp;AA191&amp;"""")
&amp;IF(LEN(AC191)=0,"",","""&amp;AC$1&amp;""":"""&amp;AC191&amp;"""")
&amp;IF(LEN(AD191)=0,"",","""&amp;AD$1&amp;""":"&amp;AD191)
&amp;IF(LEN(AE191)=0,"",","""&amp;AE$1&amp;""":"""&amp;AE191&amp;"""")
&amp;IF(LEN(AF191)=0,"",","""&amp;AF$1&amp;""":"&amp;AF191)
&amp;IF(LEN(AG191)=0,"",","""&amp;AG$1&amp;""":"&amp;AG191)&amp;"}")</f>
        <v>{"dy":19,"sl":9}</v>
      </c>
    </row>
    <row r="192" spans="1:40">
      <c r="A192">
        <v>20</v>
      </c>
      <c r="B192">
        <v>0</v>
      </c>
      <c r="C192">
        <f>IF(B192&lt;=9,0,
IF(B192=10,1,2))</f>
        <v>0</v>
      </c>
      <c r="D192">
        <f ca="1">RAND()</f>
        <v>0.99435197777378526</v>
      </c>
      <c r="E192">
        <f ca="1">RAND()</f>
        <v>1.9286332102378512E-2</v>
      </c>
      <c r="F192">
        <f ca="1">RAND()</f>
        <v>3.7631535281740791E-2</v>
      </c>
      <c r="G192">
        <f ca="1">RAND()</f>
        <v>0.30270308426798453</v>
      </c>
      <c r="H192">
        <f ca="1">RAND()</f>
        <v>0.16285913800461482</v>
      </c>
      <c r="I192">
        <f ca="1">RAND()</f>
        <v>0.89705818696037232</v>
      </c>
      <c r="M192" t="str">
        <f ca="1">IF(LEN(J192)&lt;&gt;0,J192,VLOOKUP(D192+$B192,$BJ:$BK,MATCH($BK$1,$BJ$1:$BK$1,0),1))</f>
        <v>캐릭터 상자 영웅등급</v>
      </c>
      <c r="N192" t="str">
        <f ca="1">IF(LEN(K192)&lt;&gt;0,
  IF(LEN($J192)=0,"두 칸 모두 입력",
  IF($J192="지정 장비",K192,INDEX($CA:$CA,MATCH(K192,$CB:$CB,0)))),
IF($M192="삭제","삭제",
IF($M192="지정 장비",VLOOKUP($E192,OFFSET($BS:$BV,0,IF($B192=6,1,IF($B192=7,2,0))),MATCH($BV$1,OFFSET($BS$1:$BV$1,0,IF($B192=6,1,IF($B192=7,2,0))),0),1),
IF(OR($M192="캐릭터 상자 일반등급",$M192="캐릭터 상자 영웅등급"),"삭제",
IF(OR($M192="지정 캐릭터",$M192="지정 캐릭터 PP",IF(ISERROR(FIND("지정 캐릭터 LBP",$M192)),0,1)),
  IF(AND(OR($B192=10,$B192=11),$M192=OFFSET($M192,-1,0)),OFFSET(N192,-1,0),VLOOKUP($E192,$BZ:$CA,MATCH($CA$1,$BZ$1:$CA$1,0),1)),
IF(OR($M192="안 지정 캐릭터 영웅등급",$M192="안 지정 캐릭터 PP 일반등급",$M192="안 지정 캐릭터 PP 영웅등급"),
  IF(AND(OR($B192=10,$B192=11),$M192=OFFSET($M192,-1,0)),OFFSET(N192,-1,0),INT($E192*100000)),
"그외없음"))))))</f>
        <v>삭제</v>
      </c>
      <c r="O192">
        <f ca="1">IF(LEN(L192)&lt;&gt;0,
  IF(OR(LEN($J192)=0,LEN($K192)=0),"세 칸 모두 입력",L192),
IF($M192="삭제","삭제",
IF(OR($M192="지정 장비",$M192="캐릭터 상자 일반등급",$M192="캐릭터 상자 영웅등급",$M192="지정 캐릭터",IF(ISERROR(FIND("지정 캐릭터 LBP",$M192)),0,1),$M192="안 지정 캐릭터 영웅등급"),1,
IF($M192="지정 캐릭터 PP",
  IF(AND(OR($B192=10,$B192=11),$M192=OFFSET($M192,-1,0)),OFFSET(O192,-1,0),
    VLOOKUP($M192,$AP:$BB,MATCH($AX$1,$AP$1:$BB$1,0),0)+INT($E192*(VLOOKUP($M192,$AP:$BB,MATCH($AY$1,$AP$1:$BB$1,0),0)-VLOOKUP($M192,$AP:$BB,MATCH($AX$1,$AP$1:$BB$1,0),0)+1))),
IF(OR($M192="안 지정 캐릭터 PP 일반등급",$M192="안 지정 캐릭터 PP 영웅등급"),
  IF(AND(OR($B192=10,$B192=11),$M192=OFFSET($M192,-1,0)),OFFSET(O192,-1,0),
    VLOOKUP($M192,$AP:$BB,MATCH($AX$1,$AP$1:$BB$1,0),0)+INT($E192*(VLOOKUP($M192,$AP:$BB,MATCH($AY$1,$AP$1:$BB$1,0),0)-VLOOKUP($M192,$AP:$BB,MATCH($AX$1,$AP$1:$BB$1,0),0)+1))),
"그외없음")))))</f>
        <v>1</v>
      </c>
      <c r="P192" t="str">
        <f ca="1">IF($M192="삭제","삭제",
IF($M192="지정 장비",
  IF(ISBLANK(VLOOKUP($N192,[1]EquipTable!$1:$1048576,MATCH("표준 GO pr Min",[1]EquipTable!$1:$1,0),0)),"DI",
    IF(ISBLANK(VLOOKUP($N192,[1]EquipTable!$1:$1048576,MATCH("표준 DI pr Min",[1]EquipTable!$1:$1,0),0)),"GO",
      IF(G192&lt;IF($B192&lt;=1,0.5,0.25),"DI","GO"))),
IF(OR($M192="캐릭터 상자 일반등급",$M192="캐릭터 상자 영웅등급"),"DI",
IF(OR($M192="지정 캐릭터",IF(ISERROR(FIND("지정 캐릭터 LBP",$M192)),0,1),$M192="안 지정 캐릭터 영웅등급"),"DI",
IF($M192="지정 캐릭터 PP","DI",
IF(OR($M192="안 지정 캐릭터 PP 일반등급",$M192="안 지정 캐릭터 PP 영웅등급"),"GO",
"그외없음"))))))</f>
        <v>DI</v>
      </c>
      <c r="Q192" t="str">
        <f ca="1">IF($M192="삭제","삭제",
IF($P192="GO","삭제",
IF($M192="지정 장비",
  IF(ISBLANK(VLOOKUP($N192,[1]EquipTable!$1:$1048576,MATCH("표준 DI pp Min",[1]EquipTable!$1:$1,0),0)),"삭제",
    VLOOKUP($N192,[1]EquipTable!$1:$1048576,MATCH("표준 DI pp Min",[1]EquipTable!$1:$1,0),0)+INT($H192*(VLOOKUP($N192,[1]EquipTable!$1:$1048576,MATCH("표준 DI pp Max",[1]EquipTable!$1:$1,0),0)-VLOOKUP($N192,[1]EquipTable!$1:$1048576,MATCH("표준 DI pp Min",[1]EquipTable!$1:$1,0),0)+1))),
IF(OR($M192="캐릭터 상자 일반등급",$M192="캐릭터 상자 영웅등급"),"삭제",
IF(OR($M192="지정 캐릭터",IF(ISERROR(FIND("지정 캐릭터 LBP",$M192)),0,1)),
  IF(AND(OR($B192=10,$B192=11),$M192=OFFSET($M192,-1,0)),OFFSET(Q192,-1,0),
    IF(ISBLANK(VLOOKUP($N192,[2]ActorTable!$1:$1048576,MATCH("표준 DI pp Min",[2]ActorTable!$1:$1,0),0)),"삭제",
      INT(VLOOKUP($M192,$AP:$BC,MATCH($AZ$1,$AP$1:$BC$1,0),0)*(VLOOKUP($N192,[2]ActorTable!$1:$1048576,MATCH("표준 DI pp Min",[2]ActorTable!$1:$1,0),0)+$H192*(VLOOKUP($N192,[2]ActorTable!$1:$1048576,MATCH("표준 DI pp Max",[2]ActorTable!$1:$1,0),0)-VLOOKUP($N192,[2]ActorTable!$1:$1048576,MATCH("표준 DI pp Min",[2]ActorTable!$1:$1,0),0)+1))))),
IF($M192="안 지정 캐릭터 영웅등급",
  IF(AND(OR($B192=10,$B192=11),$M192=OFFSET($M192,-1,0)),OFFSET(Q192,-1,0),
    VLOOKUP($M192,$AP:$BC,MATCH($BB$1,$AP$1:$BC$1,0),0)+INT($H192*(VLOOKUP($M192,$AP:$BC,MATCH($BC$1,$AP$1:$BC$1,0),0)-VLOOKUP($M192,$AP:$BC,MATCH($BB$1,$AP$1:$BC$1,0),0)+1))),
IF($M192="지정 캐릭터 PP",
  IF(AND(OR($B192=10,$B192=11),$M192=OFFSET($M192,-1,0)),OFFSET(Q192,-1,0),
    INT($O192*VLOOKUP($M192,$AP:$BC,MATCH($AZ$1,$AP$1:$BC$1,0),0)*IF($O192&lt;=15,1,1+($O192-15)^0.5/8)*CHOOSE(MID($N192,7,1)+1,1,1.25,2))),
"그외없음")))))))</f>
        <v>삭제</v>
      </c>
      <c r="R192">
        <f ca="1">IF($M192="삭제","삭제",
IF($M192="지정 장비",
  IF($P192="DI",
    VLOOKUP($N192,[1]EquipTable!$1:$1048576,MATCH("표준 DI pr Min",[1]EquipTable!$1:$1,0),0)+INT($I192*(VLOOKUP($N192,[1]EquipTable!$1:$1048576,MATCH("표준 DI pr Max",[1]EquipTable!$1:$1,0),0)-VLOOKUP($N192,[1]EquipTable!$1:$1048576,MATCH("표준 DI pr Min",[1]EquipTable!$1:$1,0),0)+1)),
    ROUNDDOWN(VLOOKUP($N192,[1]EquipTable!$1:$1048576,MATCH("표준 GO pr Min",[1]EquipTable!$1:$1,0),0)+INT($I192*(VLOOKUP($N192,[1]EquipTable!$1:$1048576,MATCH("표준 GO pr Max",[1]EquipTable!$1:$1,0),0)-VLOOKUP($N192,[1]EquipTable!$1:$1048576,MATCH("표준 GO pr Min",[1]EquipTable!$1:$1,0),0)+100)),-2)),
IF(OR($M192="캐릭터 상자 일반등급",$M192="캐릭터 상자 영웅등급"),VLOOKUP($M192,$AP:$BC,MATCH($AZ$1,$AP$1:$BC$1,0),0),
IF(OR($M192="지정 캐릭터",IF(ISERROR(FIND("지정 캐릭터 LBP",$M192)),0,1)),
  IF(AND(OR($B192=10,$B192=11),$M192=OFFSET($M192,-1,0)),OFFSET(R192,-1,0),
    INT(VLOOKUP($M192,$AP:$BC,MATCH($AZ$1,$AP$1:$BC$1,0),0)*(VLOOKUP($N192,[2]ActorTable!$1:$1048576,MATCH("표준 DI pr Min",[2]ActorTable!$1:$1,0),0)+$I192*(VLOOKUP($N192,[2]ActorTable!$1:$1048576,MATCH("표준 DI pr Max",[2]ActorTable!$1:$1,0),0)-VLOOKUP($N192,[2]ActorTable!$1:$1048576,MATCH("표준 DI pr Min",[2]ActorTable!$1:$1,0),0)+1)))),
IF($M192="안 지정 캐릭터 영웅등급",
  IF(AND(OR($B192=10,$B192=11),$M192=OFFSET($M192,-1,0)),OFFSET(R192,-1,0),
    VLOOKUP($M192,$AP:$BC,MATCH($AZ$1,$AP$1:$BC$1,0),0)+INT($I192*(VLOOKUP($M192,$AP:$BC,MATCH($BA$1,$AP$1:$BC$1,0),0)-VLOOKUP($M192,$AP:$BC,MATCH($AZ$1,$AP$1:$BC$1,0),0)+1))),
IF($M192="지정 캐릭터 PP",
  IF(AND(OR($B192=10,$B192=11),$M192=OFFSET($M192,-1,0)),OFFSET(R192,-1,0),
    INT($O192*VLOOKUP($M192,$AP:$BC,MATCH($AZ$1,$AP$1:$BC$1,0),0)*IF($O192&lt;=15,1,1+($O192-15)^0.5/8)*CHOOSE(MID($N192,7,1)+1,1,1.25,2)*(VLOOKUP($M192,$AP:$BC,MATCH($BA$1,$AP$1:$BC$1,0),0)+$I192*(VLOOKUP($M192,$AP:$BC,MATCH($BB$1,$AP$1:$BC$1,0),0)-VLOOKUP($M192,$AP:$BC,MATCH($BA$1,$AP$1:$BC$1,0),0))))),
IF(OR($M192="안 지정 캐릭터 PP 일반등급",$M192="안 지정 캐릭터 PP 영웅등급"),
  IF(AND(OR($B192=10,$B192=11),$M192=OFFSET($M192,-1,0)),OFFSET(R192,-1,0),
    $O192*VLOOKUP($M192,$AP:$BC,MATCH($AZ$1,$AP$1:$BC$1,0),0)),
"그외없음")))))))</f>
        <v>149</v>
      </c>
      <c r="S192" t="str">
        <f ca="1">IF(OR(ISNUMBER(N192),N192="삭제",ISBLANK(N192)),"",
IF(LEFT(N192,5)="Equip",
  IF($BP$1&lt;VLOOKUP(N192,[1]EquipTable!$1:$1048576,MATCH("업데이트순번",[1]EquipTable!$1:$1,0),0),"업데이트순번이상",""),
IF(LEFT(N192,5)="Actor",
  IF($BY$1&lt;VLOOKUP(N192,[2]ActorTable!$1:$1048576,MATCH("업데이트순번",[2]ActorTable!$1:$1,0),0),"업데이트순번이상",""),
"그외없음")))</f>
        <v/>
      </c>
      <c r="T192" t="str">
        <f ca="1">IF(OR(ISNUMBER(N192),N192="삭제",ISBLANK(N192)),"",
IF(LEFT(N192,5)="Equip",IF(MID(N192,7,1)="4","전설",""),
IF(LEFT(N192,5)="Actor",IF(MID(N192,7,1)="2","전설",""),
"그외없음")))</f>
        <v/>
      </c>
      <c r="U192" t="s">
        <v>82</v>
      </c>
      <c r="V192" t="s">
        <v>190</v>
      </c>
      <c r="W192">
        <v>1</v>
      </c>
      <c r="X192" t="s">
        <v>125</v>
      </c>
      <c r="Z192">
        <v>1200</v>
      </c>
      <c r="AA192" t="str">
        <f ca="1">IF(ISBLANK(AB192),"",
VLOOKUP(AB192,OFFSET(INDIRECT("$A:$B"),0,MATCH(AB$1&amp;"_Verify",INDIRECT("$1:$1"),0)-1),2,0)
)</f>
        <v>upn</v>
      </c>
      <c r="AB192" t="s">
        <v>92</v>
      </c>
      <c r="AC192">
        <v>69160</v>
      </c>
      <c r="AD192">
        <v>10</v>
      </c>
      <c r="AE192" t="s">
        <v>379</v>
      </c>
      <c r="AG192">
        <v>3000</v>
      </c>
      <c r="AH192" t="str">
        <f>IF(OR(ISNUMBER(AC192),AC192="삭제",ISBLANK(AC192)),"",
IF(LEFT(AC192,5)="Equip",
  IF($BP$1&lt;VLOOKUP(AC192,[1]EquipTable!$1:$1048576,MATCH("업데이트순번",[1]EquipTable!$1:$1,0),0),"업데이트순번이상",""),
IF(LEFT(AC192,5)="Actor",
  IF($BY$1&lt;VLOOKUP(AC192,[2]ActorTable!$1:$1048576,MATCH("업데이트순번",[2]ActorTable!$1:$1,0),0),"업데이트순번이상",""),
"그외없음")))</f>
        <v/>
      </c>
      <c r="AI192" s="11" t="str">
        <f>IF(OR(ISNUMBER(AC192),AC192="삭제",ISBLANK(AC192)),"",
IF(LEFT(AC192,5)="Equip",IF(MID(AC192,7,1)="4","전설",""),
IF(LEFT(AC192,5)="Actor",IF(MID(AC192,7,1)="2","전설",""),
"그외없음")))</f>
        <v/>
      </c>
      <c r="AJ192" t="str">
        <f>IF(ISBLANK($AB192),"",
IF(AND($B192&gt;=VLOOKUP($AB192,$AP:$AS,3,0),$B192&lt;=VLOOKUP($AB192,$AP:$AS,4,0)),"","슬롯타입이상"))</f>
        <v/>
      </c>
      <c r="AK192" t="str">
        <f>IF(OR(
  AND(NOT(ISERROR(FIND("상자",AB192))),ISBLANK(AC192)),
  AND(ISBLANK(AB192),ISBLANK(AC192)),
  AND(NOT(ISERROR(FIND("안 지정",AB192))),ISNUMBER(AC192))),"",
IF(AND(NOT(ISERROR(FIND("상자",AB192))),NOT(ISBLANK(AC192))),"밸류불필요",
IF(AND(NOT(ISERROR(FIND("안 지정",AB192))),NOT(ISNUMBER(AC192))),"숫자필요",
IF(NOT(ISERROR(FIND("장비",AB192))),
  IFERROR(VLOOKUP(AC192,[1]EquipTable!$A:$T,MATCH("이름참고",[1]EquipTable!$1:$1,0),0),"장비없음"),
IF(NOT(ISERROR(FIND("캐릭터",AB192))),
  IFERROR(VLOOKUP(AC192,[2]ActorTable!$A:$H,MATCH("이름참고",[2]ActorTable!$1:$1,0),0),"캐릭터없음"),
"")))))</f>
        <v/>
      </c>
      <c r="AL192">
        <v>1</v>
      </c>
      <c r="AM192" t="str">
        <f ca="1">IF(ROW()=2,AN192,OFFSET(AM192,-1,0)&amp;IF(LEN(AN192)=0,"",","&amp;AN192))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v>
      </c>
      <c r="AN192" t="str">
        <f ca="1">IF(AL192&lt;&gt;1,"",
"{"""&amp;A$1&amp;""":"&amp;A192
&amp;","""&amp;B$1&amp;""":"&amp;B192
&amp;IF(LEN(AA192)=0,"",","""&amp;AA$1&amp;""":"""&amp;AA192&amp;"""")
&amp;IF(LEN(AC192)=0,"",","""&amp;AC$1&amp;""":"""&amp;AC192&amp;"""")
&amp;IF(LEN(AD192)=0,"",","""&amp;AD$1&amp;""":"&amp;AD192)
&amp;IF(LEN(AE192)=0,"",","""&amp;AE$1&amp;""":"""&amp;AE192&amp;"""")
&amp;IF(LEN(AF192)=0,"",","""&amp;AF$1&amp;""":"&amp;AF192)
&amp;IF(LEN(AG192)=0,"",","""&amp;AG$1&amp;""":"&amp;AG192)&amp;"}")</f>
        <v>{"dy":20,"sl":0,"tp":"upn","vl":"69160","cn":10,"pt":"GO","pr":3000}</v>
      </c>
    </row>
    <row r="193" spans="1:40">
      <c r="A193">
        <v>20</v>
      </c>
      <c r="B193">
        <v>1</v>
      </c>
      <c r="C193">
        <f>IF(B193&lt;=9,0,
IF(B193=10,1,2))</f>
        <v>0</v>
      </c>
      <c r="D193">
        <f ca="1">RAND()</f>
        <v>0.4953131254443226</v>
      </c>
      <c r="E193">
        <f ca="1">RAND()</f>
        <v>0.25252519273597396</v>
      </c>
      <c r="F193">
        <f ca="1">RAND()</f>
        <v>0.4362537214987986</v>
      </c>
      <c r="G193">
        <f ca="1">RAND()</f>
        <v>0.7214691415683494</v>
      </c>
      <c r="H193">
        <f ca="1">RAND()</f>
        <v>0.18140710203583699</v>
      </c>
      <c r="I193">
        <f ca="1">RAND()</f>
        <v>0.14743045870900251</v>
      </c>
      <c r="M193" t="str">
        <f ca="1">IF(LEN(J193)&lt;&gt;0,J193,VLOOKUP(D193+$B193,$BJ:$BK,MATCH($BK$1,$BJ$1:$BK$1,0),1))</f>
        <v>지정 장비</v>
      </c>
      <c r="N193" t="str">
        <f ca="1">IF(LEN(K193)&lt;&gt;0,
  IF(LEN($J193)=0,"두 칸 모두 입력",
  IF($J193="지정 장비",K193,INDEX($CA:$CA,MATCH(K193,$CB:$CB,0)))),
IF($M193="삭제","삭제",
IF($M193="지정 장비",VLOOKUP($E193,OFFSET($BS:$BV,0,IF($B193=6,1,IF($B193=7,2,0))),MATCH($BV$1,OFFSET($BS$1:$BV$1,0,IF($B193=6,1,IF($B193=7,2,0))),0),1),
IF(OR($M193="캐릭터 상자 일반등급",$M193="캐릭터 상자 영웅등급"),"삭제",
IF(OR($M193="지정 캐릭터",$M193="지정 캐릭터 PP",IF(ISERROR(FIND("지정 캐릭터 LBP",$M193)),0,1)),
  IF(AND(OR($B193=10,$B193=11),$M193=OFFSET($M193,-1,0)),OFFSET(N193,-1,0),VLOOKUP($E193,$BZ:$CA,MATCH($CA$1,$BZ$1:$CA$1,0),1)),
IF(OR($M193="안 지정 캐릭터 영웅등급",$M193="안 지정 캐릭터 PP 일반등급",$M193="안 지정 캐릭터 PP 영웅등급"),
  IF(AND(OR($B193=10,$B193=11),$M193=OFFSET($M193,-1,0)),OFFSET(N193,-1,0),INT($E193*100000)),
"그외없음"))))))</f>
        <v>Equip2101</v>
      </c>
      <c r="O193">
        <f ca="1">IF(LEN(L193)&lt;&gt;0,
  IF(OR(LEN($J193)=0,LEN($K193)=0),"세 칸 모두 입력",L193),
IF($M193="삭제","삭제",
IF(OR($M193="지정 장비",$M193="캐릭터 상자 일반등급",$M193="캐릭터 상자 영웅등급",$M193="지정 캐릭터",IF(ISERROR(FIND("지정 캐릭터 LBP",$M193)),0,1),$M193="안 지정 캐릭터 영웅등급"),1,
IF($M193="지정 캐릭터 PP",
  IF(AND(OR($B193=10,$B193=11),$M193=OFFSET($M193,-1,0)),OFFSET(O193,-1,0),
    VLOOKUP($M193,$AP:$BB,MATCH($AX$1,$AP$1:$BB$1,0),0)+INT($E193*(VLOOKUP($M193,$AP:$BB,MATCH($AY$1,$AP$1:$BB$1,0),0)-VLOOKUP($M193,$AP:$BB,MATCH($AX$1,$AP$1:$BB$1,0),0)+1))),
IF(OR($M193="안 지정 캐릭터 PP 일반등급",$M193="안 지정 캐릭터 PP 영웅등급"),
  IF(AND(OR($B193=10,$B193=11),$M193=OFFSET($M193,-1,0)),OFFSET(O193,-1,0),
    VLOOKUP($M193,$AP:$BB,MATCH($AX$1,$AP$1:$BB$1,0),0)+INT($E193*(VLOOKUP($M193,$AP:$BB,MATCH($AY$1,$AP$1:$BB$1,0),0)-VLOOKUP($M193,$AP:$BB,MATCH($AX$1,$AP$1:$BB$1,0),0)+1))),
"그외없음")))))</f>
        <v>1</v>
      </c>
      <c r="P193" t="str">
        <f ca="1">IF($M193="삭제","삭제",
IF($M193="지정 장비",
  IF(ISBLANK(VLOOKUP($N193,[1]EquipTable!$1:$1048576,MATCH("표준 GO pr Min",[1]EquipTable!$1:$1,0),0)),"DI",
    IF(ISBLANK(VLOOKUP($N193,[1]EquipTable!$1:$1048576,MATCH("표준 DI pr Min",[1]EquipTable!$1:$1,0),0)),"GO",
      IF(G193&lt;IF($B193&lt;=1,0.5,0.25),"DI","GO"))),
IF(OR($M193="캐릭터 상자 일반등급",$M193="캐릭터 상자 영웅등급"),"DI",
IF(OR($M193="지정 캐릭터",IF(ISERROR(FIND("지정 캐릭터 LBP",$M193)),0,1),$M193="안 지정 캐릭터 영웅등급"),"DI",
IF($M193="지정 캐릭터 PP","DI",
IF(OR($M193="안 지정 캐릭터 PP 일반등급",$M193="안 지정 캐릭터 PP 영웅등급"),"GO",
"그외없음"))))))</f>
        <v>GO</v>
      </c>
      <c r="Q193" t="str">
        <f ca="1">IF($M193="삭제","삭제",
IF($P193="GO","삭제",
IF($M193="지정 장비",
  IF(ISBLANK(VLOOKUP($N193,[1]EquipTable!$1:$1048576,MATCH("표준 DI pp Min",[1]EquipTable!$1:$1,0),0)),"삭제",
    VLOOKUP($N193,[1]EquipTable!$1:$1048576,MATCH("표준 DI pp Min",[1]EquipTable!$1:$1,0),0)+INT($H193*(VLOOKUP($N193,[1]EquipTable!$1:$1048576,MATCH("표준 DI pp Max",[1]EquipTable!$1:$1,0),0)-VLOOKUP($N193,[1]EquipTable!$1:$1048576,MATCH("표준 DI pp Min",[1]EquipTable!$1:$1,0),0)+1))),
IF(OR($M193="캐릭터 상자 일반등급",$M193="캐릭터 상자 영웅등급"),"삭제",
IF(OR($M193="지정 캐릭터",IF(ISERROR(FIND("지정 캐릭터 LBP",$M193)),0,1)),
  IF(AND(OR($B193=10,$B193=11),$M193=OFFSET($M193,-1,0)),OFFSET(Q193,-1,0),
    IF(ISBLANK(VLOOKUP($N193,[2]ActorTable!$1:$1048576,MATCH("표준 DI pp Min",[2]ActorTable!$1:$1,0),0)),"삭제",
      INT(VLOOKUP($M193,$AP:$BC,MATCH($AZ$1,$AP$1:$BC$1,0),0)*(VLOOKUP($N193,[2]ActorTable!$1:$1048576,MATCH("표준 DI pp Min",[2]ActorTable!$1:$1,0),0)+$H193*(VLOOKUP($N193,[2]ActorTable!$1:$1048576,MATCH("표준 DI pp Max",[2]ActorTable!$1:$1,0),0)-VLOOKUP($N193,[2]ActorTable!$1:$1048576,MATCH("표준 DI pp Min",[2]ActorTable!$1:$1,0),0)+1))))),
IF($M193="안 지정 캐릭터 영웅등급",
  IF(AND(OR($B193=10,$B193=11),$M193=OFFSET($M193,-1,0)),OFFSET(Q193,-1,0),
    VLOOKUP($M193,$AP:$BC,MATCH($BB$1,$AP$1:$BC$1,0),0)+INT($H193*(VLOOKUP($M193,$AP:$BC,MATCH($BC$1,$AP$1:$BC$1,0),0)-VLOOKUP($M193,$AP:$BC,MATCH($BB$1,$AP$1:$BC$1,0),0)+1))),
IF($M193="지정 캐릭터 PP",
  IF(AND(OR($B193=10,$B193=11),$M193=OFFSET($M193,-1,0)),OFFSET(Q193,-1,0),
    INT($O193*VLOOKUP($M193,$AP:$BC,MATCH($AZ$1,$AP$1:$BC$1,0),0)*IF($O193&lt;=15,1,1+($O193-15)^0.5/8)*CHOOSE(MID($N193,7,1)+1,1,1.25,2))),
"그외없음")))))))</f>
        <v>삭제</v>
      </c>
      <c r="R193">
        <f ca="1">IF($M193="삭제","삭제",
IF($M193="지정 장비",
  IF($P193="DI",
    VLOOKUP($N193,[1]EquipTable!$1:$1048576,MATCH("표준 DI pr Min",[1]EquipTable!$1:$1,0),0)+INT($I193*(VLOOKUP($N193,[1]EquipTable!$1:$1048576,MATCH("표준 DI pr Max",[1]EquipTable!$1:$1,0),0)-VLOOKUP($N193,[1]EquipTable!$1:$1048576,MATCH("표준 DI pr Min",[1]EquipTable!$1:$1,0),0)+1)),
    ROUNDDOWN(VLOOKUP($N193,[1]EquipTable!$1:$1048576,MATCH("표준 GO pr Min",[1]EquipTable!$1:$1,0),0)+INT($I193*(VLOOKUP($N193,[1]EquipTable!$1:$1048576,MATCH("표준 GO pr Max",[1]EquipTable!$1:$1,0),0)-VLOOKUP($N193,[1]EquipTable!$1:$1048576,MATCH("표준 GO pr Min",[1]EquipTable!$1:$1,0),0)+100)),-2)),
IF(OR($M193="캐릭터 상자 일반등급",$M193="캐릭터 상자 영웅등급"),VLOOKUP($M193,$AP:$BC,MATCH($AZ$1,$AP$1:$BC$1,0),0),
IF(OR($M193="지정 캐릭터",IF(ISERROR(FIND("지정 캐릭터 LBP",$M193)),0,1)),
  IF(AND(OR($B193=10,$B193=11),$M193=OFFSET($M193,-1,0)),OFFSET(R193,-1,0),
    INT(VLOOKUP($M193,$AP:$BC,MATCH($AZ$1,$AP$1:$BC$1,0),0)*(VLOOKUP($N193,[2]ActorTable!$1:$1048576,MATCH("표준 DI pr Min",[2]ActorTable!$1:$1,0),0)+$I193*(VLOOKUP($N193,[2]ActorTable!$1:$1048576,MATCH("표준 DI pr Max",[2]ActorTable!$1:$1,0),0)-VLOOKUP($N193,[2]ActorTable!$1:$1048576,MATCH("표준 DI pr Min",[2]ActorTable!$1:$1,0),0)+1)))),
IF($M193="안 지정 캐릭터 영웅등급",
  IF(AND(OR($B193=10,$B193=11),$M193=OFFSET($M193,-1,0)),OFFSET(R193,-1,0),
    VLOOKUP($M193,$AP:$BC,MATCH($AZ$1,$AP$1:$BC$1,0),0)+INT($I193*(VLOOKUP($M193,$AP:$BC,MATCH($BA$1,$AP$1:$BC$1,0),0)-VLOOKUP($M193,$AP:$BC,MATCH($AZ$1,$AP$1:$BC$1,0),0)+1))),
IF($M193="지정 캐릭터 PP",
  IF(AND(OR($B193=10,$B193=11),$M193=OFFSET($M193,-1,0)),OFFSET(R193,-1,0),
    INT($O193*VLOOKUP($M193,$AP:$BC,MATCH($AZ$1,$AP$1:$BC$1,0),0)*IF($O193&lt;=15,1,1+($O193-15)^0.5/8)*CHOOSE(MID($N193,7,1)+1,1,1.25,2)*(VLOOKUP($M193,$AP:$BC,MATCH($BA$1,$AP$1:$BC$1,0),0)+$I193*(VLOOKUP($M193,$AP:$BC,MATCH($BB$1,$AP$1:$BC$1,0),0)-VLOOKUP($M193,$AP:$BC,MATCH($BA$1,$AP$1:$BC$1,0),0))))),
IF(OR($M193="안 지정 캐릭터 PP 일반등급",$M193="안 지정 캐릭터 PP 영웅등급"),
  IF(AND(OR($B193=10,$B193=11),$M193=OFFSET($M193,-1,0)),OFFSET(R193,-1,0),
    $O193*VLOOKUP($M193,$AP:$BC,MATCH($AZ$1,$AP$1:$BC$1,0),0)),
"그외없음")))))))</f>
        <v>1000</v>
      </c>
      <c r="S193" t="str">
        <f ca="1">IF(OR(ISNUMBER(N193),N193="삭제",ISBLANK(N193)),"",
IF(LEFT(N193,5)="Equip",
  IF($BP$1&lt;VLOOKUP(N193,[1]EquipTable!$1:$1048576,MATCH("업데이트순번",[1]EquipTable!$1:$1,0),0),"업데이트순번이상",""),
IF(LEFT(N193,5)="Actor",
  IF($BY$1&lt;VLOOKUP(N193,[2]ActorTable!$1:$1048576,MATCH("업데이트순번",[2]ActorTable!$1:$1,0),0),"업데이트순번이상",""),
"그외없음")))</f>
        <v/>
      </c>
      <c r="T193" t="str">
        <f ca="1">IF(OR(ISNUMBER(N193),N193="삭제",ISBLANK(N193)),"",
IF(LEFT(N193,5)="Equip",IF(MID(N193,7,1)="4","전설",""),
IF(LEFT(N193,5)="Actor",IF(MID(N193,7,1)="2","전설",""),
"그외없음")))</f>
        <v/>
      </c>
      <c r="U193" t="s">
        <v>82</v>
      </c>
      <c r="V193" t="s">
        <v>277</v>
      </c>
      <c r="W193">
        <v>1</v>
      </c>
      <c r="X193" t="s">
        <v>129</v>
      </c>
      <c r="Z193">
        <v>5</v>
      </c>
      <c r="AA193" t="str">
        <f ca="1">IF(ISBLANK(AB193),"",
VLOOKUP(AB193,OFFSET(INDIRECT("$A:$B"),0,MATCH(AB$1&amp;"_Verify",INDIRECT("$1:$1"),0)-1),2,0)
)</f>
        <v>fe</v>
      </c>
      <c r="AB193" t="s">
        <v>82</v>
      </c>
      <c r="AC193" t="s">
        <v>429</v>
      </c>
      <c r="AD193">
        <v>1</v>
      </c>
      <c r="AE193" t="s">
        <v>129</v>
      </c>
      <c r="AG193">
        <v>5</v>
      </c>
      <c r="AH193" t="str">
        <f ca="1">IF(OR(ISNUMBER(AC193),AC193="삭제",ISBLANK(AC193)),"",
IF(LEFT(AC193,5)="Equip",
  IF($BP$1&lt;VLOOKUP(AC193,[1]EquipTable!$1:$1048576,MATCH("업데이트순번",[1]EquipTable!$1:$1,0),0),"업데이트순번이상",""),
IF(LEFT(AC193,5)="Actor",
  IF($BY$1&lt;VLOOKUP(AC193,[2]ActorTable!$1:$1048576,MATCH("업데이트순번",[2]ActorTable!$1:$1,0),0),"업데이트순번이상",""),
"그외없음")))</f>
        <v/>
      </c>
      <c r="AI193" s="11" t="str">
        <f>IF(OR(ISNUMBER(AC193),AC193="삭제",ISBLANK(AC193)),"",
IF(LEFT(AC193,5)="Equip",IF(MID(AC193,7,1)="4","전설",""),
IF(LEFT(AC193,5)="Actor",IF(MID(AC193,7,1)="2","전설",""),
"그외없음")))</f>
        <v/>
      </c>
      <c r="AJ193" t="str">
        <f>IF(ISBLANK($AB193),"",
IF(AND($B193&gt;=VLOOKUP($AB193,$AP:$AS,3,0),$B193&lt;=VLOOKUP($AB193,$AP:$AS,4,0)),"","슬롯타입이상"))</f>
        <v/>
      </c>
      <c r="AK193" t="str">
        <f ca="1">IF(OR(
  AND(NOT(ISERROR(FIND("상자",AB193))),ISBLANK(AC193)),
  AND(ISBLANK(AB193),ISBLANK(AC193)),
  AND(NOT(ISERROR(FIND("안 지정",AB193))),ISNUMBER(AC193))),"",
IF(AND(NOT(ISERROR(FIND("상자",AB193))),NOT(ISBLANK(AC193))),"밸류불필요",
IF(AND(NOT(ISERROR(FIND("안 지정",AB193))),NOT(ISNUMBER(AC193))),"숫자필요",
IF(NOT(ISERROR(FIND("장비",AB193))),
  IFERROR(VLOOKUP(AC193,[1]EquipTable!$A:$T,MATCH("이름참고",[1]EquipTable!$1:$1,0),0),"장비없음"),
IF(NOT(ISERROR(FIND("캐릭터",AB193))),
  IFERROR(VLOOKUP(AC193,[2]ActorTable!$A:$H,MATCH("이름참고",[2]ActorTable!$1:$1,0),0),"캐릭터없음"),
"")))))</f>
        <v>파수꾼의 숏보우</v>
      </c>
      <c r="AL193">
        <v>1</v>
      </c>
      <c r="AM193" t="str">
        <f ca="1">IF(ROW()=2,AN193,OFFSET(AM193,-1,0)&amp;IF(LEN(AN193)=0,"",","&amp;AN193))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v>
      </c>
      <c r="AN193" t="str">
        <f ca="1">IF(AL193&lt;&gt;1,"",
"{"""&amp;A$1&amp;""":"&amp;A193
&amp;","""&amp;B$1&amp;""":"&amp;B193
&amp;IF(LEN(AA193)=0,"",","""&amp;AA$1&amp;""":"""&amp;AA193&amp;"""")
&amp;IF(LEN(AC193)=0,"",","""&amp;AC$1&amp;""":"""&amp;AC193&amp;"""")
&amp;IF(LEN(AD193)=0,"",","""&amp;AD$1&amp;""":"&amp;AD193)
&amp;IF(LEN(AE193)=0,"",","""&amp;AE$1&amp;""":"""&amp;AE193&amp;"""")
&amp;IF(LEN(AF193)=0,"",","""&amp;AF$1&amp;""":"&amp;AF193)
&amp;IF(LEN(AG193)=0,"",","""&amp;AG$1&amp;""":"&amp;AG193)&amp;"}")</f>
        <v>{"dy":20,"sl":1,"tp":"fe","vl":"Equip2202","cn":1,"pt":"DI","pr":5}</v>
      </c>
    </row>
    <row r="194" spans="1:40">
      <c r="A194">
        <v>20</v>
      </c>
      <c r="B194">
        <v>2</v>
      </c>
      <c r="C194">
        <f>IF(B194&lt;=9,0,
IF(B194=10,1,2))</f>
        <v>0</v>
      </c>
      <c r="D194">
        <f ca="1">RAND()</f>
        <v>0.92740406030746525</v>
      </c>
      <c r="E194">
        <f ca="1">RAND()</f>
        <v>0.1319394527211315</v>
      </c>
      <c r="F194">
        <f ca="1">RAND()</f>
        <v>0.44461061779274813</v>
      </c>
      <c r="G194">
        <f ca="1">RAND()</f>
        <v>0.88495775819833022</v>
      </c>
      <c r="H194">
        <f ca="1">RAND()</f>
        <v>0.84909193748010514</v>
      </c>
      <c r="I194">
        <f ca="1">RAND()</f>
        <v>0.35330376835332578</v>
      </c>
      <c r="M194" t="str">
        <f ca="1">IF(LEN(J194)&lt;&gt;0,J194,VLOOKUP(D194+$B194,$BJ:$BK,MATCH($BK$1,$BJ$1:$BK$1,0),1))</f>
        <v>안 지정 캐릭터 PP 영웅등급</v>
      </c>
      <c r="N194">
        <f ca="1">IF(LEN(K194)&lt;&gt;0,
  IF(LEN($J194)=0,"두 칸 모두 입력",
  IF($J194="지정 장비",K194,INDEX($CA:$CA,MATCH(K194,$CB:$CB,0)))),
IF($M194="삭제","삭제",
IF($M194="지정 장비",VLOOKUP($E194,OFFSET($BS:$BV,0,IF($B194=6,1,IF($B194=7,2,0))),MATCH($BV$1,OFFSET($BS$1:$BV$1,0,IF($B194=6,1,IF($B194=7,2,0))),0),1),
IF(OR($M194="캐릭터 상자 일반등급",$M194="캐릭터 상자 영웅등급"),"삭제",
IF(OR($M194="지정 캐릭터",$M194="지정 캐릭터 PP",IF(ISERROR(FIND("지정 캐릭터 LBP",$M194)),0,1)),
  IF(AND(OR($B194=10,$B194=11),$M194=OFFSET($M194,-1,0)),OFFSET(N194,-1,0),VLOOKUP($E194,$BZ:$CA,MATCH($CA$1,$BZ$1:$CA$1,0),1)),
IF(OR($M194="안 지정 캐릭터 영웅등급",$M194="안 지정 캐릭터 PP 일반등급",$M194="안 지정 캐릭터 PP 영웅등급"),
  IF(AND(OR($B194=10,$B194=11),$M194=OFFSET($M194,-1,0)),OFFSET(N194,-1,0),INT($E194*100000)),
"그외없음"))))))</f>
        <v>13193</v>
      </c>
      <c r="O194">
        <f ca="1">IF(LEN(L194)&lt;&gt;0,
  IF(OR(LEN($J194)=0,LEN($K194)=0),"세 칸 모두 입력",L194),
IF($M194="삭제","삭제",
IF(OR($M194="지정 장비",$M194="캐릭터 상자 일반등급",$M194="캐릭터 상자 영웅등급",$M194="지정 캐릭터",IF(ISERROR(FIND("지정 캐릭터 LBP",$M194)),0,1),$M194="안 지정 캐릭터 영웅등급"),1,
IF($M194="지정 캐릭터 PP",
  IF(AND(OR($B194=10,$B194=11),$M194=OFFSET($M194,-1,0)),OFFSET(O194,-1,0),
    VLOOKUP($M194,$AP:$BB,MATCH($AX$1,$AP$1:$BB$1,0),0)+INT($E194*(VLOOKUP($M194,$AP:$BB,MATCH($AY$1,$AP$1:$BB$1,0),0)-VLOOKUP($M194,$AP:$BB,MATCH($AX$1,$AP$1:$BB$1,0),0)+1))),
IF(OR($M194="안 지정 캐릭터 PP 일반등급",$M194="안 지정 캐릭터 PP 영웅등급"),
  IF(AND(OR($B194=10,$B194=11),$M194=OFFSET($M194,-1,0)),OFFSET(O194,-1,0),
    VLOOKUP($M194,$AP:$BB,MATCH($AX$1,$AP$1:$BB$1,0),0)+INT($E194*(VLOOKUP($M194,$AP:$BB,MATCH($AY$1,$AP$1:$BB$1,0),0)-VLOOKUP($M194,$AP:$BB,MATCH($AX$1,$AP$1:$BB$1,0),0)+1))),
"그외없음")))))</f>
        <v>4</v>
      </c>
      <c r="P194" t="str">
        <f ca="1">IF($M194="삭제","삭제",
IF($M194="지정 장비",
  IF(ISBLANK(VLOOKUP($N194,[1]EquipTable!$1:$1048576,MATCH("표준 GO pr Min",[1]EquipTable!$1:$1,0),0)),"DI",
    IF(ISBLANK(VLOOKUP($N194,[1]EquipTable!$1:$1048576,MATCH("표준 DI pr Min",[1]EquipTable!$1:$1,0),0)),"GO",
      IF(G194&lt;IF($B194&lt;=1,0.5,0.25),"DI","GO"))),
IF(OR($M194="캐릭터 상자 일반등급",$M194="캐릭터 상자 영웅등급"),"DI",
IF(OR($M194="지정 캐릭터",IF(ISERROR(FIND("지정 캐릭터 LBP",$M194)),0,1),$M194="안 지정 캐릭터 영웅등급"),"DI",
IF($M194="지정 캐릭터 PP","DI",
IF(OR($M194="안 지정 캐릭터 PP 일반등급",$M194="안 지정 캐릭터 PP 영웅등급"),"GO",
"그외없음"))))))</f>
        <v>GO</v>
      </c>
      <c r="Q194" t="str">
        <f ca="1">IF($M194="삭제","삭제",
IF($P194="GO","삭제",
IF($M194="지정 장비",
  IF(ISBLANK(VLOOKUP($N194,[1]EquipTable!$1:$1048576,MATCH("표준 DI pp Min",[1]EquipTable!$1:$1,0),0)),"삭제",
    VLOOKUP($N194,[1]EquipTable!$1:$1048576,MATCH("표준 DI pp Min",[1]EquipTable!$1:$1,0),0)+INT($H194*(VLOOKUP($N194,[1]EquipTable!$1:$1048576,MATCH("표준 DI pp Max",[1]EquipTable!$1:$1,0),0)-VLOOKUP($N194,[1]EquipTable!$1:$1048576,MATCH("표준 DI pp Min",[1]EquipTable!$1:$1,0),0)+1))),
IF(OR($M194="캐릭터 상자 일반등급",$M194="캐릭터 상자 영웅등급"),"삭제",
IF(OR($M194="지정 캐릭터",IF(ISERROR(FIND("지정 캐릭터 LBP",$M194)),0,1)),
  IF(AND(OR($B194=10,$B194=11),$M194=OFFSET($M194,-1,0)),OFFSET(Q194,-1,0),
    IF(ISBLANK(VLOOKUP($N194,[2]ActorTable!$1:$1048576,MATCH("표준 DI pp Min",[2]ActorTable!$1:$1,0),0)),"삭제",
      INT(VLOOKUP($M194,$AP:$BC,MATCH($AZ$1,$AP$1:$BC$1,0),0)*(VLOOKUP($N194,[2]ActorTable!$1:$1048576,MATCH("표준 DI pp Min",[2]ActorTable!$1:$1,0),0)+$H194*(VLOOKUP($N194,[2]ActorTable!$1:$1048576,MATCH("표준 DI pp Max",[2]ActorTable!$1:$1,0),0)-VLOOKUP($N194,[2]ActorTable!$1:$1048576,MATCH("표준 DI pp Min",[2]ActorTable!$1:$1,0),0)+1))))),
IF($M194="안 지정 캐릭터 영웅등급",
  IF(AND(OR($B194=10,$B194=11),$M194=OFFSET($M194,-1,0)),OFFSET(Q194,-1,0),
    VLOOKUP($M194,$AP:$BC,MATCH($BB$1,$AP$1:$BC$1,0),0)+INT($H194*(VLOOKUP($M194,$AP:$BC,MATCH($BC$1,$AP$1:$BC$1,0),0)-VLOOKUP($M194,$AP:$BC,MATCH($BB$1,$AP$1:$BC$1,0),0)+1))),
IF($M194="지정 캐릭터 PP",
  IF(AND(OR($B194=10,$B194=11),$M194=OFFSET($M194,-1,0)),OFFSET(Q194,-1,0),
    INT($O194*VLOOKUP($M194,$AP:$BC,MATCH($AZ$1,$AP$1:$BC$1,0),0)*IF($O194&lt;=15,1,1+($O194-15)^0.5/8)*CHOOSE(MID($N194,7,1)+1,1,1.25,2))),
"그외없음")))))))</f>
        <v>삭제</v>
      </c>
      <c r="R194">
        <f ca="1">IF($M194="삭제","삭제",
IF($M194="지정 장비",
  IF($P194="DI",
    VLOOKUP($N194,[1]EquipTable!$1:$1048576,MATCH("표준 DI pr Min",[1]EquipTable!$1:$1,0),0)+INT($I194*(VLOOKUP($N194,[1]EquipTable!$1:$1048576,MATCH("표준 DI pr Max",[1]EquipTable!$1:$1,0),0)-VLOOKUP($N194,[1]EquipTable!$1:$1048576,MATCH("표준 DI pr Min",[1]EquipTable!$1:$1,0),0)+1)),
    ROUNDDOWN(VLOOKUP($N194,[1]EquipTable!$1:$1048576,MATCH("표준 GO pr Min",[1]EquipTable!$1:$1,0),0)+INT($I194*(VLOOKUP($N194,[1]EquipTable!$1:$1048576,MATCH("표준 GO pr Max",[1]EquipTable!$1:$1,0),0)-VLOOKUP($N194,[1]EquipTable!$1:$1048576,MATCH("표준 GO pr Min",[1]EquipTable!$1:$1,0),0)+100)),-2)),
IF(OR($M194="캐릭터 상자 일반등급",$M194="캐릭터 상자 영웅등급"),VLOOKUP($M194,$AP:$BC,MATCH($AZ$1,$AP$1:$BC$1,0),0),
IF(OR($M194="지정 캐릭터",IF(ISERROR(FIND("지정 캐릭터 LBP",$M194)),0,1)),
  IF(AND(OR($B194=10,$B194=11),$M194=OFFSET($M194,-1,0)),OFFSET(R194,-1,0),
    INT(VLOOKUP($M194,$AP:$BC,MATCH($AZ$1,$AP$1:$BC$1,0),0)*(VLOOKUP($N194,[2]ActorTable!$1:$1048576,MATCH("표준 DI pr Min",[2]ActorTable!$1:$1,0),0)+$I194*(VLOOKUP($N194,[2]ActorTable!$1:$1048576,MATCH("표준 DI pr Max",[2]ActorTable!$1:$1,0),0)-VLOOKUP($N194,[2]ActorTable!$1:$1048576,MATCH("표준 DI pr Min",[2]ActorTable!$1:$1,0),0)+1)))),
IF($M194="안 지정 캐릭터 영웅등급",
  IF(AND(OR($B194=10,$B194=11),$M194=OFFSET($M194,-1,0)),OFFSET(R194,-1,0),
    VLOOKUP($M194,$AP:$BC,MATCH($AZ$1,$AP$1:$BC$1,0),0)+INT($I194*(VLOOKUP($M194,$AP:$BC,MATCH($BA$1,$AP$1:$BC$1,0),0)-VLOOKUP($M194,$AP:$BC,MATCH($AZ$1,$AP$1:$BC$1,0),0)+1))),
IF($M194="지정 캐릭터 PP",
  IF(AND(OR($B194=10,$B194=11),$M194=OFFSET($M194,-1,0)),OFFSET(R194,-1,0),
    INT($O194*VLOOKUP($M194,$AP:$BC,MATCH($AZ$1,$AP$1:$BC$1,0),0)*IF($O194&lt;=15,1,1+($O194-15)^0.5/8)*CHOOSE(MID($N194,7,1)+1,1,1.25,2)*(VLOOKUP($M194,$AP:$BC,MATCH($BA$1,$AP$1:$BC$1,0),0)+$I194*(VLOOKUP($M194,$AP:$BC,MATCH($BB$1,$AP$1:$BC$1,0),0)-VLOOKUP($M194,$AP:$BC,MATCH($BA$1,$AP$1:$BC$1,0),0))))),
IF(OR($M194="안 지정 캐릭터 PP 일반등급",$M194="안 지정 캐릭터 PP 영웅등급"),
  IF(AND(OR($B194=10,$B194=11),$M194=OFFSET($M194,-1,0)),OFFSET(R194,-1,0),
    $O194*VLOOKUP($M194,$AP:$BC,MATCH($AZ$1,$AP$1:$BC$1,0),0)),
"그외없음")))))))</f>
        <v>1200</v>
      </c>
      <c r="S194" t="str">
        <f ca="1">IF(OR(ISNUMBER(N194),N194="삭제",ISBLANK(N194)),"",
IF(LEFT(N194,5)="Equip",
  IF($BP$1&lt;VLOOKUP(N194,[1]EquipTable!$1:$1048576,MATCH("업데이트순번",[1]EquipTable!$1:$1,0),0),"업데이트순번이상",""),
IF(LEFT(N194,5)="Actor",
  IF($BY$1&lt;VLOOKUP(N194,[2]ActorTable!$1:$1048576,MATCH("업데이트순번",[2]ActorTable!$1:$1,0),0),"업데이트순번이상",""),
"그외없음")))</f>
        <v/>
      </c>
      <c r="T194" t="str">
        <f ca="1">IF(OR(ISNUMBER(N194),N194="삭제",ISBLANK(N194)),"",
IF(LEFT(N194,5)="Equip",IF(MID(N194,7,1)="4","전설",""),
IF(LEFT(N194,5)="Actor",IF(MID(N194,7,1)="2","전설",""),
"그외없음")))</f>
        <v/>
      </c>
      <c r="U194" t="s">
        <v>91</v>
      </c>
      <c r="V194">
        <v>88102</v>
      </c>
      <c r="W194">
        <v>14</v>
      </c>
      <c r="X194" t="s">
        <v>125</v>
      </c>
      <c r="Z194">
        <v>1400</v>
      </c>
      <c r="AA194" t="str">
        <f ca="1">IF(ISBLANK(AB194),"",
VLOOKUP(AB194,OFFSET(INDIRECT("$A:$B"),0,MATCH(AB$1&amp;"_Verify",INDIRECT("$1:$1"),0)-1),2,0)
)</f>
        <v>upn</v>
      </c>
      <c r="AB194" t="s">
        <v>92</v>
      </c>
      <c r="AC194">
        <v>81403</v>
      </c>
      <c r="AD194">
        <v>6</v>
      </c>
      <c r="AE194" t="s">
        <v>68</v>
      </c>
      <c r="AG194">
        <v>1800</v>
      </c>
      <c r="AH194" t="str">
        <f>IF(OR(ISNUMBER(AC194),AC194="삭제",ISBLANK(AC194)),"",
IF(LEFT(AC194,5)="Equip",
  IF($BP$1&lt;VLOOKUP(AC194,[1]EquipTable!$1:$1048576,MATCH("업데이트순번",[1]EquipTable!$1:$1,0),0),"업데이트순번이상",""),
IF(LEFT(AC194,5)="Actor",
  IF($BY$1&lt;VLOOKUP(AC194,[2]ActorTable!$1:$1048576,MATCH("업데이트순번",[2]ActorTable!$1:$1,0),0),"업데이트순번이상",""),
"그외없음")))</f>
        <v/>
      </c>
      <c r="AI194" s="11" t="str">
        <f>IF(OR(ISNUMBER(AC194),AC194="삭제",ISBLANK(AC194)),"",
IF(LEFT(AC194,5)="Equip",IF(MID(AC194,7,1)="4","전설",""),
IF(LEFT(AC194,5)="Actor",IF(MID(AC194,7,1)="2","전설",""),
"그외없음")))</f>
        <v/>
      </c>
      <c r="AJ194" t="str">
        <f>IF(ISBLANK($AB194),"",
IF(AND($B194&gt;=VLOOKUP($AB194,$AP:$AS,3,0),$B194&lt;=VLOOKUP($AB194,$AP:$AS,4,0)),"","슬롯타입이상"))</f>
        <v/>
      </c>
      <c r="AK194" t="str">
        <f>IF(OR(
  AND(NOT(ISERROR(FIND("상자",AB194))),ISBLANK(AC194)),
  AND(ISBLANK(AB194),ISBLANK(AC194)),
  AND(NOT(ISERROR(FIND("안 지정",AB194))),ISNUMBER(AC194))),"",
IF(AND(NOT(ISERROR(FIND("상자",AB194))),NOT(ISBLANK(AC194))),"밸류불필요",
IF(AND(NOT(ISERROR(FIND("안 지정",AB194))),NOT(ISNUMBER(AC194))),"숫자필요",
IF(NOT(ISERROR(FIND("장비",AB194))),
  IFERROR(VLOOKUP(AC194,[1]EquipTable!$A:$T,MATCH("이름참고",[1]EquipTable!$1:$1,0),0),"장비없음"),
IF(NOT(ISERROR(FIND("캐릭터",AB194))),
  IFERROR(VLOOKUP(AC194,[2]ActorTable!$A:$H,MATCH("이름참고",[2]ActorTable!$1:$1,0),0),"캐릭터없음"),
"")))))</f>
        <v/>
      </c>
      <c r="AL194">
        <v>1</v>
      </c>
      <c r="AM194" t="str">
        <f ca="1">IF(ROW()=2,AN194,OFFSET(AM194,-1,0)&amp;IF(LEN(AN194)=0,"",","&amp;AN194))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v>
      </c>
      <c r="AN194" t="str">
        <f ca="1">IF(AL194&lt;&gt;1,"",
"{"""&amp;A$1&amp;""":"&amp;A194
&amp;","""&amp;B$1&amp;""":"&amp;B194
&amp;IF(LEN(AA194)=0,"",","""&amp;AA$1&amp;""":"""&amp;AA194&amp;"""")
&amp;IF(LEN(AC194)=0,"",","""&amp;AC$1&amp;""":"""&amp;AC194&amp;"""")
&amp;IF(LEN(AD194)=0,"",","""&amp;AD$1&amp;""":"&amp;AD194)
&amp;IF(LEN(AE194)=0,"",","""&amp;AE$1&amp;""":"""&amp;AE194&amp;"""")
&amp;IF(LEN(AF194)=0,"",","""&amp;AF$1&amp;""":"&amp;AF194)
&amp;IF(LEN(AG194)=0,"",","""&amp;AG$1&amp;""":"&amp;AG194)&amp;"}")</f>
        <v>{"dy":20,"sl":2,"tp":"upn","vl":"81403","cn":6,"pt":"GO","pr":1800}</v>
      </c>
    </row>
    <row r="195" spans="1:40">
      <c r="A195">
        <v>20</v>
      </c>
      <c r="B195">
        <v>3</v>
      </c>
      <c r="C195">
        <f>IF(B195&lt;=9,0,
IF(B195=10,1,2))</f>
        <v>0</v>
      </c>
      <c r="D195">
        <f ca="1">RAND()</f>
        <v>0.51946711618126573</v>
      </c>
      <c r="E195">
        <f ca="1">RAND()</f>
        <v>0.31097127786093559</v>
      </c>
      <c r="F195">
        <f ca="1">RAND()</f>
        <v>9.8032331463522304E-2</v>
      </c>
      <c r="G195">
        <f ca="1">RAND()</f>
        <v>0.84660917620765241</v>
      </c>
      <c r="H195">
        <f ca="1">RAND()</f>
        <v>0.86073269955429677</v>
      </c>
      <c r="I195">
        <f ca="1">RAND()</f>
        <v>0.37575673485179073</v>
      </c>
      <c r="M195" t="str">
        <f ca="1">IF(LEN(J195)&lt;&gt;0,J195,VLOOKUP(D195+$B195,$BJ:$BK,MATCH($BK$1,$BJ$1:$BK$1,0),1))</f>
        <v>안 지정 캐릭터 PP 일반등급</v>
      </c>
      <c r="N195">
        <f ca="1">IF(LEN(K195)&lt;&gt;0,
  IF(LEN($J195)=0,"두 칸 모두 입력",
  IF($J195="지정 장비",K195,INDEX($CA:$CA,MATCH(K195,$CB:$CB,0)))),
IF($M195="삭제","삭제",
IF($M195="지정 장비",VLOOKUP($E195,OFFSET($BS:$BV,0,IF($B195=6,1,IF($B195=7,2,0))),MATCH($BV$1,OFFSET($BS$1:$BV$1,0,IF($B195=6,1,IF($B195=7,2,0))),0),1),
IF(OR($M195="캐릭터 상자 일반등급",$M195="캐릭터 상자 영웅등급"),"삭제",
IF(OR($M195="지정 캐릭터",$M195="지정 캐릭터 PP",IF(ISERROR(FIND("지정 캐릭터 LBP",$M195)),0,1)),
  IF(AND(OR($B195=10,$B195=11),$M195=OFFSET($M195,-1,0)),OFFSET(N195,-1,0),VLOOKUP($E195,$BZ:$CA,MATCH($CA$1,$BZ$1:$CA$1,0),1)),
IF(OR($M195="안 지정 캐릭터 영웅등급",$M195="안 지정 캐릭터 PP 일반등급",$M195="안 지정 캐릭터 PP 영웅등급"),
  IF(AND(OR($B195=10,$B195=11),$M195=OFFSET($M195,-1,0)),OFFSET(N195,-1,0),INT($E195*100000)),
"그외없음"))))))</f>
        <v>31097</v>
      </c>
      <c r="O195">
        <f ca="1">IF(LEN(L195)&lt;&gt;0,
  IF(OR(LEN($J195)=0,LEN($K195)=0),"세 칸 모두 입력",L195),
IF($M195="삭제","삭제",
IF(OR($M195="지정 장비",$M195="캐릭터 상자 일반등급",$M195="캐릭터 상자 영웅등급",$M195="지정 캐릭터",IF(ISERROR(FIND("지정 캐릭터 LBP",$M195)),0,1),$M195="안 지정 캐릭터 영웅등급"),1,
IF($M195="지정 캐릭터 PP",
  IF(AND(OR($B195=10,$B195=11),$M195=OFFSET($M195,-1,0)),OFFSET(O195,-1,0),
    VLOOKUP($M195,$AP:$BB,MATCH($AX$1,$AP$1:$BB$1,0),0)+INT($E195*(VLOOKUP($M195,$AP:$BB,MATCH($AY$1,$AP$1:$BB$1,0),0)-VLOOKUP($M195,$AP:$BB,MATCH($AX$1,$AP$1:$BB$1,0),0)+1))),
IF(OR($M195="안 지정 캐릭터 PP 일반등급",$M195="안 지정 캐릭터 PP 영웅등급"),
  IF(AND(OR($B195=10,$B195=11),$M195=OFFSET($M195,-1,0)),OFFSET(O195,-1,0),
    VLOOKUP($M195,$AP:$BB,MATCH($AX$1,$AP$1:$BB$1,0),0)+INT($E195*(VLOOKUP($M195,$AP:$BB,MATCH($AY$1,$AP$1:$BB$1,0),0)-VLOOKUP($M195,$AP:$BB,MATCH($AX$1,$AP$1:$BB$1,0),0)+1))),
"그외없음")))))</f>
        <v>6</v>
      </c>
      <c r="P195" t="str">
        <f ca="1">IF($M195="삭제","삭제",
IF($M195="지정 장비",
  IF(ISBLANK(VLOOKUP($N195,[1]EquipTable!$1:$1048576,MATCH("표준 GO pr Min",[1]EquipTable!$1:$1,0),0)),"DI",
    IF(ISBLANK(VLOOKUP($N195,[1]EquipTable!$1:$1048576,MATCH("표준 DI pr Min",[1]EquipTable!$1:$1,0),0)),"GO",
      IF(G195&lt;IF($B195&lt;=1,0.5,0.25),"DI","GO"))),
IF(OR($M195="캐릭터 상자 일반등급",$M195="캐릭터 상자 영웅등급"),"DI",
IF(OR($M195="지정 캐릭터",IF(ISERROR(FIND("지정 캐릭터 LBP",$M195)),0,1),$M195="안 지정 캐릭터 영웅등급"),"DI",
IF($M195="지정 캐릭터 PP","DI",
IF(OR($M195="안 지정 캐릭터 PP 일반등급",$M195="안 지정 캐릭터 PP 영웅등급"),"GO",
"그외없음"))))))</f>
        <v>GO</v>
      </c>
      <c r="Q195" t="str">
        <f ca="1">IF($M195="삭제","삭제",
IF($P195="GO","삭제",
IF($M195="지정 장비",
  IF(ISBLANK(VLOOKUP($N195,[1]EquipTable!$1:$1048576,MATCH("표준 DI pp Min",[1]EquipTable!$1:$1,0),0)),"삭제",
    VLOOKUP($N195,[1]EquipTable!$1:$1048576,MATCH("표준 DI pp Min",[1]EquipTable!$1:$1,0),0)+INT($H195*(VLOOKUP($N195,[1]EquipTable!$1:$1048576,MATCH("표준 DI pp Max",[1]EquipTable!$1:$1,0),0)-VLOOKUP($N195,[1]EquipTable!$1:$1048576,MATCH("표준 DI pp Min",[1]EquipTable!$1:$1,0),0)+1))),
IF(OR($M195="캐릭터 상자 일반등급",$M195="캐릭터 상자 영웅등급"),"삭제",
IF(OR($M195="지정 캐릭터",IF(ISERROR(FIND("지정 캐릭터 LBP",$M195)),0,1)),
  IF(AND(OR($B195=10,$B195=11),$M195=OFFSET($M195,-1,0)),OFFSET(Q195,-1,0),
    IF(ISBLANK(VLOOKUP($N195,[2]ActorTable!$1:$1048576,MATCH("표준 DI pp Min",[2]ActorTable!$1:$1,0),0)),"삭제",
      INT(VLOOKUP($M195,$AP:$BC,MATCH($AZ$1,$AP$1:$BC$1,0),0)*(VLOOKUP($N195,[2]ActorTable!$1:$1048576,MATCH("표준 DI pp Min",[2]ActorTable!$1:$1,0),0)+$H195*(VLOOKUP($N195,[2]ActorTable!$1:$1048576,MATCH("표준 DI pp Max",[2]ActorTable!$1:$1,0),0)-VLOOKUP($N195,[2]ActorTable!$1:$1048576,MATCH("표준 DI pp Min",[2]ActorTable!$1:$1,0),0)+1))))),
IF($M195="안 지정 캐릭터 영웅등급",
  IF(AND(OR($B195=10,$B195=11),$M195=OFFSET($M195,-1,0)),OFFSET(Q195,-1,0),
    VLOOKUP($M195,$AP:$BC,MATCH($BB$1,$AP$1:$BC$1,0),0)+INT($H195*(VLOOKUP($M195,$AP:$BC,MATCH($BC$1,$AP$1:$BC$1,0),0)-VLOOKUP($M195,$AP:$BC,MATCH($BB$1,$AP$1:$BC$1,0),0)+1))),
IF($M195="지정 캐릭터 PP",
  IF(AND(OR($B195=10,$B195=11),$M195=OFFSET($M195,-1,0)),OFFSET(Q195,-1,0),
    INT($O195*VLOOKUP($M195,$AP:$BC,MATCH($AZ$1,$AP$1:$BC$1,0),0)*IF($O195&lt;=15,1,1+($O195-15)^0.5/8)*CHOOSE(MID($N195,7,1)+1,1,1.25,2))),
"그외없음")))))))</f>
        <v>삭제</v>
      </c>
      <c r="R195">
        <f ca="1">IF($M195="삭제","삭제",
IF($M195="지정 장비",
  IF($P195="DI",
    VLOOKUP($N195,[1]EquipTable!$1:$1048576,MATCH("표준 DI pr Min",[1]EquipTable!$1:$1,0),0)+INT($I195*(VLOOKUP($N195,[1]EquipTable!$1:$1048576,MATCH("표준 DI pr Max",[1]EquipTable!$1:$1,0),0)-VLOOKUP($N195,[1]EquipTable!$1:$1048576,MATCH("표준 DI pr Min",[1]EquipTable!$1:$1,0),0)+1)),
    ROUNDDOWN(VLOOKUP($N195,[1]EquipTable!$1:$1048576,MATCH("표준 GO pr Min",[1]EquipTable!$1:$1,0),0)+INT($I195*(VLOOKUP($N195,[1]EquipTable!$1:$1048576,MATCH("표준 GO pr Max",[1]EquipTable!$1:$1,0),0)-VLOOKUP($N195,[1]EquipTable!$1:$1048576,MATCH("표준 GO pr Min",[1]EquipTable!$1:$1,0),0)+100)),-2)),
IF(OR($M195="캐릭터 상자 일반등급",$M195="캐릭터 상자 영웅등급"),VLOOKUP($M195,$AP:$BC,MATCH($AZ$1,$AP$1:$BC$1,0),0),
IF(OR($M195="지정 캐릭터",IF(ISERROR(FIND("지정 캐릭터 LBP",$M195)),0,1)),
  IF(AND(OR($B195=10,$B195=11),$M195=OFFSET($M195,-1,0)),OFFSET(R195,-1,0),
    INT(VLOOKUP($M195,$AP:$BC,MATCH($AZ$1,$AP$1:$BC$1,0),0)*(VLOOKUP($N195,[2]ActorTable!$1:$1048576,MATCH("표준 DI pr Min",[2]ActorTable!$1:$1,0),0)+$I195*(VLOOKUP($N195,[2]ActorTable!$1:$1048576,MATCH("표준 DI pr Max",[2]ActorTable!$1:$1,0),0)-VLOOKUP($N195,[2]ActorTable!$1:$1048576,MATCH("표준 DI pr Min",[2]ActorTable!$1:$1,0),0)+1)))),
IF($M195="안 지정 캐릭터 영웅등급",
  IF(AND(OR($B195=10,$B195=11),$M195=OFFSET($M195,-1,0)),OFFSET(R195,-1,0),
    VLOOKUP($M195,$AP:$BC,MATCH($AZ$1,$AP$1:$BC$1,0),0)+INT($I195*(VLOOKUP($M195,$AP:$BC,MATCH($BA$1,$AP$1:$BC$1,0),0)-VLOOKUP($M195,$AP:$BC,MATCH($AZ$1,$AP$1:$BC$1,0),0)+1))),
IF($M195="지정 캐릭터 PP",
  IF(AND(OR($B195=10,$B195=11),$M195=OFFSET($M195,-1,0)),OFFSET(R195,-1,0),
    INT($O195*VLOOKUP($M195,$AP:$BC,MATCH($AZ$1,$AP$1:$BC$1,0),0)*IF($O195&lt;=15,1,1+($O195-15)^0.5/8)*CHOOSE(MID($N195,7,1)+1,1,1.25,2)*(VLOOKUP($M195,$AP:$BC,MATCH($BA$1,$AP$1:$BC$1,0),0)+$I195*(VLOOKUP($M195,$AP:$BC,MATCH($BB$1,$AP$1:$BC$1,0),0)-VLOOKUP($M195,$AP:$BC,MATCH($BA$1,$AP$1:$BC$1,0),0))))),
IF(OR($M195="안 지정 캐릭터 PP 일반등급",$M195="안 지정 캐릭터 PP 영웅등급"),
  IF(AND(OR($B195=10,$B195=11),$M195=OFFSET($M195,-1,0)),OFFSET(R195,-1,0),
    $O195*VLOOKUP($M195,$AP:$BC,MATCH($AZ$1,$AP$1:$BC$1,0),0)),
"그외없음")))))))</f>
        <v>1800</v>
      </c>
      <c r="S195" t="str">
        <f ca="1">IF(OR(ISNUMBER(N195),N195="삭제",ISBLANK(N195)),"",
IF(LEFT(N195,5)="Equip",
  IF($BP$1&lt;VLOOKUP(N195,[1]EquipTable!$1:$1048576,MATCH("업데이트순번",[1]EquipTable!$1:$1,0),0),"업데이트순번이상",""),
IF(LEFT(N195,5)="Actor",
  IF($BY$1&lt;VLOOKUP(N195,[2]ActorTable!$1:$1048576,MATCH("업데이트순번",[2]ActorTable!$1:$1,0),0),"업데이트순번이상",""),
"그외없음")))</f>
        <v/>
      </c>
      <c r="T195" t="str">
        <f ca="1">IF(OR(ISNUMBER(N195),N195="삭제",ISBLANK(N195)),"",
IF(LEFT(N195,5)="Equip",IF(MID(N195,7,1)="4","전설",""),
IF(LEFT(N195,5)="Actor",IF(MID(N195,7,1)="2","전설",""),
"그외없음")))</f>
        <v/>
      </c>
      <c r="U195" t="s">
        <v>92</v>
      </c>
      <c r="V195">
        <v>69160</v>
      </c>
      <c r="W195">
        <v>13</v>
      </c>
      <c r="X195" t="s">
        <v>125</v>
      </c>
      <c r="Z195">
        <v>1300</v>
      </c>
      <c r="AA195" t="str">
        <f ca="1">IF(ISBLANK(AB195),"",
VLOOKUP(AB195,OFFSET(INDIRECT("$A:$B"),0,MATCH(AB$1&amp;"_Verify",INDIRECT("$1:$1"),0)-1),2,0)
)</f>
        <v>fe</v>
      </c>
      <c r="AB195" t="s">
        <v>82</v>
      </c>
      <c r="AC195" t="s">
        <v>444</v>
      </c>
      <c r="AD195">
        <v>1</v>
      </c>
      <c r="AE195" t="s">
        <v>125</v>
      </c>
      <c r="AG195">
        <v>800</v>
      </c>
      <c r="AH195" t="str">
        <f ca="1">IF(OR(ISNUMBER(AC195),AC195="삭제",ISBLANK(AC195)),"",
IF(LEFT(AC195,5)="Equip",
  IF($BP$1&lt;VLOOKUP(AC195,[1]EquipTable!$1:$1048576,MATCH("업데이트순번",[1]EquipTable!$1:$1,0),0),"업데이트순번이상",""),
IF(LEFT(AC195,5)="Actor",
  IF($BY$1&lt;VLOOKUP(AC195,[2]ActorTable!$1:$1048576,MATCH("업데이트순번",[2]ActorTable!$1:$1,0),0),"업데이트순번이상",""),
"그외없음")))</f>
        <v/>
      </c>
      <c r="AI195" s="11" t="str">
        <f>IF(OR(ISNUMBER(AC195),AC195="삭제",ISBLANK(AC195)),"",
IF(LEFT(AC195,5)="Equip",IF(MID(AC195,7,1)="4","전설",""),
IF(LEFT(AC195,5)="Actor",IF(MID(AC195,7,1)="2","전설",""),
"그외없음")))</f>
        <v/>
      </c>
      <c r="AJ195" t="str">
        <f>IF(ISBLANK($AB195),"",
IF(AND($B195&gt;=VLOOKUP($AB195,$AP:$AS,3,0),$B195&lt;=VLOOKUP($AB195,$AP:$AS,4,0)),"","슬롯타입이상"))</f>
        <v/>
      </c>
      <c r="AK195" t="str">
        <f ca="1">IF(OR(
  AND(NOT(ISERROR(FIND("상자",AB195))),ISBLANK(AC195)),
  AND(ISBLANK(AB195),ISBLANK(AC195)),
  AND(NOT(ISERROR(FIND("안 지정",AB195))),ISNUMBER(AC195))),"",
IF(AND(NOT(ISERROR(FIND("상자",AB195))),NOT(ISBLANK(AC195))),"밸류불필요",
IF(AND(NOT(ISERROR(FIND("안 지정",AB195))),NOT(ISNUMBER(AC195))),"숫자필요",
IF(NOT(ISERROR(FIND("장비",AB195))),
  IFERROR(VLOOKUP(AC195,[1]EquipTable!$A:$T,MATCH("이름참고",[1]EquipTable!$1:$1,0),0),"장비없음"),
IF(NOT(ISERROR(FIND("캐릭터",AB195))),
  IFERROR(VLOOKUP(AC195,[2]ActorTable!$A:$H,MATCH("이름참고",[2]ActorTable!$1:$1,0),0),"캐릭터없음"),
"")))))</f>
        <v>얼룩진 도끼</v>
      </c>
      <c r="AL195">
        <v>1</v>
      </c>
      <c r="AM195" t="str">
        <f ca="1">IF(ROW()=2,AN195,OFFSET(AM195,-1,0)&amp;IF(LEN(AN195)=0,"",","&amp;AN195))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v>
      </c>
      <c r="AN195" t="str">
        <f ca="1">IF(AL195&lt;&gt;1,"",
"{"""&amp;A$1&amp;""":"&amp;A195
&amp;","""&amp;B$1&amp;""":"&amp;B195
&amp;IF(LEN(AA195)=0,"",","""&amp;AA$1&amp;""":"""&amp;AA195&amp;"""")
&amp;IF(LEN(AC195)=0,"",","""&amp;AC$1&amp;""":"""&amp;AC195&amp;"""")
&amp;IF(LEN(AD195)=0,"",","""&amp;AD$1&amp;""":"&amp;AD195)
&amp;IF(LEN(AE195)=0,"",","""&amp;AE$1&amp;""":"""&amp;AE195&amp;"""")
&amp;IF(LEN(AF195)=0,"",","""&amp;AF$1&amp;""":"&amp;AF195)
&amp;IF(LEN(AG195)=0,"",","""&amp;AG$1&amp;""":"&amp;AG195)&amp;"}")</f>
        <v>{"dy":20,"sl":3,"tp":"fe","vl":"Equip0002","cn":1,"pt":"GO","pr":800}</v>
      </c>
    </row>
    <row r="196" spans="1:40">
      <c r="A196">
        <v>20</v>
      </c>
      <c r="B196">
        <v>4</v>
      </c>
      <c r="C196">
        <f>IF(B196&lt;=9,0,
IF(B196=10,1,2))</f>
        <v>0</v>
      </c>
      <c r="D196">
        <f ca="1">RAND()</f>
        <v>0.10312380853906522</v>
      </c>
      <c r="E196">
        <f ca="1">RAND()</f>
        <v>2.3980016913452196E-2</v>
      </c>
      <c r="F196">
        <f ca="1">RAND()</f>
        <v>0.2589619646514878</v>
      </c>
      <c r="G196">
        <f ca="1">RAND()</f>
        <v>4.4379737160143873E-2</v>
      </c>
      <c r="H196">
        <f ca="1">RAND()</f>
        <v>0.13084718061808798</v>
      </c>
      <c r="I196">
        <f ca="1">RAND()</f>
        <v>0.28480263031978492</v>
      </c>
      <c r="M196" t="str">
        <f ca="1">IF(LEN(J196)&lt;&gt;0,J196,VLOOKUP(D196+$B196,$BJ:$BK,MATCH($BK$1,$BJ$1:$BK$1,0),1))</f>
        <v>안 지정 캐릭터 PP 일반등급</v>
      </c>
      <c r="N196">
        <f ca="1">IF(LEN(K196)&lt;&gt;0,
  IF(LEN($J196)=0,"두 칸 모두 입력",
  IF($J196="지정 장비",K196,INDEX($CA:$CA,MATCH(K196,$CB:$CB,0)))),
IF($M196="삭제","삭제",
IF($M196="지정 장비",VLOOKUP($E196,OFFSET($BS:$BV,0,IF($B196=6,1,IF($B196=7,2,0))),MATCH($BV$1,OFFSET($BS$1:$BV$1,0,IF($B196=6,1,IF($B196=7,2,0))),0),1),
IF(OR($M196="캐릭터 상자 일반등급",$M196="캐릭터 상자 영웅등급"),"삭제",
IF(OR($M196="지정 캐릭터",$M196="지정 캐릭터 PP",IF(ISERROR(FIND("지정 캐릭터 LBP",$M196)),0,1)),
  IF(AND(OR($B196=10,$B196=11),$M196=OFFSET($M196,-1,0)),OFFSET(N196,-1,0),VLOOKUP($E196,$BZ:$CA,MATCH($CA$1,$BZ$1:$CA$1,0),1)),
IF(OR($M196="안 지정 캐릭터 영웅등급",$M196="안 지정 캐릭터 PP 일반등급",$M196="안 지정 캐릭터 PP 영웅등급"),
  IF(AND(OR($B196=10,$B196=11),$M196=OFFSET($M196,-1,0)),OFFSET(N196,-1,0),INT($E196*100000)),
"그외없음"))))))</f>
        <v>2398</v>
      </c>
      <c r="O196">
        <f ca="1">IF(LEN(L196)&lt;&gt;0,
  IF(OR(LEN($J196)=0,LEN($K196)=0),"세 칸 모두 입력",L196),
IF($M196="삭제","삭제",
IF(OR($M196="지정 장비",$M196="캐릭터 상자 일반등급",$M196="캐릭터 상자 영웅등급",$M196="지정 캐릭터",IF(ISERROR(FIND("지정 캐릭터 LBP",$M196)),0,1),$M196="안 지정 캐릭터 영웅등급"),1,
IF($M196="지정 캐릭터 PP",
  IF(AND(OR($B196=10,$B196=11),$M196=OFFSET($M196,-1,0)),OFFSET(O196,-1,0),
    VLOOKUP($M196,$AP:$BB,MATCH($AX$1,$AP$1:$BB$1,0),0)+INT($E196*(VLOOKUP($M196,$AP:$BB,MATCH($AY$1,$AP$1:$BB$1,0),0)-VLOOKUP($M196,$AP:$BB,MATCH($AX$1,$AP$1:$BB$1,0),0)+1))),
IF(OR($M196="안 지정 캐릭터 PP 일반등급",$M196="안 지정 캐릭터 PP 영웅등급"),
  IF(AND(OR($B196=10,$B196=11),$M196=OFFSET($M196,-1,0)),OFFSET(O196,-1,0),
    VLOOKUP($M196,$AP:$BB,MATCH($AX$1,$AP$1:$BB$1,0),0)+INT($E196*(VLOOKUP($M196,$AP:$BB,MATCH($AY$1,$AP$1:$BB$1,0),0)-VLOOKUP($M196,$AP:$BB,MATCH($AX$1,$AP$1:$BB$1,0),0)+1))),
"그외없음")))))</f>
        <v>3</v>
      </c>
      <c r="P196" t="str">
        <f ca="1">IF($M196="삭제","삭제",
IF($M196="지정 장비",
  IF(ISBLANK(VLOOKUP($N196,[1]EquipTable!$1:$1048576,MATCH("표준 GO pr Min",[1]EquipTable!$1:$1,0),0)),"DI",
    IF(ISBLANK(VLOOKUP($N196,[1]EquipTable!$1:$1048576,MATCH("표준 DI pr Min",[1]EquipTable!$1:$1,0),0)),"GO",
      IF(G196&lt;IF($B196&lt;=1,0.5,0.25),"DI","GO"))),
IF(OR($M196="캐릭터 상자 일반등급",$M196="캐릭터 상자 영웅등급"),"DI",
IF(OR($M196="지정 캐릭터",IF(ISERROR(FIND("지정 캐릭터 LBP",$M196)),0,1),$M196="안 지정 캐릭터 영웅등급"),"DI",
IF($M196="지정 캐릭터 PP","DI",
IF(OR($M196="안 지정 캐릭터 PP 일반등급",$M196="안 지정 캐릭터 PP 영웅등급"),"GO",
"그외없음"))))))</f>
        <v>GO</v>
      </c>
      <c r="Q196" t="str">
        <f ca="1">IF($M196="삭제","삭제",
IF($P196="GO","삭제",
IF($M196="지정 장비",
  IF(ISBLANK(VLOOKUP($N196,[1]EquipTable!$1:$1048576,MATCH("표준 DI pp Min",[1]EquipTable!$1:$1,0),0)),"삭제",
    VLOOKUP($N196,[1]EquipTable!$1:$1048576,MATCH("표준 DI pp Min",[1]EquipTable!$1:$1,0),0)+INT($H196*(VLOOKUP($N196,[1]EquipTable!$1:$1048576,MATCH("표준 DI pp Max",[1]EquipTable!$1:$1,0),0)-VLOOKUP($N196,[1]EquipTable!$1:$1048576,MATCH("표준 DI pp Min",[1]EquipTable!$1:$1,0),0)+1))),
IF(OR($M196="캐릭터 상자 일반등급",$M196="캐릭터 상자 영웅등급"),"삭제",
IF(OR($M196="지정 캐릭터",IF(ISERROR(FIND("지정 캐릭터 LBP",$M196)),0,1)),
  IF(AND(OR($B196=10,$B196=11),$M196=OFFSET($M196,-1,0)),OFFSET(Q196,-1,0),
    IF(ISBLANK(VLOOKUP($N196,[2]ActorTable!$1:$1048576,MATCH("표준 DI pp Min",[2]ActorTable!$1:$1,0),0)),"삭제",
      INT(VLOOKUP($M196,$AP:$BC,MATCH($AZ$1,$AP$1:$BC$1,0),0)*(VLOOKUP($N196,[2]ActorTable!$1:$1048576,MATCH("표준 DI pp Min",[2]ActorTable!$1:$1,0),0)+$H196*(VLOOKUP($N196,[2]ActorTable!$1:$1048576,MATCH("표준 DI pp Max",[2]ActorTable!$1:$1,0),0)-VLOOKUP($N196,[2]ActorTable!$1:$1048576,MATCH("표준 DI pp Min",[2]ActorTable!$1:$1,0),0)+1))))),
IF($M196="안 지정 캐릭터 영웅등급",
  IF(AND(OR($B196=10,$B196=11),$M196=OFFSET($M196,-1,0)),OFFSET(Q196,-1,0),
    VLOOKUP($M196,$AP:$BC,MATCH($BB$1,$AP$1:$BC$1,0),0)+INT($H196*(VLOOKUP($M196,$AP:$BC,MATCH($BC$1,$AP$1:$BC$1,0),0)-VLOOKUP($M196,$AP:$BC,MATCH($BB$1,$AP$1:$BC$1,0),0)+1))),
IF($M196="지정 캐릭터 PP",
  IF(AND(OR($B196=10,$B196=11),$M196=OFFSET($M196,-1,0)),OFFSET(Q196,-1,0),
    INT($O196*VLOOKUP($M196,$AP:$BC,MATCH($AZ$1,$AP$1:$BC$1,0),0)*IF($O196&lt;=15,1,1+($O196-15)^0.5/8)*CHOOSE(MID($N196,7,1)+1,1,1.25,2))),
"그외없음")))))))</f>
        <v>삭제</v>
      </c>
      <c r="R196">
        <f ca="1">IF($M196="삭제","삭제",
IF($M196="지정 장비",
  IF($P196="DI",
    VLOOKUP($N196,[1]EquipTable!$1:$1048576,MATCH("표준 DI pr Min",[1]EquipTable!$1:$1,0),0)+INT($I196*(VLOOKUP($N196,[1]EquipTable!$1:$1048576,MATCH("표준 DI pr Max",[1]EquipTable!$1:$1,0),0)-VLOOKUP($N196,[1]EquipTable!$1:$1048576,MATCH("표준 DI pr Min",[1]EquipTable!$1:$1,0),0)+1)),
    ROUNDDOWN(VLOOKUP($N196,[1]EquipTable!$1:$1048576,MATCH("표준 GO pr Min",[1]EquipTable!$1:$1,0),0)+INT($I196*(VLOOKUP($N196,[1]EquipTable!$1:$1048576,MATCH("표준 GO pr Max",[1]EquipTable!$1:$1,0),0)-VLOOKUP($N196,[1]EquipTable!$1:$1048576,MATCH("표준 GO pr Min",[1]EquipTable!$1:$1,0),0)+100)),-2)),
IF(OR($M196="캐릭터 상자 일반등급",$M196="캐릭터 상자 영웅등급"),VLOOKUP($M196,$AP:$BC,MATCH($AZ$1,$AP$1:$BC$1,0),0),
IF(OR($M196="지정 캐릭터",IF(ISERROR(FIND("지정 캐릭터 LBP",$M196)),0,1)),
  IF(AND(OR($B196=10,$B196=11),$M196=OFFSET($M196,-1,0)),OFFSET(R196,-1,0),
    INT(VLOOKUP($M196,$AP:$BC,MATCH($AZ$1,$AP$1:$BC$1,0),0)*(VLOOKUP($N196,[2]ActorTable!$1:$1048576,MATCH("표준 DI pr Min",[2]ActorTable!$1:$1,0),0)+$I196*(VLOOKUP($N196,[2]ActorTable!$1:$1048576,MATCH("표준 DI pr Max",[2]ActorTable!$1:$1,0),0)-VLOOKUP($N196,[2]ActorTable!$1:$1048576,MATCH("표준 DI pr Min",[2]ActorTable!$1:$1,0),0)+1)))),
IF($M196="안 지정 캐릭터 영웅등급",
  IF(AND(OR($B196=10,$B196=11),$M196=OFFSET($M196,-1,0)),OFFSET(R196,-1,0),
    VLOOKUP($M196,$AP:$BC,MATCH($AZ$1,$AP$1:$BC$1,0),0)+INT($I196*(VLOOKUP($M196,$AP:$BC,MATCH($BA$1,$AP$1:$BC$1,0),0)-VLOOKUP($M196,$AP:$BC,MATCH($AZ$1,$AP$1:$BC$1,0),0)+1))),
IF($M196="지정 캐릭터 PP",
  IF(AND(OR($B196=10,$B196=11),$M196=OFFSET($M196,-1,0)),OFFSET(R196,-1,0),
    INT($O196*VLOOKUP($M196,$AP:$BC,MATCH($AZ$1,$AP$1:$BC$1,0),0)*IF($O196&lt;=15,1,1+($O196-15)^0.5/8)*CHOOSE(MID($N196,7,1)+1,1,1.25,2)*(VLOOKUP($M196,$AP:$BC,MATCH($BA$1,$AP$1:$BC$1,0),0)+$I196*(VLOOKUP($M196,$AP:$BC,MATCH($BB$1,$AP$1:$BC$1,0),0)-VLOOKUP($M196,$AP:$BC,MATCH($BA$1,$AP$1:$BC$1,0),0))))),
IF(OR($M196="안 지정 캐릭터 PP 일반등급",$M196="안 지정 캐릭터 PP 영웅등급"),
  IF(AND(OR($B196=10,$B196=11),$M196=OFFSET($M196,-1,0)),OFFSET(R196,-1,0),
    $O196*VLOOKUP($M196,$AP:$BC,MATCH($AZ$1,$AP$1:$BC$1,0),0)),
"그외없음")))))))</f>
        <v>900</v>
      </c>
      <c r="S196" t="str">
        <f ca="1">IF(OR(ISNUMBER(N196),N196="삭제",ISBLANK(N196)),"",
IF(LEFT(N196,5)="Equip",
  IF($BP$1&lt;VLOOKUP(N196,[1]EquipTable!$1:$1048576,MATCH("업데이트순번",[1]EquipTable!$1:$1,0),0),"업데이트순번이상",""),
IF(LEFT(N196,5)="Actor",
  IF($BY$1&lt;VLOOKUP(N196,[2]ActorTable!$1:$1048576,MATCH("업데이트순번",[2]ActorTable!$1:$1,0),0),"업데이트순번이상",""),
"그외없음")))</f>
        <v/>
      </c>
      <c r="T196" t="str">
        <f ca="1">IF(OR(ISNUMBER(N196),N196="삭제",ISBLANK(N196)),"",
IF(LEFT(N196,5)="Equip",IF(MID(N196,7,1)="4","전설",""),
IF(LEFT(N196,5)="Actor",IF(MID(N196,7,1)="2","전설",""),
"그외없음")))</f>
        <v/>
      </c>
      <c r="U196" t="s">
        <v>92</v>
      </c>
      <c r="V196">
        <v>81403</v>
      </c>
      <c r="W196">
        <v>13</v>
      </c>
      <c r="X196" t="s">
        <v>125</v>
      </c>
      <c r="Z196">
        <v>1300</v>
      </c>
      <c r="AA196" t="str">
        <f ca="1">IF(ISBLANK(AB196),"",
VLOOKUP(AB196,OFFSET(INDIRECT("$A:$B"),0,MATCH(AB$1&amp;"_Verify",INDIRECT("$1:$1"),0)-1),2,0)
)</f>
        <v>fe</v>
      </c>
      <c r="AB196" t="s">
        <v>82</v>
      </c>
      <c r="AC196" t="s">
        <v>393</v>
      </c>
      <c r="AD196">
        <v>1</v>
      </c>
      <c r="AE196" t="s">
        <v>125</v>
      </c>
      <c r="AG196">
        <v>800</v>
      </c>
      <c r="AH196" t="str">
        <f ca="1">IF(OR(ISNUMBER(AC196),AC196="삭제",ISBLANK(AC196)),"",
IF(LEFT(AC196,5)="Equip",
  IF($BP$1&lt;VLOOKUP(AC196,[1]EquipTable!$1:$1048576,MATCH("업데이트순번",[1]EquipTable!$1:$1,0),0),"업데이트순번이상",""),
IF(LEFT(AC196,5)="Actor",
  IF($BY$1&lt;VLOOKUP(AC196,[2]ActorTable!$1:$1048576,MATCH("업데이트순번",[2]ActorTable!$1:$1,0),0),"업데이트순번이상",""),
"그외없음")))</f>
        <v/>
      </c>
      <c r="AI196" s="11" t="str">
        <f>IF(OR(ISNUMBER(AC196),AC196="삭제",ISBLANK(AC196)),"",
IF(LEFT(AC196,5)="Equip",IF(MID(AC196,7,1)="4","전설",""),
IF(LEFT(AC196,5)="Actor",IF(MID(AC196,7,1)="2","전설",""),
"그외없음")))</f>
        <v/>
      </c>
      <c r="AJ196" t="str">
        <f>IF(ISBLANK($AB196),"",
IF(AND($B196&gt;=VLOOKUP($AB196,$AP:$AS,3,0),$B196&lt;=VLOOKUP($AB196,$AP:$AS,4,0)),"","슬롯타입이상"))</f>
        <v/>
      </c>
      <c r="AK196" t="str">
        <f ca="1">IF(OR(
  AND(NOT(ISERROR(FIND("상자",AB196))),ISBLANK(AC196)),
  AND(ISBLANK(AB196),ISBLANK(AC196)),
  AND(NOT(ISERROR(FIND("안 지정",AB196))),ISNUMBER(AC196))),"",
IF(AND(NOT(ISERROR(FIND("상자",AB196))),NOT(ISBLANK(AC196))),"밸류불필요",
IF(AND(NOT(ISERROR(FIND("안 지정",AB196))),NOT(ISNUMBER(AC196))),"숫자필요",
IF(NOT(ISERROR(FIND("장비",AB196))),
  IFERROR(VLOOKUP(AC196,[1]EquipTable!$A:$T,MATCH("이름참고",[1]EquipTable!$1:$1,0),0),"장비없음"),
IF(NOT(ISERROR(FIND("캐릭터",AB196))),
  IFERROR(VLOOKUP(AC196,[2]ActorTable!$A:$H,MATCH("이름참고",[2]ActorTable!$1:$1,0),0),"캐릭터없음"),
"")))))</f>
        <v>떠오르는 태양</v>
      </c>
      <c r="AL196">
        <v>1</v>
      </c>
      <c r="AM196" t="str">
        <f ca="1">IF(ROW()=2,AN196,OFFSET(AM196,-1,0)&amp;IF(LEN(AN196)=0,"",","&amp;AN196))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v>
      </c>
      <c r="AN196" t="str">
        <f ca="1">IF(AL196&lt;&gt;1,"",
"{"""&amp;A$1&amp;""":"&amp;A196
&amp;","""&amp;B$1&amp;""":"&amp;B196
&amp;IF(LEN(AA196)=0,"",","""&amp;AA$1&amp;""":"""&amp;AA196&amp;"""")
&amp;IF(LEN(AC196)=0,"",","""&amp;AC$1&amp;""":"""&amp;AC196&amp;"""")
&amp;IF(LEN(AD196)=0,"",","""&amp;AD$1&amp;""":"&amp;AD196)
&amp;IF(LEN(AE196)=0,"",","""&amp;AE$1&amp;""":"""&amp;AE196&amp;"""")
&amp;IF(LEN(AF196)=0,"",","""&amp;AF$1&amp;""":"&amp;AF196)
&amp;IF(LEN(AG196)=0,"",","""&amp;AG$1&amp;""":"&amp;AG196)&amp;"}")</f>
        <v>{"dy":20,"sl":4,"tp":"fe","vl":"Equip3002","cn":1,"pt":"GO","pr":800}</v>
      </c>
    </row>
    <row r="197" spans="1:40">
      <c r="A197">
        <v>20</v>
      </c>
      <c r="B197">
        <v>5</v>
      </c>
      <c r="C197">
        <f>IF(B197&lt;=9,0,
IF(B197=10,1,2))</f>
        <v>0</v>
      </c>
      <c r="D197">
        <f ca="1">RAND()</f>
        <v>0.41693845675097707</v>
      </c>
      <c r="E197">
        <f ca="1">RAND()</f>
        <v>0.76603852171161513</v>
      </c>
      <c r="F197">
        <f ca="1">RAND()</f>
        <v>0.17621100147463098</v>
      </c>
      <c r="G197">
        <f ca="1">RAND()</f>
        <v>0.10206488434321837</v>
      </c>
      <c r="H197">
        <f ca="1">RAND()</f>
        <v>0.90080854061702598</v>
      </c>
      <c r="I197">
        <f ca="1">RAND()</f>
        <v>0.20831198578915988</v>
      </c>
      <c r="M197" t="str">
        <f ca="1">IF(LEN(J197)&lt;&gt;0,J197,VLOOKUP(D197+$B197,$BJ:$BK,MATCH($BK$1,$BJ$1:$BK$1,0),1))</f>
        <v>지정 장비</v>
      </c>
      <c r="N197" t="str">
        <f ca="1">IF(LEN(K197)&lt;&gt;0,
  IF(LEN($J197)=0,"두 칸 모두 입력",
  IF($J197="지정 장비",K197,INDEX($CA:$CA,MATCH(K197,$CB:$CB,0)))),
IF($M197="삭제","삭제",
IF($M197="지정 장비",VLOOKUP($E197,OFFSET($BS:$BV,0,IF($B197=6,1,IF($B197=7,2,0))),MATCH($BV$1,OFFSET($BS$1:$BV$1,0,IF($B197=6,1,IF($B197=7,2,0))),0),1),
IF(OR($M197="캐릭터 상자 일반등급",$M197="캐릭터 상자 영웅등급"),"삭제",
IF(OR($M197="지정 캐릭터",$M197="지정 캐릭터 PP",IF(ISERROR(FIND("지정 캐릭터 LBP",$M197)),0,1)),
  IF(AND(OR($B197=10,$B197=11),$M197=OFFSET($M197,-1,0)),OFFSET(N197,-1,0),VLOOKUP($E197,$BZ:$CA,MATCH($CA$1,$BZ$1:$CA$1,0),1)),
IF(OR($M197="안 지정 캐릭터 영웅등급",$M197="안 지정 캐릭터 PP 일반등급",$M197="안 지정 캐릭터 PP 영웅등급"),
  IF(AND(OR($B197=10,$B197=11),$M197=OFFSET($M197,-1,0)),OFFSET(N197,-1,0),INT($E197*100000)),
"그외없음"))))))</f>
        <v>Equip6302</v>
      </c>
      <c r="O197">
        <f ca="1">IF(LEN(L197)&lt;&gt;0,
  IF(OR(LEN($J197)=0,LEN($K197)=0),"세 칸 모두 입력",L197),
IF($M197="삭제","삭제",
IF(OR($M197="지정 장비",$M197="캐릭터 상자 일반등급",$M197="캐릭터 상자 영웅등급",$M197="지정 캐릭터",IF(ISERROR(FIND("지정 캐릭터 LBP",$M197)),0,1),$M197="안 지정 캐릭터 영웅등급"),1,
IF($M197="지정 캐릭터 PP",
  IF(AND(OR($B197=10,$B197=11),$M197=OFFSET($M197,-1,0)),OFFSET(O197,-1,0),
    VLOOKUP($M197,$AP:$BB,MATCH($AX$1,$AP$1:$BB$1,0),0)+INT($E197*(VLOOKUP($M197,$AP:$BB,MATCH($AY$1,$AP$1:$BB$1,0),0)-VLOOKUP($M197,$AP:$BB,MATCH($AX$1,$AP$1:$BB$1,0),0)+1))),
IF(OR($M197="안 지정 캐릭터 PP 일반등급",$M197="안 지정 캐릭터 PP 영웅등급"),
  IF(AND(OR($B197=10,$B197=11),$M197=OFFSET($M197,-1,0)),OFFSET(O197,-1,0),
    VLOOKUP($M197,$AP:$BB,MATCH($AX$1,$AP$1:$BB$1,0),0)+INT($E197*(VLOOKUP($M197,$AP:$BB,MATCH($AY$1,$AP$1:$BB$1,0),0)-VLOOKUP($M197,$AP:$BB,MATCH($AX$1,$AP$1:$BB$1,0),0)+1))),
"그외없음")))))</f>
        <v>1</v>
      </c>
      <c r="P197" t="str">
        <f ca="1">IF($M197="삭제","삭제",
IF($M197="지정 장비",
  IF(ISBLANK(VLOOKUP($N197,[1]EquipTable!$1:$1048576,MATCH("표준 GO pr Min",[1]EquipTable!$1:$1,0),0)),"DI",
    IF(ISBLANK(VLOOKUP($N197,[1]EquipTable!$1:$1048576,MATCH("표준 DI pr Min",[1]EquipTable!$1:$1,0),0)),"GO",
      IF(G197&lt;IF($B197&lt;=1,0.5,0.25),"DI","GO"))),
IF(OR($M197="캐릭터 상자 일반등급",$M197="캐릭터 상자 영웅등급"),"DI",
IF(OR($M197="지정 캐릭터",IF(ISERROR(FIND("지정 캐릭터 LBP",$M197)),0,1),$M197="안 지정 캐릭터 영웅등급"),"DI",
IF($M197="지정 캐릭터 PP","DI",
IF(OR($M197="안 지정 캐릭터 PP 일반등급",$M197="안 지정 캐릭터 PP 영웅등급"),"GO",
"그외없음"))))))</f>
        <v>DI</v>
      </c>
      <c r="Q197" t="str">
        <f ca="1">IF($M197="삭제","삭제",
IF($P197="GO","삭제",
IF($M197="지정 장비",
  IF(ISBLANK(VLOOKUP($N197,[1]EquipTable!$1:$1048576,MATCH("표준 DI pp Min",[1]EquipTable!$1:$1,0),0)),"삭제",
    VLOOKUP($N197,[1]EquipTable!$1:$1048576,MATCH("표준 DI pp Min",[1]EquipTable!$1:$1,0),0)+INT($H197*(VLOOKUP($N197,[1]EquipTable!$1:$1048576,MATCH("표준 DI pp Max",[1]EquipTable!$1:$1,0),0)-VLOOKUP($N197,[1]EquipTable!$1:$1048576,MATCH("표준 DI pp Min",[1]EquipTable!$1:$1,0),0)+1))),
IF(OR($M197="캐릭터 상자 일반등급",$M197="캐릭터 상자 영웅등급"),"삭제",
IF(OR($M197="지정 캐릭터",IF(ISERROR(FIND("지정 캐릭터 LBP",$M197)),0,1)),
  IF(AND(OR($B197=10,$B197=11),$M197=OFFSET($M197,-1,0)),OFFSET(Q197,-1,0),
    IF(ISBLANK(VLOOKUP($N197,[2]ActorTable!$1:$1048576,MATCH("표준 DI pp Min",[2]ActorTable!$1:$1,0),0)),"삭제",
      INT(VLOOKUP($M197,$AP:$BC,MATCH($AZ$1,$AP$1:$BC$1,0),0)*(VLOOKUP($N197,[2]ActorTable!$1:$1048576,MATCH("표준 DI pp Min",[2]ActorTable!$1:$1,0),0)+$H197*(VLOOKUP($N197,[2]ActorTable!$1:$1048576,MATCH("표준 DI pp Max",[2]ActorTable!$1:$1,0),0)-VLOOKUP($N197,[2]ActorTable!$1:$1048576,MATCH("표준 DI pp Min",[2]ActorTable!$1:$1,0),0)+1))))),
IF($M197="안 지정 캐릭터 영웅등급",
  IF(AND(OR($B197=10,$B197=11),$M197=OFFSET($M197,-1,0)),OFFSET(Q197,-1,0),
    VLOOKUP($M197,$AP:$BC,MATCH($BB$1,$AP$1:$BC$1,0),0)+INT($H197*(VLOOKUP($M197,$AP:$BC,MATCH($BC$1,$AP$1:$BC$1,0),0)-VLOOKUP($M197,$AP:$BC,MATCH($BB$1,$AP$1:$BC$1,0),0)+1))),
IF($M197="지정 캐릭터 PP",
  IF(AND(OR($B197=10,$B197=11),$M197=OFFSET($M197,-1,0)),OFFSET(Q197,-1,0),
    INT($O197*VLOOKUP($M197,$AP:$BC,MATCH($AZ$1,$AP$1:$BC$1,0),0)*IF($O197&lt;=15,1,1+($O197-15)^0.5/8)*CHOOSE(MID($N197,7,1)+1,1,1.25,2))),
"그외없음")))))))</f>
        <v>삭제</v>
      </c>
      <c r="R197">
        <f ca="1">IF($M197="삭제","삭제",
IF($M197="지정 장비",
  IF($P197="DI",
    VLOOKUP($N197,[1]EquipTable!$1:$1048576,MATCH("표준 DI pr Min",[1]EquipTable!$1:$1,0),0)+INT($I197*(VLOOKUP($N197,[1]EquipTable!$1:$1048576,MATCH("표준 DI pr Max",[1]EquipTable!$1:$1,0),0)-VLOOKUP($N197,[1]EquipTable!$1:$1048576,MATCH("표준 DI pr Min",[1]EquipTable!$1:$1,0),0)+1)),
    ROUNDDOWN(VLOOKUP($N197,[1]EquipTable!$1:$1048576,MATCH("표준 GO pr Min",[1]EquipTable!$1:$1,0),0)+INT($I197*(VLOOKUP($N197,[1]EquipTable!$1:$1048576,MATCH("표준 GO pr Max",[1]EquipTable!$1:$1,0),0)-VLOOKUP($N197,[1]EquipTable!$1:$1048576,MATCH("표준 GO pr Min",[1]EquipTable!$1:$1,0),0)+100)),-2)),
IF(OR($M197="캐릭터 상자 일반등급",$M197="캐릭터 상자 영웅등급"),VLOOKUP($M197,$AP:$BC,MATCH($AZ$1,$AP$1:$BC$1,0),0),
IF(OR($M197="지정 캐릭터",IF(ISERROR(FIND("지정 캐릭터 LBP",$M197)),0,1)),
  IF(AND(OR($B197=10,$B197=11),$M197=OFFSET($M197,-1,0)),OFFSET(R197,-1,0),
    INT(VLOOKUP($M197,$AP:$BC,MATCH($AZ$1,$AP$1:$BC$1,0),0)*(VLOOKUP($N197,[2]ActorTable!$1:$1048576,MATCH("표준 DI pr Min",[2]ActorTable!$1:$1,0),0)+$I197*(VLOOKUP($N197,[2]ActorTable!$1:$1048576,MATCH("표준 DI pr Max",[2]ActorTable!$1:$1,0),0)-VLOOKUP($N197,[2]ActorTable!$1:$1048576,MATCH("표준 DI pr Min",[2]ActorTable!$1:$1,0),0)+1)))),
IF($M197="안 지정 캐릭터 영웅등급",
  IF(AND(OR($B197=10,$B197=11),$M197=OFFSET($M197,-1,0)),OFFSET(R197,-1,0),
    VLOOKUP($M197,$AP:$BC,MATCH($AZ$1,$AP$1:$BC$1,0),0)+INT($I197*(VLOOKUP($M197,$AP:$BC,MATCH($BA$1,$AP$1:$BC$1,0),0)-VLOOKUP($M197,$AP:$BC,MATCH($AZ$1,$AP$1:$BC$1,0),0)+1))),
IF($M197="지정 캐릭터 PP",
  IF(AND(OR($B197=10,$B197=11),$M197=OFFSET($M197,-1,0)),OFFSET(R197,-1,0),
    INT($O197*VLOOKUP($M197,$AP:$BC,MATCH($AZ$1,$AP$1:$BC$1,0),0)*IF($O197&lt;=15,1,1+($O197-15)^0.5/8)*CHOOSE(MID($N197,7,1)+1,1,1.25,2)*(VLOOKUP($M197,$AP:$BC,MATCH($BA$1,$AP$1:$BC$1,0),0)+$I197*(VLOOKUP($M197,$AP:$BC,MATCH($BB$1,$AP$1:$BC$1,0),0)-VLOOKUP($M197,$AP:$BC,MATCH($BA$1,$AP$1:$BC$1,0),0))))),
IF(OR($M197="안 지정 캐릭터 PP 일반등급",$M197="안 지정 캐릭터 PP 영웅등급"),
  IF(AND(OR($B197=10,$B197=11),$M197=OFFSET($M197,-1,0)),OFFSET(R197,-1,0),
    $O197*VLOOKUP($M197,$AP:$BC,MATCH($AZ$1,$AP$1:$BC$1,0),0)),
"그외없음")))))))</f>
        <v>34</v>
      </c>
      <c r="S197" t="str">
        <f ca="1">IF(OR(ISNUMBER(N197),N197="삭제",ISBLANK(N197)),"",
IF(LEFT(N197,5)="Equip",
  IF($BP$1&lt;VLOOKUP(N197,[1]EquipTable!$1:$1048576,MATCH("업데이트순번",[1]EquipTable!$1:$1,0),0),"업데이트순번이상",""),
IF(LEFT(N197,5)="Actor",
  IF($BY$1&lt;VLOOKUP(N197,[2]ActorTable!$1:$1048576,MATCH("업데이트순번",[2]ActorTable!$1:$1,0),0),"업데이트순번이상",""),
"그외없음")))</f>
        <v/>
      </c>
      <c r="T197" t="str">
        <f ca="1">IF(OR(ISNUMBER(N197),N197="삭제",ISBLANK(N197)),"",
IF(LEFT(N197,5)="Equip",IF(MID(N197,7,1)="4","전설",""),
IF(LEFT(N197,5)="Actor",IF(MID(N197,7,1)="2","전설",""),
"그외없음")))</f>
        <v/>
      </c>
      <c r="U197" t="s">
        <v>82</v>
      </c>
      <c r="V197" t="s">
        <v>250</v>
      </c>
      <c r="W197">
        <v>1</v>
      </c>
      <c r="X197" t="s">
        <v>125</v>
      </c>
      <c r="Z197">
        <v>800</v>
      </c>
      <c r="AA197" t="str">
        <f ca="1">IF(ISBLANK(AB197),"",
VLOOKUP(AB197,OFFSET(INDIRECT("$A:$B"),0,MATCH(AB$1&amp;"_Verify",INDIRECT("$1:$1"),0)-1),2,0)
)</f>
        <v>fe</v>
      </c>
      <c r="AB197" t="s">
        <v>82</v>
      </c>
      <c r="AC197" t="s">
        <v>378</v>
      </c>
      <c r="AD197">
        <v>1</v>
      </c>
      <c r="AE197" t="s">
        <v>125</v>
      </c>
      <c r="AG197">
        <v>3800</v>
      </c>
      <c r="AH197" t="str">
        <f ca="1">IF(OR(ISNUMBER(AC197),AC197="삭제",ISBLANK(AC197)),"",
IF(LEFT(AC197,5)="Equip",
  IF($BP$1&lt;VLOOKUP(AC197,[1]EquipTable!$1:$1048576,MATCH("업데이트순번",[1]EquipTable!$1:$1,0),0),"업데이트순번이상",""),
IF(LEFT(AC197,5)="Actor",
  IF($BY$1&lt;VLOOKUP(AC197,[2]ActorTable!$1:$1048576,MATCH("업데이트순번",[2]ActorTable!$1:$1,0),0),"업데이트순번이상",""),
"그외없음")))</f>
        <v/>
      </c>
      <c r="AI197" s="11" t="str">
        <f>IF(OR(ISNUMBER(AC197),AC197="삭제",ISBLANK(AC197)),"",
IF(LEFT(AC197,5)="Equip",IF(MID(AC197,7,1)="4","전설",""),
IF(LEFT(AC197,5)="Actor",IF(MID(AC197,7,1)="2","전설",""),
"그외없음")))</f>
        <v/>
      </c>
      <c r="AJ197" t="str">
        <f>IF(ISBLANK($AB197),"",
IF(AND($B197&gt;=VLOOKUP($AB197,$AP:$AS,3,0),$B197&lt;=VLOOKUP($AB197,$AP:$AS,4,0)),"","슬롯타입이상"))</f>
        <v/>
      </c>
      <c r="AK197" t="str">
        <f ca="1">IF(OR(
  AND(NOT(ISERROR(FIND("상자",AB197))),ISBLANK(AC197)),
  AND(ISBLANK(AB197),ISBLANK(AC197)),
  AND(NOT(ISERROR(FIND("안 지정",AB197))),ISNUMBER(AC197))),"",
IF(AND(NOT(ISERROR(FIND("상자",AB197))),NOT(ISBLANK(AC197))),"밸류불필요",
IF(AND(NOT(ISERROR(FIND("안 지정",AB197))),NOT(ISNUMBER(AC197))),"숫자필요",
IF(NOT(ISERROR(FIND("장비",AB197))),
  IFERROR(VLOOKUP(AC197,[1]EquipTable!$A:$T,MATCH("이름참고",[1]EquipTable!$1:$1,0),0),"장비없음"),
IF(NOT(ISERROR(FIND("캐릭터",AB197))),
  IFERROR(VLOOKUP(AC197,[2]ActorTable!$A:$H,MATCH("이름참고",[2]ActorTable!$1:$1,0),0),"캐릭터없음"),
"")))))</f>
        <v>버블 블래스터</v>
      </c>
      <c r="AL197">
        <v>1</v>
      </c>
      <c r="AM197" t="str">
        <f ca="1">IF(ROW()=2,AN197,OFFSET(AM197,-1,0)&amp;IF(LEN(AN197)=0,"",","&amp;AN197))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v>
      </c>
      <c r="AN197" t="str">
        <f ca="1">IF(AL197&lt;&gt;1,"",
"{"""&amp;A$1&amp;""":"&amp;A197
&amp;","""&amp;B$1&amp;""":"&amp;B197
&amp;IF(LEN(AA197)=0,"",","""&amp;AA$1&amp;""":"""&amp;AA197&amp;"""")
&amp;IF(LEN(AC197)=0,"",","""&amp;AC$1&amp;""":"""&amp;AC197&amp;"""")
&amp;IF(LEN(AD197)=0,"",","""&amp;AD$1&amp;""":"&amp;AD197)
&amp;IF(LEN(AE197)=0,"",","""&amp;AE$1&amp;""":"""&amp;AE197&amp;"""")
&amp;IF(LEN(AF197)=0,"",","""&amp;AF$1&amp;""":"&amp;AF197)
&amp;IF(LEN(AG197)=0,"",","""&amp;AG$1&amp;""":"&amp;AG197)&amp;"}")</f>
        <v>{"dy":20,"sl":5,"tp":"fe","vl":"Equip6102","cn":1,"pt":"GO","pr":3800}</v>
      </c>
    </row>
    <row r="198" spans="1:40">
      <c r="A198">
        <v>20</v>
      </c>
      <c r="B198">
        <v>6</v>
      </c>
      <c r="C198">
        <f>IF(B198&lt;=9,0,
IF(B198=10,1,2))</f>
        <v>0</v>
      </c>
      <c r="D198">
        <f ca="1">RAND()</f>
        <v>0.12777320155537464</v>
      </c>
      <c r="E198">
        <f ca="1">RAND()</f>
        <v>0.56577660987134326</v>
      </c>
      <c r="F198">
        <f ca="1">RAND()</f>
        <v>0.17547506394920898</v>
      </c>
      <c r="G198">
        <f ca="1">RAND()</f>
        <v>0.9123690815574228</v>
      </c>
      <c r="H198">
        <f ca="1">RAND()</f>
        <v>0.34241907715815112</v>
      </c>
      <c r="I198">
        <f ca="1">RAND()</f>
        <v>0.20694009655131407</v>
      </c>
      <c r="M198" t="str">
        <f ca="1">IF(LEN(J198)&lt;&gt;0,J198,VLOOKUP(D198+$B198,$BJ:$BK,MATCH($BK$1,$BJ$1:$BK$1,0),1))</f>
        <v>지정 장비</v>
      </c>
      <c r="N198" t="str">
        <f ca="1">IF(LEN(K198)&lt;&gt;0,
  IF(LEN($J198)=0,"두 칸 모두 입력",
  IF($J198="지정 장비",K198,INDEX($CA:$CA,MATCH(K198,$CB:$CB,0)))),
IF($M198="삭제","삭제",
IF($M198="지정 장비",VLOOKUP($E198,OFFSET($BS:$BV,0,IF($B198=6,1,IF($B198=7,2,0))),MATCH($BV$1,OFFSET($BS$1:$BV$1,0,IF($B198=6,1,IF($B198=7,2,0))),0),1),
IF(OR($M198="캐릭터 상자 일반등급",$M198="캐릭터 상자 영웅등급"),"삭제",
IF(OR($M198="지정 캐릭터",$M198="지정 캐릭터 PP",IF(ISERROR(FIND("지정 캐릭터 LBP",$M198)),0,1)),
  IF(AND(OR($B198=10,$B198=11),$M198=OFFSET($M198,-1,0)),OFFSET(N198,-1,0),VLOOKUP($E198,$BZ:$CA,MATCH($CA$1,$BZ$1:$CA$1,0),1)),
IF(OR($M198="안 지정 캐릭터 영웅등급",$M198="안 지정 캐릭터 PP 일반등급",$M198="안 지정 캐릭터 PP 영웅등급"),
  IF(AND(OR($B198=10,$B198=11),$M198=OFFSET($M198,-1,0)),OFFSET(N198,-1,0),INT($E198*100000)),
"그외없음"))))))</f>
        <v>Equip6102</v>
      </c>
      <c r="O198">
        <f ca="1">IF(LEN(L198)&lt;&gt;0,
  IF(OR(LEN($J198)=0,LEN($K198)=0),"세 칸 모두 입력",L198),
IF($M198="삭제","삭제",
IF(OR($M198="지정 장비",$M198="캐릭터 상자 일반등급",$M198="캐릭터 상자 영웅등급",$M198="지정 캐릭터",IF(ISERROR(FIND("지정 캐릭터 LBP",$M198)),0,1),$M198="안 지정 캐릭터 영웅등급"),1,
IF($M198="지정 캐릭터 PP",
  IF(AND(OR($B198=10,$B198=11),$M198=OFFSET($M198,-1,0)),OFFSET(O198,-1,0),
    VLOOKUP($M198,$AP:$BB,MATCH($AX$1,$AP$1:$BB$1,0),0)+INT($E198*(VLOOKUP($M198,$AP:$BB,MATCH($AY$1,$AP$1:$BB$1,0),0)-VLOOKUP($M198,$AP:$BB,MATCH($AX$1,$AP$1:$BB$1,0),0)+1))),
IF(OR($M198="안 지정 캐릭터 PP 일반등급",$M198="안 지정 캐릭터 PP 영웅등급"),
  IF(AND(OR($B198=10,$B198=11),$M198=OFFSET($M198,-1,0)),OFFSET(O198,-1,0),
    VLOOKUP($M198,$AP:$BB,MATCH($AX$1,$AP$1:$BB$1,0),0)+INT($E198*(VLOOKUP($M198,$AP:$BB,MATCH($AY$1,$AP$1:$BB$1,0),0)-VLOOKUP($M198,$AP:$BB,MATCH($AX$1,$AP$1:$BB$1,0),0)+1))),
"그외없음")))))</f>
        <v>1</v>
      </c>
      <c r="P198" t="str">
        <f ca="1">IF($M198="삭제","삭제",
IF($M198="지정 장비",
  IF(ISBLANK(VLOOKUP($N198,[1]EquipTable!$1:$1048576,MATCH("표준 GO pr Min",[1]EquipTable!$1:$1,0),0)),"DI",
    IF(ISBLANK(VLOOKUP($N198,[1]EquipTable!$1:$1048576,MATCH("표준 DI pr Min",[1]EquipTable!$1:$1,0),0)),"GO",
      IF(G198&lt;IF($B198&lt;=1,0.5,0.25),"DI","GO"))),
IF(OR($M198="캐릭터 상자 일반등급",$M198="캐릭터 상자 영웅등급"),"DI",
IF(OR($M198="지정 캐릭터",IF(ISERROR(FIND("지정 캐릭터 LBP",$M198)),0,1),$M198="안 지정 캐릭터 영웅등급"),"DI",
IF($M198="지정 캐릭터 PP","DI",
IF(OR($M198="안 지정 캐릭터 PP 일반등급",$M198="안 지정 캐릭터 PP 영웅등급"),"GO",
"그외없음"))))))</f>
        <v>GO</v>
      </c>
      <c r="Q198" t="str">
        <f ca="1">IF($M198="삭제","삭제",
IF($P198="GO","삭제",
IF($M198="지정 장비",
  IF(ISBLANK(VLOOKUP($N198,[1]EquipTable!$1:$1048576,MATCH("표준 DI pp Min",[1]EquipTable!$1:$1,0),0)),"삭제",
    VLOOKUP($N198,[1]EquipTable!$1:$1048576,MATCH("표준 DI pp Min",[1]EquipTable!$1:$1,0),0)+INT($H198*(VLOOKUP($N198,[1]EquipTable!$1:$1048576,MATCH("표준 DI pp Max",[1]EquipTable!$1:$1,0),0)-VLOOKUP($N198,[1]EquipTable!$1:$1048576,MATCH("표준 DI pp Min",[1]EquipTable!$1:$1,0),0)+1))),
IF(OR($M198="캐릭터 상자 일반등급",$M198="캐릭터 상자 영웅등급"),"삭제",
IF(OR($M198="지정 캐릭터",IF(ISERROR(FIND("지정 캐릭터 LBP",$M198)),0,1)),
  IF(AND(OR($B198=10,$B198=11),$M198=OFFSET($M198,-1,0)),OFFSET(Q198,-1,0),
    IF(ISBLANK(VLOOKUP($N198,[2]ActorTable!$1:$1048576,MATCH("표준 DI pp Min",[2]ActorTable!$1:$1,0),0)),"삭제",
      INT(VLOOKUP($M198,$AP:$BC,MATCH($AZ$1,$AP$1:$BC$1,0),0)*(VLOOKUP($N198,[2]ActorTable!$1:$1048576,MATCH("표준 DI pp Min",[2]ActorTable!$1:$1,0),0)+$H198*(VLOOKUP($N198,[2]ActorTable!$1:$1048576,MATCH("표준 DI pp Max",[2]ActorTable!$1:$1,0),0)-VLOOKUP($N198,[2]ActorTable!$1:$1048576,MATCH("표준 DI pp Min",[2]ActorTable!$1:$1,0),0)+1))))),
IF($M198="안 지정 캐릭터 영웅등급",
  IF(AND(OR($B198=10,$B198=11),$M198=OFFSET($M198,-1,0)),OFFSET(Q198,-1,0),
    VLOOKUP($M198,$AP:$BC,MATCH($BB$1,$AP$1:$BC$1,0),0)+INT($H198*(VLOOKUP($M198,$AP:$BC,MATCH($BC$1,$AP$1:$BC$1,0),0)-VLOOKUP($M198,$AP:$BC,MATCH($BB$1,$AP$1:$BC$1,0),0)+1))),
IF($M198="지정 캐릭터 PP",
  IF(AND(OR($B198=10,$B198=11),$M198=OFFSET($M198,-1,0)),OFFSET(Q198,-1,0),
    INT($O198*VLOOKUP($M198,$AP:$BC,MATCH($AZ$1,$AP$1:$BC$1,0),0)*IF($O198&lt;=15,1,1+($O198-15)^0.5/8)*CHOOSE(MID($N198,7,1)+1,1,1.25,2))),
"그외없음")))))))</f>
        <v>삭제</v>
      </c>
      <c r="R198">
        <f ca="1">IF($M198="삭제","삭제",
IF($M198="지정 장비",
  IF($P198="DI",
    VLOOKUP($N198,[1]EquipTable!$1:$1048576,MATCH("표준 DI pr Min",[1]EquipTable!$1:$1,0),0)+INT($I198*(VLOOKUP($N198,[1]EquipTable!$1:$1048576,MATCH("표준 DI pr Max",[1]EquipTable!$1:$1,0),0)-VLOOKUP($N198,[1]EquipTable!$1:$1048576,MATCH("표준 DI pr Min",[1]EquipTable!$1:$1,0),0)+1)),
    ROUNDDOWN(VLOOKUP($N198,[1]EquipTable!$1:$1048576,MATCH("표준 GO pr Min",[1]EquipTable!$1:$1,0),0)+INT($I198*(VLOOKUP($N198,[1]EquipTable!$1:$1048576,MATCH("표준 GO pr Max",[1]EquipTable!$1:$1,0),0)-VLOOKUP($N198,[1]EquipTable!$1:$1048576,MATCH("표준 GO pr Min",[1]EquipTable!$1:$1,0),0)+100)),-2)),
IF(OR($M198="캐릭터 상자 일반등급",$M198="캐릭터 상자 영웅등급"),VLOOKUP($M198,$AP:$BC,MATCH($AZ$1,$AP$1:$BC$1,0),0),
IF(OR($M198="지정 캐릭터",IF(ISERROR(FIND("지정 캐릭터 LBP",$M198)),0,1)),
  IF(AND(OR($B198=10,$B198=11),$M198=OFFSET($M198,-1,0)),OFFSET(R198,-1,0),
    INT(VLOOKUP($M198,$AP:$BC,MATCH($AZ$1,$AP$1:$BC$1,0),0)*(VLOOKUP($N198,[2]ActorTable!$1:$1048576,MATCH("표준 DI pr Min",[2]ActorTable!$1:$1,0),0)+$I198*(VLOOKUP($N198,[2]ActorTable!$1:$1048576,MATCH("표준 DI pr Max",[2]ActorTable!$1:$1,0),0)-VLOOKUP($N198,[2]ActorTable!$1:$1048576,MATCH("표준 DI pr Min",[2]ActorTable!$1:$1,0),0)+1)))),
IF($M198="안 지정 캐릭터 영웅등급",
  IF(AND(OR($B198=10,$B198=11),$M198=OFFSET($M198,-1,0)),OFFSET(R198,-1,0),
    VLOOKUP($M198,$AP:$BC,MATCH($AZ$1,$AP$1:$BC$1,0),0)+INT($I198*(VLOOKUP($M198,$AP:$BC,MATCH($BA$1,$AP$1:$BC$1,0),0)-VLOOKUP($M198,$AP:$BC,MATCH($AZ$1,$AP$1:$BC$1,0),0)+1))),
IF($M198="지정 캐릭터 PP",
  IF(AND(OR($B198=10,$B198=11),$M198=OFFSET($M198,-1,0)),OFFSET(R198,-1,0),
    INT($O198*VLOOKUP($M198,$AP:$BC,MATCH($AZ$1,$AP$1:$BC$1,0),0)*IF($O198&lt;=15,1,1+($O198-15)^0.5/8)*CHOOSE(MID($N198,7,1)+1,1,1.25,2)*(VLOOKUP($M198,$AP:$BC,MATCH($BA$1,$AP$1:$BC$1,0),0)+$I198*(VLOOKUP($M198,$AP:$BC,MATCH($BB$1,$AP$1:$BC$1,0),0)-VLOOKUP($M198,$AP:$BC,MATCH($BA$1,$AP$1:$BC$1,0),0))))),
IF(OR($M198="안 지정 캐릭터 PP 일반등급",$M198="안 지정 캐릭터 PP 영웅등급"),
  IF(AND(OR($B198=10,$B198=11),$M198=OFFSET($M198,-1,0)),OFFSET(R198,-1,0),
    $O198*VLOOKUP($M198,$AP:$BC,MATCH($AZ$1,$AP$1:$BC$1,0),0)),
"그외없음")))))))</f>
        <v>3200</v>
      </c>
      <c r="S198" t="str">
        <f ca="1">IF(OR(ISNUMBER(N198),N198="삭제",ISBLANK(N198)),"",
IF(LEFT(N198,5)="Equip",
  IF($BP$1&lt;VLOOKUP(N198,[1]EquipTable!$1:$1048576,MATCH("업데이트순번",[1]EquipTable!$1:$1,0),0),"업데이트순번이상",""),
IF(LEFT(N198,5)="Actor",
  IF($BY$1&lt;VLOOKUP(N198,[2]ActorTable!$1:$1048576,MATCH("업데이트순번",[2]ActorTable!$1:$1,0),0),"업데이트순번이상",""),
"그외없음")))</f>
        <v/>
      </c>
      <c r="T198" t="str">
        <f ca="1">IF(OR(ISNUMBER(N198),N198="삭제",ISBLANK(N198)),"",
IF(LEFT(N198,5)="Equip",IF(MID(N198,7,1)="4","전설",""),
IF(LEFT(N198,5)="Actor",IF(MID(N198,7,1)="2","전설",""),
"그외없음")))</f>
        <v/>
      </c>
      <c r="U198" t="s">
        <v>82</v>
      </c>
      <c r="V198" t="s">
        <v>205</v>
      </c>
      <c r="W198">
        <v>1</v>
      </c>
      <c r="X198" t="s">
        <v>125</v>
      </c>
      <c r="Z198">
        <v>3800</v>
      </c>
      <c r="AA198" t="str">
        <f ca="1">IF(ISBLANK(AB198),"",
VLOOKUP(AB198,OFFSET(INDIRECT("$A:$B"),0,MATCH(AB$1&amp;"_Verify",INDIRECT("$1:$1"),0)-1),2,0)
)</f>
        <v>fe</v>
      </c>
      <c r="AB198" t="s">
        <v>82</v>
      </c>
      <c r="AC198" t="s">
        <v>477</v>
      </c>
      <c r="AD198">
        <v>1</v>
      </c>
      <c r="AE198" t="s">
        <v>125</v>
      </c>
      <c r="AG198">
        <v>4600</v>
      </c>
      <c r="AH198" t="str">
        <f ca="1">IF(OR(ISNUMBER(AC198),AC198="삭제",ISBLANK(AC198)),"",
IF(LEFT(AC198,5)="Equip",
  IF($BP$1&lt;VLOOKUP(AC198,[1]EquipTable!$1:$1048576,MATCH("업데이트순번",[1]EquipTable!$1:$1,0),0),"업데이트순번이상",""),
IF(LEFT(AC198,5)="Actor",
  IF($BY$1&lt;VLOOKUP(AC198,[2]ActorTable!$1:$1048576,MATCH("업데이트순번",[2]ActorTable!$1:$1,0),0),"업데이트순번이상",""),
"그외없음")))</f>
        <v/>
      </c>
      <c r="AI198" s="11" t="str">
        <f>IF(OR(ISNUMBER(AC198),AC198="삭제",ISBLANK(AC198)),"",
IF(LEFT(AC198,5)="Equip",IF(MID(AC198,7,1)="4","전설",""),
IF(LEFT(AC198,5)="Actor",IF(MID(AC198,7,1)="2","전설",""),
"그외없음")))</f>
        <v/>
      </c>
      <c r="AJ198" t="str">
        <f>IF(ISBLANK($AB198),"",
IF(AND($B198&gt;=VLOOKUP($AB198,$AP:$AS,3,0),$B198&lt;=VLOOKUP($AB198,$AP:$AS,4,0)),"","슬롯타입이상"))</f>
        <v/>
      </c>
      <c r="AK198" t="str">
        <f ca="1">IF(OR(
  AND(NOT(ISERROR(FIND("상자",AB198))),ISBLANK(AC198)),
  AND(ISBLANK(AB198),ISBLANK(AC198)),
  AND(NOT(ISERROR(FIND("안 지정",AB198))),ISNUMBER(AC198))),"",
IF(AND(NOT(ISERROR(FIND("상자",AB198))),NOT(ISBLANK(AC198))),"밸류불필요",
IF(AND(NOT(ISERROR(FIND("안 지정",AB198))),NOT(ISNUMBER(AC198))),"숫자필요",
IF(NOT(ISERROR(FIND("장비",AB198))),
  IFERROR(VLOOKUP(AC198,[1]EquipTable!$A:$T,MATCH("이름참고",[1]EquipTable!$1:$1,0),0),"장비없음"),
IF(NOT(ISERROR(FIND("캐릭터",AB198))),
  IFERROR(VLOOKUP(AC198,[2]ActorTable!$A:$H,MATCH("이름참고",[2]ActorTable!$1:$1,0),0),"캐릭터없음"),
"")))))</f>
        <v>으깨어 부수는 자</v>
      </c>
      <c r="AL198">
        <v>1</v>
      </c>
      <c r="AM198" t="str">
        <f ca="1">IF(ROW()=2,AN198,OFFSET(AM198,-1,0)&amp;IF(LEN(AN198)=0,"",","&amp;AN198))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v>
      </c>
      <c r="AN198" t="str">
        <f ca="1">IF(AL198&lt;&gt;1,"",
"{"""&amp;A$1&amp;""":"&amp;A198
&amp;","""&amp;B$1&amp;""":"&amp;B198
&amp;IF(LEN(AA198)=0,"",","""&amp;AA$1&amp;""":"""&amp;AA198&amp;"""")
&amp;IF(LEN(AC198)=0,"",","""&amp;AC$1&amp;""":"""&amp;AC198&amp;"""")
&amp;IF(LEN(AD198)=0,"",","""&amp;AD$1&amp;""":"&amp;AD198)
&amp;IF(LEN(AE198)=0,"",","""&amp;AE$1&amp;""":"""&amp;AE198&amp;"""")
&amp;IF(LEN(AF198)=0,"",","""&amp;AF$1&amp;""":"&amp;AF198)
&amp;IF(LEN(AG198)=0,"",","""&amp;AG$1&amp;""":"&amp;AG198)&amp;"}")</f>
        <v>{"dy":20,"sl":6,"tp":"fe","vl":"Equip8002","cn":1,"pt":"GO","pr":4600}</v>
      </c>
    </row>
    <row r="199" spans="1:40">
      <c r="A199">
        <v>20</v>
      </c>
      <c r="B199">
        <v>7</v>
      </c>
      <c r="C199">
        <f>IF(B199&lt;=9,0,
IF(B199=10,1,2))</f>
        <v>0</v>
      </c>
      <c r="D199">
        <f ca="1">RAND()</f>
        <v>0.51085919095275123</v>
      </c>
      <c r="E199">
        <f ca="1">RAND()</f>
        <v>0.8125491966440479</v>
      </c>
      <c r="F199">
        <f ca="1">RAND()</f>
        <v>0.92916209864586075</v>
      </c>
      <c r="G199">
        <f ca="1">RAND()</f>
        <v>0.8663529976682961</v>
      </c>
      <c r="H199">
        <f ca="1">RAND()</f>
        <v>0.94885477118176331</v>
      </c>
      <c r="I199">
        <f ca="1">RAND()</f>
        <v>2.620119328966819E-2</v>
      </c>
      <c r="M199" t="str">
        <f ca="1">IF(LEN(J199)&lt;&gt;0,J199,VLOOKUP(D199+$B199,$BJ:$BK,MATCH($BK$1,$BJ$1:$BK$1,0),1))</f>
        <v>지정 장비</v>
      </c>
      <c r="N199" t="str">
        <f ca="1">IF(LEN(K199)&lt;&gt;0,
  IF(LEN($J199)=0,"두 칸 모두 입력",
  IF($J199="지정 장비",K199,INDEX($CA:$CA,MATCH(K199,$CB:$CB,0)))),
IF($M199="삭제","삭제",
IF($M199="지정 장비",VLOOKUP($E199,OFFSET($BS:$BV,0,IF($B199=6,1,IF($B199=7,2,0))),MATCH($BV$1,OFFSET($BS$1:$BV$1,0,IF($B199=6,1,IF($B199=7,2,0))),0),1),
IF(OR($M199="캐릭터 상자 일반등급",$M199="캐릭터 상자 영웅등급"),"삭제",
IF(OR($M199="지정 캐릭터",$M199="지정 캐릭터 PP",IF(ISERROR(FIND("지정 캐릭터 LBP",$M199)),0,1)),
  IF(AND(OR($B199=10,$B199=11),$M199=OFFSET($M199,-1,0)),OFFSET(N199,-1,0),VLOOKUP($E199,$BZ:$CA,MATCH($CA$1,$BZ$1:$CA$1,0),1)),
IF(OR($M199="안 지정 캐릭터 영웅등급",$M199="안 지정 캐릭터 PP 일반등급",$M199="안 지정 캐릭터 PP 영웅등급"),
  IF(AND(OR($B199=10,$B199=11),$M199=OFFSET($M199,-1,0)),OFFSET(N199,-1,0),INT($E199*100000)),
"그외없음"))))))</f>
        <v>Equip8102</v>
      </c>
      <c r="O199">
        <f ca="1">IF(LEN(L199)&lt;&gt;0,
  IF(OR(LEN($J199)=0,LEN($K199)=0),"세 칸 모두 입력",L199),
IF($M199="삭제","삭제",
IF(OR($M199="지정 장비",$M199="캐릭터 상자 일반등급",$M199="캐릭터 상자 영웅등급",$M199="지정 캐릭터",IF(ISERROR(FIND("지정 캐릭터 LBP",$M199)),0,1),$M199="안 지정 캐릭터 영웅등급"),1,
IF($M199="지정 캐릭터 PP",
  IF(AND(OR($B199=10,$B199=11),$M199=OFFSET($M199,-1,0)),OFFSET(O199,-1,0),
    VLOOKUP($M199,$AP:$BB,MATCH($AX$1,$AP$1:$BB$1,0),0)+INT($E199*(VLOOKUP($M199,$AP:$BB,MATCH($AY$1,$AP$1:$BB$1,0),0)-VLOOKUP($M199,$AP:$BB,MATCH($AX$1,$AP$1:$BB$1,0),0)+1))),
IF(OR($M199="안 지정 캐릭터 PP 일반등급",$M199="안 지정 캐릭터 PP 영웅등급"),
  IF(AND(OR($B199=10,$B199=11),$M199=OFFSET($M199,-1,0)),OFFSET(O199,-1,0),
    VLOOKUP($M199,$AP:$BB,MATCH($AX$1,$AP$1:$BB$1,0),0)+INT($E199*(VLOOKUP($M199,$AP:$BB,MATCH($AY$1,$AP$1:$BB$1,0),0)-VLOOKUP($M199,$AP:$BB,MATCH($AX$1,$AP$1:$BB$1,0),0)+1))),
"그외없음")))))</f>
        <v>1</v>
      </c>
      <c r="P199" t="str">
        <f ca="1">IF($M199="삭제","삭제",
IF($M199="지정 장비",
  IF(ISBLANK(VLOOKUP($N199,[1]EquipTable!$1:$1048576,MATCH("표준 GO pr Min",[1]EquipTable!$1:$1,0),0)),"DI",
    IF(ISBLANK(VLOOKUP($N199,[1]EquipTable!$1:$1048576,MATCH("표준 DI pr Min",[1]EquipTable!$1:$1,0),0)),"GO",
      IF(G199&lt;IF($B199&lt;=1,0.5,0.25),"DI","GO"))),
IF(OR($M199="캐릭터 상자 일반등급",$M199="캐릭터 상자 영웅등급"),"DI",
IF(OR($M199="지정 캐릭터",IF(ISERROR(FIND("지정 캐릭터 LBP",$M199)),0,1),$M199="안 지정 캐릭터 영웅등급"),"DI",
IF($M199="지정 캐릭터 PP","DI",
IF(OR($M199="안 지정 캐릭터 PP 일반등급",$M199="안 지정 캐릭터 PP 영웅등급"),"GO",
"그외없음"))))))</f>
        <v>GO</v>
      </c>
      <c r="Q199" t="str">
        <f ca="1">IF($M199="삭제","삭제",
IF($P199="GO","삭제",
IF($M199="지정 장비",
  IF(ISBLANK(VLOOKUP($N199,[1]EquipTable!$1:$1048576,MATCH("표준 DI pp Min",[1]EquipTable!$1:$1,0),0)),"삭제",
    VLOOKUP($N199,[1]EquipTable!$1:$1048576,MATCH("표준 DI pp Min",[1]EquipTable!$1:$1,0),0)+INT($H199*(VLOOKUP($N199,[1]EquipTable!$1:$1048576,MATCH("표준 DI pp Max",[1]EquipTable!$1:$1,0),0)-VLOOKUP($N199,[1]EquipTable!$1:$1048576,MATCH("표준 DI pp Min",[1]EquipTable!$1:$1,0),0)+1))),
IF(OR($M199="캐릭터 상자 일반등급",$M199="캐릭터 상자 영웅등급"),"삭제",
IF(OR($M199="지정 캐릭터",IF(ISERROR(FIND("지정 캐릭터 LBP",$M199)),0,1)),
  IF(AND(OR($B199=10,$B199=11),$M199=OFFSET($M199,-1,0)),OFFSET(Q199,-1,0),
    IF(ISBLANK(VLOOKUP($N199,[2]ActorTable!$1:$1048576,MATCH("표준 DI pp Min",[2]ActorTable!$1:$1,0),0)),"삭제",
      INT(VLOOKUP($M199,$AP:$BC,MATCH($AZ$1,$AP$1:$BC$1,0),0)*(VLOOKUP($N199,[2]ActorTable!$1:$1048576,MATCH("표준 DI pp Min",[2]ActorTable!$1:$1,0),0)+$H199*(VLOOKUP($N199,[2]ActorTable!$1:$1048576,MATCH("표준 DI pp Max",[2]ActorTable!$1:$1,0),0)-VLOOKUP($N199,[2]ActorTable!$1:$1048576,MATCH("표준 DI pp Min",[2]ActorTable!$1:$1,0),0)+1))))),
IF($M199="안 지정 캐릭터 영웅등급",
  IF(AND(OR($B199=10,$B199=11),$M199=OFFSET($M199,-1,0)),OFFSET(Q199,-1,0),
    VLOOKUP($M199,$AP:$BC,MATCH($BB$1,$AP$1:$BC$1,0),0)+INT($H199*(VLOOKUP($M199,$AP:$BC,MATCH($BC$1,$AP$1:$BC$1,0),0)-VLOOKUP($M199,$AP:$BC,MATCH($BB$1,$AP$1:$BC$1,0),0)+1))),
IF($M199="지정 캐릭터 PP",
  IF(AND(OR($B199=10,$B199=11),$M199=OFFSET($M199,-1,0)),OFFSET(Q199,-1,0),
    INT($O199*VLOOKUP($M199,$AP:$BC,MATCH($AZ$1,$AP$1:$BC$1,0),0)*IF($O199&lt;=15,1,1+($O199-15)^0.5/8)*CHOOSE(MID($N199,7,1)+1,1,1.25,2))),
"그외없음")))))))</f>
        <v>삭제</v>
      </c>
      <c r="R199">
        <f ca="1">IF($M199="삭제","삭제",
IF($M199="지정 장비",
  IF($P199="DI",
    VLOOKUP($N199,[1]EquipTable!$1:$1048576,MATCH("표준 DI pr Min",[1]EquipTable!$1:$1,0),0)+INT($I199*(VLOOKUP($N199,[1]EquipTable!$1:$1048576,MATCH("표준 DI pr Max",[1]EquipTable!$1:$1,0),0)-VLOOKUP($N199,[1]EquipTable!$1:$1048576,MATCH("표준 DI pr Min",[1]EquipTable!$1:$1,0),0)+1)),
    ROUNDDOWN(VLOOKUP($N199,[1]EquipTable!$1:$1048576,MATCH("표준 GO pr Min",[1]EquipTable!$1:$1,0),0)+INT($I199*(VLOOKUP($N199,[1]EquipTable!$1:$1048576,MATCH("표준 GO pr Max",[1]EquipTable!$1:$1,0),0)-VLOOKUP($N199,[1]EquipTable!$1:$1048576,MATCH("표준 GO pr Min",[1]EquipTable!$1:$1,0),0)+100)),-2)),
IF(OR($M199="캐릭터 상자 일반등급",$M199="캐릭터 상자 영웅등급"),VLOOKUP($M199,$AP:$BC,MATCH($AZ$1,$AP$1:$BC$1,0),0),
IF(OR($M199="지정 캐릭터",IF(ISERROR(FIND("지정 캐릭터 LBP",$M199)),0,1)),
  IF(AND(OR($B199=10,$B199=11),$M199=OFFSET($M199,-1,0)),OFFSET(R199,-1,0),
    INT(VLOOKUP($M199,$AP:$BC,MATCH($AZ$1,$AP$1:$BC$1,0),0)*(VLOOKUP($N199,[2]ActorTable!$1:$1048576,MATCH("표준 DI pr Min",[2]ActorTable!$1:$1,0),0)+$I199*(VLOOKUP($N199,[2]ActorTable!$1:$1048576,MATCH("표준 DI pr Max",[2]ActorTable!$1:$1,0),0)-VLOOKUP($N199,[2]ActorTable!$1:$1048576,MATCH("표준 DI pr Min",[2]ActorTable!$1:$1,0),0)+1)))),
IF($M199="안 지정 캐릭터 영웅등급",
  IF(AND(OR($B199=10,$B199=11),$M199=OFFSET($M199,-1,0)),OFFSET(R199,-1,0),
    VLOOKUP($M199,$AP:$BC,MATCH($AZ$1,$AP$1:$BC$1,0),0)+INT($I199*(VLOOKUP($M199,$AP:$BC,MATCH($BA$1,$AP$1:$BC$1,0),0)-VLOOKUP($M199,$AP:$BC,MATCH($AZ$1,$AP$1:$BC$1,0),0)+1))),
IF($M199="지정 캐릭터 PP",
  IF(AND(OR($B199=10,$B199=11),$M199=OFFSET($M199,-1,0)),OFFSET(R199,-1,0),
    INT($O199*VLOOKUP($M199,$AP:$BC,MATCH($AZ$1,$AP$1:$BC$1,0),0)*IF($O199&lt;=15,1,1+($O199-15)^0.5/8)*CHOOSE(MID($N199,7,1)+1,1,1.25,2)*(VLOOKUP($M199,$AP:$BC,MATCH($BA$1,$AP$1:$BC$1,0),0)+$I199*(VLOOKUP($M199,$AP:$BC,MATCH($BB$1,$AP$1:$BC$1,0),0)-VLOOKUP($M199,$AP:$BC,MATCH($BA$1,$AP$1:$BC$1,0),0))))),
IF(OR($M199="안 지정 캐릭터 PP 일반등급",$M199="안 지정 캐릭터 PP 영웅등급"),
  IF(AND(OR($B199=10,$B199=11),$M199=OFFSET($M199,-1,0)),OFFSET(R199,-1,0),
    $O199*VLOOKUP($M199,$AP:$BC,MATCH($AZ$1,$AP$1:$BC$1,0),0)),
"그외없음")))))))</f>
        <v>7500</v>
      </c>
      <c r="S199" t="str">
        <f ca="1">IF(OR(ISNUMBER(N199),N199="삭제",ISBLANK(N199)),"",
IF(LEFT(N199,5)="Equip",
  IF($BP$1&lt;VLOOKUP(N199,[1]EquipTable!$1:$1048576,MATCH("업데이트순번",[1]EquipTable!$1:$1,0),0),"업데이트순번이상",""),
IF(LEFT(N199,5)="Actor",
  IF($BY$1&lt;VLOOKUP(N199,[2]ActorTable!$1:$1048576,MATCH("업데이트순번",[2]ActorTable!$1:$1,0),0),"업데이트순번이상",""),
"그외없음")))</f>
        <v/>
      </c>
      <c r="T199" t="str">
        <f ca="1">IF(OR(ISNUMBER(N199),N199="삭제",ISBLANK(N199)),"",
IF(LEFT(N199,5)="Equip",IF(MID(N199,7,1)="4","전설",""),
IF(LEFT(N199,5)="Actor",IF(MID(N199,7,1)="2","전설",""),
"그외없음")))</f>
        <v/>
      </c>
      <c r="U199" t="s">
        <v>82</v>
      </c>
      <c r="V199" t="s">
        <v>293</v>
      </c>
      <c r="W199">
        <v>1</v>
      </c>
      <c r="X199" t="s">
        <v>125</v>
      </c>
      <c r="Z199">
        <v>4600</v>
      </c>
      <c r="AA199" t="str">
        <f ca="1">IF(ISBLANK(AB199),"",
VLOOKUP(AB199,OFFSET(INDIRECT("$A:$B"),0,MATCH(AB$1&amp;"_Verify",INDIRECT("$1:$1"),0)-1),2,0)
)</f>
        <v>uph</v>
      </c>
      <c r="AB199" t="s">
        <v>91</v>
      </c>
      <c r="AC199">
        <v>88102</v>
      </c>
      <c r="AD199">
        <v>14</v>
      </c>
      <c r="AE199" t="s">
        <v>402</v>
      </c>
      <c r="AG199">
        <v>3</v>
      </c>
      <c r="AH199" t="str">
        <f>IF(OR(ISNUMBER(AC199),AC199="삭제",ISBLANK(AC199)),"",
IF(LEFT(AC199,5)="Equip",
  IF($BP$1&lt;VLOOKUP(AC199,[1]EquipTable!$1:$1048576,MATCH("업데이트순번",[1]EquipTable!$1:$1,0),0),"업데이트순번이상",""),
IF(LEFT(AC199,5)="Actor",
  IF($BY$1&lt;VLOOKUP(AC199,[2]ActorTable!$1:$1048576,MATCH("업데이트순번",[2]ActorTable!$1:$1,0),0),"업데이트순번이상",""),
"그외없음")))</f>
        <v/>
      </c>
      <c r="AI199" s="11" t="str">
        <f>IF(OR(ISNUMBER(AC199),AC199="삭제",ISBLANK(AC199)),"",
IF(LEFT(AC199,5)="Equip",IF(MID(AC199,7,1)="4","전설",""),
IF(LEFT(AC199,5)="Actor",IF(MID(AC199,7,1)="2","전설",""),
"그외없음")))</f>
        <v/>
      </c>
      <c r="AJ199" t="str">
        <f>IF(ISBLANK($AB199),"",
IF(AND($B199&gt;=VLOOKUP($AB199,$AP:$AS,3,0),$B199&lt;=VLOOKUP($AB199,$AP:$AS,4,0)),"","슬롯타입이상"))</f>
        <v/>
      </c>
      <c r="AK199" t="str">
        <f>IF(OR(
  AND(NOT(ISERROR(FIND("상자",AB199))),ISBLANK(AC199)),
  AND(ISBLANK(AB199),ISBLANK(AC199)),
  AND(NOT(ISERROR(FIND("안 지정",AB199))),ISNUMBER(AC199))),"",
IF(AND(NOT(ISERROR(FIND("상자",AB199))),NOT(ISBLANK(AC199))),"밸류불필요",
IF(AND(NOT(ISERROR(FIND("안 지정",AB199))),NOT(ISNUMBER(AC199))),"숫자필요",
IF(NOT(ISERROR(FIND("장비",AB199))),
  IFERROR(VLOOKUP(AC199,[1]EquipTable!$A:$T,MATCH("이름참고",[1]EquipTable!$1:$1,0),0),"장비없음"),
IF(NOT(ISERROR(FIND("캐릭터",AB199))),
  IFERROR(VLOOKUP(AC199,[2]ActorTable!$A:$H,MATCH("이름참고",[2]ActorTable!$1:$1,0),0),"캐릭터없음"),
"")))))</f>
        <v/>
      </c>
      <c r="AL199">
        <v>1</v>
      </c>
      <c r="AM199" t="str">
        <f ca="1">IF(ROW()=2,AN199,OFFSET(AM199,-1,0)&amp;IF(LEN(AN199)=0,"",","&amp;AN199))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v>
      </c>
      <c r="AN199" t="str">
        <f ca="1">IF(AL199&lt;&gt;1,"",
"{"""&amp;A$1&amp;""":"&amp;A199
&amp;","""&amp;B$1&amp;""":"&amp;B199
&amp;IF(LEN(AA199)=0,"",","""&amp;AA$1&amp;""":"""&amp;AA199&amp;"""")
&amp;IF(LEN(AC199)=0,"",","""&amp;AC$1&amp;""":"""&amp;AC199&amp;"""")
&amp;IF(LEN(AD199)=0,"",","""&amp;AD$1&amp;""":"&amp;AD199)
&amp;IF(LEN(AE199)=0,"",","""&amp;AE$1&amp;""":"""&amp;AE199&amp;"""")
&amp;IF(LEN(AF199)=0,"",","""&amp;AF$1&amp;""":"&amp;AF199)
&amp;IF(LEN(AG199)=0,"",","""&amp;AG$1&amp;""":"&amp;AG199)&amp;"}")</f>
        <v>{"dy":20,"sl":7,"tp":"uph","vl":"88102","cn":14,"pt":"DI","pr":3}</v>
      </c>
    </row>
    <row r="200" spans="1:40">
      <c r="A200">
        <v>20</v>
      </c>
      <c r="B200">
        <v>8</v>
      </c>
      <c r="C200">
        <f>IF(B200&lt;=9,0,
IF(B200=10,1,2))</f>
        <v>0</v>
      </c>
      <c r="D200">
        <f ca="1">RAND()</f>
        <v>0.57650708618215551</v>
      </c>
      <c r="E200">
        <f ca="1">RAND()</f>
        <v>0.85370510296592583</v>
      </c>
      <c r="F200">
        <f ca="1">RAND()</f>
        <v>0.45107991972305217</v>
      </c>
      <c r="G200">
        <f ca="1">RAND()</f>
        <v>0.46040094049800118</v>
      </c>
      <c r="H200">
        <f ca="1">RAND()</f>
        <v>0.66468680592594465</v>
      </c>
      <c r="I200">
        <f ca="1">RAND()</f>
        <v>0.56693380389265857</v>
      </c>
      <c r="M200" t="str">
        <f ca="1">IF(LEN(J200)&lt;&gt;0,J200,VLOOKUP(D200+$B200,$BJ:$BK,MATCH($BK$1,$BJ$1:$BK$1,0),1))</f>
        <v>삭제</v>
      </c>
      <c r="N200" t="str">
        <f ca="1">IF(LEN(K200)&lt;&gt;0,
  IF(LEN($J200)=0,"두 칸 모두 입력",
  IF($J200="지정 장비",K200,INDEX($CA:$CA,MATCH(K200,$CB:$CB,0)))),
IF($M200="삭제","삭제",
IF($M200="지정 장비",VLOOKUP($E200,OFFSET($BS:$BV,0,IF($B200=6,1,IF($B200=7,2,0))),MATCH($BV$1,OFFSET($BS$1:$BV$1,0,IF($B200=6,1,IF($B200=7,2,0))),0),1),
IF(OR($M200="캐릭터 상자 일반등급",$M200="캐릭터 상자 영웅등급"),"삭제",
IF(OR($M200="지정 캐릭터",$M200="지정 캐릭터 PP",IF(ISERROR(FIND("지정 캐릭터 LBP",$M200)),0,1)),
  IF(AND(OR($B200=10,$B200=11),$M200=OFFSET($M200,-1,0)),OFFSET(N200,-1,0),VLOOKUP($E200,$BZ:$CA,MATCH($CA$1,$BZ$1:$CA$1,0),1)),
IF(OR($M200="안 지정 캐릭터 영웅등급",$M200="안 지정 캐릭터 PP 일반등급",$M200="안 지정 캐릭터 PP 영웅등급"),
  IF(AND(OR($B200=10,$B200=11),$M200=OFFSET($M200,-1,0)),OFFSET(N200,-1,0),INT($E200*100000)),
"그외없음"))))))</f>
        <v>삭제</v>
      </c>
      <c r="O200" t="str">
        <f ca="1">IF(LEN(L200)&lt;&gt;0,
  IF(OR(LEN($J200)=0,LEN($K200)=0),"세 칸 모두 입력",L200),
IF($M200="삭제","삭제",
IF(OR($M200="지정 장비",$M200="캐릭터 상자 일반등급",$M200="캐릭터 상자 영웅등급",$M200="지정 캐릭터",IF(ISERROR(FIND("지정 캐릭터 LBP",$M200)),0,1),$M200="안 지정 캐릭터 영웅등급"),1,
IF($M200="지정 캐릭터 PP",
  IF(AND(OR($B200=10,$B200=11),$M200=OFFSET($M200,-1,0)),OFFSET(O200,-1,0),
    VLOOKUP($M200,$AP:$BB,MATCH($AX$1,$AP$1:$BB$1,0),0)+INT($E200*(VLOOKUP($M200,$AP:$BB,MATCH($AY$1,$AP$1:$BB$1,0),0)-VLOOKUP($M200,$AP:$BB,MATCH($AX$1,$AP$1:$BB$1,0),0)+1))),
IF(OR($M200="안 지정 캐릭터 PP 일반등급",$M200="안 지정 캐릭터 PP 영웅등급"),
  IF(AND(OR($B200=10,$B200=11),$M200=OFFSET($M200,-1,0)),OFFSET(O200,-1,0),
    VLOOKUP($M200,$AP:$BB,MATCH($AX$1,$AP$1:$BB$1,0),0)+INT($E200*(VLOOKUP($M200,$AP:$BB,MATCH($AY$1,$AP$1:$BB$1,0),0)-VLOOKUP($M200,$AP:$BB,MATCH($AX$1,$AP$1:$BB$1,0),0)+1))),
"그외없음")))))</f>
        <v>삭제</v>
      </c>
      <c r="P200" t="str">
        <f ca="1">IF($M200="삭제","삭제",
IF($M200="지정 장비",
  IF(ISBLANK(VLOOKUP($N200,[1]EquipTable!$1:$1048576,MATCH("표준 GO pr Min",[1]EquipTable!$1:$1,0),0)),"DI",
    IF(ISBLANK(VLOOKUP($N200,[1]EquipTable!$1:$1048576,MATCH("표준 DI pr Min",[1]EquipTable!$1:$1,0),0)),"GO",
      IF(G200&lt;IF($B200&lt;=1,0.5,0.25),"DI","GO"))),
IF(OR($M200="캐릭터 상자 일반등급",$M200="캐릭터 상자 영웅등급"),"DI",
IF(OR($M200="지정 캐릭터",IF(ISERROR(FIND("지정 캐릭터 LBP",$M200)),0,1),$M200="안 지정 캐릭터 영웅등급"),"DI",
IF($M200="지정 캐릭터 PP","DI",
IF(OR($M200="안 지정 캐릭터 PP 일반등급",$M200="안 지정 캐릭터 PP 영웅등급"),"GO",
"그외없음"))))))</f>
        <v>삭제</v>
      </c>
      <c r="Q200" t="str">
        <f ca="1">IF($M200="삭제","삭제",
IF($P200="GO","삭제",
IF($M200="지정 장비",
  IF(ISBLANK(VLOOKUP($N200,[1]EquipTable!$1:$1048576,MATCH("표준 DI pp Min",[1]EquipTable!$1:$1,0),0)),"삭제",
    VLOOKUP($N200,[1]EquipTable!$1:$1048576,MATCH("표준 DI pp Min",[1]EquipTable!$1:$1,0),0)+INT($H200*(VLOOKUP($N200,[1]EquipTable!$1:$1048576,MATCH("표준 DI pp Max",[1]EquipTable!$1:$1,0),0)-VLOOKUP($N200,[1]EquipTable!$1:$1048576,MATCH("표준 DI pp Min",[1]EquipTable!$1:$1,0),0)+1))),
IF(OR($M200="캐릭터 상자 일반등급",$M200="캐릭터 상자 영웅등급"),"삭제",
IF(OR($M200="지정 캐릭터",IF(ISERROR(FIND("지정 캐릭터 LBP",$M200)),0,1)),
  IF(AND(OR($B200=10,$B200=11),$M200=OFFSET($M200,-1,0)),OFFSET(Q200,-1,0),
    IF(ISBLANK(VLOOKUP($N200,[2]ActorTable!$1:$1048576,MATCH("표준 DI pp Min",[2]ActorTable!$1:$1,0),0)),"삭제",
      INT(VLOOKUP($M200,$AP:$BC,MATCH($AZ$1,$AP$1:$BC$1,0),0)*(VLOOKUP($N200,[2]ActorTable!$1:$1048576,MATCH("표준 DI pp Min",[2]ActorTable!$1:$1,0),0)+$H200*(VLOOKUP($N200,[2]ActorTable!$1:$1048576,MATCH("표준 DI pp Max",[2]ActorTable!$1:$1,0),0)-VLOOKUP($N200,[2]ActorTable!$1:$1048576,MATCH("표준 DI pp Min",[2]ActorTable!$1:$1,0),0)+1))))),
IF($M200="안 지정 캐릭터 영웅등급",
  IF(AND(OR($B200=10,$B200=11),$M200=OFFSET($M200,-1,0)),OFFSET(Q200,-1,0),
    VLOOKUP($M200,$AP:$BC,MATCH($BB$1,$AP$1:$BC$1,0),0)+INT($H200*(VLOOKUP($M200,$AP:$BC,MATCH($BC$1,$AP$1:$BC$1,0),0)-VLOOKUP($M200,$AP:$BC,MATCH($BB$1,$AP$1:$BC$1,0),0)+1))),
IF($M200="지정 캐릭터 PP",
  IF(AND(OR($B200=10,$B200=11),$M200=OFFSET($M200,-1,0)),OFFSET(Q200,-1,0),
    INT($O200*VLOOKUP($M200,$AP:$BC,MATCH($AZ$1,$AP$1:$BC$1,0),0)*IF($O200&lt;=15,1,1+($O200-15)^0.5/8)*CHOOSE(MID($N200,7,1)+1,1,1.25,2))),
"그외없음")))))))</f>
        <v>삭제</v>
      </c>
      <c r="R200" t="str">
        <f ca="1">IF($M200="삭제","삭제",
IF($M200="지정 장비",
  IF($P200="DI",
    VLOOKUP($N200,[1]EquipTable!$1:$1048576,MATCH("표준 DI pr Min",[1]EquipTable!$1:$1,0),0)+INT($I200*(VLOOKUP($N200,[1]EquipTable!$1:$1048576,MATCH("표준 DI pr Max",[1]EquipTable!$1:$1,0),0)-VLOOKUP($N200,[1]EquipTable!$1:$1048576,MATCH("표준 DI pr Min",[1]EquipTable!$1:$1,0),0)+1)),
    ROUNDDOWN(VLOOKUP($N200,[1]EquipTable!$1:$1048576,MATCH("표준 GO pr Min",[1]EquipTable!$1:$1,0),0)+INT($I200*(VLOOKUP($N200,[1]EquipTable!$1:$1048576,MATCH("표준 GO pr Max",[1]EquipTable!$1:$1,0),0)-VLOOKUP($N200,[1]EquipTable!$1:$1048576,MATCH("표준 GO pr Min",[1]EquipTable!$1:$1,0),0)+100)),-2)),
IF(OR($M200="캐릭터 상자 일반등급",$M200="캐릭터 상자 영웅등급"),VLOOKUP($M200,$AP:$BC,MATCH($AZ$1,$AP$1:$BC$1,0),0),
IF(OR($M200="지정 캐릭터",IF(ISERROR(FIND("지정 캐릭터 LBP",$M200)),0,1)),
  IF(AND(OR($B200=10,$B200=11),$M200=OFFSET($M200,-1,0)),OFFSET(R200,-1,0),
    INT(VLOOKUP($M200,$AP:$BC,MATCH($AZ$1,$AP$1:$BC$1,0),0)*(VLOOKUP($N200,[2]ActorTable!$1:$1048576,MATCH("표준 DI pr Min",[2]ActorTable!$1:$1,0),0)+$I200*(VLOOKUP($N200,[2]ActorTable!$1:$1048576,MATCH("표준 DI pr Max",[2]ActorTable!$1:$1,0),0)-VLOOKUP($N200,[2]ActorTable!$1:$1048576,MATCH("표준 DI pr Min",[2]ActorTable!$1:$1,0),0)+1)))),
IF($M200="안 지정 캐릭터 영웅등급",
  IF(AND(OR($B200=10,$B200=11),$M200=OFFSET($M200,-1,0)),OFFSET(R200,-1,0),
    VLOOKUP($M200,$AP:$BC,MATCH($AZ$1,$AP$1:$BC$1,0),0)+INT($I200*(VLOOKUP($M200,$AP:$BC,MATCH($BA$1,$AP$1:$BC$1,0),0)-VLOOKUP($M200,$AP:$BC,MATCH($AZ$1,$AP$1:$BC$1,0),0)+1))),
IF($M200="지정 캐릭터 PP",
  IF(AND(OR($B200=10,$B200=11),$M200=OFFSET($M200,-1,0)),OFFSET(R200,-1,0),
    INT($O200*VLOOKUP($M200,$AP:$BC,MATCH($AZ$1,$AP$1:$BC$1,0),0)*IF($O200&lt;=15,1,1+($O200-15)^0.5/8)*CHOOSE(MID($N200,7,1)+1,1,1.25,2)*(VLOOKUP($M200,$AP:$BC,MATCH($BA$1,$AP$1:$BC$1,0),0)+$I200*(VLOOKUP($M200,$AP:$BC,MATCH($BB$1,$AP$1:$BC$1,0),0)-VLOOKUP($M200,$AP:$BC,MATCH($BA$1,$AP$1:$BC$1,0),0))))),
IF(OR($M200="안 지정 캐릭터 PP 일반등급",$M200="안 지정 캐릭터 PP 영웅등급"),
  IF(AND(OR($B200=10,$B200=11),$M200=OFFSET($M200,-1,0)),OFFSET(R200,-1,0),
    $O200*VLOOKUP($M200,$AP:$BC,MATCH($AZ$1,$AP$1:$BC$1,0),0)),
"그외없음")))))))</f>
        <v>삭제</v>
      </c>
      <c r="S200" t="str">
        <f ca="1">IF(OR(ISNUMBER(N200),N200="삭제",ISBLANK(N200)),"",
IF(LEFT(N200,5)="Equip",
  IF($BP$1&lt;VLOOKUP(N200,[1]EquipTable!$1:$1048576,MATCH("업데이트순번",[1]EquipTable!$1:$1,0),0),"업데이트순번이상",""),
IF(LEFT(N200,5)="Actor",
  IF($BY$1&lt;VLOOKUP(N200,[2]ActorTable!$1:$1048576,MATCH("업데이트순번",[2]ActorTable!$1:$1,0),0),"업데이트순번이상",""),
"그외없음")))</f>
        <v/>
      </c>
      <c r="T200" t="str">
        <f ca="1">IF(OR(ISNUMBER(N200),N200="삭제",ISBLANK(N200)),"",
IF(LEFT(N200,5)="Equip",IF(MID(N200,7,1)="4","전설",""),
IF(LEFT(N200,5)="Actor",IF(MID(N200,7,1)="2","전설",""),
"그외없음")))</f>
        <v/>
      </c>
      <c r="AA200" t="str">
        <f ca="1">IF(ISBLANK(AB200),"",
VLOOKUP(AB200,OFFSET(INDIRECT("$A:$B"),0,MATCH(AB$1&amp;"_Verify",INDIRECT("$1:$1"),0)-1),2,0)
)</f>
        <v/>
      </c>
      <c r="AH200" t="str">
        <f>IF(OR(ISNUMBER(AC200),AC200="삭제",ISBLANK(AC200)),"",
IF(LEFT(AC200,5)="Equip",
  IF($BP$1&lt;VLOOKUP(AC200,[1]EquipTable!$1:$1048576,MATCH("업데이트순번",[1]EquipTable!$1:$1,0),0),"업데이트순번이상",""),
IF(LEFT(AC200,5)="Actor",
  IF($BY$1&lt;VLOOKUP(AC200,[2]ActorTable!$1:$1048576,MATCH("업데이트순번",[2]ActorTable!$1:$1,0),0),"업데이트순번이상",""),
"그외없음")))</f>
        <v/>
      </c>
      <c r="AI200" s="11" t="str">
        <f>IF(OR(ISNUMBER(AC200),AC200="삭제",ISBLANK(AC200)),"",
IF(LEFT(AC200,5)="Equip",IF(MID(AC200,7,1)="4","전설",""),
IF(LEFT(AC200,5)="Actor",IF(MID(AC200,7,1)="2","전설",""),
"그외없음")))</f>
        <v/>
      </c>
      <c r="AJ200" t="str">
        <f>IF(ISBLANK($AB200),"",
IF(AND($B200&gt;=VLOOKUP($AB200,$AP:$AS,3,0),$B200&lt;=VLOOKUP($AB200,$AP:$AS,4,0)),"","슬롯타입이상"))</f>
        <v/>
      </c>
      <c r="AK200" t="str">
        <f>IF(OR(
  AND(NOT(ISERROR(FIND("상자",AB200))),ISBLANK(AC200)),
  AND(ISBLANK(AB200),ISBLANK(AC200)),
  AND(NOT(ISERROR(FIND("안 지정",AB200))),ISNUMBER(AC200))),"",
IF(AND(NOT(ISERROR(FIND("상자",AB200))),NOT(ISBLANK(AC200))),"밸류불필요",
IF(AND(NOT(ISERROR(FIND("안 지정",AB200))),NOT(ISNUMBER(AC200))),"숫자필요",
IF(NOT(ISERROR(FIND("장비",AB200))),
  IFERROR(VLOOKUP(AC200,[1]EquipTable!$A:$T,MATCH("이름참고",[1]EquipTable!$1:$1,0),0),"장비없음"),
IF(NOT(ISERROR(FIND("캐릭터",AB200))),
  IFERROR(VLOOKUP(AC200,[2]ActorTable!$A:$H,MATCH("이름참고",[2]ActorTable!$1:$1,0),0),"캐릭터없음"),
"")))))</f>
        <v/>
      </c>
      <c r="AL200">
        <v>1</v>
      </c>
      <c r="AM200" t="str">
        <f ca="1">IF(ROW()=2,AN200,OFFSET(AM200,-1,0)&amp;IF(LEN(AN200)=0,"",","&amp;AN200))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v>
      </c>
      <c r="AN200" t="str">
        <f ca="1">IF(AL200&lt;&gt;1,"",
"{"""&amp;A$1&amp;""":"&amp;A200
&amp;","""&amp;B$1&amp;""":"&amp;B200
&amp;IF(LEN(AA200)=0,"",","""&amp;AA$1&amp;""":"""&amp;AA200&amp;"""")
&amp;IF(LEN(AC200)=0,"",","""&amp;AC$1&amp;""":"""&amp;AC200&amp;"""")
&amp;IF(LEN(AD200)=0,"",","""&amp;AD$1&amp;""":"&amp;AD200)
&amp;IF(LEN(AE200)=0,"",","""&amp;AE$1&amp;""":"""&amp;AE200&amp;"""")
&amp;IF(LEN(AF200)=0,"",","""&amp;AF$1&amp;""":"&amp;AF200)
&amp;IF(LEN(AG200)=0,"",","""&amp;AG$1&amp;""":"&amp;AG200)&amp;"}")</f>
        <v>{"dy":20,"sl":8}</v>
      </c>
    </row>
    <row r="201" spans="1:40">
      <c r="A201">
        <v>20</v>
      </c>
      <c r="B201">
        <v>9</v>
      </c>
      <c r="C201">
        <f>IF(B201&lt;=9,0,
IF(B201=10,1,2))</f>
        <v>0</v>
      </c>
      <c r="D201">
        <f ca="1">RAND()</f>
        <v>0.93015141811314295</v>
      </c>
      <c r="E201">
        <f ca="1">RAND()</f>
        <v>1.6490265347003263E-2</v>
      </c>
      <c r="F201">
        <f ca="1">RAND()</f>
        <v>0.10008146193707179</v>
      </c>
      <c r="G201">
        <f ca="1">RAND()</f>
        <v>0.37132804777758777</v>
      </c>
      <c r="H201">
        <f ca="1">RAND()</f>
        <v>0.38912179449636086</v>
      </c>
      <c r="I201">
        <f ca="1">RAND()</f>
        <v>0.23475810892468685</v>
      </c>
      <c r="M201" t="str">
        <f ca="1">IF(LEN(J201)&lt;&gt;0,J201,VLOOKUP(D201+$B201,$BJ:$BK,MATCH($BK$1,$BJ$1:$BK$1,0),1))</f>
        <v>삭제</v>
      </c>
      <c r="N201" t="str">
        <f ca="1">IF(LEN(K201)&lt;&gt;0,
  IF(LEN($J201)=0,"두 칸 모두 입력",
  IF($J201="지정 장비",K201,INDEX($CA:$CA,MATCH(K201,$CB:$CB,0)))),
IF($M201="삭제","삭제",
IF($M201="지정 장비",VLOOKUP($E201,OFFSET($BS:$BV,0,IF($B201=6,1,IF($B201=7,2,0))),MATCH($BV$1,OFFSET($BS$1:$BV$1,0,IF($B201=6,1,IF($B201=7,2,0))),0),1),
IF(OR($M201="캐릭터 상자 일반등급",$M201="캐릭터 상자 영웅등급"),"삭제",
IF(OR($M201="지정 캐릭터",$M201="지정 캐릭터 PP",IF(ISERROR(FIND("지정 캐릭터 LBP",$M201)),0,1)),
  IF(AND(OR($B201=10,$B201=11),$M201=OFFSET($M201,-1,0)),OFFSET(N201,-1,0),VLOOKUP($E201,$BZ:$CA,MATCH($CA$1,$BZ$1:$CA$1,0),1)),
IF(OR($M201="안 지정 캐릭터 영웅등급",$M201="안 지정 캐릭터 PP 일반등급",$M201="안 지정 캐릭터 PP 영웅등급"),
  IF(AND(OR($B201=10,$B201=11),$M201=OFFSET($M201,-1,0)),OFFSET(N201,-1,0),INT($E201*100000)),
"그외없음"))))))</f>
        <v>삭제</v>
      </c>
      <c r="O201" t="str">
        <f ca="1">IF(LEN(L201)&lt;&gt;0,
  IF(OR(LEN($J201)=0,LEN($K201)=0),"세 칸 모두 입력",L201),
IF($M201="삭제","삭제",
IF(OR($M201="지정 장비",$M201="캐릭터 상자 일반등급",$M201="캐릭터 상자 영웅등급",$M201="지정 캐릭터",IF(ISERROR(FIND("지정 캐릭터 LBP",$M201)),0,1),$M201="안 지정 캐릭터 영웅등급"),1,
IF($M201="지정 캐릭터 PP",
  IF(AND(OR($B201=10,$B201=11),$M201=OFFSET($M201,-1,0)),OFFSET(O201,-1,0),
    VLOOKUP($M201,$AP:$BB,MATCH($AX$1,$AP$1:$BB$1,0),0)+INT($E201*(VLOOKUP($M201,$AP:$BB,MATCH($AY$1,$AP$1:$BB$1,0),0)-VLOOKUP($M201,$AP:$BB,MATCH($AX$1,$AP$1:$BB$1,0),0)+1))),
IF(OR($M201="안 지정 캐릭터 PP 일반등급",$M201="안 지정 캐릭터 PP 영웅등급"),
  IF(AND(OR($B201=10,$B201=11),$M201=OFFSET($M201,-1,0)),OFFSET(O201,-1,0),
    VLOOKUP($M201,$AP:$BB,MATCH($AX$1,$AP$1:$BB$1,0),0)+INT($E201*(VLOOKUP($M201,$AP:$BB,MATCH($AY$1,$AP$1:$BB$1,0),0)-VLOOKUP($M201,$AP:$BB,MATCH($AX$1,$AP$1:$BB$1,0),0)+1))),
"그외없음")))))</f>
        <v>삭제</v>
      </c>
      <c r="P201" t="str">
        <f ca="1">IF($M201="삭제","삭제",
IF($M201="지정 장비",
  IF(ISBLANK(VLOOKUP($N201,[1]EquipTable!$1:$1048576,MATCH("표준 GO pr Min",[1]EquipTable!$1:$1,0),0)),"DI",
    IF(ISBLANK(VLOOKUP($N201,[1]EquipTable!$1:$1048576,MATCH("표준 DI pr Min",[1]EquipTable!$1:$1,0),0)),"GO",
      IF(G201&lt;IF($B201&lt;=1,0.5,0.25),"DI","GO"))),
IF(OR($M201="캐릭터 상자 일반등급",$M201="캐릭터 상자 영웅등급"),"DI",
IF(OR($M201="지정 캐릭터",IF(ISERROR(FIND("지정 캐릭터 LBP",$M201)),0,1),$M201="안 지정 캐릭터 영웅등급"),"DI",
IF($M201="지정 캐릭터 PP","DI",
IF(OR($M201="안 지정 캐릭터 PP 일반등급",$M201="안 지정 캐릭터 PP 영웅등급"),"GO",
"그외없음"))))))</f>
        <v>삭제</v>
      </c>
      <c r="Q201" t="str">
        <f ca="1">IF($M201="삭제","삭제",
IF($P201="GO","삭제",
IF($M201="지정 장비",
  IF(ISBLANK(VLOOKUP($N201,[1]EquipTable!$1:$1048576,MATCH("표준 DI pp Min",[1]EquipTable!$1:$1,0),0)),"삭제",
    VLOOKUP($N201,[1]EquipTable!$1:$1048576,MATCH("표준 DI pp Min",[1]EquipTable!$1:$1,0),0)+INT($H201*(VLOOKUP($N201,[1]EquipTable!$1:$1048576,MATCH("표준 DI pp Max",[1]EquipTable!$1:$1,0),0)-VLOOKUP($N201,[1]EquipTable!$1:$1048576,MATCH("표준 DI pp Min",[1]EquipTable!$1:$1,0),0)+1))),
IF(OR($M201="캐릭터 상자 일반등급",$M201="캐릭터 상자 영웅등급"),"삭제",
IF(OR($M201="지정 캐릭터",IF(ISERROR(FIND("지정 캐릭터 LBP",$M201)),0,1)),
  IF(AND(OR($B201=10,$B201=11),$M201=OFFSET($M201,-1,0)),OFFSET(Q201,-1,0),
    IF(ISBLANK(VLOOKUP($N201,[2]ActorTable!$1:$1048576,MATCH("표준 DI pp Min",[2]ActorTable!$1:$1,0),0)),"삭제",
      INT(VLOOKUP($M201,$AP:$BC,MATCH($AZ$1,$AP$1:$BC$1,0),0)*(VLOOKUP($N201,[2]ActorTable!$1:$1048576,MATCH("표준 DI pp Min",[2]ActorTable!$1:$1,0),0)+$H201*(VLOOKUP($N201,[2]ActorTable!$1:$1048576,MATCH("표준 DI pp Max",[2]ActorTable!$1:$1,0),0)-VLOOKUP($N201,[2]ActorTable!$1:$1048576,MATCH("표준 DI pp Min",[2]ActorTable!$1:$1,0),0)+1))))),
IF($M201="안 지정 캐릭터 영웅등급",
  IF(AND(OR($B201=10,$B201=11),$M201=OFFSET($M201,-1,0)),OFFSET(Q201,-1,0),
    VLOOKUP($M201,$AP:$BC,MATCH($BB$1,$AP$1:$BC$1,0),0)+INT($H201*(VLOOKUP($M201,$AP:$BC,MATCH($BC$1,$AP$1:$BC$1,0),0)-VLOOKUP($M201,$AP:$BC,MATCH($BB$1,$AP$1:$BC$1,0),0)+1))),
IF($M201="지정 캐릭터 PP",
  IF(AND(OR($B201=10,$B201=11),$M201=OFFSET($M201,-1,0)),OFFSET(Q201,-1,0),
    INT($O201*VLOOKUP($M201,$AP:$BC,MATCH($AZ$1,$AP$1:$BC$1,0),0)*IF($O201&lt;=15,1,1+($O201-15)^0.5/8)*CHOOSE(MID($N201,7,1)+1,1,1.25,2))),
"그외없음")))))))</f>
        <v>삭제</v>
      </c>
      <c r="R201" t="str">
        <f ca="1">IF($M201="삭제","삭제",
IF($M201="지정 장비",
  IF($P201="DI",
    VLOOKUP($N201,[1]EquipTable!$1:$1048576,MATCH("표준 DI pr Min",[1]EquipTable!$1:$1,0),0)+INT($I201*(VLOOKUP($N201,[1]EquipTable!$1:$1048576,MATCH("표준 DI pr Max",[1]EquipTable!$1:$1,0),0)-VLOOKUP($N201,[1]EquipTable!$1:$1048576,MATCH("표준 DI pr Min",[1]EquipTable!$1:$1,0),0)+1)),
    ROUNDDOWN(VLOOKUP($N201,[1]EquipTable!$1:$1048576,MATCH("표준 GO pr Min",[1]EquipTable!$1:$1,0),0)+INT($I201*(VLOOKUP($N201,[1]EquipTable!$1:$1048576,MATCH("표준 GO pr Max",[1]EquipTable!$1:$1,0),0)-VLOOKUP($N201,[1]EquipTable!$1:$1048576,MATCH("표준 GO pr Min",[1]EquipTable!$1:$1,0),0)+100)),-2)),
IF(OR($M201="캐릭터 상자 일반등급",$M201="캐릭터 상자 영웅등급"),VLOOKUP($M201,$AP:$BC,MATCH($AZ$1,$AP$1:$BC$1,0),0),
IF(OR($M201="지정 캐릭터",IF(ISERROR(FIND("지정 캐릭터 LBP",$M201)),0,1)),
  IF(AND(OR($B201=10,$B201=11),$M201=OFFSET($M201,-1,0)),OFFSET(R201,-1,0),
    INT(VLOOKUP($M201,$AP:$BC,MATCH($AZ$1,$AP$1:$BC$1,0),0)*(VLOOKUP($N201,[2]ActorTable!$1:$1048576,MATCH("표준 DI pr Min",[2]ActorTable!$1:$1,0),0)+$I201*(VLOOKUP($N201,[2]ActorTable!$1:$1048576,MATCH("표준 DI pr Max",[2]ActorTable!$1:$1,0),0)-VLOOKUP($N201,[2]ActorTable!$1:$1048576,MATCH("표준 DI pr Min",[2]ActorTable!$1:$1,0),0)+1)))),
IF($M201="안 지정 캐릭터 영웅등급",
  IF(AND(OR($B201=10,$B201=11),$M201=OFFSET($M201,-1,0)),OFFSET(R201,-1,0),
    VLOOKUP($M201,$AP:$BC,MATCH($AZ$1,$AP$1:$BC$1,0),0)+INT($I201*(VLOOKUP($M201,$AP:$BC,MATCH($BA$1,$AP$1:$BC$1,0),0)-VLOOKUP($M201,$AP:$BC,MATCH($AZ$1,$AP$1:$BC$1,0),0)+1))),
IF($M201="지정 캐릭터 PP",
  IF(AND(OR($B201=10,$B201=11),$M201=OFFSET($M201,-1,0)),OFFSET(R201,-1,0),
    INT($O201*VLOOKUP($M201,$AP:$BC,MATCH($AZ$1,$AP$1:$BC$1,0),0)*IF($O201&lt;=15,1,1+($O201-15)^0.5/8)*CHOOSE(MID($N201,7,1)+1,1,1.25,2)*(VLOOKUP($M201,$AP:$BC,MATCH($BA$1,$AP$1:$BC$1,0),0)+$I201*(VLOOKUP($M201,$AP:$BC,MATCH($BB$1,$AP$1:$BC$1,0),0)-VLOOKUP($M201,$AP:$BC,MATCH($BA$1,$AP$1:$BC$1,0),0))))),
IF(OR($M201="안 지정 캐릭터 PP 일반등급",$M201="안 지정 캐릭터 PP 영웅등급"),
  IF(AND(OR($B201=10,$B201=11),$M201=OFFSET($M201,-1,0)),OFFSET(R201,-1,0),
    $O201*VLOOKUP($M201,$AP:$BC,MATCH($AZ$1,$AP$1:$BC$1,0),0)),
"그외없음")))))))</f>
        <v>삭제</v>
      </c>
      <c r="S201" t="str">
        <f ca="1">IF(OR(ISNUMBER(N201),N201="삭제",ISBLANK(N201)),"",
IF(LEFT(N201,5)="Equip",
  IF($BP$1&lt;VLOOKUP(N201,[1]EquipTable!$1:$1048576,MATCH("업데이트순번",[1]EquipTable!$1:$1,0),0),"업데이트순번이상",""),
IF(LEFT(N201,5)="Actor",
  IF($BY$1&lt;VLOOKUP(N201,[2]ActorTable!$1:$1048576,MATCH("업데이트순번",[2]ActorTable!$1:$1,0),0),"업데이트순번이상",""),
"그외없음")))</f>
        <v/>
      </c>
      <c r="T201" t="str">
        <f ca="1">IF(OR(ISNUMBER(N201),N201="삭제",ISBLANK(N201)),"",
IF(LEFT(N201,5)="Equip",IF(MID(N201,7,1)="4","전설",""),
IF(LEFT(N201,5)="Actor",IF(MID(N201,7,1)="2","전설",""),
"그외없음")))</f>
        <v/>
      </c>
      <c r="AA201" t="str">
        <f ca="1">IF(ISBLANK(AB201),"",
VLOOKUP(AB201,OFFSET(INDIRECT("$A:$B"),0,MATCH(AB$1&amp;"_Verify",INDIRECT("$1:$1"),0)-1),2,0)
)</f>
        <v/>
      </c>
      <c r="AH201" t="str">
        <f>IF(OR(ISNUMBER(AC201),AC201="삭제",ISBLANK(AC201)),"",
IF(LEFT(AC201,5)="Equip",
  IF($BP$1&lt;VLOOKUP(AC201,[1]EquipTable!$1:$1048576,MATCH("업데이트순번",[1]EquipTable!$1:$1,0),0),"업데이트순번이상",""),
IF(LEFT(AC201,5)="Actor",
  IF($BY$1&lt;VLOOKUP(AC201,[2]ActorTable!$1:$1048576,MATCH("업데이트순번",[2]ActorTable!$1:$1,0),0),"업데이트순번이상",""),
"그외없음")))</f>
        <v/>
      </c>
      <c r="AI201" s="11" t="str">
        <f>IF(OR(ISNUMBER(AC201),AC201="삭제",ISBLANK(AC201)),"",
IF(LEFT(AC201,5)="Equip",IF(MID(AC201,7,1)="4","전설",""),
IF(LEFT(AC201,5)="Actor",IF(MID(AC201,7,1)="2","전설",""),
"그외없음")))</f>
        <v/>
      </c>
      <c r="AJ201" t="str">
        <f>IF(ISBLANK($AB201),"",
IF(AND($B201&gt;=VLOOKUP($AB201,$AP:$AS,3,0),$B201&lt;=VLOOKUP($AB201,$AP:$AS,4,0)),"","슬롯타입이상"))</f>
        <v/>
      </c>
      <c r="AK201" t="str">
        <f>IF(OR(
  AND(NOT(ISERROR(FIND("상자",AB201))),ISBLANK(AC201)),
  AND(ISBLANK(AB201),ISBLANK(AC201)),
  AND(NOT(ISERROR(FIND("안 지정",AB201))),ISNUMBER(AC201))),"",
IF(AND(NOT(ISERROR(FIND("상자",AB201))),NOT(ISBLANK(AC201))),"밸류불필요",
IF(AND(NOT(ISERROR(FIND("안 지정",AB201))),NOT(ISNUMBER(AC201))),"숫자필요",
IF(NOT(ISERROR(FIND("장비",AB201))),
  IFERROR(VLOOKUP(AC201,[1]EquipTable!$A:$T,MATCH("이름참고",[1]EquipTable!$1:$1,0),0),"장비없음"),
IF(NOT(ISERROR(FIND("캐릭터",AB201))),
  IFERROR(VLOOKUP(AC201,[2]ActorTable!$A:$H,MATCH("이름참고",[2]ActorTable!$1:$1,0),0),"캐릭터없음"),
"")))))</f>
        <v/>
      </c>
      <c r="AL201">
        <v>1</v>
      </c>
      <c r="AM201" t="str">
        <f ca="1">IF(ROW()=2,AN201,OFFSET(AM201,-1,0)&amp;IF(LEN(AN201)=0,"",","&amp;AN201))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v>
      </c>
      <c r="AN201" t="str">
        <f ca="1">IF(AL201&lt;&gt;1,"",
"{"""&amp;A$1&amp;""":"&amp;A201
&amp;","""&amp;B$1&amp;""":"&amp;B201
&amp;IF(LEN(AA201)=0,"",","""&amp;AA$1&amp;""":"""&amp;AA201&amp;"""")
&amp;IF(LEN(AC201)=0,"",","""&amp;AC$1&amp;""":"""&amp;AC201&amp;"""")
&amp;IF(LEN(AD201)=0,"",","""&amp;AD$1&amp;""":"&amp;AD201)
&amp;IF(LEN(AE201)=0,"",","""&amp;AE$1&amp;""":"""&amp;AE201&amp;"""")
&amp;IF(LEN(AF201)=0,"",","""&amp;AF$1&amp;""":"&amp;AF201)
&amp;IF(LEN(AG201)=0,"",","""&amp;AG$1&amp;""":"&amp;AG201)&amp;"}")</f>
        <v>{"dy":20,"sl":9}</v>
      </c>
    </row>
    <row r="202" spans="1:40">
      <c r="A202">
        <v>21</v>
      </c>
      <c r="B202">
        <v>0</v>
      </c>
      <c r="C202">
        <f>IF(B202&lt;=9,0,
IF(B202=10,1,2))</f>
        <v>0</v>
      </c>
      <c r="D202">
        <f ca="1">RAND()</f>
        <v>0.59130259444447841</v>
      </c>
      <c r="E202">
        <f ca="1">RAND()</f>
        <v>0.41952534987462298</v>
      </c>
      <c r="F202">
        <f ca="1">RAND()</f>
        <v>0.28889395862319589</v>
      </c>
      <c r="G202">
        <f ca="1">RAND()</f>
        <v>0.82687487185914166</v>
      </c>
      <c r="H202">
        <f ca="1">RAND()</f>
        <v>0.69642748666472776</v>
      </c>
      <c r="I202">
        <f ca="1">RAND()</f>
        <v>0.50507281395193204</v>
      </c>
      <c r="M202" t="str">
        <f ca="1">IF(LEN(J202)&lt;&gt;0,J202,VLOOKUP(D202+$B202,$BJ:$BK,MATCH($BK$1,$BJ$1:$BK$1,0),1))</f>
        <v>지정 장비</v>
      </c>
      <c r="N202" t="str">
        <f ca="1">IF(LEN(K202)&lt;&gt;0,
  IF(LEN($J202)=0,"두 칸 모두 입력",
  IF($J202="지정 장비",K202,INDEX($CA:$CA,MATCH(K202,$CB:$CB,0)))),
IF($M202="삭제","삭제",
IF($M202="지정 장비",VLOOKUP($E202,OFFSET($BS:$BV,0,IF($B202=6,1,IF($B202=7,2,0))),MATCH($BV$1,OFFSET($BS$1:$BV$1,0,IF($B202=6,1,IF($B202=7,2,0))),0),1),
IF(OR($M202="캐릭터 상자 일반등급",$M202="캐릭터 상자 영웅등급"),"삭제",
IF(OR($M202="지정 캐릭터",$M202="지정 캐릭터 PP",IF(ISERROR(FIND("지정 캐릭터 LBP",$M202)),0,1)),
  IF(AND(OR($B202=10,$B202=11),$M202=OFFSET($M202,-1,0)),OFFSET(N202,-1,0),VLOOKUP($E202,$BZ:$CA,MATCH($CA$1,$BZ$1:$CA$1,0),1)),
IF(OR($M202="안 지정 캐릭터 영웅등급",$M202="안 지정 캐릭터 PP 일반등급",$M202="안 지정 캐릭터 PP 영웅등급"),
  IF(AND(OR($B202=10,$B202=11),$M202=OFFSET($M202,-1,0)),OFFSET(N202,-1,0),INT($E202*100000)),
"그외없음"))))))</f>
        <v>Equip3301</v>
      </c>
      <c r="O202">
        <f ca="1">IF(LEN(L202)&lt;&gt;0,
  IF(OR(LEN($J202)=0,LEN($K202)=0),"세 칸 모두 입력",L202),
IF($M202="삭제","삭제",
IF(OR($M202="지정 장비",$M202="캐릭터 상자 일반등급",$M202="캐릭터 상자 영웅등급",$M202="지정 캐릭터",IF(ISERROR(FIND("지정 캐릭터 LBP",$M202)),0,1),$M202="안 지정 캐릭터 영웅등급"),1,
IF($M202="지정 캐릭터 PP",
  IF(AND(OR($B202=10,$B202=11),$M202=OFFSET($M202,-1,0)),OFFSET(O202,-1,0),
    VLOOKUP($M202,$AP:$BB,MATCH($AX$1,$AP$1:$BB$1,0),0)+INT($E202*(VLOOKUP($M202,$AP:$BB,MATCH($AY$1,$AP$1:$BB$1,0),0)-VLOOKUP($M202,$AP:$BB,MATCH($AX$1,$AP$1:$BB$1,0),0)+1))),
IF(OR($M202="안 지정 캐릭터 PP 일반등급",$M202="안 지정 캐릭터 PP 영웅등급"),
  IF(AND(OR($B202=10,$B202=11),$M202=OFFSET($M202,-1,0)),OFFSET(O202,-1,0),
    VLOOKUP($M202,$AP:$BB,MATCH($AX$1,$AP$1:$BB$1,0),0)+INT($E202*(VLOOKUP($M202,$AP:$BB,MATCH($AY$1,$AP$1:$BB$1,0),0)-VLOOKUP($M202,$AP:$BB,MATCH($AX$1,$AP$1:$BB$1,0),0)+1))),
"그외없음")))))</f>
        <v>1</v>
      </c>
      <c r="P202" t="str">
        <f ca="1">IF($M202="삭제","삭제",
IF($M202="지정 장비",
  IF(ISBLANK(VLOOKUP($N202,[1]EquipTable!$1:$1048576,MATCH("표준 GO pr Min",[1]EquipTable!$1:$1,0),0)),"DI",
    IF(ISBLANK(VLOOKUP($N202,[1]EquipTable!$1:$1048576,MATCH("표준 DI pr Min",[1]EquipTable!$1:$1,0),0)),"GO",
      IF(G202&lt;IF($B202&lt;=1,0.5,0.25),"DI","GO"))),
IF(OR($M202="캐릭터 상자 일반등급",$M202="캐릭터 상자 영웅등급"),"DI",
IF(OR($M202="지정 캐릭터",IF(ISERROR(FIND("지정 캐릭터 LBP",$M202)),0,1),$M202="안 지정 캐릭터 영웅등급"),"DI",
IF($M202="지정 캐릭터 PP","DI",
IF(OR($M202="안 지정 캐릭터 PP 일반등급",$M202="안 지정 캐릭터 PP 영웅등급"),"GO",
"그외없음"))))))</f>
        <v>GO</v>
      </c>
      <c r="Q202" t="str">
        <f ca="1">IF($M202="삭제","삭제",
IF($P202="GO","삭제",
IF($M202="지정 장비",
  IF(ISBLANK(VLOOKUP($N202,[1]EquipTable!$1:$1048576,MATCH("표준 DI pp Min",[1]EquipTable!$1:$1,0),0)),"삭제",
    VLOOKUP($N202,[1]EquipTable!$1:$1048576,MATCH("표준 DI pp Min",[1]EquipTable!$1:$1,0),0)+INT($H202*(VLOOKUP($N202,[1]EquipTable!$1:$1048576,MATCH("표준 DI pp Max",[1]EquipTable!$1:$1,0),0)-VLOOKUP($N202,[1]EquipTable!$1:$1048576,MATCH("표준 DI pp Min",[1]EquipTable!$1:$1,0),0)+1))),
IF(OR($M202="캐릭터 상자 일반등급",$M202="캐릭터 상자 영웅등급"),"삭제",
IF(OR($M202="지정 캐릭터",IF(ISERROR(FIND("지정 캐릭터 LBP",$M202)),0,1)),
  IF(AND(OR($B202=10,$B202=11),$M202=OFFSET($M202,-1,0)),OFFSET(Q202,-1,0),
    IF(ISBLANK(VLOOKUP($N202,[2]ActorTable!$1:$1048576,MATCH("표준 DI pp Min",[2]ActorTable!$1:$1,0),0)),"삭제",
      INT(VLOOKUP($M202,$AP:$BC,MATCH($AZ$1,$AP$1:$BC$1,0),0)*(VLOOKUP($N202,[2]ActorTable!$1:$1048576,MATCH("표준 DI pp Min",[2]ActorTable!$1:$1,0),0)+$H202*(VLOOKUP($N202,[2]ActorTable!$1:$1048576,MATCH("표준 DI pp Max",[2]ActorTable!$1:$1,0),0)-VLOOKUP($N202,[2]ActorTable!$1:$1048576,MATCH("표준 DI pp Min",[2]ActorTable!$1:$1,0),0)+1))))),
IF($M202="안 지정 캐릭터 영웅등급",
  IF(AND(OR($B202=10,$B202=11),$M202=OFFSET($M202,-1,0)),OFFSET(Q202,-1,0),
    VLOOKUP($M202,$AP:$BC,MATCH($BB$1,$AP$1:$BC$1,0),0)+INT($H202*(VLOOKUP($M202,$AP:$BC,MATCH($BC$1,$AP$1:$BC$1,0),0)-VLOOKUP($M202,$AP:$BC,MATCH($BB$1,$AP$1:$BC$1,0),0)+1))),
IF($M202="지정 캐릭터 PP",
  IF(AND(OR($B202=10,$B202=11),$M202=OFFSET($M202,-1,0)),OFFSET(Q202,-1,0),
    INT($O202*VLOOKUP($M202,$AP:$BC,MATCH($AZ$1,$AP$1:$BC$1,0),0)*IF($O202&lt;=15,1,1+($O202-15)^0.5/8)*CHOOSE(MID($N202,7,1)+1,1,1.25,2))),
"그외없음")))))))</f>
        <v>삭제</v>
      </c>
      <c r="R202">
        <f ca="1">IF($M202="삭제","삭제",
IF($M202="지정 장비",
  IF($P202="DI",
    VLOOKUP($N202,[1]EquipTable!$1:$1048576,MATCH("표준 DI pr Min",[1]EquipTable!$1:$1,0),0)+INT($I202*(VLOOKUP($N202,[1]EquipTable!$1:$1048576,MATCH("표준 DI pr Max",[1]EquipTable!$1:$1,0),0)-VLOOKUP($N202,[1]EquipTable!$1:$1048576,MATCH("표준 DI pr Min",[1]EquipTable!$1:$1,0),0)+1)),
    ROUNDDOWN(VLOOKUP($N202,[1]EquipTable!$1:$1048576,MATCH("표준 GO pr Min",[1]EquipTable!$1:$1,0),0)+INT($I202*(VLOOKUP($N202,[1]EquipTable!$1:$1048576,MATCH("표준 GO pr Max",[1]EquipTable!$1:$1,0),0)-VLOOKUP($N202,[1]EquipTable!$1:$1048576,MATCH("표준 GO pr Min",[1]EquipTable!$1:$1,0),0)+100)),-2)),
IF(OR($M202="캐릭터 상자 일반등급",$M202="캐릭터 상자 영웅등급"),VLOOKUP($M202,$AP:$BC,MATCH($AZ$1,$AP$1:$BC$1,0),0),
IF(OR($M202="지정 캐릭터",IF(ISERROR(FIND("지정 캐릭터 LBP",$M202)),0,1)),
  IF(AND(OR($B202=10,$B202=11),$M202=OFFSET($M202,-1,0)),OFFSET(R202,-1,0),
    INT(VLOOKUP($M202,$AP:$BC,MATCH($AZ$1,$AP$1:$BC$1,0),0)*(VLOOKUP($N202,[2]ActorTable!$1:$1048576,MATCH("표준 DI pr Min",[2]ActorTable!$1:$1,0),0)+$I202*(VLOOKUP($N202,[2]ActorTable!$1:$1048576,MATCH("표준 DI pr Max",[2]ActorTable!$1:$1,0),0)-VLOOKUP($N202,[2]ActorTable!$1:$1048576,MATCH("표준 DI pr Min",[2]ActorTable!$1:$1,0),0)+1)))),
IF($M202="안 지정 캐릭터 영웅등급",
  IF(AND(OR($B202=10,$B202=11),$M202=OFFSET($M202,-1,0)),OFFSET(R202,-1,0),
    VLOOKUP($M202,$AP:$BC,MATCH($AZ$1,$AP$1:$BC$1,0),0)+INT($I202*(VLOOKUP($M202,$AP:$BC,MATCH($BA$1,$AP$1:$BC$1,0),0)-VLOOKUP($M202,$AP:$BC,MATCH($AZ$1,$AP$1:$BC$1,0),0)+1))),
IF($M202="지정 캐릭터 PP",
  IF(AND(OR($B202=10,$B202=11),$M202=OFFSET($M202,-1,0)),OFFSET(R202,-1,0),
    INT($O202*VLOOKUP($M202,$AP:$BC,MATCH($AZ$1,$AP$1:$BC$1,0),0)*IF($O202&lt;=15,1,1+($O202-15)^0.5/8)*CHOOSE(MID($N202,7,1)+1,1,1.25,2)*(VLOOKUP($M202,$AP:$BC,MATCH($BA$1,$AP$1:$BC$1,0),0)+$I202*(VLOOKUP($M202,$AP:$BC,MATCH($BB$1,$AP$1:$BC$1,0),0)-VLOOKUP($M202,$AP:$BC,MATCH($BA$1,$AP$1:$BC$1,0),0))))),
IF(OR($M202="안 지정 캐릭터 PP 일반등급",$M202="안 지정 캐릭터 PP 영웅등급"),
  IF(AND(OR($B202=10,$B202=11),$M202=OFFSET($M202,-1,0)),OFFSET(R202,-1,0),
    $O202*VLOOKUP($M202,$AP:$BC,MATCH($AZ$1,$AP$1:$BC$1,0),0)),
"그외없음")))))))</f>
        <v>7500</v>
      </c>
      <c r="S202" t="str">
        <f ca="1">IF(OR(ISNUMBER(N202),N202="삭제",ISBLANK(N202)),"",
IF(LEFT(N202,5)="Equip",
  IF($BP$1&lt;VLOOKUP(N202,[1]EquipTable!$1:$1048576,MATCH("업데이트순번",[1]EquipTable!$1:$1,0),0),"업데이트순번이상",""),
IF(LEFT(N202,5)="Actor",
  IF($BY$1&lt;VLOOKUP(N202,[2]ActorTable!$1:$1048576,MATCH("업데이트순번",[2]ActorTable!$1:$1,0),0),"업데이트순번이상",""),
"그외없음")))</f>
        <v/>
      </c>
      <c r="T202" t="str">
        <f ca="1">IF(OR(ISNUMBER(N202),N202="삭제",ISBLANK(N202)),"",
IF(LEFT(N202,5)="Equip",IF(MID(N202,7,1)="4","전설",""),
IF(LEFT(N202,5)="Actor",IF(MID(N202,7,1)="2","전설",""),
"그외없음")))</f>
        <v/>
      </c>
      <c r="U202" t="s">
        <v>82</v>
      </c>
      <c r="V202" t="s">
        <v>196</v>
      </c>
      <c r="W202">
        <v>1</v>
      </c>
      <c r="X202" t="s">
        <v>129</v>
      </c>
      <c r="Z202">
        <v>11</v>
      </c>
      <c r="AA202" t="str">
        <f ca="1">IF(ISBLANK(AB202),"",
VLOOKUP(AB202,OFFSET(INDIRECT("$A:$B"),0,MATCH(AB$1&amp;"_Verify",INDIRECT("$1:$1"),0)-1),2,0)
)</f>
        <v>upn</v>
      </c>
      <c r="AB202" t="s">
        <v>377</v>
      </c>
      <c r="AC202">
        <v>16467</v>
      </c>
      <c r="AD202">
        <v>4</v>
      </c>
      <c r="AE202" t="s">
        <v>125</v>
      </c>
      <c r="AG202">
        <v>1200</v>
      </c>
      <c r="AH202" t="str">
        <f>IF(OR(ISNUMBER(AC202),AC202="삭제",ISBLANK(AC202)),"",
IF(LEFT(AC202,5)="Equip",
  IF($BP$1&lt;VLOOKUP(AC202,[1]EquipTable!$1:$1048576,MATCH("업데이트순번",[1]EquipTable!$1:$1,0),0),"업데이트순번이상",""),
IF(LEFT(AC202,5)="Actor",
  IF($BY$1&lt;VLOOKUP(AC202,[2]ActorTable!$1:$1048576,MATCH("업데이트순번",[2]ActorTable!$1:$1,0),0),"업데이트순번이상",""),
"그외없음")))</f>
        <v/>
      </c>
      <c r="AI202" s="11" t="str">
        <f>IF(OR(ISNUMBER(AC202),AC202="삭제",ISBLANK(AC202)),"",
IF(LEFT(AC202,5)="Equip",IF(MID(AC202,7,1)="4","전설",""),
IF(LEFT(AC202,5)="Actor",IF(MID(AC202,7,1)="2","전설",""),
"그외없음")))</f>
        <v/>
      </c>
      <c r="AJ202" t="str">
        <f>IF(ISBLANK($AB202),"",
IF(AND($B202&gt;=VLOOKUP($AB202,$AP:$AS,3,0),$B202&lt;=VLOOKUP($AB202,$AP:$AS,4,0)),"","슬롯타입이상"))</f>
        <v/>
      </c>
      <c r="AK202" t="str">
        <f>IF(OR(
  AND(NOT(ISERROR(FIND("상자",AB202))),ISBLANK(AC202)),
  AND(ISBLANK(AB202),ISBLANK(AC202)),
  AND(NOT(ISERROR(FIND("안 지정",AB202))),ISNUMBER(AC202))),"",
IF(AND(NOT(ISERROR(FIND("상자",AB202))),NOT(ISBLANK(AC202))),"밸류불필요",
IF(AND(NOT(ISERROR(FIND("안 지정",AB202))),NOT(ISNUMBER(AC202))),"숫자필요",
IF(NOT(ISERROR(FIND("장비",AB202))),
  IFERROR(VLOOKUP(AC202,[1]EquipTable!$A:$T,MATCH("이름참고",[1]EquipTable!$1:$1,0),0),"장비없음"),
IF(NOT(ISERROR(FIND("캐릭터",AB202))),
  IFERROR(VLOOKUP(AC202,[2]ActorTable!$A:$H,MATCH("이름참고",[2]ActorTable!$1:$1,0),0),"캐릭터없음"),
"")))))</f>
        <v/>
      </c>
      <c r="AL202">
        <v>1</v>
      </c>
      <c r="AM202" t="str">
        <f ca="1">IF(ROW()=2,AN202,OFFSET(AM202,-1,0)&amp;IF(LEN(AN202)=0,"",","&amp;AN202))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v>
      </c>
      <c r="AN202" t="str">
        <f ca="1">IF(AL202&lt;&gt;1,"",
"{"""&amp;A$1&amp;""":"&amp;A202
&amp;","""&amp;B$1&amp;""":"&amp;B202
&amp;IF(LEN(AA202)=0,"",","""&amp;AA$1&amp;""":"""&amp;AA202&amp;"""")
&amp;IF(LEN(AC202)=0,"",","""&amp;AC$1&amp;""":"""&amp;AC202&amp;"""")
&amp;IF(LEN(AD202)=0,"",","""&amp;AD$1&amp;""":"&amp;AD202)
&amp;IF(LEN(AE202)=0,"",","""&amp;AE$1&amp;""":"""&amp;AE202&amp;"""")
&amp;IF(LEN(AF202)=0,"",","""&amp;AF$1&amp;""":"&amp;AF202)
&amp;IF(LEN(AG202)=0,"",","""&amp;AG$1&amp;""":"&amp;AG202)&amp;"}")</f>
        <v>{"dy":21,"sl":0,"tp":"upn","vl":"16467","cn":4,"pt":"GO","pr":1200}</v>
      </c>
    </row>
    <row r="203" spans="1:40">
      <c r="A203">
        <v>21</v>
      </c>
      <c r="B203">
        <v>1</v>
      </c>
      <c r="C203">
        <f>IF(B203&lt;=9,0,
IF(B203=10,1,2))</f>
        <v>0</v>
      </c>
      <c r="D203">
        <f ca="1">RAND()</f>
        <v>0.56080775772196589</v>
      </c>
      <c r="E203">
        <f ca="1">RAND()</f>
        <v>0.20713260291953173</v>
      </c>
      <c r="F203">
        <f ca="1">RAND()</f>
        <v>0.69296398467452436</v>
      </c>
      <c r="G203">
        <f ca="1">RAND()</f>
        <v>0.88208834065598574</v>
      </c>
      <c r="H203">
        <f ca="1">RAND()</f>
        <v>0.48989530607932052</v>
      </c>
      <c r="I203">
        <f ca="1">RAND()</f>
        <v>0.59369778944020157</v>
      </c>
      <c r="M203" t="str">
        <f ca="1">IF(LEN(J203)&lt;&gt;0,J203,VLOOKUP(D203+$B203,$BJ:$BK,MATCH($BK$1,$BJ$1:$BK$1,0),1))</f>
        <v>지정 장비</v>
      </c>
      <c r="N203" t="str">
        <f ca="1">IF(LEN(K203)&lt;&gt;0,
  IF(LEN($J203)=0,"두 칸 모두 입력",
  IF($J203="지정 장비",K203,INDEX($CA:$CA,MATCH(K203,$CB:$CB,0)))),
IF($M203="삭제","삭제",
IF($M203="지정 장비",VLOOKUP($E203,OFFSET($BS:$BV,0,IF($B203=6,1,IF($B203=7,2,0))),MATCH($BV$1,OFFSET($BS$1:$BV$1,0,IF($B203=6,1,IF($B203=7,2,0))),0),1),
IF(OR($M203="캐릭터 상자 일반등급",$M203="캐릭터 상자 영웅등급"),"삭제",
IF(OR($M203="지정 캐릭터",$M203="지정 캐릭터 PP",IF(ISERROR(FIND("지정 캐릭터 LBP",$M203)),0,1)),
  IF(AND(OR($B203=10,$B203=11),$M203=OFFSET($M203,-1,0)),OFFSET(N203,-1,0),VLOOKUP($E203,$BZ:$CA,MATCH($CA$1,$BZ$1:$CA$1,0),1)),
IF(OR($M203="안 지정 캐릭터 영웅등급",$M203="안 지정 캐릭터 PP 일반등급",$M203="안 지정 캐릭터 PP 영웅등급"),
  IF(AND(OR($B203=10,$B203=11),$M203=OFFSET($M203,-1,0)),OFFSET(N203,-1,0),INT($E203*100000)),
"그외없음"))))))</f>
        <v>Equip1301</v>
      </c>
      <c r="O203">
        <f ca="1">IF(LEN(L203)&lt;&gt;0,
  IF(OR(LEN($J203)=0,LEN($K203)=0),"세 칸 모두 입력",L203),
IF($M203="삭제","삭제",
IF(OR($M203="지정 장비",$M203="캐릭터 상자 일반등급",$M203="캐릭터 상자 영웅등급",$M203="지정 캐릭터",IF(ISERROR(FIND("지정 캐릭터 LBP",$M203)),0,1),$M203="안 지정 캐릭터 영웅등급"),1,
IF($M203="지정 캐릭터 PP",
  IF(AND(OR($B203=10,$B203=11),$M203=OFFSET($M203,-1,0)),OFFSET(O203,-1,0),
    VLOOKUP($M203,$AP:$BB,MATCH($AX$1,$AP$1:$BB$1,0),0)+INT($E203*(VLOOKUP($M203,$AP:$BB,MATCH($AY$1,$AP$1:$BB$1,0),0)-VLOOKUP($M203,$AP:$BB,MATCH($AX$1,$AP$1:$BB$1,0),0)+1))),
IF(OR($M203="안 지정 캐릭터 PP 일반등급",$M203="안 지정 캐릭터 PP 영웅등급"),
  IF(AND(OR($B203=10,$B203=11),$M203=OFFSET($M203,-1,0)),OFFSET(O203,-1,0),
    VLOOKUP($M203,$AP:$BB,MATCH($AX$1,$AP$1:$BB$1,0),0)+INT($E203*(VLOOKUP($M203,$AP:$BB,MATCH($AY$1,$AP$1:$BB$1,0),0)-VLOOKUP($M203,$AP:$BB,MATCH($AX$1,$AP$1:$BB$1,0),0)+1))),
"그외없음")))))</f>
        <v>1</v>
      </c>
      <c r="P203" t="str">
        <f ca="1">IF($M203="삭제","삭제",
IF($M203="지정 장비",
  IF(ISBLANK(VLOOKUP($N203,[1]EquipTable!$1:$1048576,MATCH("표준 GO pr Min",[1]EquipTable!$1:$1,0),0)),"DI",
    IF(ISBLANK(VLOOKUP($N203,[1]EquipTable!$1:$1048576,MATCH("표준 DI pr Min",[1]EquipTable!$1:$1,0),0)),"GO",
      IF(G203&lt;IF($B203&lt;=1,0.5,0.25),"DI","GO"))),
IF(OR($M203="캐릭터 상자 일반등급",$M203="캐릭터 상자 영웅등급"),"DI",
IF(OR($M203="지정 캐릭터",IF(ISERROR(FIND("지정 캐릭터 LBP",$M203)),0,1),$M203="안 지정 캐릭터 영웅등급"),"DI",
IF($M203="지정 캐릭터 PP","DI",
IF(OR($M203="안 지정 캐릭터 PP 일반등급",$M203="안 지정 캐릭터 PP 영웅등급"),"GO",
"그외없음"))))))</f>
        <v>GO</v>
      </c>
      <c r="Q203" t="str">
        <f ca="1">IF($M203="삭제","삭제",
IF($P203="GO","삭제",
IF($M203="지정 장비",
  IF(ISBLANK(VLOOKUP($N203,[1]EquipTable!$1:$1048576,MATCH("표준 DI pp Min",[1]EquipTable!$1:$1,0),0)),"삭제",
    VLOOKUP($N203,[1]EquipTable!$1:$1048576,MATCH("표준 DI pp Min",[1]EquipTable!$1:$1,0),0)+INT($H203*(VLOOKUP($N203,[1]EquipTable!$1:$1048576,MATCH("표준 DI pp Max",[1]EquipTable!$1:$1,0),0)-VLOOKUP($N203,[1]EquipTable!$1:$1048576,MATCH("표준 DI pp Min",[1]EquipTable!$1:$1,0),0)+1))),
IF(OR($M203="캐릭터 상자 일반등급",$M203="캐릭터 상자 영웅등급"),"삭제",
IF(OR($M203="지정 캐릭터",IF(ISERROR(FIND("지정 캐릭터 LBP",$M203)),0,1)),
  IF(AND(OR($B203=10,$B203=11),$M203=OFFSET($M203,-1,0)),OFFSET(Q203,-1,0),
    IF(ISBLANK(VLOOKUP($N203,[2]ActorTable!$1:$1048576,MATCH("표준 DI pp Min",[2]ActorTable!$1:$1,0),0)),"삭제",
      INT(VLOOKUP($M203,$AP:$BC,MATCH($AZ$1,$AP$1:$BC$1,0),0)*(VLOOKUP($N203,[2]ActorTable!$1:$1048576,MATCH("표준 DI pp Min",[2]ActorTable!$1:$1,0),0)+$H203*(VLOOKUP($N203,[2]ActorTable!$1:$1048576,MATCH("표준 DI pp Max",[2]ActorTable!$1:$1,0),0)-VLOOKUP($N203,[2]ActorTable!$1:$1048576,MATCH("표준 DI pp Min",[2]ActorTable!$1:$1,0),0)+1))))),
IF($M203="안 지정 캐릭터 영웅등급",
  IF(AND(OR($B203=10,$B203=11),$M203=OFFSET($M203,-1,0)),OFFSET(Q203,-1,0),
    VLOOKUP($M203,$AP:$BC,MATCH($BB$1,$AP$1:$BC$1,0),0)+INT($H203*(VLOOKUP($M203,$AP:$BC,MATCH($BC$1,$AP$1:$BC$1,0),0)-VLOOKUP($M203,$AP:$BC,MATCH($BB$1,$AP$1:$BC$1,0),0)+1))),
IF($M203="지정 캐릭터 PP",
  IF(AND(OR($B203=10,$B203=11),$M203=OFFSET($M203,-1,0)),OFFSET(Q203,-1,0),
    INT($O203*VLOOKUP($M203,$AP:$BC,MATCH($AZ$1,$AP$1:$BC$1,0),0)*IF($O203&lt;=15,1,1+($O203-15)^0.5/8)*CHOOSE(MID($N203,7,1)+1,1,1.25,2))),
"그외없음")))))))</f>
        <v>삭제</v>
      </c>
      <c r="R203">
        <f ca="1">IF($M203="삭제","삭제",
IF($M203="지정 장비",
  IF($P203="DI",
    VLOOKUP($N203,[1]EquipTable!$1:$1048576,MATCH("표준 DI pr Min",[1]EquipTable!$1:$1,0),0)+INT($I203*(VLOOKUP($N203,[1]EquipTable!$1:$1048576,MATCH("표준 DI pr Max",[1]EquipTable!$1:$1,0),0)-VLOOKUP($N203,[1]EquipTable!$1:$1048576,MATCH("표준 DI pr Min",[1]EquipTable!$1:$1,0),0)+1)),
    ROUNDDOWN(VLOOKUP($N203,[1]EquipTable!$1:$1048576,MATCH("표준 GO pr Min",[1]EquipTable!$1:$1,0),0)+INT($I203*(VLOOKUP($N203,[1]EquipTable!$1:$1048576,MATCH("표준 GO pr Max",[1]EquipTable!$1:$1,0),0)-VLOOKUP($N203,[1]EquipTable!$1:$1048576,MATCH("표준 GO pr Min",[1]EquipTable!$1:$1,0),0)+100)),-2)),
IF(OR($M203="캐릭터 상자 일반등급",$M203="캐릭터 상자 영웅등급"),VLOOKUP($M203,$AP:$BC,MATCH($AZ$1,$AP$1:$BC$1,0),0),
IF(OR($M203="지정 캐릭터",IF(ISERROR(FIND("지정 캐릭터 LBP",$M203)),0,1)),
  IF(AND(OR($B203=10,$B203=11),$M203=OFFSET($M203,-1,0)),OFFSET(R203,-1,0),
    INT(VLOOKUP($M203,$AP:$BC,MATCH($AZ$1,$AP$1:$BC$1,0),0)*(VLOOKUP($N203,[2]ActorTable!$1:$1048576,MATCH("표준 DI pr Min",[2]ActorTable!$1:$1,0),0)+$I203*(VLOOKUP($N203,[2]ActorTable!$1:$1048576,MATCH("표준 DI pr Max",[2]ActorTable!$1:$1,0),0)-VLOOKUP($N203,[2]ActorTable!$1:$1048576,MATCH("표준 DI pr Min",[2]ActorTable!$1:$1,0),0)+1)))),
IF($M203="안 지정 캐릭터 영웅등급",
  IF(AND(OR($B203=10,$B203=11),$M203=OFFSET($M203,-1,0)),OFFSET(R203,-1,0),
    VLOOKUP($M203,$AP:$BC,MATCH($AZ$1,$AP$1:$BC$1,0),0)+INT($I203*(VLOOKUP($M203,$AP:$BC,MATCH($BA$1,$AP$1:$BC$1,0),0)-VLOOKUP($M203,$AP:$BC,MATCH($AZ$1,$AP$1:$BC$1,0),0)+1))),
IF($M203="지정 캐릭터 PP",
  IF(AND(OR($B203=10,$B203=11),$M203=OFFSET($M203,-1,0)),OFFSET(R203,-1,0),
    INT($O203*VLOOKUP($M203,$AP:$BC,MATCH($AZ$1,$AP$1:$BC$1,0),0)*IF($O203&lt;=15,1,1+($O203-15)^0.5/8)*CHOOSE(MID($N203,7,1)+1,1,1.25,2)*(VLOOKUP($M203,$AP:$BC,MATCH($BA$1,$AP$1:$BC$1,0),0)+$I203*(VLOOKUP($M203,$AP:$BC,MATCH($BB$1,$AP$1:$BC$1,0),0)-VLOOKUP($M203,$AP:$BC,MATCH($BA$1,$AP$1:$BC$1,0),0))))),
IF(OR($M203="안 지정 캐릭터 PP 일반등급",$M203="안 지정 캐릭터 PP 영웅등급"),
  IF(AND(OR($B203=10,$B203=11),$M203=OFFSET($M203,-1,0)),OFFSET(R203,-1,0),
    $O203*VLOOKUP($M203,$AP:$BC,MATCH($AZ$1,$AP$1:$BC$1,0),0)),
"그외없음")))))))</f>
        <v>7600</v>
      </c>
      <c r="S203" t="str">
        <f ca="1">IF(OR(ISNUMBER(N203),N203="삭제",ISBLANK(N203)),"",
IF(LEFT(N203,5)="Equip",
  IF($BP$1&lt;VLOOKUP(N203,[1]EquipTable!$1:$1048576,MATCH("업데이트순번",[1]EquipTable!$1:$1,0),0),"업데이트순번이상",""),
IF(LEFT(N203,5)="Actor",
  IF($BY$1&lt;VLOOKUP(N203,[2]ActorTable!$1:$1048576,MATCH("업데이트순번",[2]ActorTable!$1:$1,0),0),"업데이트순번이상",""),
"그외없음")))</f>
        <v/>
      </c>
      <c r="T203" t="str">
        <f ca="1">IF(OR(ISNUMBER(N203),N203="삭제",ISBLANK(N203)),"",
IF(LEFT(N203,5)="Equip",IF(MID(N203,7,1)="4","전설",""),
IF(LEFT(N203,5)="Actor",IF(MID(N203,7,1)="2","전설",""),
"그외없음")))</f>
        <v/>
      </c>
      <c r="U203" t="s">
        <v>82</v>
      </c>
      <c r="V203" t="s">
        <v>258</v>
      </c>
      <c r="W203">
        <v>1</v>
      </c>
      <c r="X203" t="s">
        <v>125</v>
      </c>
      <c r="Z203">
        <v>1200</v>
      </c>
      <c r="AA203" t="str">
        <f ca="1">IF(ISBLANK(AB203),"",
VLOOKUP(AB203,OFFSET(INDIRECT("$A:$B"),0,MATCH(AB$1&amp;"_Verify",INDIRECT("$1:$1"),0)-1),2,0)
)</f>
        <v>uph</v>
      </c>
      <c r="AB203" t="s">
        <v>376</v>
      </c>
      <c r="AC203">
        <v>84861</v>
      </c>
      <c r="AD203">
        <v>14</v>
      </c>
      <c r="AE203" t="s">
        <v>129</v>
      </c>
      <c r="AG203">
        <v>4</v>
      </c>
      <c r="AH203" t="str">
        <f>IF(OR(ISNUMBER(AC203),AC203="삭제",ISBLANK(AC203)),"",
IF(LEFT(AC203,5)="Equip",
  IF($BP$1&lt;VLOOKUP(AC203,[1]EquipTable!$1:$1048576,MATCH("업데이트순번",[1]EquipTable!$1:$1,0),0),"업데이트순번이상",""),
IF(LEFT(AC203,5)="Actor",
  IF($BY$1&lt;VLOOKUP(AC203,[2]ActorTable!$1:$1048576,MATCH("업데이트순번",[2]ActorTable!$1:$1,0),0),"업데이트순번이상",""),
"그외없음")))</f>
        <v/>
      </c>
      <c r="AI203" s="11" t="str">
        <f>IF(OR(ISNUMBER(AC203),AC203="삭제",ISBLANK(AC203)),"",
IF(LEFT(AC203,5)="Equip",IF(MID(AC203,7,1)="4","전설",""),
IF(LEFT(AC203,5)="Actor",IF(MID(AC203,7,1)="2","전설",""),
"그외없음")))</f>
        <v/>
      </c>
      <c r="AJ203" t="str">
        <f>IF(ISBLANK($AB203),"",
IF(AND($B203&gt;=VLOOKUP($AB203,$AP:$AS,3,0),$B203&lt;=VLOOKUP($AB203,$AP:$AS,4,0)),"","슬롯타입이상"))</f>
        <v/>
      </c>
      <c r="AK203" t="str">
        <f>IF(OR(
  AND(NOT(ISERROR(FIND("상자",AB203))),ISBLANK(AC203)),
  AND(ISBLANK(AB203),ISBLANK(AC203)),
  AND(NOT(ISERROR(FIND("안 지정",AB203))),ISNUMBER(AC203))),"",
IF(AND(NOT(ISERROR(FIND("상자",AB203))),NOT(ISBLANK(AC203))),"밸류불필요",
IF(AND(NOT(ISERROR(FIND("안 지정",AB203))),NOT(ISNUMBER(AC203))),"숫자필요",
IF(NOT(ISERROR(FIND("장비",AB203))),
  IFERROR(VLOOKUP(AC203,[1]EquipTable!$A:$T,MATCH("이름참고",[1]EquipTable!$1:$1,0),0),"장비없음"),
IF(NOT(ISERROR(FIND("캐릭터",AB203))),
  IFERROR(VLOOKUP(AC203,[2]ActorTable!$A:$H,MATCH("이름참고",[2]ActorTable!$1:$1,0),0),"캐릭터없음"),
"")))))</f>
        <v/>
      </c>
      <c r="AL203">
        <v>1</v>
      </c>
      <c r="AM203" t="str">
        <f ca="1">IF(ROW()=2,AN203,OFFSET(AM203,-1,0)&amp;IF(LEN(AN203)=0,"",","&amp;AN203))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v>
      </c>
      <c r="AN203" t="str">
        <f ca="1">IF(AL203&lt;&gt;1,"",
"{"""&amp;A$1&amp;""":"&amp;A203
&amp;","""&amp;B$1&amp;""":"&amp;B203
&amp;IF(LEN(AA203)=0,"",","""&amp;AA$1&amp;""":"""&amp;AA203&amp;"""")
&amp;IF(LEN(AC203)=0,"",","""&amp;AC$1&amp;""":"""&amp;AC203&amp;"""")
&amp;IF(LEN(AD203)=0,"",","""&amp;AD$1&amp;""":"&amp;AD203)
&amp;IF(LEN(AE203)=0,"",","""&amp;AE$1&amp;""":"""&amp;AE203&amp;"""")
&amp;IF(LEN(AF203)=0,"",","""&amp;AF$1&amp;""":"&amp;AF203)
&amp;IF(LEN(AG203)=0,"",","""&amp;AG$1&amp;""":"&amp;AG203)&amp;"}")</f>
        <v>{"dy":21,"sl":1,"tp":"uph","vl":"84861","cn":14,"pt":"DI","pr":4}</v>
      </c>
    </row>
    <row r="204" spans="1:40">
      <c r="A204">
        <v>21</v>
      </c>
      <c r="B204">
        <v>2</v>
      </c>
      <c r="C204">
        <f>IF(B204&lt;=9,0,
IF(B204=10,1,2))</f>
        <v>0</v>
      </c>
      <c r="D204">
        <f ca="1">RAND()</f>
        <v>0.57536381276445492</v>
      </c>
      <c r="E204">
        <f ca="1">RAND()</f>
        <v>0.54715994176449023</v>
      </c>
      <c r="F204">
        <f ca="1">RAND()</f>
        <v>0.45763549652164981</v>
      </c>
      <c r="G204">
        <f ca="1">RAND()</f>
        <v>7.3419564263961123E-2</v>
      </c>
      <c r="H204">
        <f ca="1">RAND()</f>
        <v>3.6361105781159142E-2</v>
      </c>
      <c r="I204">
        <f ca="1">RAND()</f>
        <v>0.12371426112331962</v>
      </c>
      <c r="M204" t="str">
        <f ca="1">IF(LEN(J204)&lt;&gt;0,J204,VLOOKUP(D204+$B204,$BJ:$BK,MATCH($BK$1,$BJ$1:$BK$1,0),1))</f>
        <v>안 지정 캐릭터 PP 영웅등급</v>
      </c>
      <c r="N204">
        <f ca="1">IF(LEN(K204)&lt;&gt;0,
  IF(LEN($J204)=0,"두 칸 모두 입력",
  IF($J204="지정 장비",K204,INDEX($CA:$CA,MATCH(K204,$CB:$CB,0)))),
IF($M204="삭제","삭제",
IF($M204="지정 장비",VLOOKUP($E204,OFFSET($BS:$BV,0,IF($B204=6,1,IF($B204=7,2,0))),MATCH($BV$1,OFFSET($BS$1:$BV$1,0,IF($B204=6,1,IF($B204=7,2,0))),0),1),
IF(OR($M204="캐릭터 상자 일반등급",$M204="캐릭터 상자 영웅등급"),"삭제",
IF(OR($M204="지정 캐릭터",$M204="지정 캐릭터 PP",IF(ISERROR(FIND("지정 캐릭터 LBP",$M204)),0,1)),
  IF(AND(OR($B204=10,$B204=11),$M204=OFFSET($M204,-1,0)),OFFSET(N204,-1,0),VLOOKUP($E204,$BZ:$CA,MATCH($CA$1,$BZ$1:$CA$1,0),1)),
IF(OR($M204="안 지정 캐릭터 영웅등급",$M204="안 지정 캐릭터 PP 일반등급",$M204="안 지정 캐릭터 PP 영웅등급"),
  IF(AND(OR($B204=10,$B204=11),$M204=OFFSET($M204,-1,0)),OFFSET(N204,-1,0),INT($E204*100000)),
"그외없음"))))))</f>
        <v>54715</v>
      </c>
      <c r="O204">
        <f ca="1">IF(LEN(L204)&lt;&gt;0,
  IF(OR(LEN($J204)=0,LEN($K204)=0),"세 칸 모두 입력",L204),
IF($M204="삭제","삭제",
IF(OR($M204="지정 장비",$M204="캐릭터 상자 일반등급",$M204="캐릭터 상자 영웅등급",$M204="지정 캐릭터",IF(ISERROR(FIND("지정 캐릭터 LBP",$M204)),0,1),$M204="안 지정 캐릭터 영웅등급"),1,
IF($M204="지정 캐릭터 PP",
  IF(AND(OR($B204=10,$B204=11),$M204=OFFSET($M204,-1,0)),OFFSET(O204,-1,0),
    VLOOKUP($M204,$AP:$BB,MATCH($AX$1,$AP$1:$BB$1,0),0)+INT($E204*(VLOOKUP($M204,$AP:$BB,MATCH($AY$1,$AP$1:$BB$1,0),0)-VLOOKUP($M204,$AP:$BB,MATCH($AX$1,$AP$1:$BB$1,0),0)+1))),
IF(OR($M204="안 지정 캐릭터 PP 일반등급",$M204="안 지정 캐릭터 PP 영웅등급"),
  IF(AND(OR($B204=10,$B204=11),$M204=OFFSET($M204,-1,0)),OFFSET(O204,-1,0),
    VLOOKUP($M204,$AP:$BB,MATCH($AX$1,$AP$1:$BB$1,0),0)+INT($E204*(VLOOKUP($M204,$AP:$BB,MATCH($AY$1,$AP$1:$BB$1,0),0)-VLOOKUP($M204,$AP:$BB,MATCH($AX$1,$AP$1:$BB$1,0),0)+1))),
"그외없음")))))</f>
        <v>9</v>
      </c>
      <c r="P204" t="str">
        <f ca="1">IF($M204="삭제","삭제",
IF($M204="지정 장비",
  IF(ISBLANK(VLOOKUP($N204,[1]EquipTable!$1:$1048576,MATCH("표준 GO pr Min",[1]EquipTable!$1:$1,0),0)),"DI",
    IF(ISBLANK(VLOOKUP($N204,[1]EquipTable!$1:$1048576,MATCH("표준 DI pr Min",[1]EquipTable!$1:$1,0),0)),"GO",
      IF(G204&lt;IF($B204&lt;=1,0.5,0.25),"DI","GO"))),
IF(OR($M204="캐릭터 상자 일반등급",$M204="캐릭터 상자 영웅등급"),"DI",
IF(OR($M204="지정 캐릭터",IF(ISERROR(FIND("지정 캐릭터 LBP",$M204)),0,1),$M204="안 지정 캐릭터 영웅등급"),"DI",
IF($M204="지정 캐릭터 PP","DI",
IF(OR($M204="안 지정 캐릭터 PP 일반등급",$M204="안 지정 캐릭터 PP 영웅등급"),"GO",
"그외없음"))))))</f>
        <v>GO</v>
      </c>
      <c r="Q204" t="str">
        <f ca="1">IF($M204="삭제","삭제",
IF($P204="GO","삭제",
IF($M204="지정 장비",
  IF(ISBLANK(VLOOKUP($N204,[1]EquipTable!$1:$1048576,MATCH("표준 DI pp Min",[1]EquipTable!$1:$1,0),0)),"삭제",
    VLOOKUP($N204,[1]EquipTable!$1:$1048576,MATCH("표준 DI pp Min",[1]EquipTable!$1:$1,0),0)+INT($H204*(VLOOKUP($N204,[1]EquipTable!$1:$1048576,MATCH("표준 DI pp Max",[1]EquipTable!$1:$1,0),0)-VLOOKUP($N204,[1]EquipTable!$1:$1048576,MATCH("표준 DI pp Min",[1]EquipTable!$1:$1,0),0)+1))),
IF(OR($M204="캐릭터 상자 일반등급",$M204="캐릭터 상자 영웅등급"),"삭제",
IF(OR($M204="지정 캐릭터",IF(ISERROR(FIND("지정 캐릭터 LBP",$M204)),0,1)),
  IF(AND(OR($B204=10,$B204=11),$M204=OFFSET($M204,-1,0)),OFFSET(Q204,-1,0),
    IF(ISBLANK(VLOOKUP($N204,[2]ActorTable!$1:$1048576,MATCH("표준 DI pp Min",[2]ActorTable!$1:$1,0),0)),"삭제",
      INT(VLOOKUP($M204,$AP:$BC,MATCH($AZ$1,$AP$1:$BC$1,0),0)*(VLOOKUP($N204,[2]ActorTable!$1:$1048576,MATCH("표준 DI pp Min",[2]ActorTable!$1:$1,0),0)+$H204*(VLOOKUP($N204,[2]ActorTable!$1:$1048576,MATCH("표준 DI pp Max",[2]ActorTable!$1:$1,0),0)-VLOOKUP($N204,[2]ActorTable!$1:$1048576,MATCH("표준 DI pp Min",[2]ActorTable!$1:$1,0),0)+1))))),
IF($M204="안 지정 캐릭터 영웅등급",
  IF(AND(OR($B204=10,$B204=11),$M204=OFFSET($M204,-1,0)),OFFSET(Q204,-1,0),
    VLOOKUP($M204,$AP:$BC,MATCH($BB$1,$AP$1:$BC$1,0),0)+INT($H204*(VLOOKUP($M204,$AP:$BC,MATCH($BC$1,$AP$1:$BC$1,0),0)-VLOOKUP($M204,$AP:$BC,MATCH($BB$1,$AP$1:$BC$1,0),0)+1))),
IF($M204="지정 캐릭터 PP",
  IF(AND(OR($B204=10,$B204=11),$M204=OFFSET($M204,-1,0)),OFFSET(Q204,-1,0),
    INT($O204*VLOOKUP($M204,$AP:$BC,MATCH($AZ$1,$AP$1:$BC$1,0),0)*IF($O204&lt;=15,1,1+($O204-15)^0.5/8)*CHOOSE(MID($N204,7,1)+1,1,1.25,2))),
"그외없음")))))))</f>
        <v>삭제</v>
      </c>
      <c r="R204">
        <f ca="1">IF($M204="삭제","삭제",
IF($M204="지정 장비",
  IF($P204="DI",
    VLOOKUP($N204,[1]EquipTable!$1:$1048576,MATCH("표준 DI pr Min",[1]EquipTable!$1:$1,0),0)+INT($I204*(VLOOKUP($N204,[1]EquipTable!$1:$1048576,MATCH("표준 DI pr Max",[1]EquipTable!$1:$1,0),0)-VLOOKUP($N204,[1]EquipTable!$1:$1048576,MATCH("표준 DI pr Min",[1]EquipTable!$1:$1,0),0)+1)),
    ROUNDDOWN(VLOOKUP($N204,[1]EquipTable!$1:$1048576,MATCH("표준 GO pr Min",[1]EquipTable!$1:$1,0),0)+INT($I204*(VLOOKUP($N204,[1]EquipTable!$1:$1048576,MATCH("표준 GO pr Max",[1]EquipTable!$1:$1,0),0)-VLOOKUP($N204,[1]EquipTable!$1:$1048576,MATCH("표준 GO pr Min",[1]EquipTable!$1:$1,0),0)+100)),-2)),
IF(OR($M204="캐릭터 상자 일반등급",$M204="캐릭터 상자 영웅등급"),VLOOKUP($M204,$AP:$BC,MATCH($AZ$1,$AP$1:$BC$1,0),0),
IF(OR($M204="지정 캐릭터",IF(ISERROR(FIND("지정 캐릭터 LBP",$M204)),0,1)),
  IF(AND(OR($B204=10,$B204=11),$M204=OFFSET($M204,-1,0)),OFFSET(R204,-1,0),
    INT(VLOOKUP($M204,$AP:$BC,MATCH($AZ$1,$AP$1:$BC$1,0),0)*(VLOOKUP($N204,[2]ActorTable!$1:$1048576,MATCH("표준 DI pr Min",[2]ActorTable!$1:$1,0),0)+$I204*(VLOOKUP($N204,[2]ActorTable!$1:$1048576,MATCH("표준 DI pr Max",[2]ActorTable!$1:$1,0),0)-VLOOKUP($N204,[2]ActorTable!$1:$1048576,MATCH("표준 DI pr Min",[2]ActorTable!$1:$1,0),0)+1)))),
IF($M204="안 지정 캐릭터 영웅등급",
  IF(AND(OR($B204=10,$B204=11),$M204=OFFSET($M204,-1,0)),OFFSET(R204,-1,0),
    VLOOKUP($M204,$AP:$BC,MATCH($AZ$1,$AP$1:$BC$1,0),0)+INT($I204*(VLOOKUP($M204,$AP:$BC,MATCH($BA$1,$AP$1:$BC$1,0),0)-VLOOKUP($M204,$AP:$BC,MATCH($AZ$1,$AP$1:$BC$1,0),0)+1))),
IF($M204="지정 캐릭터 PP",
  IF(AND(OR($B204=10,$B204=11),$M204=OFFSET($M204,-1,0)),OFFSET(R204,-1,0),
    INT($O204*VLOOKUP($M204,$AP:$BC,MATCH($AZ$1,$AP$1:$BC$1,0),0)*IF($O204&lt;=15,1,1+($O204-15)^0.5/8)*CHOOSE(MID($N204,7,1)+1,1,1.25,2)*(VLOOKUP($M204,$AP:$BC,MATCH($BA$1,$AP$1:$BC$1,0),0)+$I204*(VLOOKUP($M204,$AP:$BC,MATCH($BB$1,$AP$1:$BC$1,0),0)-VLOOKUP($M204,$AP:$BC,MATCH($BA$1,$AP$1:$BC$1,0),0))))),
IF(OR($M204="안 지정 캐릭터 PP 일반등급",$M204="안 지정 캐릭터 PP 영웅등급"),
  IF(AND(OR($B204=10,$B204=11),$M204=OFFSET($M204,-1,0)),OFFSET(R204,-1,0),
    $O204*VLOOKUP($M204,$AP:$BC,MATCH($AZ$1,$AP$1:$BC$1,0),0)),
"그외없음")))))))</f>
        <v>2700</v>
      </c>
      <c r="S204" t="str">
        <f ca="1">IF(OR(ISNUMBER(N204),N204="삭제",ISBLANK(N204)),"",
IF(LEFT(N204,5)="Equip",
  IF($BP$1&lt;VLOOKUP(N204,[1]EquipTable!$1:$1048576,MATCH("업데이트순번",[1]EquipTable!$1:$1,0),0),"업데이트순번이상",""),
IF(LEFT(N204,5)="Actor",
  IF($BY$1&lt;VLOOKUP(N204,[2]ActorTable!$1:$1048576,MATCH("업데이트순번",[2]ActorTable!$1:$1,0),0),"업데이트순번이상",""),
"그외없음")))</f>
        <v/>
      </c>
      <c r="T204" t="str">
        <f ca="1">IF(OR(ISNUMBER(N204),N204="삭제",ISBLANK(N204)),"",
IF(LEFT(N204,5)="Equip",IF(MID(N204,7,1)="4","전설",""),
IF(LEFT(N204,5)="Actor",IF(MID(N204,7,1)="2","전설",""),
"그외없음")))</f>
        <v/>
      </c>
      <c r="U204" t="s">
        <v>91</v>
      </c>
      <c r="V204">
        <v>6467</v>
      </c>
      <c r="W204">
        <v>9</v>
      </c>
      <c r="X204" t="s">
        <v>125</v>
      </c>
      <c r="Z204">
        <v>900</v>
      </c>
      <c r="AA204" t="str">
        <f ca="1">IF(ISBLANK(AB204),"",
VLOOKUP(AB204,OFFSET(INDIRECT("$A:$B"),0,MATCH(AB$1&amp;"_Verify",INDIRECT("$1:$1"),0)-1),2,0)
)</f>
        <v>fe</v>
      </c>
      <c r="AB204" t="s">
        <v>82</v>
      </c>
      <c r="AC204" t="s">
        <v>478</v>
      </c>
      <c r="AD204">
        <v>1</v>
      </c>
      <c r="AE204" t="s">
        <v>129</v>
      </c>
      <c r="AG204">
        <v>11</v>
      </c>
      <c r="AH204" t="str">
        <f ca="1">IF(OR(ISNUMBER(AC204),AC204="삭제",ISBLANK(AC204)),"",
IF(LEFT(AC204,5)="Equip",
  IF($BP$1&lt;VLOOKUP(AC204,[1]EquipTable!$1:$1048576,MATCH("업데이트순번",[1]EquipTable!$1:$1,0),0),"업데이트순번이상",""),
IF(LEFT(AC204,5)="Actor",
  IF($BY$1&lt;VLOOKUP(AC204,[2]ActorTable!$1:$1048576,MATCH("업데이트순번",[2]ActorTable!$1:$1,0),0),"업데이트순번이상",""),
"그외없음")))</f>
        <v/>
      </c>
      <c r="AI204" s="11" t="str">
        <f>IF(OR(ISNUMBER(AC204),AC204="삭제",ISBLANK(AC204)),"",
IF(LEFT(AC204,5)="Equip",IF(MID(AC204,7,1)="4","전설",""),
IF(LEFT(AC204,5)="Actor",IF(MID(AC204,7,1)="2","전설",""),
"그외없음")))</f>
        <v/>
      </c>
      <c r="AJ204" t="str">
        <f>IF(ISBLANK($AB204),"",
IF(AND($B204&gt;=VLOOKUP($AB204,$AP:$AS,3,0),$B204&lt;=VLOOKUP($AB204,$AP:$AS,4,0)),"","슬롯타입이상"))</f>
        <v/>
      </c>
      <c r="AK204" t="str">
        <f ca="1">IF(OR(
  AND(NOT(ISERROR(FIND("상자",AB204))),ISBLANK(AC204)),
  AND(ISBLANK(AB204),ISBLANK(AC204)),
  AND(NOT(ISERROR(FIND("안 지정",AB204))),ISNUMBER(AC204))),"",
IF(AND(NOT(ISERROR(FIND("상자",AB204))),NOT(ISBLANK(AC204))),"밸류불필요",
IF(AND(NOT(ISERROR(FIND("안 지정",AB204))),NOT(ISNUMBER(AC204))),"숫자필요",
IF(NOT(ISERROR(FIND("장비",AB204))),
  IFERROR(VLOOKUP(AC204,[1]EquipTable!$A:$T,MATCH("이름참고",[1]EquipTable!$1:$1,0),0),"장비없음"),
IF(NOT(ISERROR(FIND("캐릭터",AB204))),
  IFERROR(VLOOKUP(AC204,[2]ActorTable!$A:$H,MATCH("이름참고",[2]ActorTable!$1:$1,0),0),"캐릭터없음"),
"")))))</f>
        <v>태양과 달과 별</v>
      </c>
      <c r="AL204">
        <v>1</v>
      </c>
      <c r="AM204" t="str">
        <f ca="1">IF(ROW()=2,AN204,OFFSET(AM204,-1,0)&amp;IF(LEN(AN204)=0,"",","&amp;AN204))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v>
      </c>
      <c r="AN204" t="str">
        <f ca="1">IF(AL204&lt;&gt;1,"",
"{"""&amp;A$1&amp;""":"&amp;A204
&amp;","""&amp;B$1&amp;""":"&amp;B204
&amp;IF(LEN(AA204)=0,"",","""&amp;AA$1&amp;""":"""&amp;AA204&amp;"""")
&amp;IF(LEN(AC204)=0,"",","""&amp;AC$1&amp;""":"""&amp;AC204&amp;"""")
&amp;IF(LEN(AD204)=0,"",","""&amp;AD$1&amp;""":"&amp;AD204)
&amp;IF(LEN(AE204)=0,"",","""&amp;AE$1&amp;""":"""&amp;AE204&amp;"""")
&amp;IF(LEN(AF204)=0,"",","""&amp;AF$1&amp;""":"&amp;AF204)
&amp;IF(LEN(AG204)=0,"",","""&amp;AG$1&amp;""":"&amp;AG204)&amp;"}")</f>
        <v>{"dy":21,"sl":2,"tp":"fe","vl":"Equip3302","cn":1,"pt":"DI","pr":11}</v>
      </c>
    </row>
    <row r="205" spans="1:40">
      <c r="A205">
        <v>21</v>
      </c>
      <c r="B205">
        <v>3</v>
      </c>
      <c r="C205">
        <f>IF(B205&lt;=9,0,
IF(B205=10,1,2))</f>
        <v>0</v>
      </c>
      <c r="D205">
        <f ca="1">RAND()</f>
        <v>1.8673687887915791E-2</v>
      </c>
      <c r="E205">
        <f ca="1">RAND()</f>
        <v>0.9720433326421436</v>
      </c>
      <c r="F205">
        <f ca="1">RAND()</f>
        <v>0.86837726786968505</v>
      </c>
      <c r="G205">
        <f ca="1">RAND()</f>
        <v>0.99883005753100362</v>
      </c>
      <c r="H205">
        <f ca="1">RAND()</f>
        <v>0.37385785924791082</v>
      </c>
      <c r="I205">
        <f ca="1">RAND()</f>
        <v>3.0327578168914959E-2</v>
      </c>
      <c r="M205" t="str">
        <f ca="1">IF(LEN(J205)&lt;&gt;0,J205,VLOOKUP(D205+$B205,$BJ:$BK,MATCH($BK$1,$BJ$1:$BK$1,0),1))</f>
        <v>안 지정 캐릭터 PP 영웅등급</v>
      </c>
      <c r="N205">
        <f ca="1">IF(LEN(K205)&lt;&gt;0,
  IF(LEN($J205)=0,"두 칸 모두 입력",
  IF($J205="지정 장비",K205,INDEX($CA:$CA,MATCH(K205,$CB:$CB,0)))),
IF($M205="삭제","삭제",
IF($M205="지정 장비",VLOOKUP($E205,OFFSET($BS:$BV,0,IF($B205=6,1,IF($B205=7,2,0))),MATCH($BV$1,OFFSET($BS$1:$BV$1,0,IF($B205=6,1,IF($B205=7,2,0))),0),1),
IF(OR($M205="캐릭터 상자 일반등급",$M205="캐릭터 상자 영웅등급"),"삭제",
IF(OR($M205="지정 캐릭터",$M205="지정 캐릭터 PP",IF(ISERROR(FIND("지정 캐릭터 LBP",$M205)),0,1)),
  IF(AND(OR($B205=10,$B205=11),$M205=OFFSET($M205,-1,0)),OFFSET(N205,-1,0),VLOOKUP($E205,$BZ:$CA,MATCH($CA$1,$BZ$1:$CA$1,0),1)),
IF(OR($M205="안 지정 캐릭터 영웅등급",$M205="안 지정 캐릭터 PP 일반등급",$M205="안 지정 캐릭터 PP 영웅등급"),
  IF(AND(OR($B205=10,$B205=11),$M205=OFFSET($M205,-1,0)),OFFSET(N205,-1,0),INT($E205*100000)),
"그외없음"))))))</f>
        <v>97204</v>
      </c>
      <c r="O205">
        <f ca="1">IF(LEN(L205)&lt;&gt;0,
  IF(OR(LEN($J205)=0,LEN($K205)=0),"세 칸 모두 입력",L205),
IF($M205="삭제","삭제",
IF(OR($M205="지정 장비",$M205="캐릭터 상자 일반등급",$M205="캐릭터 상자 영웅등급",$M205="지정 캐릭터",IF(ISERROR(FIND("지정 캐릭터 LBP",$M205)),0,1),$M205="안 지정 캐릭터 영웅등급"),1,
IF($M205="지정 캐릭터 PP",
  IF(AND(OR($B205=10,$B205=11),$M205=OFFSET($M205,-1,0)),OFFSET(O205,-1,0),
    VLOOKUP($M205,$AP:$BB,MATCH($AX$1,$AP$1:$BB$1,0),0)+INT($E205*(VLOOKUP($M205,$AP:$BB,MATCH($AY$1,$AP$1:$BB$1,0),0)-VLOOKUP($M205,$AP:$BB,MATCH($AX$1,$AP$1:$BB$1,0),0)+1))),
IF(OR($M205="안 지정 캐릭터 PP 일반등급",$M205="안 지정 캐릭터 PP 영웅등급"),
  IF(AND(OR($B205=10,$B205=11),$M205=OFFSET($M205,-1,0)),OFFSET(O205,-1,0),
    VLOOKUP($M205,$AP:$BB,MATCH($AX$1,$AP$1:$BB$1,0),0)+INT($E205*(VLOOKUP($M205,$AP:$BB,MATCH($AY$1,$AP$1:$BB$1,0),0)-VLOOKUP($M205,$AP:$BB,MATCH($AX$1,$AP$1:$BB$1,0),0)+1))),
"그외없음")))))</f>
        <v>14</v>
      </c>
      <c r="P205" t="str">
        <f ca="1">IF($M205="삭제","삭제",
IF($M205="지정 장비",
  IF(ISBLANK(VLOOKUP($N205,[1]EquipTable!$1:$1048576,MATCH("표준 GO pr Min",[1]EquipTable!$1:$1,0),0)),"DI",
    IF(ISBLANK(VLOOKUP($N205,[1]EquipTable!$1:$1048576,MATCH("표준 DI pr Min",[1]EquipTable!$1:$1,0),0)),"GO",
      IF(G205&lt;IF($B205&lt;=1,0.5,0.25),"DI","GO"))),
IF(OR($M205="캐릭터 상자 일반등급",$M205="캐릭터 상자 영웅등급"),"DI",
IF(OR($M205="지정 캐릭터",IF(ISERROR(FIND("지정 캐릭터 LBP",$M205)),0,1),$M205="안 지정 캐릭터 영웅등급"),"DI",
IF($M205="지정 캐릭터 PP","DI",
IF(OR($M205="안 지정 캐릭터 PP 일반등급",$M205="안 지정 캐릭터 PP 영웅등급"),"GO",
"그외없음"))))))</f>
        <v>GO</v>
      </c>
      <c r="Q205" t="str">
        <f ca="1">IF($M205="삭제","삭제",
IF($P205="GO","삭제",
IF($M205="지정 장비",
  IF(ISBLANK(VLOOKUP($N205,[1]EquipTable!$1:$1048576,MATCH("표준 DI pp Min",[1]EquipTable!$1:$1,0),0)),"삭제",
    VLOOKUP($N205,[1]EquipTable!$1:$1048576,MATCH("표준 DI pp Min",[1]EquipTable!$1:$1,0),0)+INT($H205*(VLOOKUP($N205,[1]EquipTable!$1:$1048576,MATCH("표준 DI pp Max",[1]EquipTable!$1:$1,0),0)-VLOOKUP($N205,[1]EquipTable!$1:$1048576,MATCH("표준 DI pp Min",[1]EquipTable!$1:$1,0),0)+1))),
IF(OR($M205="캐릭터 상자 일반등급",$M205="캐릭터 상자 영웅등급"),"삭제",
IF(OR($M205="지정 캐릭터",IF(ISERROR(FIND("지정 캐릭터 LBP",$M205)),0,1)),
  IF(AND(OR($B205=10,$B205=11),$M205=OFFSET($M205,-1,0)),OFFSET(Q205,-1,0),
    IF(ISBLANK(VLOOKUP($N205,[2]ActorTable!$1:$1048576,MATCH("표준 DI pp Min",[2]ActorTable!$1:$1,0),0)),"삭제",
      INT(VLOOKUP($M205,$AP:$BC,MATCH($AZ$1,$AP$1:$BC$1,0),0)*(VLOOKUP($N205,[2]ActorTable!$1:$1048576,MATCH("표준 DI pp Min",[2]ActorTable!$1:$1,0),0)+$H205*(VLOOKUP($N205,[2]ActorTable!$1:$1048576,MATCH("표준 DI pp Max",[2]ActorTable!$1:$1,0),0)-VLOOKUP($N205,[2]ActorTable!$1:$1048576,MATCH("표준 DI pp Min",[2]ActorTable!$1:$1,0),0)+1))))),
IF($M205="안 지정 캐릭터 영웅등급",
  IF(AND(OR($B205=10,$B205=11),$M205=OFFSET($M205,-1,0)),OFFSET(Q205,-1,0),
    VLOOKUP($M205,$AP:$BC,MATCH($BB$1,$AP$1:$BC$1,0),0)+INT($H205*(VLOOKUP($M205,$AP:$BC,MATCH($BC$1,$AP$1:$BC$1,0),0)-VLOOKUP($M205,$AP:$BC,MATCH($BB$1,$AP$1:$BC$1,0),0)+1))),
IF($M205="지정 캐릭터 PP",
  IF(AND(OR($B205=10,$B205=11),$M205=OFFSET($M205,-1,0)),OFFSET(Q205,-1,0),
    INT($O205*VLOOKUP($M205,$AP:$BC,MATCH($AZ$1,$AP$1:$BC$1,0),0)*IF($O205&lt;=15,1,1+($O205-15)^0.5/8)*CHOOSE(MID($N205,7,1)+1,1,1.25,2))),
"그외없음")))))))</f>
        <v>삭제</v>
      </c>
      <c r="R205">
        <f ca="1">IF($M205="삭제","삭제",
IF($M205="지정 장비",
  IF($P205="DI",
    VLOOKUP($N205,[1]EquipTable!$1:$1048576,MATCH("표준 DI pr Min",[1]EquipTable!$1:$1,0),0)+INT($I205*(VLOOKUP($N205,[1]EquipTable!$1:$1048576,MATCH("표준 DI pr Max",[1]EquipTable!$1:$1,0),0)-VLOOKUP($N205,[1]EquipTable!$1:$1048576,MATCH("표준 DI pr Min",[1]EquipTable!$1:$1,0),0)+1)),
    ROUNDDOWN(VLOOKUP($N205,[1]EquipTable!$1:$1048576,MATCH("표준 GO pr Min",[1]EquipTable!$1:$1,0),0)+INT($I205*(VLOOKUP($N205,[1]EquipTable!$1:$1048576,MATCH("표준 GO pr Max",[1]EquipTable!$1:$1,0),0)-VLOOKUP($N205,[1]EquipTable!$1:$1048576,MATCH("표준 GO pr Min",[1]EquipTable!$1:$1,0),0)+100)),-2)),
IF(OR($M205="캐릭터 상자 일반등급",$M205="캐릭터 상자 영웅등급"),VLOOKUP($M205,$AP:$BC,MATCH($AZ$1,$AP$1:$BC$1,0),0),
IF(OR($M205="지정 캐릭터",IF(ISERROR(FIND("지정 캐릭터 LBP",$M205)),0,1)),
  IF(AND(OR($B205=10,$B205=11),$M205=OFFSET($M205,-1,0)),OFFSET(R205,-1,0),
    INT(VLOOKUP($M205,$AP:$BC,MATCH($AZ$1,$AP$1:$BC$1,0),0)*(VLOOKUP($N205,[2]ActorTable!$1:$1048576,MATCH("표준 DI pr Min",[2]ActorTable!$1:$1,0),0)+$I205*(VLOOKUP($N205,[2]ActorTable!$1:$1048576,MATCH("표준 DI pr Max",[2]ActorTable!$1:$1,0),0)-VLOOKUP($N205,[2]ActorTable!$1:$1048576,MATCH("표준 DI pr Min",[2]ActorTable!$1:$1,0),0)+1)))),
IF($M205="안 지정 캐릭터 영웅등급",
  IF(AND(OR($B205=10,$B205=11),$M205=OFFSET($M205,-1,0)),OFFSET(R205,-1,0),
    VLOOKUP($M205,$AP:$BC,MATCH($AZ$1,$AP$1:$BC$1,0),0)+INT($I205*(VLOOKUP($M205,$AP:$BC,MATCH($BA$1,$AP$1:$BC$1,0),0)-VLOOKUP($M205,$AP:$BC,MATCH($AZ$1,$AP$1:$BC$1,0),0)+1))),
IF($M205="지정 캐릭터 PP",
  IF(AND(OR($B205=10,$B205=11),$M205=OFFSET($M205,-1,0)),OFFSET(R205,-1,0),
    INT($O205*VLOOKUP($M205,$AP:$BC,MATCH($AZ$1,$AP$1:$BC$1,0),0)*IF($O205&lt;=15,1,1+($O205-15)^0.5/8)*CHOOSE(MID($N205,7,1)+1,1,1.25,2)*(VLOOKUP($M205,$AP:$BC,MATCH($BA$1,$AP$1:$BC$1,0),0)+$I205*(VLOOKUP($M205,$AP:$BC,MATCH($BB$1,$AP$1:$BC$1,0),0)-VLOOKUP($M205,$AP:$BC,MATCH($BA$1,$AP$1:$BC$1,0),0))))),
IF(OR($M205="안 지정 캐릭터 PP 일반등급",$M205="안 지정 캐릭터 PP 영웅등급"),
  IF(AND(OR($B205=10,$B205=11),$M205=OFFSET($M205,-1,0)),OFFSET(R205,-1,0),
    $O205*VLOOKUP($M205,$AP:$BC,MATCH($AZ$1,$AP$1:$BC$1,0),0)),
"그외없음")))))))</f>
        <v>4200</v>
      </c>
      <c r="S205" t="str">
        <f ca="1">IF(OR(ISNUMBER(N205),N205="삭제",ISBLANK(N205)),"",
IF(LEFT(N205,5)="Equip",
  IF($BP$1&lt;VLOOKUP(N205,[1]EquipTable!$1:$1048576,MATCH("업데이트순번",[1]EquipTable!$1:$1,0),0),"업데이트순번이상",""),
IF(LEFT(N205,5)="Actor",
  IF($BY$1&lt;VLOOKUP(N205,[2]ActorTable!$1:$1048576,MATCH("업데이트순번",[2]ActorTable!$1:$1,0),0),"업데이트순번이상",""),
"그외없음")))</f>
        <v/>
      </c>
      <c r="T205" t="str">
        <f ca="1">IF(OR(ISNUMBER(N205),N205="삭제",ISBLANK(N205)),"",
IF(LEFT(N205,5)="Equip",IF(MID(N205,7,1)="4","전설",""),
IF(LEFT(N205,5)="Actor",IF(MID(N205,7,1)="2","전설",""),
"그외없음")))</f>
        <v/>
      </c>
      <c r="U205" t="s">
        <v>92</v>
      </c>
      <c r="V205">
        <v>43155</v>
      </c>
      <c r="W205">
        <v>11</v>
      </c>
      <c r="X205" t="s">
        <v>125</v>
      </c>
      <c r="Z205">
        <v>1100</v>
      </c>
      <c r="AA205" t="str">
        <f ca="1">IF(ISBLANK(AB205),"",
VLOOKUP(AB205,OFFSET(INDIRECT("$A:$B"),0,MATCH(AB$1&amp;"_Verify",INDIRECT("$1:$1"),0)-1),2,0)
)</f>
        <v>fe</v>
      </c>
      <c r="AB205" t="s">
        <v>82</v>
      </c>
      <c r="AC205" t="s">
        <v>479</v>
      </c>
      <c r="AD205">
        <v>1</v>
      </c>
      <c r="AE205" t="s">
        <v>129</v>
      </c>
      <c r="AG205">
        <v>10</v>
      </c>
      <c r="AH205" t="str">
        <f ca="1">IF(OR(ISNUMBER(AC205),AC205="삭제",ISBLANK(AC205)),"",
IF(LEFT(AC205,5)="Equip",
  IF($BP$1&lt;VLOOKUP(AC205,[1]EquipTable!$1:$1048576,MATCH("업데이트순번",[1]EquipTable!$1:$1,0),0),"업데이트순번이상",""),
IF(LEFT(AC205,5)="Actor",
  IF($BY$1&lt;VLOOKUP(AC205,[2]ActorTable!$1:$1048576,MATCH("업데이트순번",[2]ActorTable!$1:$1,0),0),"업데이트순번이상",""),
"그외없음")))</f>
        <v/>
      </c>
      <c r="AI205" s="11" t="str">
        <f>IF(OR(ISNUMBER(AC205),AC205="삭제",ISBLANK(AC205)),"",
IF(LEFT(AC205,5)="Equip",IF(MID(AC205,7,1)="4","전설",""),
IF(LEFT(AC205,5)="Actor",IF(MID(AC205,7,1)="2","전설",""),
"그외없음")))</f>
        <v/>
      </c>
      <c r="AJ205" t="str">
        <f>IF(ISBLANK($AB205),"",
IF(AND($B205&gt;=VLOOKUP($AB205,$AP:$AS,3,0),$B205&lt;=VLOOKUP($AB205,$AP:$AS,4,0)),"","슬롯타입이상"))</f>
        <v/>
      </c>
      <c r="AK205" t="str">
        <f ca="1">IF(OR(
  AND(NOT(ISERROR(FIND("상자",AB205))),ISBLANK(AC205)),
  AND(ISBLANK(AB205),ISBLANK(AC205)),
  AND(NOT(ISERROR(FIND("안 지정",AB205))),ISNUMBER(AC205))),"",
IF(AND(NOT(ISERROR(FIND("상자",AB205))),NOT(ISBLANK(AC205))),"밸류불필요",
IF(AND(NOT(ISERROR(FIND("안 지정",AB205))),NOT(ISNUMBER(AC205))),"숫자필요",
IF(NOT(ISERROR(FIND("장비",AB205))),
  IFERROR(VLOOKUP(AC205,[1]EquipTable!$A:$T,MATCH("이름참고",[1]EquipTable!$1:$1,0),0),"장비없음"),
IF(NOT(ISERROR(FIND("캐릭터",AB205))),
  IFERROR(VLOOKUP(AC205,[2]ActorTable!$A:$H,MATCH("이름참고",[2]ActorTable!$1:$1,0),0),"캐릭터없음"),
"")))))</f>
        <v>홍연의 해머</v>
      </c>
      <c r="AL205">
        <v>1</v>
      </c>
      <c r="AM205" t="str">
        <f ca="1">IF(ROW()=2,AN205,OFFSET(AM205,-1,0)&amp;IF(LEN(AN205)=0,"",","&amp;AN205))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v>
      </c>
      <c r="AN205" t="str">
        <f ca="1">IF(AL205&lt;&gt;1,"",
"{"""&amp;A$1&amp;""":"&amp;A205
&amp;","""&amp;B$1&amp;""":"&amp;B205
&amp;IF(LEN(AA205)=0,"",","""&amp;AA$1&amp;""":"""&amp;AA205&amp;"""")
&amp;IF(LEN(AC205)=0,"",","""&amp;AC$1&amp;""":"""&amp;AC205&amp;"""")
&amp;IF(LEN(AD205)=0,"",","""&amp;AD$1&amp;""":"&amp;AD205)
&amp;IF(LEN(AE205)=0,"",","""&amp;AE$1&amp;""":"""&amp;AE205&amp;"""")
&amp;IF(LEN(AF205)=0,"",","""&amp;AF$1&amp;""":"&amp;AF205)
&amp;IF(LEN(AG205)=0,"",","""&amp;AG$1&amp;""":"&amp;AG205)&amp;"}")</f>
        <v>{"dy":21,"sl":3,"tp":"fe","vl":"Equip4301","cn":1,"pt":"DI","pr":10}</v>
      </c>
    </row>
    <row r="206" spans="1:40">
      <c r="A206">
        <v>21</v>
      </c>
      <c r="B206">
        <v>4</v>
      </c>
      <c r="C206">
        <f>IF(B206&lt;=9,0,
IF(B206=10,1,2))</f>
        <v>0</v>
      </c>
      <c r="D206">
        <f ca="1">RAND()</f>
        <v>0.71539259111795528</v>
      </c>
      <c r="E206">
        <f ca="1">RAND()</f>
        <v>9.5973718014003118E-2</v>
      </c>
      <c r="F206">
        <f ca="1">RAND()</f>
        <v>0.47440531305719491</v>
      </c>
      <c r="G206">
        <f ca="1">RAND()</f>
        <v>0.9104607390131092</v>
      </c>
      <c r="H206">
        <f ca="1">RAND()</f>
        <v>0.71219571259022563</v>
      </c>
      <c r="I206">
        <f ca="1">RAND()</f>
        <v>0.17025995118184489</v>
      </c>
      <c r="M206" t="str">
        <f ca="1">IF(LEN(J206)&lt;&gt;0,J206,VLOOKUP(D206+$B206,$BJ:$BK,MATCH($BK$1,$BJ$1:$BK$1,0),1))</f>
        <v>안 지정 캐릭터 PP 일반등급</v>
      </c>
      <c r="N206">
        <f ca="1">IF(LEN(K206)&lt;&gt;0,
  IF(LEN($J206)=0,"두 칸 모두 입력",
  IF($J206="지정 장비",K206,INDEX($CA:$CA,MATCH(K206,$CB:$CB,0)))),
IF($M206="삭제","삭제",
IF($M206="지정 장비",VLOOKUP($E206,OFFSET($BS:$BV,0,IF($B206=6,1,IF($B206=7,2,0))),MATCH($BV$1,OFFSET($BS$1:$BV$1,0,IF($B206=6,1,IF($B206=7,2,0))),0),1),
IF(OR($M206="캐릭터 상자 일반등급",$M206="캐릭터 상자 영웅등급"),"삭제",
IF(OR($M206="지정 캐릭터",$M206="지정 캐릭터 PP",IF(ISERROR(FIND("지정 캐릭터 LBP",$M206)),0,1)),
  IF(AND(OR($B206=10,$B206=11),$M206=OFFSET($M206,-1,0)),OFFSET(N206,-1,0),VLOOKUP($E206,$BZ:$CA,MATCH($CA$1,$BZ$1:$CA$1,0),1)),
IF(OR($M206="안 지정 캐릭터 영웅등급",$M206="안 지정 캐릭터 PP 일반등급",$M206="안 지정 캐릭터 PP 영웅등급"),
  IF(AND(OR($B206=10,$B206=11),$M206=OFFSET($M206,-1,0)),OFFSET(N206,-1,0),INT($E206*100000)),
"그외없음"))))))</f>
        <v>9597</v>
      </c>
      <c r="O206">
        <f ca="1">IF(LEN(L206)&lt;&gt;0,
  IF(OR(LEN($J206)=0,LEN($K206)=0),"세 칸 모두 입력",L206),
IF($M206="삭제","삭제",
IF(OR($M206="지정 장비",$M206="캐릭터 상자 일반등급",$M206="캐릭터 상자 영웅등급",$M206="지정 캐릭터",IF(ISERROR(FIND("지정 캐릭터 LBP",$M206)),0,1),$M206="안 지정 캐릭터 영웅등급"),1,
IF($M206="지정 캐릭터 PP",
  IF(AND(OR($B206=10,$B206=11),$M206=OFFSET($M206,-1,0)),OFFSET(O206,-1,0),
    VLOOKUP($M206,$AP:$BB,MATCH($AX$1,$AP$1:$BB$1,0),0)+INT($E206*(VLOOKUP($M206,$AP:$BB,MATCH($AY$1,$AP$1:$BB$1,0),0)-VLOOKUP($M206,$AP:$BB,MATCH($AX$1,$AP$1:$BB$1,0),0)+1))),
IF(OR($M206="안 지정 캐릭터 PP 일반등급",$M206="안 지정 캐릭터 PP 영웅등급"),
  IF(AND(OR($B206=10,$B206=11),$M206=OFFSET($M206,-1,0)),OFFSET(O206,-1,0),
    VLOOKUP($M206,$AP:$BB,MATCH($AX$1,$AP$1:$BB$1,0),0)+INT($E206*(VLOOKUP($M206,$AP:$BB,MATCH($AY$1,$AP$1:$BB$1,0),0)-VLOOKUP($M206,$AP:$BB,MATCH($AX$1,$AP$1:$BB$1,0),0)+1))),
"그외없음")))))</f>
        <v>4</v>
      </c>
      <c r="P206" t="str">
        <f ca="1">IF($M206="삭제","삭제",
IF($M206="지정 장비",
  IF(ISBLANK(VLOOKUP($N206,[1]EquipTable!$1:$1048576,MATCH("표준 GO pr Min",[1]EquipTable!$1:$1,0),0)),"DI",
    IF(ISBLANK(VLOOKUP($N206,[1]EquipTable!$1:$1048576,MATCH("표준 DI pr Min",[1]EquipTable!$1:$1,0),0)),"GO",
      IF(G206&lt;IF($B206&lt;=1,0.5,0.25),"DI","GO"))),
IF(OR($M206="캐릭터 상자 일반등급",$M206="캐릭터 상자 영웅등급"),"DI",
IF(OR($M206="지정 캐릭터",IF(ISERROR(FIND("지정 캐릭터 LBP",$M206)),0,1),$M206="안 지정 캐릭터 영웅등급"),"DI",
IF($M206="지정 캐릭터 PP","DI",
IF(OR($M206="안 지정 캐릭터 PP 일반등급",$M206="안 지정 캐릭터 PP 영웅등급"),"GO",
"그외없음"))))))</f>
        <v>GO</v>
      </c>
      <c r="Q206" t="str">
        <f ca="1">IF($M206="삭제","삭제",
IF($P206="GO","삭제",
IF($M206="지정 장비",
  IF(ISBLANK(VLOOKUP($N206,[1]EquipTable!$1:$1048576,MATCH("표준 DI pp Min",[1]EquipTable!$1:$1,0),0)),"삭제",
    VLOOKUP($N206,[1]EquipTable!$1:$1048576,MATCH("표준 DI pp Min",[1]EquipTable!$1:$1,0),0)+INT($H206*(VLOOKUP($N206,[1]EquipTable!$1:$1048576,MATCH("표준 DI pp Max",[1]EquipTable!$1:$1,0),0)-VLOOKUP($N206,[1]EquipTable!$1:$1048576,MATCH("표준 DI pp Min",[1]EquipTable!$1:$1,0),0)+1))),
IF(OR($M206="캐릭터 상자 일반등급",$M206="캐릭터 상자 영웅등급"),"삭제",
IF(OR($M206="지정 캐릭터",IF(ISERROR(FIND("지정 캐릭터 LBP",$M206)),0,1)),
  IF(AND(OR($B206=10,$B206=11),$M206=OFFSET($M206,-1,0)),OFFSET(Q206,-1,0),
    IF(ISBLANK(VLOOKUP($N206,[2]ActorTable!$1:$1048576,MATCH("표준 DI pp Min",[2]ActorTable!$1:$1,0),0)),"삭제",
      INT(VLOOKUP($M206,$AP:$BC,MATCH($AZ$1,$AP$1:$BC$1,0),0)*(VLOOKUP($N206,[2]ActorTable!$1:$1048576,MATCH("표준 DI pp Min",[2]ActorTable!$1:$1,0),0)+$H206*(VLOOKUP($N206,[2]ActorTable!$1:$1048576,MATCH("표준 DI pp Max",[2]ActorTable!$1:$1,0),0)-VLOOKUP($N206,[2]ActorTable!$1:$1048576,MATCH("표준 DI pp Min",[2]ActorTable!$1:$1,0),0)+1))))),
IF($M206="안 지정 캐릭터 영웅등급",
  IF(AND(OR($B206=10,$B206=11),$M206=OFFSET($M206,-1,0)),OFFSET(Q206,-1,0),
    VLOOKUP($M206,$AP:$BC,MATCH($BB$1,$AP$1:$BC$1,0),0)+INT($H206*(VLOOKUP($M206,$AP:$BC,MATCH($BC$1,$AP$1:$BC$1,0),0)-VLOOKUP($M206,$AP:$BC,MATCH($BB$1,$AP$1:$BC$1,0),0)+1))),
IF($M206="지정 캐릭터 PP",
  IF(AND(OR($B206=10,$B206=11),$M206=OFFSET($M206,-1,0)),OFFSET(Q206,-1,0),
    INT($O206*VLOOKUP($M206,$AP:$BC,MATCH($AZ$1,$AP$1:$BC$1,0),0)*IF($O206&lt;=15,1,1+($O206-15)^0.5/8)*CHOOSE(MID($N206,7,1)+1,1,1.25,2))),
"그외없음")))))))</f>
        <v>삭제</v>
      </c>
      <c r="R206">
        <f ca="1">IF($M206="삭제","삭제",
IF($M206="지정 장비",
  IF($P206="DI",
    VLOOKUP($N206,[1]EquipTable!$1:$1048576,MATCH("표준 DI pr Min",[1]EquipTable!$1:$1,0),0)+INT($I206*(VLOOKUP($N206,[1]EquipTable!$1:$1048576,MATCH("표준 DI pr Max",[1]EquipTable!$1:$1,0),0)-VLOOKUP($N206,[1]EquipTable!$1:$1048576,MATCH("표준 DI pr Min",[1]EquipTable!$1:$1,0),0)+1)),
    ROUNDDOWN(VLOOKUP($N206,[1]EquipTable!$1:$1048576,MATCH("표준 GO pr Min",[1]EquipTable!$1:$1,0),0)+INT($I206*(VLOOKUP($N206,[1]EquipTable!$1:$1048576,MATCH("표준 GO pr Max",[1]EquipTable!$1:$1,0),0)-VLOOKUP($N206,[1]EquipTable!$1:$1048576,MATCH("표준 GO pr Min",[1]EquipTable!$1:$1,0),0)+100)),-2)),
IF(OR($M206="캐릭터 상자 일반등급",$M206="캐릭터 상자 영웅등급"),VLOOKUP($M206,$AP:$BC,MATCH($AZ$1,$AP$1:$BC$1,0),0),
IF(OR($M206="지정 캐릭터",IF(ISERROR(FIND("지정 캐릭터 LBP",$M206)),0,1)),
  IF(AND(OR($B206=10,$B206=11),$M206=OFFSET($M206,-1,0)),OFFSET(R206,-1,0),
    INT(VLOOKUP($M206,$AP:$BC,MATCH($AZ$1,$AP$1:$BC$1,0),0)*(VLOOKUP($N206,[2]ActorTable!$1:$1048576,MATCH("표준 DI pr Min",[2]ActorTable!$1:$1,0),0)+$I206*(VLOOKUP($N206,[2]ActorTable!$1:$1048576,MATCH("표준 DI pr Max",[2]ActorTable!$1:$1,0),0)-VLOOKUP($N206,[2]ActorTable!$1:$1048576,MATCH("표준 DI pr Min",[2]ActorTable!$1:$1,0),0)+1)))),
IF($M206="안 지정 캐릭터 영웅등급",
  IF(AND(OR($B206=10,$B206=11),$M206=OFFSET($M206,-1,0)),OFFSET(R206,-1,0),
    VLOOKUP($M206,$AP:$BC,MATCH($AZ$1,$AP$1:$BC$1,0),0)+INT($I206*(VLOOKUP($M206,$AP:$BC,MATCH($BA$1,$AP$1:$BC$1,0),0)-VLOOKUP($M206,$AP:$BC,MATCH($AZ$1,$AP$1:$BC$1,0),0)+1))),
IF($M206="지정 캐릭터 PP",
  IF(AND(OR($B206=10,$B206=11),$M206=OFFSET($M206,-1,0)),OFFSET(R206,-1,0),
    INT($O206*VLOOKUP($M206,$AP:$BC,MATCH($AZ$1,$AP$1:$BC$1,0),0)*IF($O206&lt;=15,1,1+($O206-15)^0.5/8)*CHOOSE(MID($N206,7,1)+1,1,1.25,2)*(VLOOKUP($M206,$AP:$BC,MATCH($BA$1,$AP$1:$BC$1,0),0)+$I206*(VLOOKUP($M206,$AP:$BC,MATCH($BB$1,$AP$1:$BC$1,0),0)-VLOOKUP($M206,$AP:$BC,MATCH($BA$1,$AP$1:$BC$1,0),0))))),
IF(OR($M206="안 지정 캐릭터 PP 일반등급",$M206="안 지정 캐릭터 PP 영웅등급"),
  IF(AND(OR($B206=10,$B206=11),$M206=OFFSET($M206,-1,0)),OFFSET(R206,-1,0),
    $O206*VLOOKUP($M206,$AP:$BC,MATCH($AZ$1,$AP$1:$BC$1,0),0)),
"그외없음")))))))</f>
        <v>1200</v>
      </c>
      <c r="S206" t="str">
        <f ca="1">IF(OR(ISNUMBER(N206),N206="삭제",ISBLANK(N206)),"",
IF(LEFT(N206,5)="Equip",
  IF($BP$1&lt;VLOOKUP(N206,[1]EquipTable!$1:$1048576,MATCH("업데이트순번",[1]EquipTable!$1:$1,0),0),"업데이트순번이상",""),
IF(LEFT(N206,5)="Actor",
  IF($BY$1&lt;VLOOKUP(N206,[2]ActorTable!$1:$1048576,MATCH("업데이트순번",[2]ActorTable!$1:$1,0),0),"업데이트순번이상",""),
"그외없음")))</f>
        <v/>
      </c>
      <c r="T206" t="str">
        <f ca="1">IF(OR(ISNUMBER(N206),N206="삭제",ISBLANK(N206)),"",
IF(LEFT(N206,5)="Equip",IF(MID(N206,7,1)="4","전설",""),
IF(LEFT(N206,5)="Actor",IF(MID(N206,7,1)="2","전설",""),
"그외없음")))</f>
        <v/>
      </c>
      <c r="U206" t="s">
        <v>92</v>
      </c>
      <c r="V206">
        <v>94861</v>
      </c>
      <c r="W206">
        <v>14</v>
      </c>
      <c r="X206" t="s">
        <v>125</v>
      </c>
      <c r="Z206">
        <v>1400</v>
      </c>
      <c r="AA206" t="str">
        <f ca="1">IF(ISBLANK(AB206),"",
VLOOKUP(AB206,OFFSET(INDIRECT("$A:$B"),0,MATCH(AB$1&amp;"_Verify",INDIRECT("$1:$1"),0)-1),2,0)
)</f>
        <v>fe</v>
      </c>
      <c r="AB206" t="s">
        <v>82</v>
      </c>
      <c r="AC206" t="s">
        <v>449</v>
      </c>
      <c r="AD206">
        <v>1</v>
      </c>
      <c r="AE206" t="s">
        <v>125</v>
      </c>
      <c r="AG206">
        <v>700</v>
      </c>
      <c r="AH206" t="str">
        <f ca="1">IF(OR(ISNUMBER(AC206),AC206="삭제",ISBLANK(AC206)),"",
IF(LEFT(AC206,5)="Equip",
  IF($BP$1&lt;VLOOKUP(AC206,[1]EquipTable!$1:$1048576,MATCH("업데이트순번",[1]EquipTable!$1:$1,0),0),"업데이트순번이상",""),
IF(LEFT(AC206,5)="Actor",
  IF($BY$1&lt;VLOOKUP(AC206,[2]ActorTable!$1:$1048576,MATCH("업데이트순번",[2]ActorTable!$1:$1,0),0),"업데이트순번이상",""),
"그외없음")))</f>
        <v/>
      </c>
      <c r="AI206" s="11" t="str">
        <f>IF(OR(ISNUMBER(AC206),AC206="삭제",ISBLANK(AC206)),"",
IF(LEFT(AC206,5)="Equip",IF(MID(AC206,7,1)="4","전설",""),
IF(LEFT(AC206,5)="Actor",IF(MID(AC206,7,1)="2","전설",""),
"그외없음")))</f>
        <v/>
      </c>
      <c r="AJ206" t="str">
        <f>IF(ISBLANK($AB206),"",
IF(AND($B206&gt;=VLOOKUP($AB206,$AP:$AS,3,0),$B206&lt;=VLOOKUP($AB206,$AP:$AS,4,0)),"","슬롯타입이상"))</f>
        <v/>
      </c>
      <c r="AK206" t="str">
        <f ca="1">IF(OR(
  AND(NOT(ISERROR(FIND("상자",AB206))),ISBLANK(AC206)),
  AND(ISBLANK(AB206),ISBLANK(AC206)),
  AND(NOT(ISERROR(FIND("안 지정",AB206))),ISNUMBER(AC206))),"",
IF(AND(NOT(ISERROR(FIND("상자",AB206))),NOT(ISBLANK(AC206))),"밸류불필요",
IF(AND(NOT(ISERROR(FIND("안 지정",AB206))),NOT(ISNUMBER(AC206))),"숫자필요",
IF(NOT(ISERROR(FIND("장비",AB206))),
  IFERROR(VLOOKUP(AC206,[1]EquipTable!$A:$T,MATCH("이름참고",[1]EquipTable!$1:$1,0),0),"장비없음"),
IF(NOT(ISERROR(FIND("캐릭터",AB206))),
  IFERROR(VLOOKUP(AC206,[2]ActorTable!$A:$H,MATCH("이름참고",[2]ActorTable!$1:$1,0),0),"캐릭터없음"),
"")))))</f>
        <v>그린 아이즈</v>
      </c>
      <c r="AL206">
        <v>1</v>
      </c>
      <c r="AM206" t="str">
        <f ca="1">IF(ROW()=2,AN206,OFFSET(AM206,-1,0)&amp;IF(LEN(AN206)=0,"",","&amp;AN206))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v>
      </c>
      <c r="AN206" t="str">
        <f ca="1">IF(AL206&lt;&gt;1,"",
"{"""&amp;A$1&amp;""":"&amp;A206
&amp;","""&amp;B$1&amp;""":"&amp;B206
&amp;IF(LEN(AA206)=0,"",","""&amp;AA$1&amp;""":"""&amp;AA206&amp;"""")
&amp;IF(LEN(AC206)=0,"",","""&amp;AC$1&amp;""":"""&amp;AC206&amp;"""")
&amp;IF(LEN(AD206)=0,"",","""&amp;AD$1&amp;""":"&amp;AD206)
&amp;IF(LEN(AE206)=0,"",","""&amp;AE$1&amp;""":"""&amp;AE206&amp;"""")
&amp;IF(LEN(AF206)=0,"",","""&amp;AF$1&amp;""":"&amp;AF206)
&amp;IF(LEN(AG206)=0,"",","""&amp;AG$1&amp;""":"&amp;AG206)&amp;"}")</f>
        <v>{"dy":21,"sl":4,"tp":"fe","vl":"Equip5002","cn":1,"pt":"GO","pr":700}</v>
      </c>
    </row>
    <row r="207" spans="1:40">
      <c r="A207">
        <v>21</v>
      </c>
      <c r="B207">
        <v>5</v>
      </c>
      <c r="C207">
        <f>IF(B207&lt;=9,0,
IF(B207=10,1,2))</f>
        <v>0</v>
      </c>
      <c r="D207">
        <f ca="1">RAND()</f>
        <v>0.83543628827992722</v>
      </c>
      <c r="E207">
        <f ca="1">RAND()</f>
        <v>0.62884248875370941</v>
      </c>
      <c r="F207">
        <f ca="1">RAND()</f>
        <v>0.16733186253630805</v>
      </c>
      <c r="G207">
        <f ca="1">RAND()</f>
        <v>0.83401387503482438</v>
      </c>
      <c r="H207">
        <f ca="1">RAND()</f>
        <v>0.81494697155413787</v>
      </c>
      <c r="I207">
        <f ca="1">RAND()</f>
        <v>0.13154293447606391</v>
      </c>
      <c r="M207" t="str">
        <f ca="1">IF(LEN(J207)&lt;&gt;0,J207,VLOOKUP(D207+$B207,$BJ:$BK,MATCH($BK$1,$BJ$1:$BK$1,0),1))</f>
        <v>안 지정 캐릭터 PP 일반등급</v>
      </c>
      <c r="N207">
        <f ca="1">IF(LEN(K207)&lt;&gt;0,
  IF(LEN($J207)=0,"두 칸 모두 입력",
  IF($J207="지정 장비",K207,INDEX($CA:$CA,MATCH(K207,$CB:$CB,0)))),
IF($M207="삭제","삭제",
IF($M207="지정 장비",VLOOKUP($E207,OFFSET($BS:$BV,0,IF($B207=6,1,IF($B207=7,2,0))),MATCH($BV$1,OFFSET($BS$1:$BV$1,0,IF($B207=6,1,IF($B207=7,2,0))),0),1),
IF(OR($M207="캐릭터 상자 일반등급",$M207="캐릭터 상자 영웅등급"),"삭제",
IF(OR($M207="지정 캐릭터",$M207="지정 캐릭터 PP",IF(ISERROR(FIND("지정 캐릭터 LBP",$M207)),0,1)),
  IF(AND(OR($B207=10,$B207=11),$M207=OFFSET($M207,-1,0)),OFFSET(N207,-1,0),VLOOKUP($E207,$BZ:$CA,MATCH($CA$1,$BZ$1:$CA$1,0),1)),
IF(OR($M207="안 지정 캐릭터 영웅등급",$M207="안 지정 캐릭터 PP 일반등급",$M207="안 지정 캐릭터 PP 영웅등급"),
  IF(AND(OR($B207=10,$B207=11),$M207=OFFSET($M207,-1,0)),OFFSET(N207,-1,0),INT($E207*100000)),
"그외없음"))))))</f>
        <v>62884</v>
      </c>
      <c r="O207">
        <f ca="1">IF(LEN(L207)&lt;&gt;0,
  IF(OR(LEN($J207)=0,LEN($K207)=0),"세 칸 모두 입력",L207),
IF($M207="삭제","삭제",
IF(OR($M207="지정 장비",$M207="캐릭터 상자 일반등급",$M207="캐릭터 상자 영웅등급",$M207="지정 캐릭터",IF(ISERROR(FIND("지정 캐릭터 LBP",$M207)),0,1),$M207="안 지정 캐릭터 영웅등급"),1,
IF($M207="지정 캐릭터 PP",
  IF(AND(OR($B207=10,$B207=11),$M207=OFFSET($M207,-1,0)),OFFSET(O207,-1,0),
    VLOOKUP($M207,$AP:$BB,MATCH($AX$1,$AP$1:$BB$1,0),0)+INT($E207*(VLOOKUP($M207,$AP:$BB,MATCH($AY$1,$AP$1:$BB$1,0),0)-VLOOKUP($M207,$AP:$BB,MATCH($AX$1,$AP$1:$BB$1,0),0)+1))),
IF(OR($M207="안 지정 캐릭터 PP 일반등급",$M207="안 지정 캐릭터 PP 영웅등급"),
  IF(AND(OR($B207=10,$B207=11),$M207=OFFSET($M207,-1,0)),OFFSET(O207,-1,0),
    VLOOKUP($M207,$AP:$BB,MATCH($AX$1,$AP$1:$BB$1,0),0)+INT($E207*(VLOOKUP($M207,$AP:$BB,MATCH($AY$1,$AP$1:$BB$1,0),0)-VLOOKUP($M207,$AP:$BB,MATCH($AX$1,$AP$1:$BB$1,0),0)+1))),
"그외없음")))))</f>
        <v>10</v>
      </c>
      <c r="P207" t="str">
        <f ca="1">IF($M207="삭제","삭제",
IF($M207="지정 장비",
  IF(ISBLANK(VLOOKUP($N207,[1]EquipTable!$1:$1048576,MATCH("표준 GO pr Min",[1]EquipTable!$1:$1,0),0)),"DI",
    IF(ISBLANK(VLOOKUP($N207,[1]EquipTable!$1:$1048576,MATCH("표준 DI pr Min",[1]EquipTable!$1:$1,0),0)),"GO",
      IF(G207&lt;IF($B207&lt;=1,0.5,0.25),"DI","GO"))),
IF(OR($M207="캐릭터 상자 일반등급",$M207="캐릭터 상자 영웅등급"),"DI",
IF(OR($M207="지정 캐릭터",IF(ISERROR(FIND("지정 캐릭터 LBP",$M207)),0,1),$M207="안 지정 캐릭터 영웅등급"),"DI",
IF($M207="지정 캐릭터 PP","DI",
IF(OR($M207="안 지정 캐릭터 PP 일반등급",$M207="안 지정 캐릭터 PP 영웅등급"),"GO",
"그외없음"))))))</f>
        <v>GO</v>
      </c>
      <c r="Q207" t="str">
        <f ca="1">IF($M207="삭제","삭제",
IF($P207="GO","삭제",
IF($M207="지정 장비",
  IF(ISBLANK(VLOOKUP($N207,[1]EquipTable!$1:$1048576,MATCH("표준 DI pp Min",[1]EquipTable!$1:$1,0),0)),"삭제",
    VLOOKUP($N207,[1]EquipTable!$1:$1048576,MATCH("표준 DI pp Min",[1]EquipTable!$1:$1,0),0)+INT($H207*(VLOOKUP($N207,[1]EquipTable!$1:$1048576,MATCH("표준 DI pp Max",[1]EquipTable!$1:$1,0),0)-VLOOKUP($N207,[1]EquipTable!$1:$1048576,MATCH("표준 DI pp Min",[1]EquipTable!$1:$1,0),0)+1))),
IF(OR($M207="캐릭터 상자 일반등급",$M207="캐릭터 상자 영웅등급"),"삭제",
IF(OR($M207="지정 캐릭터",IF(ISERROR(FIND("지정 캐릭터 LBP",$M207)),0,1)),
  IF(AND(OR($B207=10,$B207=11),$M207=OFFSET($M207,-1,0)),OFFSET(Q207,-1,0),
    IF(ISBLANK(VLOOKUP($N207,[2]ActorTable!$1:$1048576,MATCH("표준 DI pp Min",[2]ActorTable!$1:$1,0),0)),"삭제",
      INT(VLOOKUP($M207,$AP:$BC,MATCH($AZ$1,$AP$1:$BC$1,0),0)*(VLOOKUP($N207,[2]ActorTable!$1:$1048576,MATCH("표준 DI pp Min",[2]ActorTable!$1:$1,0),0)+$H207*(VLOOKUP($N207,[2]ActorTable!$1:$1048576,MATCH("표준 DI pp Max",[2]ActorTable!$1:$1,0),0)-VLOOKUP($N207,[2]ActorTable!$1:$1048576,MATCH("표준 DI pp Min",[2]ActorTable!$1:$1,0),0)+1))))),
IF($M207="안 지정 캐릭터 영웅등급",
  IF(AND(OR($B207=10,$B207=11),$M207=OFFSET($M207,-1,0)),OFFSET(Q207,-1,0),
    VLOOKUP($M207,$AP:$BC,MATCH($BB$1,$AP$1:$BC$1,0),0)+INT($H207*(VLOOKUP($M207,$AP:$BC,MATCH($BC$1,$AP$1:$BC$1,0),0)-VLOOKUP($M207,$AP:$BC,MATCH($BB$1,$AP$1:$BC$1,0),0)+1))),
IF($M207="지정 캐릭터 PP",
  IF(AND(OR($B207=10,$B207=11),$M207=OFFSET($M207,-1,0)),OFFSET(Q207,-1,0),
    INT($O207*VLOOKUP($M207,$AP:$BC,MATCH($AZ$1,$AP$1:$BC$1,0),0)*IF($O207&lt;=15,1,1+($O207-15)^0.5/8)*CHOOSE(MID($N207,7,1)+1,1,1.25,2))),
"그외없음")))))))</f>
        <v>삭제</v>
      </c>
      <c r="R207">
        <f ca="1">IF($M207="삭제","삭제",
IF($M207="지정 장비",
  IF($P207="DI",
    VLOOKUP($N207,[1]EquipTable!$1:$1048576,MATCH("표준 DI pr Min",[1]EquipTable!$1:$1,0),0)+INT($I207*(VLOOKUP($N207,[1]EquipTable!$1:$1048576,MATCH("표준 DI pr Max",[1]EquipTable!$1:$1,0),0)-VLOOKUP($N207,[1]EquipTable!$1:$1048576,MATCH("표준 DI pr Min",[1]EquipTable!$1:$1,0),0)+1)),
    ROUNDDOWN(VLOOKUP($N207,[1]EquipTable!$1:$1048576,MATCH("표준 GO pr Min",[1]EquipTable!$1:$1,0),0)+INT($I207*(VLOOKUP($N207,[1]EquipTable!$1:$1048576,MATCH("표준 GO pr Max",[1]EquipTable!$1:$1,0),0)-VLOOKUP($N207,[1]EquipTable!$1:$1048576,MATCH("표준 GO pr Min",[1]EquipTable!$1:$1,0),0)+100)),-2)),
IF(OR($M207="캐릭터 상자 일반등급",$M207="캐릭터 상자 영웅등급"),VLOOKUP($M207,$AP:$BC,MATCH($AZ$1,$AP$1:$BC$1,0),0),
IF(OR($M207="지정 캐릭터",IF(ISERROR(FIND("지정 캐릭터 LBP",$M207)),0,1)),
  IF(AND(OR($B207=10,$B207=11),$M207=OFFSET($M207,-1,0)),OFFSET(R207,-1,0),
    INT(VLOOKUP($M207,$AP:$BC,MATCH($AZ$1,$AP$1:$BC$1,0),0)*(VLOOKUP($N207,[2]ActorTable!$1:$1048576,MATCH("표준 DI pr Min",[2]ActorTable!$1:$1,0),0)+$I207*(VLOOKUP($N207,[2]ActorTable!$1:$1048576,MATCH("표준 DI pr Max",[2]ActorTable!$1:$1,0),0)-VLOOKUP($N207,[2]ActorTable!$1:$1048576,MATCH("표준 DI pr Min",[2]ActorTable!$1:$1,0),0)+1)))),
IF($M207="안 지정 캐릭터 영웅등급",
  IF(AND(OR($B207=10,$B207=11),$M207=OFFSET($M207,-1,0)),OFFSET(R207,-1,0),
    VLOOKUP($M207,$AP:$BC,MATCH($AZ$1,$AP$1:$BC$1,0),0)+INT($I207*(VLOOKUP($M207,$AP:$BC,MATCH($BA$1,$AP$1:$BC$1,0),0)-VLOOKUP($M207,$AP:$BC,MATCH($AZ$1,$AP$1:$BC$1,0),0)+1))),
IF($M207="지정 캐릭터 PP",
  IF(AND(OR($B207=10,$B207=11),$M207=OFFSET($M207,-1,0)),OFFSET(R207,-1,0),
    INT($O207*VLOOKUP($M207,$AP:$BC,MATCH($AZ$1,$AP$1:$BC$1,0),0)*IF($O207&lt;=15,1,1+($O207-15)^0.5/8)*CHOOSE(MID($N207,7,1)+1,1,1.25,2)*(VLOOKUP($M207,$AP:$BC,MATCH($BA$1,$AP$1:$BC$1,0),0)+$I207*(VLOOKUP($M207,$AP:$BC,MATCH($BB$1,$AP$1:$BC$1,0),0)-VLOOKUP($M207,$AP:$BC,MATCH($BA$1,$AP$1:$BC$1,0),0))))),
IF(OR($M207="안 지정 캐릭터 PP 일반등급",$M207="안 지정 캐릭터 PP 영웅등급"),
  IF(AND(OR($B207=10,$B207=11),$M207=OFFSET($M207,-1,0)),OFFSET(R207,-1,0),
    $O207*VLOOKUP($M207,$AP:$BC,MATCH($AZ$1,$AP$1:$BC$1,0),0)),
"그외없음")))))))</f>
        <v>3000</v>
      </c>
      <c r="S207" t="str">
        <f ca="1">IF(OR(ISNUMBER(N207),N207="삭제",ISBLANK(N207)),"",
IF(LEFT(N207,5)="Equip",
  IF($BP$1&lt;VLOOKUP(N207,[1]EquipTable!$1:$1048576,MATCH("업데이트순번",[1]EquipTable!$1:$1,0),0),"업데이트순번이상",""),
IF(LEFT(N207,5)="Actor",
  IF($BY$1&lt;VLOOKUP(N207,[2]ActorTable!$1:$1048576,MATCH("업데이트순번",[2]ActorTable!$1:$1,0),0),"업데이트순번이상",""),
"그외없음")))</f>
        <v/>
      </c>
      <c r="T207" t="str">
        <f ca="1">IF(OR(ISNUMBER(N207),N207="삭제",ISBLANK(N207)),"",
IF(LEFT(N207,5)="Equip",IF(MID(N207,7,1)="4","전설",""),
IF(LEFT(N207,5)="Actor",IF(MID(N207,7,1)="2","전설",""),
"그외없음")))</f>
        <v/>
      </c>
      <c r="U207" t="s">
        <v>82</v>
      </c>
      <c r="V207" t="s">
        <v>111</v>
      </c>
      <c r="W207">
        <v>1</v>
      </c>
      <c r="X207" t="s">
        <v>125</v>
      </c>
      <c r="Z207">
        <v>700</v>
      </c>
      <c r="AA207" t="str">
        <f ca="1">IF(ISBLANK(AB207),"",
VLOOKUP(AB207,OFFSET(INDIRECT("$A:$B"),0,MATCH(AB$1&amp;"_Verify",INDIRECT("$1:$1"),0)-1),2,0)
)</f>
        <v>upn</v>
      </c>
      <c r="AB207" t="s">
        <v>92</v>
      </c>
      <c r="AC207">
        <v>33155</v>
      </c>
      <c r="AD207">
        <v>11</v>
      </c>
      <c r="AE207" t="s">
        <v>125</v>
      </c>
      <c r="AG207">
        <v>3300</v>
      </c>
      <c r="AH207" t="str">
        <f>IF(OR(ISNUMBER(AC207),AC207="삭제",ISBLANK(AC207)),"",
IF(LEFT(AC207,5)="Equip",
  IF($BP$1&lt;VLOOKUP(AC207,[1]EquipTable!$1:$1048576,MATCH("업데이트순번",[1]EquipTable!$1:$1,0),0),"업데이트순번이상",""),
IF(LEFT(AC207,5)="Actor",
  IF($BY$1&lt;VLOOKUP(AC207,[2]ActorTable!$1:$1048576,MATCH("업데이트순번",[2]ActorTable!$1:$1,0),0),"업데이트순번이상",""),
"그외없음")))</f>
        <v/>
      </c>
      <c r="AI207" s="11" t="str">
        <f>IF(OR(ISNUMBER(AC207),AC207="삭제",ISBLANK(AC207)),"",
IF(LEFT(AC207,5)="Equip",IF(MID(AC207,7,1)="4","전설",""),
IF(LEFT(AC207,5)="Actor",IF(MID(AC207,7,1)="2","전설",""),
"그외없음")))</f>
        <v/>
      </c>
      <c r="AJ207" t="str">
        <f>IF(ISBLANK($AB207),"",
IF(AND($B207&gt;=VLOOKUP($AB207,$AP:$AS,3,0),$B207&lt;=VLOOKUP($AB207,$AP:$AS,4,0)),"","슬롯타입이상"))</f>
        <v/>
      </c>
      <c r="AK207" t="str">
        <f>IF(OR(
  AND(NOT(ISERROR(FIND("상자",AB207))),ISBLANK(AC207)),
  AND(ISBLANK(AB207),ISBLANK(AC207)),
  AND(NOT(ISERROR(FIND("안 지정",AB207))),ISNUMBER(AC207))),"",
IF(AND(NOT(ISERROR(FIND("상자",AB207))),NOT(ISBLANK(AC207))),"밸류불필요",
IF(AND(NOT(ISERROR(FIND("안 지정",AB207))),NOT(ISNUMBER(AC207))),"숫자필요",
IF(NOT(ISERROR(FIND("장비",AB207))),
  IFERROR(VLOOKUP(AC207,[1]EquipTable!$A:$T,MATCH("이름참고",[1]EquipTable!$1:$1,0),0),"장비없음"),
IF(NOT(ISERROR(FIND("캐릭터",AB207))),
  IFERROR(VLOOKUP(AC207,[2]ActorTable!$A:$H,MATCH("이름참고",[2]ActorTable!$1:$1,0),0),"캐릭터없음"),
"")))))</f>
        <v/>
      </c>
      <c r="AL207">
        <v>1</v>
      </c>
      <c r="AM207" t="str">
        <f ca="1">IF(ROW()=2,AN207,OFFSET(AM207,-1,0)&amp;IF(LEN(AN207)=0,"",","&amp;AN207))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v>
      </c>
      <c r="AN207" t="str">
        <f ca="1">IF(AL207&lt;&gt;1,"",
"{"""&amp;A$1&amp;""":"&amp;A207
&amp;","""&amp;B$1&amp;""":"&amp;B207
&amp;IF(LEN(AA207)=0,"",","""&amp;AA$1&amp;""":"""&amp;AA207&amp;"""")
&amp;IF(LEN(AC207)=0,"",","""&amp;AC$1&amp;""":"""&amp;AC207&amp;"""")
&amp;IF(LEN(AD207)=0,"",","""&amp;AD$1&amp;""":"&amp;AD207)
&amp;IF(LEN(AE207)=0,"",","""&amp;AE$1&amp;""":"""&amp;AE207&amp;"""")
&amp;IF(LEN(AF207)=0,"",","""&amp;AF$1&amp;""":"&amp;AF207)
&amp;IF(LEN(AG207)=0,"",","""&amp;AG$1&amp;""":"&amp;AG207)&amp;"}")</f>
        <v>{"dy":21,"sl":5,"tp":"upn","vl":"33155","cn":11,"pt":"GO","pr":3300}</v>
      </c>
    </row>
    <row r="208" spans="1:40">
      <c r="A208">
        <v>21</v>
      </c>
      <c r="B208">
        <v>6</v>
      </c>
      <c r="C208">
        <f>IF(B208&lt;=9,0,
IF(B208=10,1,2))</f>
        <v>0</v>
      </c>
      <c r="D208">
        <f ca="1">RAND()</f>
        <v>0.67661753241268807</v>
      </c>
      <c r="E208">
        <f ca="1">RAND()</f>
        <v>0.55896196835020062</v>
      </c>
      <c r="F208">
        <f ca="1">RAND()</f>
        <v>0.7578608186385537</v>
      </c>
      <c r="G208">
        <f ca="1">RAND()</f>
        <v>0.23365054641436522</v>
      </c>
      <c r="H208">
        <f ca="1">RAND()</f>
        <v>2.3342186172652157E-2</v>
      </c>
      <c r="I208">
        <f ca="1">RAND()</f>
        <v>0.29857906567209591</v>
      </c>
      <c r="M208" t="str">
        <f ca="1">IF(LEN(J208)&lt;&gt;0,J208,VLOOKUP(D208+$B208,$BJ:$BK,MATCH($BK$1,$BJ$1:$BK$1,0),1))</f>
        <v>지정 장비</v>
      </c>
      <c r="N208" t="str">
        <f ca="1">IF(LEN(K208)&lt;&gt;0,
  IF(LEN($J208)=0,"두 칸 모두 입력",
  IF($J208="지정 장비",K208,INDEX($CA:$CA,MATCH(K208,$CB:$CB,0)))),
IF($M208="삭제","삭제",
IF($M208="지정 장비",VLOOKUP($E208,OFFSET($BS:$BV,0,IF($B208=6,1,IF($B208=7,2,0))),MATCH($BV$1,OFFSET($BS$1:$BV$1,0,IF($B208=6,1,IF($B208=7,2,0))),0),1),
IF(OR($M208="캐릭터 상자 일반등급",$M208="캐릭터 상자 영웅등급"),"삭제",
IF(OR($M208="지정 캐릭터",$M208="지정 캐릭터 PP",IF(ISERROR(FIND("지정 캐릭터 LBP",$M208)),0,1)),
  IF(AND(OR($B208=10,$B208=11),$M208=OFFSET($M208,-1,0)),OFFSET(N208,-1,0),VLOOKUP($E208,$BZ:$CA,MATCH($CA$1,$BZ$1:$CA$1,0),1)),
IF(OR($M208="안 지정 캐릭터 영웅등급",$M208="안 지정 캐릭터 PP 일반등급",$M208="안 지정 캐릭터 PP 영웅등급"),
  IF(AND(OR($B208=10,$B208=11),$M208=OFFSET($M208,-1,0)),OFFSET(N208,-1,0),INT($E208*100000)),
"그외없음"))))))</f>
        <v>Equip6102</v>
      </c>
      <c r="O208">
        <f ca="1">IF(LEN(L208)&lt;&gt;0,
  IF(OR(LEN($J208)=0,LEN($K208)=0),"세 칸 모두 입력",L208),
IF($M208="삭제","삭제",
IF(OR($M208="지정 장비",$M208="캐릭터 상자 일반등급",$M208="캐릭터 상자 영웅등급",$M208="지정 캐릭터",IF(ISERROR(FIND("지정 캐릭터 LBP",$M208)),0,1),$M208="안 지정 캐릭터 영웅등급"),1,
IF($M208="지정 캐릭터 PP",
  IF(AND(OR($B208=10,$B208=11),$M208=OFFSET($M208,-1,0)),OFFSET(O208,-1,0),
    VLOOKUP($M208,$AP:$BB,MATCH($AX$1,$AP$1:$BB$1,0),0)+INT($E208*(VLOOKUP($M208,$AP:$BB,MATCH($AY$1,$AP$1:$BB$1,0),0)-VLOOKUP($M208,$AP:$BB,MATCH($AX$1,$AP$1:$BB$1,0),0)+1))),
IF(OR($M208="안 지정 캐릭터 PP 일반등급",$M208="안 지정 캐릭터 PP 영웅등급"),
  IF(AND(OR($B208=10,$B208=11),$M208=OFFSET($M208,-1,0)),OFFSET(O208,-1,0),
    VLOOKUP($M208,$AP:$BB,MATCH($AX$1,$AP$1:$BB$1,0),0)+INT($E208*(VLOOKUP($M208,$AP:$BB,MATCH($AY$1,$AP$1:$BB$1,0),0)-VLOOKUP($M208,$AP:$BB,MATCH($AX$1,$AP$1:$BB$1,0),0)+1))),
"그외없음")))))</f>
        <v>1</v>
      </c>
      <c r="P208" t="str">
        <f ca="1">IF($M208="삭제","삭제",
IF($M208="지정 장비",
  IF(ISBLANK(VLOOKUP($N208,[1]EquipTable!$1:$1048576,MATCH("표준 GO pr Min",[1]EquipTable!$1:$1,0),0)),"DI",
    IF(ISBLANK(VLOOKUP($N208,[1]EquipTable!$1:$1048576,MATCH("표준 DI pr Min",[1]EquipTable!$1:$1,0),0)),"GO",
      IF(G208&lt;IF($B208&lt;=1,0.5,0.25),"DI","GO"))),
IF(OR($M208="캐릭터 상자 일반등급",$M208="캐릭터 상자 영웅등급"),"DI",
IF(OR($M208="지정 캐릭터",IF(ISERROR(FIND("지정 캐릭터 LBP",$M208)),0,1),$M208="안 지정 캐릭터 영웅등급"),"DI",
IF($M208="지정 캐릭터 PP","DI",
IF(OR($M208="안 지정 캐릭터 PP 일반등급",$M208="안 지정 캐릭터 PP 영웅등급"),"GO",
"그외없음"))))))</f>
        <v>GO</v>
      </c>
      <c r="Q208" t="str">
        <f ca="1">IF($M208="삭제","삭제",
IF($P208="GO","삭제",
IF($M208="지정 장비",
  IF(ISBLANK(VLOOKUP($N208,[1]EquipTable!$1:$1048576,MATCH("표준 DI pp Min",[1]EquipTable!$1:$1,0),0)),"삭제",
    VLOOKUP($N208,[1]EquipTable!$1:$1048576,MATCH("표준 DI pp Min",[1]EquipTable!$1:$1,0),0)+INT($H208*(VLOOKUP($N208,[1]EquipTable!$1:$1048576,MATCH("표준 DI pp Max",[1]EquipTable!$1:$1,0),0)-VLOOKUP($N208,[1]EquipTable!$1:$1048576,MATCH("표준 DI pp Min",[1]EquipTable!$1:$1,0),0)+1))),
IF(OR($M208="캐릭터 상자 일반등급",$M208="캐릭터 상자 영웅등급"),"삭제",
IF(OR($M208="지정 캐릭터",IF(ISERROR(FIND("지정 캐릭터 LBP",$M208)),0,1)),
  IF(AND(OR($B208=10,$B208=11),$M208=OFFSET($M208,-1,0)),OFFSET(Q208,-1,0),
    IF(ISBLANK(VLOOKUP($N208,[2]ActorTable!$1:$1048576,MATCH("표준 DI pp Min",[2]ActorTable!$1:$1,0),0)),"삭제",
      INT(VLOOKUP($M208,$AP:$BC,MATCH($AZ$1,$AP$1:$BC$1,0),0)*(VLOOKUP($N208,[2]ActorTable!$1:$1048576,MATCH("표준 DI pp Min",[2]ActorTable!$1:$1,0),0)+$H208*(VLOOKUP($N208,[2]ActorTable!$1:$1048576,MATCH("표준 DI pp Max",[2]ActorTable!$1:$1,0),0)-VLOOKUP($N208,[2]ActorTable!$1:$1048576,MATCH("표준 DI pp Min",[2]ActorTable!$1:$1,0),0)+1))))),
IF($M208="안 지정 캐릭터 영웅등급",
  IF(AND(OR($B208=10,$B208=11),$M208=OFFSET($M208,-1,0)),OFFSET(Q208,-1,0),
    VLOOKUP($M208,$AP:$BC,MATCH($BB$1,$AP$1:$BC$1,0),0)+INT($H208*(VLOOKUP($M208,$AP:$BC,MATCH($BC$1,$AP$1:$BC$1,0),0)-VLOOKUP($M208,$AP:$BC,MATCH($BB$1,$AP$1:$BC$1,0),0)+1))),
IF($M208="지정 캐릭터 PP",
  IF(AND(OR($B208=10,$B208=11),$M208=OFFSET($M208,-1,0)),OFFSET(Q208,-1,0),
    INT($O208*VLOOKUP($M208,$AP:$BC,MATCH($AZ$1,$AP$1:$BC$1,0),0)*IF($O208&lt;=15,1,1+($O208-15)^0.5/8)*CHOOSE(MID($N208,7,1)+1,1,1.25,2))),
"그외없음")))))))</f>
        <v>삭제</v>
      </c>
      <c r="R208">
        <f ca="1">IF($M208="삭제","삭제",
IF($M208="지정 장비",
  IF($P208="DI",
    VLOOKUP($N208,[1]EquipTable!$1:$1048576,MATCH("표준 DI pr Min",[1]EquipTable!$1:$1,0),0)+INT($I208*(VLOOKUP($N208,[1]EquipTable!$1:$1048576,MATCH("표준 DI pr Max",[1]EquipTable!$1:$1,0),0)-VLOOKUP($N208,[1]EquipTable!$1:$1048576,MATCH("표준 DI pr Min",[1]EquipTable!$1:$1,0),0)+1)),
    ROUNDDOWN(VLOOKUP($N208,[1]EquipTable!$1:$1048576,MATCH("표준 GO pr Min",[1]EquipTable!$1:$1,0),0)+INT($I208*(VLOOKUP($N208,[1]EquipTable!$1:$1048576,MATCH("표준 GO pr Max",[1]EquipTable!$1:$1,0),0)-VLOOKUP($N208,[1]EquipTable!$1:$1048576,MATCH("표준 GO pr Min",[1]EquipTable!$1:$1,0),0)+100)),-2)),
IF(OR($M208="캐릭터 상자 일반등급",$M208="캐릭터 상자 영웅등급"),VLOOKUP($M208,$AP:$BC,MATCH($AZ$1,$AP$1:$BC$1,0),0),
IF(OR($M208="지정 캐릭터",IF(ISERROR(FIND("지정 캐릭터 LBP",$M208)),0,1)),
  IF(AND(OR($B208=10,$B208=11),$M208=OFFSET($M208,-1,0)),OFFSET(R208,-1,0),
    INT(VLOOKUP($M208,$AP:$BC,MATCH($AZ$1,$AP$1:$BC$1,0),0)*(VLOOKUP($N208,[2]ActorTable!$1:$1048576,MATCH("표준 DI pr Min",[2]ActorTable!$1:$1,0),0)+$I208*(VLOOKUP($N208,[2]ActorTable!$1:$1048576,MATCH("표준 DI pr Max",[2]ActorTable!$1:$1,0),0)-VLOOKUP($N208,[2]ActorTable!$1:$1048576,MATCH("표준 DI pr Min",[2]ActorTable!$1:$1,0),0)+1)))),
IF($M208="안 지정 캐릭터 영웅등급",
  IF(AND(OR($B208=10,$B208=11),$M208=OFFSET($M208,-1,0)),OFFSET(R208,-1,0),
    VLOOKUP($M208,$AP:$BC,MATCH($AZ$1,$AP$1:$BC$1,0),0)+INT($I208*(VLOOKUP($M208,$AP:$BC,MATCH($BA$1,$AP$1:$BC$1,0),0)-VLOOKUP($M208,$AP:$BC,MATCH($AZ$1,$AP$1:$BC$1,0),0)+1))),
IF($M208="지정 캐릭터 PP",
  IF(AND(OR($B208=10,$B208=11),$M208=OFFSET($M208,-1,0)),OFFSET(R208,-1,0),
    INT($O208*VLOOKUP($M208,$AP:$BC,MATCH($AZ$1,$AP$1:$BC$1,0),0)*IF($O208&lt;=15,1,1+($O208-15)^0.5/8)*CHOOSE(MID($N208,7,1)+1,1,1.25,2)*(VLOOKUP($M208,$AP:$BC,MATCH($BA$1,$AP$1:$BC$1,0),0)+$I208*(VLOOKUP($M208,$AP:$BC,MATCH($BB$1,$AP$1:$BC$1,0),0)-VLOOKUP($M208,$AP:$BC,MATCH($BA$1,$AP$1:$BC$1,0),0))))),
IF(OR($M208="안 지정 캐릭터 PP 일반등급",$M208="안 지정 캐릭터 PP 영웅등급"),
  IF(AND(OR($B208=10,$B208=11),$M208=OFFSET($M208,-1,0)),OFFSET(R208,-1,0),
    $O208*VLOOKUP($M208,$AP:$BC,MATCH($AZ$1,$AP$1:$BC$1,0),0)),
"그외없음")))))))</f>
        <v>3300</v>
      </c>
      <c r="S208" t="str">
        <f ca="1">IF(OR(ISNUMBER(N208),N208="삭제",ISBLANK(N208)),"",
IF(LEFT(N208,5)="Equip",
  IF($BP$1&lt;VLOOKUP(N208,[1]EquipTable!$1:$1048576,MATCH("업데이트순번",[1]EquipTable!$1:$1,0),0),"업데이트순번이상",""),
IF(LEFT(N208,5)="Actor",
  IF($BY$1&lt;VLOOKUP(N208,[2]ActorTable!$1:$1048576,MATCH("업데이트순번",[2]ActorTable!$1:$1,0),0),"업데이트순번이상",""),
"그외없음")))</f>
        <v/>
      </c>
      <c r="T208" t="str">
        <f ca="1">IF(OR(ISNUMBER(N208),N208="삭제",ISBLANK(N208)),"",
IF(LEFT(N208,5)="Equip",IF(MID(N208,7,1)="4","전설",""),
IF(LEFT(N208,5)="Actor",IF(MID(N208,7,1)="2","전설",""),
"그외없음")))</f>
        <v/>
      </c>
      <c r="U208" t="s">
        <v>82</v>
      </c>
      <c r="V208" t="s">
        <v>186</v>
      </c>
      <c r="W208">
        <v>1</v>
      </c>
      <c r="X208" t="s">
        <v>125</v>
      </c>
      <c r="Z208">
        <v>900</v>
      </c>
      <c r="AA208" t="str">
        <f ca="1">IF(ISBLANK(AB208),"",
VLOOKUP(AB208,OFFSET(INDIRECT("$A:$B"),0,MATCH(AB$1&amp;"_Verify",INDIRECT("$1:$1"),0)-1),2,0)
)</f>
        <v>fe</v>
      </c>
      <c r="AB208" t="s">
        <v>82</v>
      </c>
      <c r="AC208" t="s">
        <v>253</v>
      </c>
      <c r="AD208">
        <v>1</v>
      </c>
      <c r="AE208" t="s">
        <v>125</v>
      </c>
      <c r="AG208">
        <v>3900</v>
      </c>
      <c r="AH208" t="str">
        <f ca="1">IF(OR(ISNUMBER(AC208),AC208="삭제",ISBLANK(AC208)),"",
IF(LEFT(AC208,5)="Equip",
  IF($BP$1&lt;VLOOKUP(AC208,[1]EquipTable!$1:$1048576,MATCH("업데이트순번",[1]EquipTable!$1:$1,0),0),"업데이트순번이상",""),
IF(LEFT(AC208,5)="Actor",
  IF($BY$1&lt;VLOOKUP(AC208,[2]ActorTable!$1:$1048576,MATCH("업데이트순번",[2]ActorTable!$1:$1,0),0),"업데이트순번이상",""),
"그외없음")))</f>
        <v/>
      </c>
      <c r="AI208" s="11" t="str">
        <f>IF(OR(ISNUMBER(AC208),AC208="삭제",ISBLANK(AC208)),"",
IF(LEFT(AC208,5)="Equip",IF(MID(AC208,7,1)="4","전설",""),
IF(LEFT(AC208,5)="Actor",IF(MID(AC208,7,1)="2","전설",""),
"그외없음")))</f>
        <v/>
      </c>
      <c r="AJ208" t="str">
        <f>IF(ISBLANK($AB208),"",
IF(AND($B208&gt;=VLOOKUP($AB208,$AP:$AS,3,0),$B208&lt;=VLOOKUP($AB208,$AP:$AS,4,0)),"","슬롯타입이상"))</f>
        <v/>
      </c>
      <c r="AK208" t="str">
        <f ca="1">IF(OR(
  AND(NOT(ISERROR(FIND("상자",AB208))),ISBLANK(AC208)),
  AND(ISBLANK(AB208),ISBLANK(AC208)),
  AND(NOT(ISERROR(FIND("안 지정",AB208))),ISNUMBER(AC208))),"",
IF(AND(NOT(ISERROR(FIND("상자",AB208))),NOT(ISBLANK(AC208))),"밸류불필요",
IF(AND(NOT(ISERROR(FIND("안 지정",AB208))),NOT(ISNUMBER(AC208))),"숫자필요",
IF(NOT(ISERROR(FIND("장비",AB208))),
  IFERROR(VLOOKUP(AC208,[1]EquipTable!$A:$T,MATCH("이름참고",[1]EquipTable!$1:$1,0),0),"장비없음"),
IF(NOT(ISERROR(FIND("캐릭터",AB208))),
  IFERROR(VLOOKUP(AC208,[2]ActorTable!$A:$H,MATCH("이름참고",[2]ActorTable!$1:$1,0),0),"캐릭터없음"),
"")))))</f>
        <v>용력의 방패</v>
      </c>
      <c r="AL208">
        <v>1</v>
      </c>
      <c r="AM208" t="str">
        <f ca="1">IF(ROW()=2,AN208,OFFSET(AM208,-1,0)&amp;IF(LEN(AN208)=0,"",","&amp;AN208))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v>
      </c>
      <c r="AN208" t="str">
        <f ca="1">IF(AL208&lt;&gt;1,"",
"{"""&amp;A$1&amp;""":"&amp;A208
&amp;","""&amp;B$1&amp;""":"&amp;B208
&amp;IF(LEN(AA208)=0,"",","""&amp;AA$1&amp;""":"""&amp;AA208&amp;"""")
&amp;IF(LEN(AC208)=0,"",","""&amp;AC$1&amp;""":"""&amp;AC208&amp;"""")
&amp;IF(LEN(AD208)=0,"",","""&amp;AD$1&amp;""":"&amp;AD208)
&amp;IF(LEN(AE208)=0,"",","""&amp;AE$1&amp;""":"""&amp;AE208&amp;"""")
&amp;IF(LEN(AF208)=0,"",","""&amp;AF$1&amp;""":"&amp;AF208)
&amp;IF(LEN(AG208)=0,"",","""&amp;AG$1&amp;""":"&amp;AG208)&amp;"}")</f>
        <v>{"dy":21,"sl":6,"tp":"fe","vl":"Equip7101","cn":1,"pt":"GO","pr":3900}</v>
      </c>
    </row>
    <row r="209" spans="1:40">
      <c r="A209">
        <v>21</v>
      </c>
      <c r="B209">
        <v>7</v>
      </c>
      <c r="C209">
        <f>IF(B209&lt;=9,0,
IF(B209=10,1,2))</f>
        <v>0</v>
      </c>
      <c r="D209">
        <f ca="1">RAND()</f>
        <v>0.22274912330583063</v>
      </c>
      <c r="E209">
        <f ca="1">RAND()</f>
        <v>0.79329361938407139</v>
      </c>
      <c r="F209">
        <f ca="1">RAND()</f>
        <v>5.7610526638054993E-2</v>
      </c>
      <c r="G209">
        <f ca="1">RAND()</f>
        <v>0.68770147895719091</v>
      </c>
      <c r="H209">
        <f ca="1">RAND()</f>
        <v>0.94534495514192785</v>
      </c>
      <c r="I209">
        <f ca="1">RAND()</f>
        <v>0.12433375757861498</v>
      </c>
      <c r="M209" t="str">
        <f ca="1">IF(LEN(J209)&lt;&gt;0,J209,VLOOKUP(D209+$B209,$BJ:$BK,MATCH($BK$1,$BJ$1:$BK$1,0),1))</f>
        <v>지정 장비</v>
      </c>
      <c r="N209" t="str">
        <f ca="1">IF(LEN(K209)&lt;&gt;0,
  IF(LEN($J209)=0,"두 칸 모두 입력",
  IF($J209="지정 장비",K209,INDEX($CA:$CA,MATCH(K209,$CB:$CB,0)))),
IF($M209="삭제","삭제",
IF($M209="지정 장비",VLOOKUP($E209,OFFSET($BS:$BV,0,IF($B209=6,1,IF($B209=7,2,0))),MATCH($BV$1,OFFSET($BS$1:$BV$1,0,IF($B209=6,1,IF($B209=7,2,0))),0),1),
IF(OR($M209="캐릭터 상자 일반등급",$M209="캐릭터 상자 영웅등급"),"삭제",
IF(OR($M209="지정 캐릭터",$M209="지정 캐릭터 PP",IF(ISERROR(FIND("지정 캐릭터 LBP",$M209)),0,1)),
  IF(AND(OR($B209=10,$B209=11),$M209=OFFSET($M209,-1,0)),OFFSET(N209,-1,0),VLOOKUP($E209,$BZ:$CA,MATCH($CA$1,$BZ$1:$CA$1,0),1)),
IF(OR($M209="안 지정 캐릭터 영웅등급",$M209="안 지정 캐릭터 PP 일반등급",$M209="안 지정 캐릭터 PP 영웅등급"),
  IF(AND(OR($B209=10,$B209=11),$M209=OFFSET($M209,-1,0)),OFFSET(N209,-1,0),INT($E209*100000)),
"그외없음"))))))</f>
        <v>Equip8101</v>
      </c>
      <c r="O209">
        <f ca="1">IF(LEN(L209)&lt;&gt;0,
  IF(OR(LEN($J209)=0,LEN($K209)=0),"세 칸 모두 입력",L209),
IF($M209="삭제","삭제",
IF(OR($M209="지정 장비",$M209="캐릭터 상자 일반등급",$M209="캐릭터 상자 영웅등급",$M209="지정 캐릭터",IF(ISERROR(FIND("지정 캐릭터 LBP",$M209)),0,1),$M209="안 지정 캐릭터 영웅등급"),1,
IF($M209="지정 캐릭터 PP",
  IF(AND(OR($B209=10,$B209=11),$M209=OFFSET($M209,-1,0)),OFFSET(O209,-1,0),
    VLOOKUP($M209,$AP:$BB,MATCH($AX$1,$AP$1:$BB$1,0),0)+INT($E209*(VLOOKUP($M209,$AP:$BB,MATCH($AY$1,$AP$1:$BB$1,0),0)-VLOOKUP($M209,$AP:$BB,MATCH($AX$1,$AP$1:$BB$1,0),0)+1))),
IF(OR($M209="안 지정 캐릭터 PP 일반등급",$M209="안 지정 캐릭터 PP 영웅등급"),
  IF(AND(OR($B209=10,$B209=11),$M209=OFFSET($M209,-1,0)),OFFSET(O209,-1,0),
    VLOOKUP($M209,$AP:$BB,MATCH($AX$1,$AP$1:$BB$1,0),0)+INT($E209*(VLOOKUP($M209,$AP:$BB,MATCH($AY$1,$AP$1:$BB$1,0),0)-VLOOKUP($M209,$AP:$BB,MATCH($AX$1,$AP$1:$BB$1,0),0)+1))),
"그외없음")))))</f>
        <v>1</v>
      </c>
      <c r="P209" t="str">
        <f ca="1">IF($M209="삭제","삭제",
IF($M209="지정 장비",
  IF(ISBLANK(VLOOKUP($N209,[1]EquipTable!$1:$1048576,MATCH("표준 GO pr Min",[1]EquipTable!$1:$1,0),0)),"DI",
    IF(ISBLANK(VLOOKUP($N209,[1]EquipTable!$1:$1048576,MATCH("표준 DI pr Min",[1]EquipTable!$1:$1,0),0)),"GO",
      IF(G209&lt;IF($B209&lt;=1,0.5,0.25),"DI","GO"))),
IF(OR($M209="캐릭터 상자 일반등급",$M209="캐릭터 상자 영웅등급"),"DI",
IF(OR($M209="지정 캐릭터",IF(ISERROR(FIND("지정 캐릭터 LBP",$M209)),0,1),$M209="안 지정 캐릭터 영웅등급"),"DI",
IF($M209="지정 캐릭터 PP","DI",
IF(OR($M209="안 지정 캐릭터 PP 일반등급",$M209="안 지정 캐릭터 PP 영웅등급"),"GO",
"그외없음"))))))</f>
        <v>GO</v>
      </c>
      <c r="Q209" t="str">
        <f ca="1">IF($M209="삭제","삭제",
IF($P209="GO","삭제",
IF($M209="지정 장비",
  IF(ISBLANK(VLOOKUP($N209,[1]EquipTable!$1:$1048576,MATCH("표준 DI pp Min",[1]EquipTable!$1:$1,0),0)),"삭제",
    VLOOKUP($N209,[1]EquipTable!$1:$1048576,MATCH("표준 DI pp Min",[1]EquipTable!$1:$1,0),0)+INT($H209*(VLOOKUP($N209,[1]EquipTable!$1:$1048576,MATCH("표준 DI pp Max",[1]EquipTable!$1:$1,0),0)-VLOOKUP($N209,[1]EquipTable!$1:$1048576,MATCH("표준 DI pp Min",[1]EquipTable!$1:$1,0),0)+1))),
IF(OR($M209="캐릭터 상자 일반등급",$M209="캐릭터 상자 영웅등급"),"삭제",
IF(OR($M209="지정 캐릭터",IF(ISERROR(FIND("지정 캐릭터 LBP",$M209)),0,1)),
  IF(AND(OR($B209=10,$B209=11),$M209=OFFSET($M209,-1,0)),OFFSET(Q209,-1,0),
    IF(ISBLANK(VLOOKUP($N209,[2]ActorTable!$1:$1048576,MATCH("표준 DI pp Min",[2]ActorTable!$1:$1,0),0)),"삭제",
      INT(VLOOKUP($M209,$AP:$BC,MATCH($AZ$1,$AP$1:$BC$1,0),0)*(VLOOKUP($N209,[2]ActorTable!$1:$1048576,MATCH("표준 DI pp Min",[2]ActorTable!$1:$1,0),0)+$H209*(VLOOKUP($N209,[2]ActorTable!$1:$1048576,MATCH("표준 DI pp Max",[2]ActorTable!$1:$1,0),0)-VLOOKUP($N209,[2]ActorTable!$1:$1048576,MATCH("표준 DI pp Min",[2]ActorTable!$1:$1,0),0)+1))))),
IF($M209="안 지정 캐릭터 영웅등급",
  IF(AND(OR($B209=10,$B209=11),$M209=OFFSET($M209,-1,0)),OFFSET(Q209,-1,0),
    VLOOKUP($M209,$AP:$BC,MATCH($BB$1,$AP$1:$BC$1,0),0)+INT($H209*(VLOOKUP($M209,$AP:$BC,MATCH($BC$1,$AP$1:$BC$1,0),0)-VLOOKUP($M209,$AP:$BC,MATCH($BB$1,$AP$1:$BC$1,0),0)+1))),
IF($M209="지정 캐릭터 PP",
  IF(AND(OR($B209=10,$B209=11),$M209=OFFSET($M209,-1,0)),OFFSET(Q209,-1,0),
    INT($O209*VLOOKUP($M209,$AP:$BC,MATCH($AZ$1,$AP$1:$BC$1,0),0)*IF($O209&lt;=15,1,1+($O209-15)^0.5/8)*CHOOSE(MID($N209,7,1)+1,1,1.25,2))),
"그외없음")))))))</f>
        <v>삭제</v>
      </c>
      <c r="R209">
        <f ca="1">IF($M209="삭제","삭제",
IF($M209="지정 장비",
  IF($P209="DI",
    VLOOKUP($N209,[1]EquipTable!$1:$1048576,MATCH("표준 DI pr Min",[1]EquipTable!$1:$1,0),0)+INT($I209*(VLOOKUP($N209,[1]EquipTable!$1:$1048576,MATCH("표준 DI pr Max",[1]EquipTable!$1:$1,0),0)-VLOOKUP($N209,[1]EquipTable!$1:$1048576,MATCH("표준 DI pr Min",[1]EquipTable!$1:$1,0),0)+1)),
    ROUNDDOWN(VLOOKUP($N209,[1]EquipTable!$1:$1048576,MATCH("표준 GO pr Min",[1]EquipTable!$1:$1,0),0)+INT($I209*(VLOOKUP($N209,[1]EquipTable!$1:$1048576,MATCH("표준 GO pr Max",[1]EquipTable!$1:$1,0),0)-VLOOKUP($N209,[1]EquipTable!$1:$1048576,MATCH("표준 GO pr Min",[1]EquipTable!$1:$1,0),0)+100)),-2)),
IF(OR($M209="캐릭터 상자 일반등급",$M209="캐릭터 상자 영웅등급"),VLOOKUP($M209,$AP:$BC,MATCH($AZ$1,$AP$1:$BC$1,0),0),
IF(OR($M209="지정 캐릭터",IF(ISERROR(FIND("지정 캐릭터 LBP",$M209)),0,1)),
  IF(AND(OR($B209=10,$B209=11),$M209=OFFSET($M209,-1,0)),OFFSET(R209,-1,0),
    INT(VLOOKUP($M209,$AP:$BC,MATCH($AZ$1,$AP$1:$BC$1,0),0)*(VLOOKUP($N209,[2]ActorTable!$1:$1048576,MATCH("표준 DI pr Min",[2]ActorTable!$1:$1,0),0)+$I209*(VLOOKUP($N209,[2]ActorTable!$1:$1048576,MATCH("표준 DI pr Max",[2]ActorTable!$1:$1,0),0)-VLOOKUP($N209,[2]ActorTable!$1:$1048576,MATCH("표준 DI pr Min",[2]ActorTable!$1:$1,0),0)+1)))),
IF($M209="안 지정 캐릭터 영웅등급",
  IF(AND(OR($B209=10,$B209=11),$M209=OFFSET($M209,-1,0)),OFFSET(R209,-1,0),
    VLOOKUP($M209,$AP:$BC,MATCH($AZ$1,$AP$1:$BC$1,0),0)+INT($I209*(VLOOKUP($M209,$AP:$BC,MATCH($BA$1,$AP$1:$BC$1,0),0)-VLOOKUP($M209,$AP:$BC,MATCH($AZ$1,$AP$1:$BC$1,0),0)+1))),
IF($M209="지정 캐릭터 PP",
  IF(AND(OR($B209=10,$B209=11),$M209=OFFSET($M209,-1,0)),OFFSET(R209,-1,0),
    INT($O209*VLOOKUP($M209,$AP:$BC,MATCH($AZ$1,$AP$1:$BC$1,0),0)*IF($O209&lt;=15,1,1+($O209-15)^0.5/8)*CHOOSE(MID($N209,7,1)+1,1,1.25,2)*(VLOOKUP($M209,$AP:$BC,MATCH($BA$1,$AP$1:$BC$1,0),0)+$I209*(VLOOKUP($M209,$AP:$BC,MATCH($BB$1,$AP$1:$BC$1,0),0)-VLOOKUP($M209,$AP:$BC,MATCH($BA$1,$AP$1:$BC$1,0),0))))),
IF(OR($M209="안 지정 캐릭터 PP 일반등급",$M209="안 지정 캐릭터 PP 영웅등급"),
  IF(AND(OR($B209=10,$B209=11),$M209=OFFSET($M209,-1,0)),OFFSET(R209,-1,0),
    $O209*VLOOKUP($M209,$AP:$BC,MATCH($AZ$1,$AP$1:$BC$1,0),0)),
"그외없음")))))))</f>
        <v>7600</v>
      </c>
      <c r="S209" t="str">
        <f ca="1">IF(OR(ISNUMBER(N209),N209="삭제",ISBLANK(N209)),"",
IF(LEFT(N209,5)="Equip",
  IF($BP$1&lt;VLOOKUP(N209,[1]EquipTable!$1:$1048576,MATCH("업데이트순번",[1]EquipTable!$1:$1,0),0),"업데이트순번이상",""),
IF(LEFT(N209,5)="Actor",
  IF($BY$1&lt;VLOOKUP(N209,[2]ActorTable!$1:$1048576,MATCH("업데이트순번",[2]ActorTable!$1:$1,0),0),"업데이트순번이상",""),
"그외없음")))</f>
        <v/>
      </c>
      <c r="T209" t="str">
        <f ca="1">IF(OR(ISNUMBER(N209),N209="삭제",ISBLANK(N209)),"",
IF(LEFT(N209,5)="Equip",IF(MID(N209,7,1)="4","전설",""),
IF(LEFT(N209,5)="Actor",IF(MID(N209,7,1)="2","전설",""),
"그외없음")))</f>
        <v/>
      </c>
      <c r="U209" t="s">
        <v>82</v>
      </c>
      <c r="V209" t="s">
        <v>194</v>
      </c>
      <c r="W209">
        <v>1</v>
      </c>
      <c r="X209" t="s">
        <v>125</v>
      </c>
      <c r="Z209">
        <v>7800</v>
      </c>
      <c r="AA209" t="str">
        <f ca="1">IF(ISBLANK(AB209),"",
VLOOKUP(AB209,OFFSET(INDIRECT("$A:$B"),0,MATCH(AB$1&amp;"_Verify",INDIRECT("$1:$1"),0)-1),2,0)
)</f>
        <v>fe</v>
      </c>
      <c r="AB209" t="s">
        <v>82</v>
      </c>
      <c r="AC209" t="s">
        <v>450</v>
      </c>
      <c r="AD209">
        <v>1</v>
      </c>
      <c r="AE209" t="s">
        <v>125</v>
      </c>
      <c r="AG209">
        <v>7800</v>
      </c>
      <c r="AH209" t="str">
        <f ca="1">IF(OR(ISNUMBER(AC209),AC209="삭제",ISBLANK(AC209)),"",
IF(LEFT(AC209,5)="Equip",
  IF($BP$1&lt;VLOOKUP(AC209,[1]EquipTable!$1:$1048576,MATCH("업데이트순번",[1]EquipTable!$1:$1,0),0),"업데이트순번이상",""),
IF(LEFT(AC209,5)="Actor",
  IF($BY$1&lt;VLOOKUP(AC209,[2]ActorTable!$1:$1048576,MATCH("업데이트순번",[2]ActorTable!$1:$1,0),0),"업데이트순번이상",""),
"그외없음")))</f>
        <v/>
      </c>
      <c r="AI209" s="11" t="str">
        <f>IF(OR(ISNUMBER(AC209),AC209="삭제",ISBLANK(AC209)),"",
IF(LEFT(AC209,5)="Equip",IF(MID(AC209,7,1)="4","전설",""),
IF(LEFT(AC209,5)="Actor",IF(MID(AC209,7,1)="2","전설",""),
"그외없음")))</f>
        <v/>
      </c>
      <c r="AJ209" t="str">
        <f>IF(ISBLANK($AB209),"",
IF(AND($B209&gt;=VLOOKUP($AB209,$AP:$AS,3,0),$B209&lt;=VLOOKUP($AB209,$AP:$AS,4,0)),"","슬롯타입이상"))</f>
        <v/>
      </c>
      <c r="AK209" t="str">
        <f ca="1">IF(OR(
  AND(NOT(ISERROR(FIND("상자",AB209))),ISBLANK(AC209)),
  AND(ISBLANK(AB209),ISBLANK(AC209)),
  AND(NOT(ISERROR(FIND("안 지정",AB209))),ISNUMBER(AC209))),"",
IF(AND(NOT(ISERROR(FIND("상자",AB209))),NOT(ISBLANK(AC209))),"밸류불필요",
IF(AND(NOT(ISERROR(FIND("안 지정",AB209))),NOT(ISNUMBER(AC209))),"숫자필요",
IF(NOT(ISERROR(FIND("장비",AB209))),
  IFERROR(VLOOKUP(AC209,[1]EquipTable!$A:$T,MATCH("이름참고",[1]EquipTable!$1:$1,0),0),"장비없음"),
IF(NOT(ISERROR(FIND("캐릭터",AB209))),
  IFERROR(VLOOKUP(AC209,[2]ActorTable!$A:$H,MATCH("이름참고",[2]ActorTable!$1:$1,0),0),"캐릭터없음"),
"")))))</f>
        <v>위장용 세검</v>
      </c>
      <c r="AL209">
        <v>1</v>
      </c>
      <c r="AM209" t="str">
        <f ca="1">IF(ROW()=2,AN209,OFFSET(AM209,-1,0)&amp;IF(LEN(AN209)=0,"",","&amp;AN209))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v>
      </c>
      <c r="AN209" t="str">
        <f ca="1">IF(AL209&lt;&gt;1,"",
"{"""&amp;A$1&amp;""":"&amp;A209
&amp;","""&amp;B$1&amp;""":"&amp;B209
&amp;IF(LEN(AA209)=0,"",","""&amp;AA$1&amp;""":"""&amp;AA209&amp;"""")
&amp;IF(LEN(AC209)=0,"",","""&amp;AC$1&amp;""":"""&amp;AC209&amp;"""")
&amp;IF(LEN(AD209)=0,"",","""&amp;AD$1&amp;""":"&amp;AD209)
&amp;IF(LEN(AE209)=0,"",","""&amp;AE$1&amp;""":"""&amp;AE209&amp;"""")
&amp;IF(LEN(AF209)=0,"",","""&amp;AF$1&amp;""":"&amp;AF209)
&amp;IF(LEN(AG209)=0,"",","""&amp;AG$1&amp;""":"&amp;AG209)&amp;"}")</f>
        <v>{"dy":21,"sl":7,"tp":"fe","vl":"Equip1301","cn":1,"pt":"GO","pr":7800}</v>
      </c>
    </row>
    <row r="210" spans="1:40">
      <c r="A210">
        <v>21</v>
      </c>
      <c r="B210">
        <v>8</v>
      </c>
      <c r="C210">
        <f>IF(B210&lt;=9,0,
IF(B210=10,1,2))</f>
        <v>0</v>
      </c>
      <c r="D210">
        <f ca="1">RAND()</f>
        <v>0.98611962026277467</v>
      </c>
      <c r="E210">
        <f ca="1">RAND()</f>
        <v>0.64008661743325046</v>
      </c>
      <c r="F210">
        <f ca="1">RAND()</f>
        <v>0.96589871269495597</v>
      </c>
      <c r="G210">
        <f ca="1">RAND()</f>
        <v>0.48629323758552068</v>
      </c>
      <c r="H210">
        <f ca="1">RAND()</f>
        <v>5.5914689089189507E-2</v>
      </c>
      <c r="I210">
        <f ca="1">RAND()</f>
        <v>0.24210991481248756</v>
      </c>
      <c r="M210" t="str">
        <f ca="1">IF(LEN(J210)&lt;&gt;0,J210,VLOOKUP(D210+$B210,$BJ:$BK,MATCH($BK$1,$BJ$1:$BK$1,0),1))</f>
        <v>삭제</v>
      </c>
      <c r="N210" t="str">
        <f ca="1">IF(LEN(K210)&lt;&gt;0,
  IF(LEN($J210)=0,"두 칸 모두 입력",
  IF($J210="지정 장비",K210,INDEX($CA:$CA,MATCH(K210,$CB:$CB,0)))),
IF($M210="삭제","삭제",
IF($M210="지정 장비",VLOOKUP($E210,OFFSET($BS:$BV,0,IF($B210=6,1,IF($B210=7,2,0))),MATCH($BV$1,OFFSET($BS$1:$BV$1,0,IF($B210=6,1,IF($B210=7,2,0))),0),1),
IF(OR($M210="캐릭터 상자 일반등급",$M210="캐릭터 상자 영웅등급"),"삭제",
IF(OR($M210="지정 캐릭터",$M210="지정 캐릭터 PP",IF(ISERROR(FIND("지정 캐릭터 LBP",$M210)),0,1)),
  IF(AND(OR($B210=10,$B210=11),$M210=OFFSET($M210,-1,0)),OFFSET(N210,-1,0),VLOOKUP($E210,$BZ:$CA,MATCH($CA$1,$BZ$1:$CA$1,0),1)),
IF(OR($M210="안 지정 캐릭터 영웅등급",$M210="안 지정 캐릭터 PP 일반등급",$M210="안 지정 캐릭터 PP 영웅등급"),
  IF(AND(OR($B210=10,$B210=11),$M210=OFFSET($M210,-1,0)),OFFSET(N210,-1,0),INT($E210*100000)),
"그외없음"))))))</f>
        <v>삭제</v>
      </c>
      <c r="O210" t="str">
        <f ca="1">IF(LEN(L210)&lt;&gt;0,
  IF(OR(LEN($J210)=0,LEN($K210)=0),"세 칸 모두 입력",L210),
IF($M210="삭제","삭제",
IF(OR($M210="지정 장비",$M210="캐릭터 상자 일반등급",$M210="캐릭터 상자 영웅등급",$M210="지정 캐릭터",IF(ISERROR(FIND("지정 캐릭터 LBP",$M210)),0,1),$M210="안 지정 캐릭터 영웅등급"),1,
IF($M210="지정 캐릭터 PP",
  IF(AND(OR($B210=10,$B210=11),$M210=OFFSET($M210,-1,0)),OFFSET(O210,-1,0),
    VLOOKUP($M210,$AP:$BB,MATCH($AX$1,$AP$1:$BB$1,0),0)+INT($E210*(VLOOKUP($M210,$AP:$BB,MATCH($AY$1,$AP$1:$BB$1,0),0)-VLOOKUP($M210,$AP:$BB,MATCH($AX$1,$AP$1:$BB$1,0),0)+1))),
IF(OR($M210="안 지정 캐릭터 PP 일반등급",$M210="안 지정 캐릭터 PP 영웅등급"),
  IF(AND(OR($B210=10,$B210=11),$M210=OFFSET($M210,-1,0)),OFFSET(O210,-1,0),
    VLOOKUP($M210,$AP:$BB,MATCH($AX$1,$AP$1:$BB$1,0),0)+INT($E210*(VLOOKUP($M210,$AP:$BB,MATCH($AY$1,$AP$1:$BB$1,0),0)-VLOOKUP($M210,$AP:$BB,MATCH($AX$1,$AP$1:$BB$1,0),0)+1))),
"그외없음")))))</f>
        <v>삭제</v>
      </c>
      <c r="P210" t="str">
        <f ca="1">IF($M210="삭제","삭제",
IF($M210="지정 장비",
  IF(ISBLANK(VLOOKUP($N210,[1]EquipTable!$1:$1048576,MATCH("표준 GO pr Min",[1]EquipTable!$1:$1,0),0)),"DI",
    IF(ISBLANK(VLOOKUP($N210,[1]EquipTable!$1:$1048576,MATCH("표준 DI pr Min",[1]EquipTable!$1:$1,0),0)),"GO",
      IF(G210&lt;IF($B210&lt;=1,0.5,0.25),"DI","GO"))),
IF(OR($M210="캐릭터 상자 일반등급",$M210="캐릭터 상자 영웅등급"),"DI",
IF(OR($M210="지정 캐릭터",IF(ISERROR(FIND("지정 캐릭터 LBP",$M210)),0,1),$M210="안 지정 캐릭터 영웅등급"),"DI",
IF($M210="지정 캐릭터 PP","DI",
IF(OR($M210="안 지정 캐릭터 PP 일반등급",$M210="안 지정 캐릭터 PP 영웅등급"),"GO",
"그외없음"))))))</f>
        <v>삭제</v>
      </c>
      <c r="Q210" t="str">
        <f ca="1">IF($M210="삭제","삭제",
IF($P210="GO","삭제",
IF($M210="지정 장비",
  IF(ISBLANK(VLOOKUP($N210,[1]EquipTable!$1:$1048576,MATCH("표준 DI pp Min",[1]EquipTable!$1:$1,0),0)),"삭제",
    VLOOKUP($N210,[1]EquipTable!$1:$1048576,MATCH("표준 DI pp Min",[1]EquipTable!$1:$1,0),0)+INT($H210*(VLOOKUP($N210,[1]EquipTable!$1:$1048576,MATCH("표준 DI pp Max",[1]EquipTable!$1:$1,0),0)-VLOOKUP($N210,[1]EquipTable!$1:$1048576,MATCH("표준 DI pp Min",[1]EquipTable!$1:$1,0),0)+1))),
IF(OR($M210="캐릭터 상자 일반등급",$M210="캐릭터 상자 영웅등급"),"삭제",
IF(OR($M210="지정 캐릭터",IF(ISERROR(FIND("지정 캐릭터 LBP",$M210)),0,1)),
  IF(AND(OR($B210=10,$B210=11),$M210=OFFSET($M210,-1,0)),OFFSET(Q210,-1,0),
    IF(ISBLANK(VLOOKUP($N210,[2]ActorTable!$1:$1048576,MATCH("표준 DI pp Min",[2]ActorTable!$1:$1,0),0)),"삭제",
      INT(VLOOKUP($M210,$AP:$BC,MATCH($AZ$1,$AP$1:$BC$1,0),0)*(VLOOKUP($N210,[2]ActorTable!$1:$1048576,MATCH("표준 DI pp Min",[2]ActorTable!$1:$1,0),0)+$H210*(VLOOKUP($N210,[2]ActorTable!$1:$1048576,MATCH("표준 DI pp Max",[2]ActorTable!$1:$1,0),0)-VLOOKUP($N210,[2]ActorTable!$1:$1048576,MATCH("표준 DI pp Min",[2]ActorTable!$1:$1,0),0)+1))))),
IF($M210="안 지정 캐릭터 영웅등급",
  IF(AND(OR($B210=10,$B210=11),$M210=OFFSET($M210,-1,0)),OFFSET(Q210,-1,0),
    VLOOKUP($M210,$AP:$BC,MATCH($BB$1,$AP$1:$BC$1,0),0)+INT($H210*(VLOOKUP($M210,$AP:$BC,MATCH($BC$1,$AP$1:$BC$1,0),0)-VLOOKUP($M210,$AP:$BC,MATCH($BB$1,$AP$1:$BC$1,0),0)+1))),
IF($M210="지정 캐릭터 PP",
  IF(AND(OR($B210=10,$B210=11),$M210=OFFSET($M210,-1,0)),OFFSET(Q210,-1,0),
    INT($O210*VLOOKUP($M210,$AP:$BC,MATCH($AZ$1,$AP$1:$BC$1,0),0)*IF($O210&lt;=15,1,1+($O210-15)^0.5/8)*CHOOSE(MID($N210,7,1)+1,1,1.25,2))),
"그외없음")))))))</f>
        <v>삭제</v>
      </c>
      <c r="R210" t="str">
        <f ca="1">IF($M210="삭제","삭제",
IF($M210="지정 장비",
  IF($P210="DI",
    VLOOKUP($N210,[1]EquipTable!$1:$1048576,MATCH("표준 DI pr Min",[1]EquipTable!$1:$1,0),0)+INT($I210*(VLOOKUP($N210,[1]EquipTable!$1:$1048576,MATCH("표준 DI pr Max",[1]EquipTable!$1:$1,0),0)-VLOOKUP($N210,[1]EquipTable!$1:$1048576,MATCH("표준 DI pr Min",[1]EquipTable!$1:$1,0),0)+1)),
    ROUNDDOWN(VLOOKUP($N210,[1]EquipTable!$1:$1048576,MATCH("표준 GO pr Min",[1]EquipTable!$1:$1,0),0)+INT($I210*(VLOOKUP($N210,[1]EquipTable!$1:$1048576,MATCH("표준 GO pr Max",[1]EquipTable!$1:$1,0),0)-VLOOKUP($N210,[1]EquipTable!$1:$1048576,MATCH("표준 GO pr Min",[1]EquipTable!$1:$1,0),0)+100)),-2)),
IF(OR($M210="캐릭터 상자 일반등급",$M210="캐릭터 상자 영웅등급"),VLOOKUP($M210,$AP:$BC,MATCH($AZ$1,$AP$1:$BC$1,0),0),
IF(OR($M210="지정 캐릭터",IF(ISERROR(FIND("지정 캐릭터 LBP",$M210)),0,1)),
  IF(AND(OR($B210=10,$B210=11),$M210=OFFSET($M210,-1,0)),OFFSET(R210,-1,0),
    INT(VLOOKUP($M210,$AP:$BC,MATCH($AZ$1,$AP$1:$BC$1,0),0)*(VLOOKUP($N210,[2]ActorTable!$1:$1048576,MATCH("표준 DI pr Min",[2]ActorTable!$1:$1,0),0)+$I210*(VLOOKUP($N210,[2]ActorTable!$1:$1048576,MATCH("표준 DI pr Max",[2]ActorTable!$1:$1,0),0)-VLOOKUP($N210,[2]ActorTable!$1:$1048576,MATCH("표준 DI pr Min",[2]ActorTable!$1:$1,0),0)+1)))),
IF($M210="안 지정 캐릭터 영웅등급",
  IF(AND(OR($B210=10,$B210=11),$M210=OFFSET($M210,-1,0)),OFFSET(R210,-1,0),
    VLOOKUP($M210,$AP:$BC,MATCH($AZ$1,$AP$1:$BC$1,0),0)+INT($I210*(VLOOKUP($M210,$AP:$BC,MATCH($BA$1,$AP$1:$BC$1,0),0)-VLOOKUP($M210,$AP:$BC,MATCH($AZ$1,$AP$1:$BC$1,0),0)+1))),
IF($M210="지정 캐릭터 PP",
  IF(AND(OR($B210=10,$B210=11),$M210=OFFSET($M210,-1,0)),OFFSET(R210,-1,0),
    INT($O210*VLOOKUP($M210,$AP:$BC,MATCH($AZ$1,$AP$1:$BC$1,0),0)*IF($O210&lt;=15,1,1+($O210-15)^0.5/8)*CHOOSE(MID($N210,7,1)+1,1,1.25,2)*(VLOOKUP($M210,$AP:$BC,MATCH($BA$1,$AP$1:$BC$1,0),0)+$I210*(VLOOKUP($M210,$AP:$BC,MATCH($BB$1,$AP$1:$BC$1,0),0)-VLOOKUP($M210,$AP:$BC,MATCH($BA$1,$AP$1:$BC$1,0),0))))),
IF(OR($M210="안 지정 캐릭터 PP 일반등급",$M210="안 지정 캐릭터 PP 영웅등급"),
  IF(AND(OR($B210=10,$B210=11),$M210=OFFSET($M210,-1,0)),OFFSET(R210,-1,0),
    $O210*VLOOKUP($M210,$AP:$BC,MATCH($AZ$1,$AP$1:$BC$1,0),0)),
"그외없음")))))))</f>
        <v>삭제</v>
      </c>
      <c r="S210" t="str">
        <f ca="1">IF(OR(ISNUMBER(N210),N210="삭제",ISBLANK(N210)),"",
IF(LEFT(N210,5)="Equip",
  IF($BP$1&lt;VLOOKUP(N210,[1]EquipTable!$1:$1048576,MATCH("업데이트순번",[1]EquipTable!$1:$1,0),0),"업데이트순번이상",""),
IF(LEFT(N210,5)="Actor",
  IF($BY$1&lt;VLOOKUP(N210,[2]ActorTable!$1:$1048576,MATCH("업데이트순번",[2]ActorTable!$1:$1,0),0),"업데이트순번이상",""),
"그외없음")))</f>
        <v/>
      </c>
      <c r="T210" t="str">
        <f ca="1">IF(OR(ISNUMBER(N210),N210="삭제",ISBLANK(N210)),"",
IF(LEFT(N210,5)="Equip",IF(MID(N210,7,1)="4","전설",""),
IF(LEFT(N210,5)="Actor",IF(MID(N210,7,1)="2","전설",""),
"그외없음")))</f>
        <v/>
      </c>
      <c r="AA210" t="str">
        <f ca="1">IF(ISBLANK(AB210),"",
VLOOKUP(AB210,OFFSET(INDIRECT("$A:$B"),0,MATCH(AB$1&amp;"_Verify",INDIRECT("$1:$1"),0)-1),2,0)
)</f>
        <v/>
      </c>
      <c r="AH210" t="str">
        <f>IF(OR(ISNUMBER(AC210),AC210="삭제",ISBLANK(AC210)),"",
IF(LEFT(AC210,5)="Equip",
  IF($BP$1&lt;VLOOKUP(AC210,[1]EquipTable!$1:$1048576,MATCH("업데이트순번",[1]EquipTable!$1:$1,0),0),"업데이트순번이상",""),
IF(LEFT(AC210,5)="Actor",
  IF($BY$1&lt;VLOOKUP(AC210,[2]ActorTable!$1:$1048576,MATCH("업데이트순번",[2]ActorTable!$1:$1,0),0),"업데이트순번이상",""),
"그외없음")))</f>
        <v/>
      </c>
      <c r="AI210" s="11" t="str">
        <f>IF(OR(ISNUMBER(AC210),AC210="삭제",ISBLANK(AC210)),"",
IF(LEFT(AC210,5)="Equip",IF(MID(AC210,7,1)="4","전설",""),
IF(LEFT(AC210,5)="Actor",IF(MID(AC210,7,1)="2","전설",""),
"그외없음")))</f>
        <v/>
      </c>
      <c r="AJ210" t="str">
        <f>IF(ISBLANK($AB210),"",
IF(AND($B210&gt;=VLOOKUP($AB210,$AP:$AS,3,0),$B210&lt;=VLOOKUP($AB210,$AP:$AS,4,0)),"","슬롯타입이상"))</f>
        <v/>
      </c>
      <c r="AK210" t="str">
        <f>IF(OR(
  AND(NOT(ISERROR(FIND("상자",AB210))),ISBLANK(AC210)),
  AND(ISBLANK(AB210),ISBLANK(AC210)),
  AND(NOT(ISERROR(FIND("안 지정",AB210))),ISNUMBER(AC210))),"",
IF(AND(NOT(ISERROR(FIND("상자",AB210))),NOT(ISBLANK(AC210))),"밸류불필요",
IF(AND(NOT(ISERROR(FIND("안 지정",AB210))),NOT(ISNUMBER(AC210))),"숫자필요",
IF(NOT(ISERROR(FIND("장비",AB210))),
  IFERROR(VLOOKUP(AC210,[1]EquipTable!$A:$T,MATCH("이름참고",[1]EquipTable!$1:$1,0),0),"장비없음"),
IF(NOT(ISERROR(FIND("캐릭터",AB210))),
  IFERROR(VLOOKUP(AC210,[2]ActorTable!$A:$H,MATCH("이름참고",[2]ActorTable!$1:$1,0),0),"캐릭터없음"),
"")))))</f>
        <v/>
      </c>
      <c r="AL210">
        <v>1</v>
      </c>
      <c r="AM210" t="str">
        <f ca="1">IF(ROW()=2,AN210,OFFSET(AM210,-1,0)&amp;IF(LEN(AN210)=0,"",","&amp;AN210))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v>
      </c>
      <c r="AN210" t="str">
        <f ca="1">IF(AL210&lt;&gt;1,"",
"{"""&amp;A$1&amp;""":"&amp;A210
&amp;","""&amp;B$1&amp;""":"&amp;B210
&amp;IF(LEN(AA210)=0,"",","""&amp;AA$1&amp;""":"""&amp;AA210&amp;"""")
&amp;IF(LEN(AC210)=0,"",","""&amp;AC$1&amp;""":"""&amp;AC210&amp;"""")
&amp;IF(LEN(AD210)=0,"",","""&amp;AD$1&amp;""":"&amp;AD210)
&amp;IF(LEN(AE210)=0,"",","""&amp;AE$1&amp;""":"""&amp;AE210&amp;"""")
&amp;IF(LEN(AF210)=0,"",","""&amp;AF$1&amp;""":"&amp;AF210)
&amp;IF(LEN(AG210)=0,"",","""&amp;AG$1&amp;""":"&amp;AG210)&amp;"}")</f>
        <v>{"dy":21,"sl":8}</v>
      </c>
    </row>
    <row r="211" spans="1:40">
      <c r="A211">
        <v>21</v>
      </c>
      <c r="B211">
        <v>9</v>
      </c>
      <c r="C211">
        <f>IF(B211&lt;=9,0,
IF(B211=10,1,2))</f>
        <v>0</v>
      </c>
      <c r="D211">
        <f ca="1">RAND()</f>
        <v>0.46312045210145691</v>
      </c>
      <c r="E211">
        <f ca="1">RAND()</f>
        <v>0.93696593467623479</v>
      </c>
      <c r="F211">
        <f ca="1">RAND()</f>
        <v>0.8334216222902463</v>
      </c>
      <c r="G211">
        <f ca="1">RAND()</f>
        <v>0.21609384169910817</v>
      </c>
      <c r="H211">
        <f ca="1">RAND()</f>
        <v>0.43113705600169649</v>
      </c>
      <c r="I211">
        <f ca="1">RAND()</f>
        <v>0.20628269735738525</v>
      </c>
      <c r="M211" t="str">
        <f ca="1">IF(LEN(J211)&lt;&gt;0,J211,VLOOKUP(D211+$B211,$BJ:$BK,MATCH($BK$1,$BJ$1:$BK$1,0),1))</f>
        <v>삭제</v>
      </c>
      <c r="N211" t="str">
        <f ca="1">IF(LEN(K211)&lt;&gt;0,
  IF(LEN($J211)=0,"두 칸 모두 입력",
  IF($J211="지정 장비",K211,INDEX($CA:$CA,MATCH(K211,$CB:$CB,0)))),
IF($M211="삭제","삭제",
IF($M211="지정 장비",VLOOKUP($E211,OFFSET($BS:$BV,0,IF($B211=6,1,IF($B211=7,2,0))),MATCH($BV$1,OFFSET($BS$1:$BV$1,0,IF($B211=6,1,IF($B211=7,2,0))),0),1),
IF(OR($M211="캐릭터 상자 일반등급",$M211="캐릭터 상자 영웅등급"),"삭제",
IF(OR($M211="지정 캐릭터",$M211="지정 캐릭터 PP",IF(ISERROR(FIND("지정 캐릭터 LBP",$M211)),0,1)),
  IF(AND(OR($B211=10,$B211=11),$M211=OFFSET($M211,-1,0)),OFFSET(N211,-1,0),VLOOKUP($E211,$BZ:$CA,MATCH($CA$1,$BZ$1:$CA$1,0),1)),
IF(OR($M211="안 지정 캐릭터 영웅등급",$M211="안 지정 캐릭터 PP 일반등급",$M211="안 지정 캐릭터 PP 영웅등급"),
  IF(AND(OR($B211=10,$B211=11),$M211=OFFSET($M211,-1,0)),OFFSET(N211,-1,0),INT($E211*100000)),
"그외없음"))))))</f>
        <v>삭제</v>
      </c>
      <c r="O211" t="str">
        <f ca="1">IF(LEN(L211)&lt;&gt;0,
  IF(OR(LEN($J211)=0,LEN($K211)=0),"세 칸 모두 입력",L211),
IF($M211="삭제","삭제",
IF(OR($M211="지정 장비",$M211="캐릭터 상자 일반등급",$M211="캐릭터 상자 영웅등급",$M211="지정 캐릭터",IF(ISERROR(FIND("지정 캐릭터 LBP",$M211)),0,1),$M211="안 지정 캐릭터 영웅등급"),1,
IF($M211="지정 캐릭터 PP",
  IF(AND(OR($B211=10,$B211=11),$M211=OFFSET($M211,-1,0)),OFFSET(O211,-1,0),
    VLOOKUP($M211,$AP:$BB,MATCH($AX$1,$AP$1:$BB$1,0),0)+INT($E211*(VLOOKUP($M211,$AP:$BB,MATCH($AY$1,$AP$1:$BB$1,0),0)-VLOOKUP($M211,$AP:$BB,MATCH($AX$1,$AP$1:$BB$1,0),0)+1))),
IF(OR($M211="안 지정 캐릭터 PP 일반등급",$M211="안 지정 캐릭터 PP 영웅등급"),
  IF(AND(OR($B211=10,$B211=11),$M211=OFFSET($M211,-1,0)),OFFSET(O211,-1,0),
    VLOOKUP($M211,$AP:$BB,MATCH($AX$1,$AP$1:$BB$1,0),0)+INT($E211*(VLOOKUP($M211,$AP:$BB,MATCH($AY$1,$AP$1:$BB$1,0),0)-VLOOKUP($M211,$AP:$BB,MATCH($AX$1,$AP$1:$BB$1,0),0)+1))),
"그외없음")))))</f>
        <v>삭제</v>
      </c>
      <c r="P211" t="str">
        <f ca="1">IF($M211="삭제","삭제",
IF($M211="지정 장비",
  IF(ISBLANK(VLOOKUP($N211,[1]EquipTable!$1:$1048576,MATCH("표준 GO pr Min",[1]EquipTable!$1:$1,0),0)),"DI",
    IF(ISBLANK(VLOOKUP($N211,[1]EquipTable!$1:$1048576,MATCH("표준 DI pr Min",[1]EquipTable!$1:$1,0),0)),"GO",
      IF(G211&lt;IF($B211&lt;=1,0.5,0.25),"DI","GO"))),
IF(OR($M211="캐릭터 상자 일반등급",$M211="캐릭터 상자 영웅등급"),"DI",
IF(OR($M211="지정 캐릭터",IF(ISERROR(FIND("지정 캐릭터 LBP",$M211)),0,1),$M211="안 지정 캐릭터 영웅등급"),"DI",
IF($M211="지정 캐릭터 PP","DI",
IF(OR($M211="안 지정 캐릭터 PP 일반등급",$M211="안 지정 캐릭터 PP 영웅등급"),"GO",
"그외없음"))))))</f>
        <v>삭제</v>
      </c>
      <c r="Q211" t="str">
        <f ca="1">IF($M211="삭제","삭제",
IF($P211="GO","삭제",
IF($M211="지정 장비",
  IF(ISBLANK(VLOOKUP($N211,[1]EquipTable!$1:$1048576,MATCH("표준 DI pp Min",[1]EquipTable!$1:$1,0),0)),"삭제",
    VLOOKUP($N211,[1]EquipTable!$1:$1048576,MATCH("표준 DI pp Min",[1]EquipTable!$1:$1,0),0)+INT($H211*(VLOOKUP($N211,[1]EquipTable!$1:$1048576,MATCH("표준 DI pp Max",[1]EquipTable!$1:$1,0),0)-VLOOKUP($N211,[1]EquipTable!$1:$1048576,MATCH("표준 DI pp Min",[1]EquipTable!$1:$1,0),0)+1))),
IF(OR($M211="캐릭터 상자 일반등급",$M211="캐릭터 상자 영웅등급"),"삭제",
IF(OR($M211="지정 캐릭터",IF(ISERROR(FIND("지정 캐릭터 LBP",$M211)),0,1)),
  IF(AND(OR($B211=10,$B211=11),$M211=OFFSET($M211,-1,0)),OFFSET(Q211,-1,0),
    IF(ISBLANK(VLOOKUP($N211,[2]ActorTable!$1:$1048576,MATCH("표준 DI pp Min",[2]ActorTable!$1:$1,0),0)),"삭제",
      INT(VLOOKUP($M211,$AP:$BC,MATCH($AZ$1,$AP$1:$BC$1,0),0)*(VLOOKUP($N211,[2]ActorTable!$1:$1048576,MATCH("표준 DI pp Min",[2]ActorTable!$1:$1,0),0)+$H211*(VLOOKUP($N211,[2]ActorTable!$1:$1048576,MATCH("표준 DI pp Max",[2]ActorTable!$1:$1,0),0)-VLOOKUP($N211,[2]ActorTable!$1:$1048576,MATCH("표준 DI pp Min",[2]ActorTable!$1:$1,0),0)+1))))),
IF($M211="안 지정 캐릭터 영웅등급",
  IF(AND(OR($B211=10,$B211=11),$M211=OFFSET($M211,-1,0)),OFFSET(Q211,-1,0),
    VLOOKUP($M211,$AP:$BC,MATCH($BB$1,$AP$1:$BC$1,0),0)+INT($H211*(VLOOKUP($M211,$AP:$BC,MATCH($BC$1,$AP$1:$BC$1,0),0)-VLOOKUP($M211,$AP:$BC,MATCH($BB$1,$AP$1:$BC$1,0),0)+1))),
IF($M211="지정 캐릭터 PP",
  IF(AND(OR($B211=10,$B211=11),$M211=OFFSET($M211,-1,0)),OFFSET(Q211,-1,0),
    INT($O211*VLOOKUP($M211,$AP:$BC,MATCH($AZ$1,$AP$1:$BC$1,0),0)*IF($O211&lt;=15,1,1+($O211-15)^0.5/8)*CHOOSE(MID($N211,7,1)+1,1,1.25,2))),
"그외없음")))))))</f>
        <v>삭제</v>
      </c>
      <c r="R211" t="str">
        <f ca="1">IF($M211="삭제","삭제",
IF($M211="지정 장비",
  IF($P211="DI",
    VLOOKUP($N211,[1]EquipTable!$1:$1048576,MATCH("표준 DI pr Min",[1]EquipTable!$1:$1,0),0)+INT($I211*(VLOOKUP($N211,[1]EquipTable!$1:$1048576,MATCH("표준 DI pr Max",[1]EquipTable!$1:$1,0),0)-VLOOKUP($N211,[1]EquipTable!$1:$1048576,MATCH("표준 DI pr Min",[1]EquipTable!$1:$1,0),0)+1)),
    ROUNDDOWN(VLOOKUP($N211,[1]EquipTable!$1:$1048576,MATCH("표준 GO pr Min",[1]EquipTable!$1:$1,0),0)+INT($I211*(VLOOKUP($N211,[1]EquipTable!$1:$1048576,MATCH("표준 GO pr Max",[1]EquipTable!$1:$1,0),0)-VLOOKUP($N211,[1]EquipTable!$1:$1048576,MATCH("표준 GO pr Min",[1]EquipTable!$1:$1,0),0)+100)),-2)),
IF(OR($M211="캐릭터 상자 일반등급",$M211="캐릭터 상자 영웅등급"),VLOOKUP($M211,$AP:$BC,MATCH($AZ$1,$AP$1:$BC$1,0),0),
IF(OR($M211="지정 캐릭터",IF(ISERROR(FIND("지정 캐릭터 LBP",$M211)),0,1)),
  IF(AND(OR($B211=10,$B211=11),$M211=OFFSET($M211,-1,0)),OFFSET(R211,-1,0),
    INT(VLOOKUP($M211,$AP:$BC,MATCH($AZ$1,$AP$1:$BC$1,0),0)*(VLOOKUP($N211,[2]ActorTable!$1:$1048576,MATCH("표준 DI pr Min",[2]ActorTable!$1:$1,0),0)+$I211*(VLOOKUP($N211,[2]ActorTable!$1:$1048576,MATCH("표준 DI pr Max",[2]ActorTable!$1:$1,0),0)-VLOOKUP($N211,[2]ActorTable!$1:$1048576,MATCH("표준 DI pr Min",[2]ActorTable!$1:$1,0),0)+1)))),
IF($M211="안 지정 캐릭터 영웅등급",
  IF(AND(OR($B211=10,$B211=11),$M211=OFFSET($M211,-1,0)),OFFSET(R211,-1,0),
    VLOOKUP($M211,$AP:$BC,MATCH($AZ$1,$AP$1:$BC$1,0),0)+INT($I211*(VLOOKUP($M211,$AP:$BC,MATCH($BA$1,$AP$1:$BC$1,0),0)-VLOOKUP($M211,$AP:$BC,MATCH($AZ$1,$AP$1:$BC$1,0),0)+1))),
IF($M211="지정 캐릭터 PP",
  IF(AND(OR($B211=10,$B211=11),$M211=OFFSET($M211,-1,0)),OFFSET(R211,-1,0),
    INT($O211*VLOOKUP($M211,$AP:$BC,MATCH($AZ$1,$AP$1:$BC$1,0),0)*IF($O211&lt;=15,1,1+($O211-15)^0.5/8)*CHOOSE(MID($N211,7,1)+1,1,1.25,2)*(VLOOKUP($M211,$AP:$BC,MATCH($BA$1,$AP$1:$BC$1,0),0)+$I211*(VLOOKUP($M211,$AP:$BC,MATCH($BB$1,$AP$1:$BC$1,0),0)-VLOOKUP($M211,$AP:$BC,MATCH($BA$1,$AP$1:$BC$1,0),0))))),
IF(OR($M211="안 지정 캐릭터 PP 일반등급",$M211="안 지정 캐릭터 PP 영웅등급"),
  IF(AND(OR($B211=10,$B211=11),$M211=OFFSET($M211,-1,0)),OFFSET(R211,-1,0),
    $O211*VLOOKUP($M211,$AP:$BC,MATCH($AZ$1,$AP$1:$BC$1,0),0)),
"그외없음")))))))</f>
        <v>삭제</v>
      </c>
      <c r="S211" t="str">
        <f ca="1">IF(OR(ISNUMBER(N211),N211="삭제",ISBLANK(N211)),"",
IF(LEFT(N211,5)="Equip",
  IF($BP$1&lt;VLOOKUP(N211,[1]EquipTable!$1:$1048576,MATCH("업데이트순번",[1]EquipTable!$1:$1,0),0),"업데이트순번이상",""),
IF(LEFT(N211,5)="Actor",
  IF($BY$1&lt;VLOOKUP(N211,[2]ActorTable!$1:$1048576,MATCH("업데이트순번",[2]ActorTable!$1:$1,0),0),"업데이트순번이상",""),
"그외없음")))</f>
        <v/>
      </c>
      <c r="T211" t="str">
        <f ca="1">IF(OR(ISNUMBER(N211),N211="삭제",ISBLANK(N211)),"",
IF(LEFT(N211,5)="Equip",IF(MID(N211,7,1)="4","전설",""),
IF(LEFT(N211,5)="Actor",IF(MID(N211,7,1)="2","전설",""),
"그외없음")))</f>
        <v/>
      </c>
      <c r="AA211" t="str">
        <f ca="1">IF(ISBLANK(AB211),"",
VLOOKUP(AB211,OFFSET(INDIRECT("$A:$B"),0,MATCH(AB$1&amp;"_Verify",INDIRECT("$1:$1"),0)-1),2,0)
)</f>
        <v/>
      </c>
      <c r="AH211" t="str">
        <f>IF(OR(ISNUMBER(AC211),AC211="삭제",ISBLANK(AC211)),"",
IF(LEFT(AC211,5)="Equip",
  IF($BP$1&lt;VLOOKUP(AC211,[1]EquipTable!$1:$1048576,MATCH("업데이트순번",[1]EquipTable!$1:$1,0),0),"업데이트순번이상",""),
IF(LEFT(AC211,5)="Actor",
  IF($BY$1&lt;VLOOKUP(AC211,[2]ActorTable!$1:$1048576,MATCH("업데이트순번",[2]ActorTable!$1:$1,0),0),"업데이트순번이상",""),
"그외없음")))</f>
        <v/>
      </c>
      <c r="AI211" s="11" t="str">
        <f>IF(OR(ISNUMBER(AC211),AC211="삭제",ISBLANK(AC211)),"",
IF(LEFT(AC211,5)="Equip",IF(MID(AC211,7,1)="4","전설",""),
IF(LEFT(AC211,5)="Actor",IF(MID(AC211,7,1)="2","전설",""),
"그외없음")))</f>
        <v/>
      </c>
      <c r="AJ211" t="str">
        <f>IF(ISBLANK($AB211),"",
IF(AND($B211&gt;=VLOOKUP($AB211,$AP:$AS,3,0),$B211&lt;=VLOOKUP($AB211,$AP:$AS,4,0)),"","슬롯타입이상"))</f>
        <v/>
      </c>
      <c r="AK211" t="str">
        <f>IF(OR(
  AND(NOT(ISERROR(FIND("상자",AB211))),ISBLANK(AC211)),
  AND(ISBLANK(AB211),ISBLANK(AC211)),
  AND(NOT(ISERROR(FIND("안 지정",AB211))),ISNUMBER(AC211))),"",
IF(AND(NOT(ISERROR(FIND("상자",AB211))),NOT(ISBLANK(AC211))),"밸류불필요",
IF(AND(NOT(ISERROR(FIND("안 지정",AB211))),NOT(ISNUMBER(AC211))),"숫자필요",
IF(NOT(ISERROR(FIND("장비",AB211))),
  IFERROR(VLOOKUP(AC211,[1]EquipTable!$A:$T,MATCH("이름참고",[1]EquipTable!$1:$1,0),0),"장비없음"),
IF(NOT(ISERROR(FIND("캐릭터",AB211))),
  IFERROR(VLOOKUP(AC211,[2]ActorTable!$A:$H,MATCH("이름참고",[2]ActorTable!$1:$1,0),0),"캐릭터없음"),
"")))))</f>
        <v/>
      </c>
      <c r="AL211">
        <v>1</v>
      </c>
      <c r="AM211" t="str">
        <f ca="1">IF(ROW()=2,AN211,OFFSET(AM211,-1,0)&amp;IF(LEN(AN211)=0,"",","&amp;AN211))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v>
      </c>
      <c r="AN211" t="str">
        <f ca="1">IF(AL211&lt;&gt;1,"",
"{"""&amp;A$1&amp;""":"&amp;A211
&amp;","""&amp;B$1&amp;""":"&amp;B211
&amp;IF(LEN(AA211)=0,"",","""&amp;AA$1&amp;""":"""&amp;AA211&amp;"""")
&amp;IF(LEN(AC211)=0,"",","""&amp;AC$1&amp;""":"""&amp;AC211&amp;"""")
&amp;IF(LEN(AD211)=0,"",","""&amp;AD$1&amp;""":"&amp;AD211)
&amp;IF(LEN(AE211)=0,"",","""&amp;AE$1&amp;""":"""&amp;AE211&amp;"""")
&amp;IF(LEN(AF211)=0,"",","""&amp;AF$1&amp;""":"&amp;AF211)
&amp;IF(LEN(AG211)=0,"",","""&amp;AG$1&amp;""":"&amp;AG211)&amp;"}")</f>
        <v>{"dy":21,"sl":9}</v>
      </c>
    </row>
    <row r="212" spans="1:40">
      <c r="A212">
        <v>22</v>
      </c>
      <c r="B212">
        <v>0</v>
      </c>
      <c r="C212">
        <f>IF(B212&lt;=9,0,
IF(B212=10,1,2))</f>
        <v>0</v>
      </c>
      <c r="D212">
        <f ca="1">RAND()</f>
        <v>0.74506598547277147</v>
      </c>
      <c r="E212">
        <f ca="1">RAND()</f>
        <v>0.95859233571314617</v>
      </c>
      <c r="F212">
        <f ca="1">RAND()</f>
        <v>0.24935122774737817</v>
      </c>
      <c r="G212">
        <f ca="1">RAND()</f>
        <v>0.86121371856628937</v>
      </c>
      <c r="H212">
        <f ca="1">RAND()</f>
        <v>0.69000536213510277</v>
      </c>
      <c r="I212">
        <f ca="1">RAND()</f>
        <v>8.5693735857144682E-2</v>
      </c>
      <c r="M212" t="str">
        <f ca="1">IF(LEN(J212)&lt;&gt;0,J212,VLOOKUP(D212+$B212,$BJ:$BK,MATCH($BK$1,$BJ$1:$BK$1,0),1))</f>
        <v>지정 장비</v>
      </c>
      <c r="N212" t="str">
        <f ca="1">IF(LEN(K212)&lt;&gt;0,
  IF(LEN($J212)=0,"두 칸 모두 입력",
  IF($J212="지정 장비",K212,INDEX($CA:$CA,MATCH(K212,$CB:$CB,0)))),
IF($M212="삭제","삭제",
IF($M212="지정 장비",VLOOKUP($E212,OFFSET($BS:$BV,0,IF($B212=6,1,IF($B212=7,2,0))),MATCH($BV$1,OFFSET($BS$1:$BV$1,0,IF($B212=6,1,IF($B212=7,2,0))),0),1),
IF(OR($M212="캐릭터 상자 일반등급",$M212="캐릭터 상자 영웅등급"),"삭제",
IF(OR($M212="지정 캐릭터",$M212="지정 캐릭터 PP",IF(ISERROR(FIND("지정 캐릭터 LBP",$M212)),0,1)),
  IF(AND(OR($B212=10,$B212=11),$M212=OFFSET($M212,-1,0)),OFFSET(N212,-1,0),VLOOKUP($E212,$BZ:$CA,MATCH($CA$1,$BZ$1:$CA$1,0),1)),
IF(OR($M212="안 지정 캐릭터 영웅등급",$M212="안 지정 캐릭터 PP 일반등급",$M212="안 지정 캐릭터 PP 영웅등급"),
  IF(AND(OR($B212=10,$B212=11),$M212=OFFSET($M212,-1,0)),OFFSET(N212,-1,0),INT($E212*100000)),
"그외없음"))))))</f>
        <v>Equip8202</v>
      </c>
      <c r="O212">
        <f ca="1">IF(LEN(L212)&lt;&gt;0,
  IF(OR(LEN($J212)=0,LEN($K212)=0),"세 칸 모두 입력",L212),
IF($M212="삭제","삭제",
IF(OR($M212="지정 장비",$M212="캐릭터 상자 일반등급",$M212="캐릭터 상자 영웅등급",$M212="지정 캐릭터",IF(ISERROR(FIND("지정 캐릭터 LBP",$M212)),0,1),$M212="안 지정 캐릭터 영웅등급"),1,
IF($M212="지정 캐릭터 PP",
  IF(AND(OR($B212=10,$B212=11),$M212=OFFSET($M212,-1,0)),OFFSET(O212,-1,0),
    VLOOKUP($M212,$AP:$BB,MATCH($AX$1,$AP$1:$BB$1,0),0)+INT($E212*(VLOOKUP($M212,$AP:$BB,MATCH($AY$1,$AP$1:$BB$1,0),0)-VLOOKUP($M212,$AP:$BB,MATCH($AX$1,$AP$1:$BB$1,0),0)+1))),
IF(OR($M212="안 지정 캐릭터 PP 일반등급",$M212="안 지정 캐릭터 PP 영웅등급"),
  IF(AND(OR($B212=10,$B212=11),$M212=OFFSET($M212,-1,0)),OFFSET(O212,-1,0),
    VLOOKUP($M212,$AP:$BB,MATCH($AX$1,$AP$1:$BB$1,0),0)+INT($E212*(VLOOKUP($M212,$AP:$BB,MATCH($AY$1,$AP$1:$BB$1,0),0)-VLOOKUP($M212,$AP:$BB,MATCH($AX$1,$AP$1:$BB$1,0),0)+1))),
"그외없음")))))</f>
        <v>1</v>
      </c>
      <c r="P212" t="str">
        <f ca="1">IF($M212="삭제","삭제",
IF($M212="지정 장비",
  IF(ISBLANK(VLOOKUP($N212,[1]EquipTable!$1:$1048576,MATCH("표준 GO pr Min",[1]EquipTable!$1:$1,0),0)),"DI",
    IF(ISBLANK(VLOOKUP($N212,[1]EquipTable!$1:$1048576,MATCH("표준 DI pr Min",[1]EquipTable!$1:$1,0),0)),"GO",
      IF(G212&lt;IF($B212&lt;=1,0.5,0.25),"DI","GO"))),
IF(OR($M212="캐릭터 상자 일반등급",$M212="캐릭터 상자 영웅등급"),"DI",
IF(OR($M212="지정 캐릭터",IF(ISERROR(FIND("지정 캐릭터 LBP",$M212)),0,1),$M212="안 지정 캐릭터 영웅등급"),"DI",
IF($M212="지정 캐릭터 PP","DI",
IF(OR($M212="안 지정 캐릭터 PP 일반등급",$M212="안 지정 캐릭터 PP 영웅등급"),"GO",
"그외없음"))))))</f>
        <v>GO</v>
      </c>
      <c r="Q212" t="str">
        <f ca="1">IF($M212="삭제","삭제",
IF($P212="GO","삭제",
IF($M212="지정 장비",
  IF(ISBLANK(VLOOKUP($N212,[1]EquipTable!$1:$1048576,MATCH("표준 DI pp Min",[1]EquipTable!$1:$1,0),0)),"삭제",
    VLOOKUP($N212,[1]EquipTable!$1:$1048576,MATCH("표준 DI pp Min",[1]EquipTable!$1:$1,0),0)+INT($H212*(VLOOKUP($N212,[1]EquipTable!$1:$1048576,MATCH("표준 DI pp Max",[1]EquipTable!$1:$1,0),0)-VLOOKUP($N212,[1]EquipTable!$1:$1048576,MATCH("표준 DI pp Min",[1]EquipTable!$1:$1,0),0)+1))),
IF(OR($M212="캐릭터 상자 일반등급",$M212="캐릭터 상자 영웅등급"),"삭제",
IF(OR($M212="지정 캐릭터",IF(ISERROR(FIND("지정 캐릭터 LBP",$M212)),0,1)),
  IF(AND(OR($B212=10,$B212=11),$M212=OFFSET($M212,-1,0)),OFFSET(Q212,-1,0),
    IF(ISBLANK(VLOOKUP($N212,[2]ActorTable!$1:$1048576,MATCH("표준 DI pp Min",[2]ActorTable!$1:$1,0),0)),"삭제",
      INT(VLOOKUP($M212,$AP:$BC,MATCH($AZ$1,$AP$1:$BC$1,0),0)*(VLOOKUP($N212,[2]ActorTable!$1:$1048576,MATCH("표준 DI pp Min",[2]ActorTable!$1:$1,0),0)+$H212*(VLOOKUP($N212,[2]ActorTable!$1:$1048576,MATCH("표준 DI pp Max",[2]ActorTable!$1:$1,0),0)-VLOOKUP($N212,[2]ActorTable!$1:$1048576,MATCH("표준 DI pp Min",[2]ActorTable!$1:$1,0),0)+1))))),
IF($M212="안 지정 캐릭터 영웅등급",
  IF(AND(OR($B212=10,$B212=11),$M212=OFFSET($M212,-1,0)),OFFSET(Q212,-1,0),
    VLOOKUP($M212,$AP:$BC,MATCH($BB$1,$AP$1:$BC$1,0),0)+INT($H212*(VLOOKUP($M212,$AP:$BC,MATCH($BC$1,$AP$1:$BC$1,0),0)-VLOOKUP($M212,$AP:$BC,MATCH($BB$1,$AP$1:$BC$1,0),0)+1))),
IF($M212="지정 캐릭터 PP",
  IF(AND(OR($B212=10,$B212=11),$M212=OFFSET($M212,-1,0)),OFFSET(Q212,-1,0),
    INT($O212*VLOOKUP($M212,$AP:$BC,MATCH($AZ$1,$AP$1:$BC$1,0),0)*IF($O212&lt;=15,1,1+($O212-15)^0.5/8)*CHOOSE(MID($N212,7,1)+1,1,1.25,2))),
"그외없음")))))))</f>
        <v>삭제</v>
      </c>
      <c r="R212">
        <f ca="1">IF($M212="삭제","삭제",
IF($M212="지정 장비",
  IF($P212="DI",
    VLOOKUP($N212,[1]EquipTable!$1:$1048576,MATCH("표준 DI pr Min",[1]EquipTable!$1:$1,0),0)+INT($I212*(VLOOKUP($N212,[1]EquipTable!$1:$1048576,MATCH("표준 DI pr Max",[1]EquipTable!$1:$1,0),0)-VLOOKUP($N212,[1]EquipTable!$1:$1048576,MATCH("표준 DI pr Min",[1]EquipTable!$1:$1,0),0)+1)),
    ROUNDDOWN(VLOOKUP($N212,[1]EquipTable!$1:$1048576,MATCH("표준 GO pr Min",[1]EquipTable!$1:$1,0),0)+INT($I212*(VLOOKUP($N212,[1]EquipTable!$1:$1048576,MATCH("표준 GO pr Max",[1]EquipTable!$1:$1,0),0)-VLOOKUP($N212,[1]EquipTable!$1:$1048576,MATCH("표준 GO pr Min",[1]EquipTable!$1:$1,0),0)+100)),-2)),
IF(OR($M212="캐릭터 상자 일반등급",$M212="캐릭터 상자 영웅등급"),VLOOKUP($M212,$AP:$BC,MATCH($AZ$1,$AP$1:$BC$1,0),0),
IF(OR($M212="지정 캐릭터",IF(ISERROR(FIND("지정 캐릭터 LBP",$M212)),0,1)),
  IF(AND(OR($B212=10,$B212=11),$M212=OFFSET($M212,-1,0)),OFFSET(R212,-1,0),
    INT(VLOOKUP($M212,$AP:$BC,MATCH($AZ$1,$AP$1:$BC$1,0),0)*(VLOOKUP($N212,[2]ActorTable!$1:$1048576,MATCH("표준 DI pr Min",[2]ActorTable!$1:$1,0),0)+$I212*(VLOOKUP($N212,[2]ActorTable!$1:$1048576,MATCH("표준 DI pr Max",[2]ActorTable!$1:$1,0),0)-VLOOKUP($N212,[2]ActorTable!$1:$1048576,MATCH("표준 DI pr Min",[2]ActorTable!$1:$1,0),0)+1)))),
IF($M212="안 지정 캐릭터 영웅등급",
  IF(AND(OR($B212=10,$B212=11),$M212=OFFSET($M212,-1,0)),OFFSET(R212,-1,0),
    VLOOKUP($M212,$AP:$BC,MATCH($AZ$1,$AP$1:$BC$1,0),0)+INT($I212*(VLOOKUP($M212,$AP:$BC,MATCH($BA$1,$AP$1:$BC$1,0),0)-VLOOKUP($M212,$AP:$BC,MATCH($AZ$1,$AP$1:$BC$1,0),0)+1))),
IF($M212="지정 캐릭터 PP",
  IF(AND(OR($B212=10,$B212=11),$M212=OFFSET($M212,-1,0)),OFFSET(R212,-1,0),
    INT($O212*VLOOKUP($M212,$AP:$BC,MATCH($AZ$1,$AP$1:$BC$1,0),0)*IF($O212&lt;=15,1,1+($O212-15)^0.5/8)*CHOOSE(MID($N212,7,1)+1,1,1.25,2)*(VLOOKUP($M212,$AP:$BC,MATCH($BA$1,$AP$1:$BC$1,0),0)+$I212*(VLOOKUP($M212,$AP:$BC,MATCH($BB$1,$AP$1:$BC$1,0),0)-VLOOKUP($M212,$AP:$BC,MATCH($BA$1,$AP$1:$BC$1,0),0))))),
IF(OR($M212="안 지정 캐릭터 PP 일반등급",$M212="안 지정 캐릭터 PP 영웅등급"),
  IF(AND(OR($B212=10,$B212=11),$M212=OFFSET($M212,-1,0)),OFFSET(R212,-1,0),
    $O212*VLOOKUP($M212,$AP:$BC,MATCH($AZ$1,$AP$1:$BC$1,0),0)),
"그외없음")))))))</f>
        <v>28900</v>
      </c>
      <c r="S212" t="str">
        <f ca="1">IF(OR(ISNUMBER(N212),N212="삭제",ISBLANK(N212)),"",
IF(LEFT(N212,5)="Equip",
  IF($BP$1&lt;VLOOKUP(N212,[1]EquipTable!$1:$1048576,MATCH("업데이트순번",[1]EquipTable!$1:$1,0),0),"업데이트순번이상",""),
IF(LEFT(N212,5)="Actor",
  IF($BY$1&lt;VLOOKUP(N212,[2]ActorTable!$1:$1048576,MATCH("업데이트순번",[2]ActorTable!$1:$1,0),0),"업데이트순번이상",""),
"그외없음")))</f>
        <v/>
      </c>
      <c r="T212" t="str">
        <f ca="1">IF(OR(ISNUMBER(N212),N212="삭제",ISBLANK(N212)),"",
IF(LEFT(N212,5)="Equip",IF(MID(N212,7,1)="4","전설",""),
IF(LEFT(N212,5)="Actor",IF(MID(N212,7,1)="2","전설",""),
"그외없음")))</f>
        <v/>
      </c>
      <c r="U212" t="s">
        <v>82</v>
      </c>
      <c r="V212" t="s">
        <v>178</v>
      </c>
      <c r="W212">
        <v>1</v>
      </c>
      <c r="X212" t="s">
        <v>125</v>
      </c>
      <c r="Z212">
        <v>1400</v>
      </c>
      <c r="AA212" t="str">
        <f ca="1">IF(ISBLANK(AB212),"",
VLOOKUP(AB212,OFFSET(INDIRECT("$A:$B"),0,MATCH(AB$1&amp;"_Verify",INDIRECT("$1:$1"),0)-1),2,0)
)</f>
        <v>upn</v>
      </c>
      <c r="AB212" t="s">
        <v>92</v>
      </c>
      <c r="AC212">
        <v>82746</v>
      </c>
      <c r="AD212">
        <v>12</v>
      </c>
      <c r="AE212" t="s">
        <v>125</v>
      </c>
      <c r="AG212">
        <v>3600</v>
      </c>
      <c r="AH212" t="str">
        <f>IF(OR(ISNUMBER(AC212),AC212="삭제",ISBLANK(AC212)),"",
IF(LEFT(AC212,5)="Equip",
  IF($BP$1&lt;VLOOKUP(AC212,[1]EquipTable!$1:$1048576,MATCH("업데이트순번",[1]EquipTable!$1:$1,0),0),"업데이트순번이상",""),
IF(LEFT(AC212,5)="Actor",
  IF($BY$1&lt;VLOOKUP(AC212,[2]ActorTable!$1:$1048576,MATCH("업데이트순번",[2]ActorTable!$1:$1,0),0),"업데이트순번이상",""),
"그외없음")))</f>
        <v/>
      </c>
      <c r="AI212" s="11" t="str">
        <f>IF(OR(ISNUMBER(AC212),AC212="삭제",ISBLANK(AC212)),"",
IF(LEFT(AC212,5)="Equip",IF(MID(AC212,7,1)="4","전설",""),
IF(LEFT(AC212,5)="Actor",IF(MID(AC212,7,1)="2","전설",""),
"그외없음")))</f>
        <v/>
      </c>
      <c r="AJ212" t="str">
        <f>IF(ISBLANK($AB212),"",
IF(AND($B212&gt;=VLOOKUP($AB212,$AP:$AS,3,0),$B212&lt;=VLOOKUP($AB212,$AP:$AS,4,0)),"","슬롯타입이상"))</f>
        <v/>
      </c>
      <c r="AK212" t="str">
        <f>IF(OR(
  AND(NOT(ISERROR(FIND("상자",AB212))),ISBLANK(AC212)),
  AND(ISBLANK(AB212),ISBLANK(AC212)),
  AND(NOT(ISERROR(FIND("안 지정",AB212))),ISNUMBER(AC212))),"",
IF(AND(NOT(ISERROR(FIND("상자",AB212))),NOT(ISBLANK(AC212))),"밸류불필요",
IF(AND(NOT(ISERROR(FIND("안 지정",AB212))),NOT(ISNUMBER(AC212))),"숫자필요",
IF(NOT(ISERROR(FIND("장비",AB212))),
  IFERROR(VLOOKUP(AC212,[1]EquipTable!$A:$T,MATCH("이름참고",[1]EquipTable!$1:$1,0),0),"장비없음"),
IF(NOT(ISERROR(FIND("캐릭터",AB212))),
  IFERROR(VLOOKUP(AC212,[2]ActorTable!$A:$H,MATCH("이름참고",[2]ActorTable!$1:$1,0),0),"캐릭터없음"),
"")))))</f>
        <v/>
      </c>
      <c r="AL212">
        <v>1</v>
      </c>
      <c r="AM212" t="str">
        <f ca="1">IF(ROW()=2,AN212,OFFSET(AM212,-1,0)&amp;IF(LEN(AN212)=0,"",","&amp;AN212))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v>
      </c>
      <c r="AN212" t="str">
        <f ca="1">IF(AL212&lt;&gt;1,"",
"{"""&amp;A$1&amp;""":"&amp;A212
&amp;","""&amp;B$1&amp;""":"&amp;B212
&amp;IF(LEN(AA212)=0,"",","""&amp;AA$1&amp;""":"""&amp;AA212&amp;"""")
&amp;IF(LEN(AC212)=0,"",","""&amp;AC$1&amp;""":"""&amp;AC212&amp;"""")
&amp;IF(LEN(AD212)=0,"",","""&amp;AD$1&amp;""":"&amp;AD212)
&amp;IF(LEN(AE212)=0,"",","""&amp;AE$1&amp;""":"""&amp;AE212&amp;"""")
&amp;IF(LEN(AF212)=0,"",","""&amp;AF$1&amp;""":"&amp;AF212)
&amp;IF(LEN(AG212)=0,"",","""&amp;AG$1&amp;""":"&amp;AG212)&amp;"}")</f>
        <v>{"dy":22,"sl":0,"tp":"upn","vl":"82746","cn":12,"pt":"GO","pr":3600}</v>
      </c>
    </row>
    <row r="213" spans="1:40">
      <c r="A213">
        <v>22</v>
      </c>
      <c r="B213">
        <v>1</v>
      </c>
      <c r="C213">
        <f>IF(B213&lt;=9,0,
IF(B213=10,1,2))</f>
        <v>0</v>
      </c>
      <c r="D213">
        <f ca="1">RAND()</f>
        <v>3.279236590378265E-2</v>
      </c>
      <c r="E213">
        <f ca="1">RAND()</f>
        <v>9.7327443350295306E-2</v>
      </c>
      <c r="F213">
        <f ca="1">RAND()</f>
        <v>0.89053309307487227</v>
      </c>
      <c r="G213">
        <f ca="1">RAND()</f>
        <v>0.60544063501549505</v>
      </c>
      <c r="H213">
        <f ca="1">RAND()</f>
        <v>0.8785344392651937</v>
      </c>
      <c r="I213">
        <f ca="1">RAND()</f>
        <v>0.28866511762155433</v>
      </c>
      <c r="M213" t="str">
        <f ca="1">IF(LEN(J213)&lt;&gt;0,J213,VLOOKUP(D213+$B213,$BJ:$BK,MATCH($BK$1,$BJ$1:$BK$1,0),1))</f>
        <v>지정 장비</v>
      </c>
      <c r="N213" t="str">
        <f ca="1">IF(LEN(K213)&lt;&gt;0,
  IF(LEN($J213)=0,"두 칸 모두 입력",
  IF($J213="지정 장비",K213,INDEX($CA:$CA,MATCH(K213,$CB:$CB,0)))),
IF($M213="삭제","삭제",
IF($M213="지정 장비",VLOOKUP($E213,OFFSET($BS:$BV,0,IF($B213=6,1,IF($B213=7,2,0))),MATCH($BV$1,OFFSET($BS$1:$BV$1,0,IF($B213=6,1,IF($B213=7,2,0))),0),1),
IF(OR($M213="캐릭터 상자 일반등급",$M213="캐릭터 상자 영웅등급"),"삭제",
IF(OR($M213="지정 캐릭터",$M213="지정 캐릭터 PP",IF(ISERROR(FIND("지정 캐릭터 LBP",$M213)),0,1)),
  IF(AND(OR($B213=10,$B213=11),$M213=OFFSET($M213,-1,0)),OFFSET(N213,-1,0),VLOOKUP($E213,$BZ:$CA,MATCH($CA$1,$BZ$1:$CA$1,0),1)),
IF(OR($M213="안 지정 캐릭터 영웅등급",$M213="안 지정 캐릭터 PP 일반등급",$M213="안 지정 캐릭터 PP 영웅등급"),
  IF(AND(OR($B213=10,$B213=11),$M213=OFFSET($M213,-1,0)),OFFSET(N213,-1,0),INT($E213*100000)),
"그외없음"))))))</f>
        <v>Equip0302</v>
      </c>
      <c r="O213">
        <f ca="1">IF(LEN(L213)&lt;&gt;0,
  IF(OR(LEN($J213)=0,LEN($K213)=0),"세 칸 모두 입력",L213),
IF($M213="삭제","삭제",
IF(OR($M213="지정 장비",$M213="캐릭터 상자 일반등급",$M213="캐릭터 상자 영웅등급",$M213="지정 캐릭터",IF(ISERROR(FIND("지정 캐릭터 LBP",$M213)),0,1),$M213="안 지정 캐릭터 영웅등급"),1,
IF($M213="지정 캐릭터 PP",
  IF(AND(OR($B213=10,$B213=11),$M213=OFFSET($M213,-1,0)),OFFSET(O213,-1,0),
    VLOOKUP($M213,$AP:$BB,MATCH($AX$1,$AP$1:$BB$1,0),0)+INT($E213*(VLOOKUP($M213,$AP:$BB,MATCH($AY$1,$AP$1:$BB$1,0),0)-VLOOKUP($M213,$AP:$BB,MATCH($AX$1,$AP$1:$BB$1,0),0)+1))),
IF(OR($M213="안 지정 캐릭터 PP 일반등급",$M213="안 지정 캐릭터 PP 영웅등급"),
  IF(AND(OR($B213=10,$B213=11),$M213=OFFSET($M213,-1,0)),OFFSET(O213,-1,0),
    VLOOKUP($M213,$AP:$BB,MATCH($AX$1,$AP$1:$BB$1,0),0)+INT($E213*(VLOOKUP($M213,$AP:$BB,MATCH($AY$1,$AP$1:$BB$1,0),0)-VLOOKUP($M213,$AP:$BB,MATCH($AX$1,$AP$1:$BB$1,0),0)+1))),
"그외없음")))))</f>
        <v>1</v>
      </c>
      <c r="P213" t="str">
        <f ca="1">IF($M213="삭제","삭제",
IF($M213="지정 장비",
  IF(ISBLANK(VLOOKUP($N213,[1]EquipTable!$1:$1048576,MATCH("표준 GO pr Min",[1]EquipTable!$1:$1,0),0)),"DI",
    IF(ISBLANK(VLOOKUP($N213,[1]EquipTable!$1:$1048576,MATCH("표준 DI pr Min",[1]EquipTable!$1:$1,0),0)),"GO",
      IF(G213&lt;IF($B213&lt;=1,0.5,0.25),"DI","GO"))),
IF(OR($M213="캐릭터 상자 일반등급",$M213="캐릭터 상자 영웅등급"),"DI",
IF(OR($M213="지정 캐릭터",IF(ISERROR(FIND("지정 캐릭터 LBP",$M213)),0,1),$M213="안 지정 캐릭터 영웅등급"),"DI",
IF($M213="지정 캐릭터 PP","DI",
IF(OR($M213="안 지정 캐릭터 PP 일반등급",$M213="안 지정 캐릭터 PP 영웅등급"),"GO",
"그외없음"))))))</f>
        <v>GO</v>
      </c>
      <c r="Q213" t="str">
        <f ca="1">IF($M213="삭제","삭제",
IF($P213="GO","삭제",
IF($M213="지정 장비",
  IF(ISBLANK(VLOOKUP($N213,[1]EquipTable!$1:$1048576,MATCH("표준 DI pp Min",[1]EquipTable!$1:$1,0),0)),"삭제",
    VLOOKUP($N213,[1]EquipTable!$1:$1048576,MATCH("표준 DI pp Min",[1]EquipTable!$1:$1,0),0)+INT($H213*(VLOOKUP($N213,[1]EquipTable!$1:$1048576,MATCH("표준 DI pp Max",[1]EquipTable!$1:$1,0),0)-VLOOKUP($N213,[1]EquipTable!$1:$1048576,MATCH("표준 DI pp Min",[1]EquipTable!$1:$1,0),0)+1))),
IF(OR($M213="캐릭터 상자 일반등급",$M213="캐릭터 상자 영웅등급"),"삭제",
IF(OR($M213="지정 캐릭터",IF(ISERROR(FIND("지정 캐릭터 LBP",$M213)),0,1)),
  IF(AND(OR($B213=10,$B213=11),$M213=OFFSET($M213,-1,0)),OFFSET(Q213,-1,0),
    IF(ISBLANK(VLOOKUP($N213,[2]ActorTable!$1:$1048576,MATCH("표준 DI pp Min",[2]ActorTable!$1:$1,0),0)),"삭제",
      INT(VLOOKUP($M213,$AP:$BC,MATCH($AZ$1,$AP$1:$BC$1,0),0)*(VLOOKUP($N213,[2]ActorTable!$1:$1048576,MATCH("표준 DI pp Min",[2]ActorTable!$1:$1,0),0)+$H213*(VLOOKUP($N213,[2]ActorTable!$1:$1048576,MATCH("표준 DI pp Max",[2]ActorTable!$1:$1,0),0)-VLOOKUP($N213,[2]ActorTable!$1:$1048576,MATCH("표준 DI pp Min",[2]ActorTable!$1:$1,0),0)+1))))),
IF($M213="안 지정 캐릭터 영웅등급",
  IF(AND(OR($B213=10,$B213=11),$M213=OFFSET($M213,-1,0)),OFFSET(Q213,-1,0),
    VLOOKUP($M213,$AP:$BC,MATCH($BB$1,$AP$1:$BC$1,0),0)+INT($H213*(VLOOKUP($M213,$AP:$BC,MATCH($BC$1,$AP$1:$BC$1,0),0)-VLOOKUP($M213,$AP:$BC,MATCH($BB$1,$AP$1:$BC$1,0),0)+1))),
IF($M213="지정 캐릭터 PP",
  IF(AND(OR($B213=10,$B213=11),$M213=OFFSET($M213,-1,0)),OFFSET(Q213,-1,0),
    INT($O213*VLOOKUP($M213,$AP:$BC,MATCH($AZ$1,$AP$1:$BC$1,0),0)*IF($O213&lt;=15,1,1+($O213-15)^0.5/8)*CHOOSE(MID($N213,7,1)+1,1,1.25,2))),
"그외없음")))))))</f>
        <v>삭제</v>
      </c>
      <c r="R213">
        <f ca="1">IF($M213="삭제","삭제",
IF($M213="지정 장비",
  IF($P213="DI",
    VLOOKUP($N213,[1]EquipTable!$1:$1048576,MATCH("표준 DI pr Min",[1]EquipTable!$1:$1,0),0)+INT($I213*(VLOOKUP($N213,[1]EquipTable!$1:$1048576,MATCH("표준 DI pr Max",[1]EquipTable!$1:$1,0),0)-VLOOKUP($N213,[1]EquipTable!$1:$1048576,MATCH("표준 DI pr Min",[1]EquipTable!$1:$1,0),0)+1)),
    ROUNDDOWN(VLOOKUP($N213,[1]EquipTable!$1:$1048576,MATCH("표준 GO pr Min",[1]EquipTable!$1:$1,0),0)+INT($I213*(VLOOKUP($N213,[1]EquipTable!$1:$1048576,MATCH("표준 GO pr Max",[1]EquipTable!$1:$1,0),0)-VLOOKUP($N213,[1]EquipTable!$1:$1048576,MATCH("표준 GO pr Min",[1]EquipTable!$1:$1,0),0)+100)),-2)),
IF(OR($M213="캐릭터 상자 일반등급",$M213="캐릭터 상자 영웅등급"),VLOOKUP($M213,$AP:$BC,MATCH($AZ$1,$AP$1:$BC$1,0),0),
IF(OR($M213="지정 캐릭터",IF(ISERROR(FIND("지정 캐릭터 LBP",$M213)),0,1)),
  IF(AND(OR($B213=10,$B213=11),$M213=OFFSET($M213,-1,0)),OFFSET(R213,-1,0),
    INT(VLOOKUP($M213,$AP:$BC,MATCH($AZ$1,$AP$1:$BC$1,0),0)*(VLOOKUP($N213,[2]ActorTable!$1:$1048576,MATCH("표준 DI pr Min",[2]ActorTable!$1:$1,0),0)+$I213*(VLOOKUP($N213,[2]ActorTable!$1:$1048576,MATCH("표준 DI pr Max",[2]ActorTable!$1:$1,0),0)-VLOOKUP($N213,[2]ActorTable!$1:$1048576,MATCH("표준 DI pr Min",[2]ActorTable!$1:$1,0),0)+1)))),
IF($M213="안 지정 캐릭터 영웅등급",
  IF(AND(OR($B213=10,$B213=11),$M213=OFFSET($M213,-1,0)),OFFSET(R213,-1,0),
    VLOOKUP($M213,$AP:$BC,MATCH($AZ$1,$AP$1:$BC$1,0),0)+INT($I213*(VLOOKUP($M213,$AP:$BC,MATCH($BA$1,$AP$1:$BC$1,0),0)-VLOOKUP($M213,$AP:$BC,MATCH($AZ$1,$AP$1:$BC$1,0),0)+1))),
IF($M213="지정 캐릭터 PP",
  IF(AND(OR($B213=10,$B213=11),$M213=OFFSET($M213,-1,0)),OFFSET(R213,-1,0),
    INT($O213*VLOOKUP($M213,$AP:$BC,MATCH($AZ$1,$AP$1:$BC$1,0),0)*IF($O213&lt;=15,1,1+($O213-15)^0.5/8)*CHOOSE(MID($N213,7,1)+1,1,1.25,2)*(VLOOKUP($M213,$AP:$BC,MATCH($BA$1,$AP$1:$BC$1,0),0)+$I213*(VLOOKUP($M213,$AP:$BC,MATCH($BB$1,$AP$1:$BC$1,0),0)-VLOOKUP($M213,$AP:$BC,MATCH($BA$1,$AP$1:$BC$1,0),0))))),
IF(OR($M213="안 지정 캐릭터 PP 일반등급",$M213="안 지정 캐릭터 PP 영웅등급"),
  IF(AND(OR($B213=10,$B213=11),$M213=OFFSET($M213,-1,0)),OFFSET(R213,-1,0),
    $O213*VLOOKUP($M213,$AP:$BC,MATCH($AZ$1,$AP$1:$BC$1,0),0)),
"그외없음")))))))</f>
        <v>7300</v>
      </c>
      <c r="S213" t="str">
        <f ca="1">IF(OR(ISNUMBER(N213),N213="삭제",ISBLANK(N213)),"",
IF(LEFT(N213,5)="Equip",
  IF($BP$1&lt;VLOOKUP(N213,[1]EquipTable!$1:$1048576,MATCH("업데이트순번",[1]EquipTable!$1:$1,0),0),"업데이트순번이상",""),
IF(LEFT(N213,5)="Actor",
  IF($BY$1&lt;VLOOKUP(N213,[2]ActorTable!$1:$1048576,MATCH("업데이트순번",[2]ActorTable!$1:$1,0),0),"업데이트순번이상",""),
"그외없음")))</f>
        <v/>
      </c>
      <c r="T213" t="str">
        <f ca="1">IF(OR(ISNUMBER(N213),N213="삭제",ISBLANK(N213)),"",
IF(LEFT(N213,5)="Equip",IF(MID(N213,7,1)="4","전설",""),
IF(LEFT(N213,5)="Actor",IF(MID(N213,7,1)="2","전설",""),
"그외없음")))</f>
        <v/>
      </c>
      <c r="U213" t="s">
        <v>82</v>
      </c>
      <c r="V213" t="s">
        <v>293</v>
      </c>
      <c r="W213">
        <v>1</v>
      </c>
      <c r="X213" t="s">
        <v>125</v>
      </c>
      <c r="Z213">
        <v>5000</v>
      </c>
      <c r="AA213" t="str">
        <f ca="1">IF(ISBLANK(AB213),"",
VLOOKUP(AB213,OFFSET(INDIRECT("$A:$B"),0,MATCH(AB$1&amp;"_Verify",INDIRECT("$1:$1"),0)-1),2,0)
)</f>
        <v>fe</v>
      </c>
      <c r="AB213" t="s">
        <v>82</v>
      </c>
      <c r="AC213" t="s">
        <v>422</v>
      </c>
      <c r="AD213">
        <v>1</v>
      </c>
      <c r="AE213" t="s">
        <v>129</v>
      </c>
      <c r="AG213">
        <v>10</v>
      </c>
      <c r="AH213" t="str">
        <f ca="1">IF(OR(ISNUMBER(AC213),AC213="삭제",ISBLANK(AC213)),"",
IF(LEFT(AC213,5)="Equip",
  IF($BP$1&lt;VLOOKUP(AC213,[1]EquipTable!$1:$1048576,MATCH("업데이트순번",[1]EquipTable!$1:$1,0),0),"업데이트순번이상",""),
IF(LEFT(AC213,5)="Actor",
  IF($BY$1&lt;VLOOKUP(AC213,[2]ActorTable!$1:$1048576,MATCH("업데이트순번",[2]ActorTable!$1:$1,0),0),"업데이트순번이상",""),
"그외없음")))</f>
        <v/>
      </c>
      <c r="AI213" s="11" t="str">
        <f>IF(OR(ISNUMBER(AC213),AC213="삭제",ISBLANK(AC213)),"",
IF(LEFT(AC213,5)="Equip",IF(MID(AC213,7,1)="4","전설",""),
IF(LEFT(AC213,5)="Actor",IF(MID(AC213,7,1)="2","전설",""),
"그외없음")))</f>
        <v/>
      </c>
      <c r="AJ213" t="str">
        <f>IF(ISBLANK($AB213),"",
IF(AND($B213&gt;=VLOOKUP($AB213,$AP:$AS,3,0),$B213&lt;=VLOOKUP($AB213,$AP:$AS,4,0)),"","슬롯타입이상"))</f>
        <v/>
      </c>
      <c r="AK213" t="str">
        <f ca="1">IF(OR(
  AND(NOT(ISERROR(FIND("상자",AB213))),ISBLANK(AC213)),
  AND(ISBLANK(AB213),ISBLANK(AC213)),
  AND(NOT(ISERROR(FIND("안 지정",AB213))),ISNUMBER(AC213))),"",
IF(AND(NOT(ISERROR(FIND("상자",AB213))),NOT(ISBLANK(AC213))),"밸류불필요",
IF(AND(NOT(ISERROR(FIND("안 지정",AB213))),NOT(ISNUMBER(AC213))),"숫자필요",
IF(NOT(ISERROR(FIND("장비",AB213))),
  IFERROR(VLOOKUP(AC213,[1]EquipTable!$A:$T,MATCH("이름참고",[1]EquipTable!$1:$1,0),0),"장비없음"),
IF(NOT(ISERROR(FIND("캐릭터",AB213))),
  IFERROR(VLOOKUP(AC213,[2]ActorTable!$A:$H,MATCH("이름참고",[2]ActorTable!$1:$1,0),0),"캐릭터없음"),
"")))))</f>
        <v>영롱한 반증</v>
      </c>
      <c r="AL213">
        <v>1</v>
      </c>
      <c r="AM213" t="str">
        <f ca="1">IF(ROW()=2,AN213,OFFSET(AM213,-1,0)&amp;IF(LEN(AN213)=0,"",","&amp;AN213))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v>
      </c>
      <c r="AN213" t="str">
        <f ca="1">IF(AL213&lt;&gt;1,"",
"{"""&amp;A$1&amp;""":"&amp;A213
&amp;","""&amp;B$1&amp;""":"&amp;B213
&amp;IF(LEN(AA213)=0,"",","""&amp;AA$1&amp;""":"""&amp;AA213&amp;"""")
&amp;IF(LEN(AC213)=0,"",","""&amp;AC$1&amp;""":"""&amp;AC213&amp;"""")
&amp;IF(LEN(AD213)=0,"",","""&amp;AD$1&amp;""":"&amp;AD213)
&amp;IF(LEN(AE213)=0,"",","""&amp;AE$1&amp;""":"""&amp;AE213&amp;"""")
&amp;IF(LEN(AF213)=0,"",","""&amp;AF$1&amp;""":"&amp;AF213)
&amp;IF(LEN(AG213)=0,"",","""&amp;AG$1&amp;""":"&amp;AG213)&amp;"}")</f>
        <v>{"dy":22,"sl":1,"tp":"fe","vl":"Equip5301","cn":1,"pt":"DI","pr":10}</v>
      </c>
    </row>
    <row r="214" spans="1:40">
      <c r="A214">
        <v>22</v>
      </c>
      <c r="B214">
        <v>2</v>
      </c>
      <c r="C214">
        <f>IF(B214&lt;=9,0,
IF(B214=10,1,2))</f>
        <v>0</v>
      </c>
      <c r="D214">
        <f ca="1">RAND()</f>
        <v>0.55813470572508217</v>
      </c>
      <c r="E214">
        <f ca="1">RAND()</f>
        <v>0.63239604588296561</v>
      </c>
      <c r="F214">
        <f ca="1">RAND()</f>
        <v>0.35979874999182893</v>
      </c>
      <c r="G214">
        <f ca="1">RAND()</f>
        <v>0.24845481738557784</v>
      </c>
      <c r="H214">
        <f ca="1">RAND()</f>
        <v>0.25150475242687242</v>
      </c>
      <c r="I214">
        <f ca="1">RAND()</f>
        <v>6.0308986453775582E-2</v>
      </c>
      <c r="M214" t="str">
        <f ca="1">IF(LEN(J214)&lt;&gt;0,J214,VLOOKUP(D214+$B214,$BJ:$BK,MATCH($BK$1,$BJ$1:$BK$1,0),1))</f>
        <v>안 지정 캐릭터 PP 영웅등급</v>
      </c>
      <c r="N214">
        <f ca="1">IF(LEN(K214)&lt;&gt;0,
  IF(LEN($J214)=0,"두 칸 모두 입력",
  IF($J214="지정 장비",K214,INDEX($CA:$CA,MATCH(K214,$CB:$CB,0)))),
IF($M214="삭제","삭제",
IF($M214="지정 장비",VLOOKUP($E214,OFFSET($BS:$BV,0,IF($B214=6,1,IF($B214=7,2,0))),MATCH($BV$1,OFFSET($BS$1:$BV$1,0,IF($B214=6,1,IF($B214=7,2,0))),0),1),
IF(OR($M214="캐릭터 상자 일반등급",$M214="캐릭터 상자 영웅등급"),"삭제",
IF(OR($M214="지정 캐릭터",$M214="지정 캐릭터 PP",IF(ISERROR(FIND("지정 캐릭터 LBP",$M214)),0,1)),
  IF(AND(OR($B214=10,$B214=11),$M214=OFFSET($M214,-1,0)),OFFSET(N214,-1,0),VLOOKUP($E214,$BZ:$CA,MATCH($CA$1,$BZ$1:$CA$1,0),1)),
IF(OR($M214="안 지정 캐릭터 영웅등급",$M214="안 지정 캐릭터 PP 일반등급",$M214="안 지정 캐릭터 PP 영웅등급"),
  IF(AND(OR($B214=10,$B214=11),$M214=OFFSET($M214,-1,0)),OFFSET(N214,-1,0),INT($E214*100000)),
"그외없음"))))))</f>
        <v>63239</v>
      </c>
      <c r="O214">
        <f ca="1">IF(LEN(L214)&lt;&gt;0,
  IF(OR(LEN($J214)=0,LEN($K214)=0),"세 칸 모두 입력",L214),
IF($M214="삭제","삭제",
IF(OR($M214="지정 장비",$M214="캐릭터 상자 일반등급",$M214="캐릭터 상자 영웅등급",$M214="지정 캐릭터",IF(ISERROR(FIND("지정 캐릭터 LBP",$M214)),0,1),$M214="안 지정 캐릭터 영웅등급"),1,
IF($M214="지정 캐릭터 PP",
  IF(AND(OR($B214=10,$B214=11),$M214=OFFSET($M214,-1,0)),OFFSET(O214,-1,0),
    VLOOKUP($M214,$AP:$BB,MATCH($AX$1,$AP$1:$BB$1,0),0)+INT($E214*(VLOOKUP($M214,$AP:$BB,MATCH($AY$1,$AP$1:$BB$1,0),0)-VLOOKUP($M214,$AP:$BB,MATCH($AX$1,$AP$1:$BB$1,0),0)+1))),
IF(OR($M214="안 지정 캐릭터 PP 일반등급",$M214="안 지정 캐릭터 PP 영웅등급"),
  IF(AND(OR($B214=10,$B214=11),$M214=OFFSET($M214,-1,0)),OFFSET(O214,-1,0),
    VLOOKUP($M214,$AP:$BB,MATCH($AX$1,$AP$1:$BB$1,0),0)+INT($E214*(VLOOKUP($M214,$AP:$BB,MATCH($AY$1,$AP$1:$BB$1,0),0)-VLOOKUP($M214,$AP:$BB,MATCH($AX$1,$AP$1:$BB$1,0),0)+1))),
"그외없음")))))</f>
        <v>10</v>
      </c>
      <c r="P214" t="str">
        <f ca="1">IF($M214="삭제","삭제",
IF($M214="지정 장비",
  IF(ISBLANK(VLOOKUP($N214,[1]EquipTable!$1:$1048576,MATCH("표준 GO pr Min",[1]EquipTable!$1:$1,0),0)),"DI",
    IF(ISBLANK(VLOOKUP($N214,[1]EquipTable!$1:$1048576,MATCH("표준 DI pr Min",[1]EquipTable!$1:$1,0),0)),"GO",
      IF(G214&lt;IF($B214&lt;=1,0.5,0.25),"DI","GO"))),
IF(OR($M214="캐릭터 상자 일반등급",$M214="캐릭터 상자 영웅등급"),"DI",
IF(OR($M214="지정 캐릭터",IF(ISERROR(FIND("지정 캐릭터 LBP",$M214)),0,1),$M214="안 지정 캐릭터 영웅등급"),"DI",
IF($M214="지정 캐릭터 PP","DI",
IF(OR($M214="안 지정 캐릭터 PP 일반등급",$M214="안 지정 캐릭터 PP 영웅등급"),"GO",
"그외없음"))))))</f>
        <v>GO</v>
      </c>
      <c r="Q214" t="str">
        <f ca="1">IF($M214="삭제","삭제",
IF($P214="GO","삭제",
IF($M214="지정 장비",
  IF(ISBLANK(VLOOKUP($N214,[1]EquipTable!$1:$1048576,MATCH("표준 DI pp Min",[1]EquipTable!$1:$1,0),0)),"삭제",
    VLOOKUP($N214,[1]EquipTable!$1:$1048576,MATCH("표준 DI pp Min",[1]EquipTable!$1:$1,0),0)+INT($H214*(VLOOKUP($N214,[1]EquipTable!$1:$1048576,MATCH("표준 DI pp Max",[1]EquipTable!$1:$1,0),0)-VLOOKUP($N214,[1]EquipTable!$1:$1048576,MATCH("표준 DI pp Min",[1]EquipTable!$1:$1,0),0)+1))),
IF(OR($M214="캐릭터 상자 일반등급",$M214="캐릭터 상자 영웅등급"),"삭제",
IF(OR($M214="지정 캐릭터",IF(ISERROR(FIND("지정 캐릭터 LBP",$M214)),0,1)),
  IF(AND(OR($B214=10,$B214=11),$M214=OFFSET($M214,-1,0)),OFFSET(Q214,-1,0),
    IF(ISBLANK(VLOOKUP($N214,[2]ActorTable!$1:$1048576,MATCH("표준 DI pp Min",[2]ActorTable!$1:$1,0),0)),"삭제",
      INT(VLOOKUP($M214,$AP:$BC,MATCH($AZ$1,$AP$1:$BC$1,0),0)*(VLOOKUP($N214,[2]ActorTable!$1:$1048576,MATCH("표준 DI pp Min",[2]ActorTable!$1:$1,0),0)+$H214*(VLOOKUP($N214,[2]ActorTable!$1:$1048576,MATCH("표준 DI pp Max",[2]ActorTable!$1:$1,0),0)-VLOOKUP($N214,[2]ActorTable!$1:$1048576,MATCH("표준 DI pp Min",[2]ActorTable!$1:$1,0),0)+1))))),
IF($M214="안 지정 캐릭터 영웅등급",
  IF(AND(OR($B214=10,$B214=11),$M214=OFFSET($M214,-1,0)),OFFSET(Q214,-1,0),
    VLOOKUP($M214,$AP:$BC,MATCH($BB$1,$AP$1:$BC$1,0),0)+INT($H214*(VLOOKUP($M214,$AP:$BC,MATCH($BC$1,$AP$1:$BC$1,0),0)-VLOOKUP($M214,$AP:$BC,MATCH($BB$1,$AP$1:$BC$1,0),0)+1))),
IF($M214="지정 캐릭터 PP",
  IF(AND(OR($B214=10,$B214=11),$M214=OFFSET($M214,-1,0)),OFFSET(Q214,-1,0),
    INT($O214*VLOOKUP($M214,$AP:$BC,MATCH($AZ$1,$AP$1:$BC$1,0),0)*IF($O214&lt;=15,1,1+($O214-15)^0.5/8)*CHOOSE(MID($N214,7,1)+1,1,1.25,2))),
"그외없음")))))))</f>
        <v>삭제</v>
      </c>
      <c r="R214">
        <f ca="1">IF($M214="삭제","삭제",
IF($M214="지정 장비",
  IF($P214="DI",
    VLOOKUP($N214,[1]EquipTable!$1:$1048576,MATCH("표준 DI pr Min",[1]EquipTable!$1:$1,0),0)+INT($I214*(VLOOKUP($N214,[1]EquipTable!$1:$1048576,MATCH("표준 DI pr Max",[1]EquipTable!$1:$1,0),0)-VLOOKUP($N214,[1]EquipTable!$1:$1048576,MATCH("표준 DI pr Min",[1]EquipTable!$1:$1,0),0)+1)),
    ROUNDDOWN(VLOOKUP($N214,[1]EquipTable!$1:$1048576,MATCH("표준 GO pr Min",[1]EquipTable!$1:$1,0),0)+INT($I214*(VLOOKUP($N214,[1]EquipTable!$1:$1048576,MATCH("표준 GO pr Max",[1]EquipTable!$1:$1,0),0)-VLOOKUP($N214,[1]EquipTable!$1:$1048576,MATCH("표준 GO pr Min",[1]EquipTable!$1:$1,0),0)+100)),-2)),
IF(OR($M214="캐릭터 상자 일반등급",$M214="캐릭터 상자 영웅등급"),VLOOKUP($M214,$AP:$BC,MATCH($AZ$1,$AP$1:$BC$1,0),0),
IF(OR($M214="지정 캐릭터",IF(ISERROR(FIND("지정 캐릭터 LBP",$M214)),0,1)),
  IF(AND(OR($B214=10,$B214=11),$M214=OFFSET($M214,-1,0)),OFFSET(R214,-1,0),
    INT(VLOOKUP($M214,$AP:$BC,MATCH($AZ$1,$AP$1:$BC$1,0),0)*(VLOOKUP($N214,[2]ActorTable!$1:$1048576,MATCH("표준 DI pr Min",[2]ActorTable!$1:$1,0),0)+$I214*(VLOOKUP($N214,[2]ActorTable!$1:$1048576,MATCH("표준 DI pr Max",[2]ActorTable!$1:$1,0),0)-VLOOKUP($N214,[2]ActorTable!$1:$1048576,MATCH("표준 DI pr Min",[2]ActorTable!$1:$1,0),0)+1)))),
IF($M214="안 지정 캐릭터 영웅등급",
  IF(AND(OR($B214=10,$B214=11),$M214=OFFSET($M214,-1,0)),OFFSET(R214,-1,0),
    VLOOKUP($M214,$AP:$BC,MATCH($AZ$1,$AP$1:$BC$1,0),0)+INT($I214*(VLOOKUP($M214,$AP:$BC,MATCH($BA$1,$AP$1:$BC$1,0),0)-VLOOKUP($M214,$AP:$BC,MATCH($AZ$1,$AP$1:$BC$1,0),0)+1))),
IF($M214="지정 캐릭터 PP",
  IF(AND(OR($B214=10,$B214=11),$M214=OFFSET($M214,-1,0)),OFFSET(R214,-1,0),
    INT($O214*VLOOKUP($M214,$AP:$BC,MATCH($AZ$1,$AP$1:$BC$1,0),0)*IF($O214&lt;=15,1,1+($O214-15)^0.5/8)*CHOOSE(MID($N214,7,1)+1,1,1.25,2)*(VLOOKUP($M214,$AP:$BC,MATCH($BA$1,$AP$1:$BC$1,0),0)+$I214*(VLOOKUP($M214,$AP:$BC,MATCH($BB$1,$AP$1:$BC$1,0),0)-VLOOKUP($M214,$AP:$BC,MATCH($BA$1,$AP$1:$BC$1,0),0))))),
IF(OR($M214="안 지정 캐릭터 PP 일반등급",$M214="안 지정 캐릭터 PP 영웅등급"),
  IF(AND(OR($B214=10,$B214=11),$M214=OFFSET($M214,-1,0)),OFFSET(R214,-1,0),
    $O214*VLOOKUP($M214,$AP:$BC,MATCH($AZ$1,$AP$1:$BC$1,0),0)),
"그외없음")))))))</f>
        <v>3000</v>
      </c>
      <c r="S214" t="str">
        <f ca="1">IF(OR(ISNUMBER(N214),N214="삭제",ISBLANK(N214)),"",
IF(LEFT(N214,5)="Equip",
  IF($BP$1&lt;VLOOKUP(N214,[1]EquipTable!$1:$1048576,MATCH("업데이트순번",[1]EquipTable!$1:$1,0),0),"업데이트순번이상",""),
IF(LEFT(N214,5)="Actor",
  IF($BY$1&lt;VLOOKUP(N214,[2]ActorTable!$1:$1048576,MATCH("업데이트순번",[2]ActorTable!$1:$1,0),0),"업데이트순번이상",""),
"그외없음")))</f>
        <v/>
      </c>
      <c r="T214" t="str">
        <f ca="1">IF(OR(ISNUMBER(N214),N214="삭제",ISBLANK(N214)),"",
IF(LEFT(N214,5)="Equip",IF(MID(N214,7,1)="4","전설",""),
IF(LEFT(N214,5)="Actor",IF(MID(N214,7,1)="2","전설",""),
"그외없음")))</f>
        <v/>
      </c>
      <c r="U214" t="s">
        <v>91</v>
      </c>
      <c r="V214">
        <v>92746</v>
      </c>
      <c r="W214">
        <v>14</v>
      </c>
      <c r="X214" t="s">
        <v>125</v>
      </c>
      <c r="Z214">
        <v>1400</v>
      </c>
      <c r="AA214" t="str">
        <f ca="1">IF(ISBLANK(AB214),"",
VLOOKUP(AB214,OFFSET(INDIRECT("$A:$B"),0,MATCH(AB$1&amp;"_Verify",INDIRECT("$1:$1"),0)-1),2,0)
)</f>
        <v>fe</v>
      </c>
      <c r="AB214" t="s">
        <v>82</v>
      </c>
      <c r="AC214" t="s">
        <v>382</v>
      </c>
      <c r="AD214">
        <v>1</v>
      </c>
      <c r="AE214" t="s">
        <v>125</v>
      </c>
      <c r="AG214">
        <v>800</v>
      </c>
      <c r="AH214" t="str">
        <f ca="1">IF(OR(ISNUMBER(AC214),AC214="삭제",ISBLANK(AC214)),"",
IF(LEFT(AC214,5)="Equip",
  IF($BP$1&lt;VLOOKUP(AC214,[1]EquipTable!$1:$1048576,MATCH("업데이트순번",[1]EquipTable!$1:$1,0),0),"업데이트순번이상",""),
IF(LEFT(AC214,5)="Actor",
  IF($BY$1&lt;VLOOKUP(AC214,[2]ActorTable!$1:$1048576,MATCH("업데이트순번",[2]ActorTable!$1:$1,0),0),"업데이트순번이상",""),
"그외없음")))</f>
        <v/>
      </c>
      <c r="AI214" s="11" t="str">
        <f>IF(OR(ISNUMBER(AC214),AC214="삭제",ISBLANK(AC214)),"",
IF(LEFT(AC214,5)="Equip",IF(MID(AC214,7,1)="4","전설",""),
IF(LEFT(AC214,5)="Actor",IF(MID(AC214,7,1)="2","전설",""),
"그외없음")))</f>
        <v/>
      </c>
      <c r="AJ214" t="str">
        <f>IF(ISBLANK($AB214),"",
IF(AND($B214&gt;=VLOOKUP($AB214,$AP:$AS,3,0),$B214&lt;=VLOOKUP($AB214,$AP:$AS,4,0)),"","슬롯타입이상"))</f>
        <v/>
      </c>
      <c r="AK214" t="str">
        <f ca="1">IF(OR(
  AND(NOT(ISERROR(FIND("상자",AB214))),ISBLANK(AC214)),
  AND(ISBLANK(AB214),ISBLANK(AC214)),
  AND(NOT(ISERROR(FIND("안 지정",AB214))),ISNUMBER(AC214))),"",
IF(AND(NOT(ISERROR(FIND("상자",AB214))),NOT(ISBLANK(AC214))),"밸류불필요",
IF(AND(NOT(ISERROR(FIND("안 지정",AB214))),NOT(ISNUMBER(AC214))),"숫자필요",
IF(NOT(ISERROR(FIND("장비",AB214))),
  IFERROR(VLOOKUP(AC214,[1]EquipTable!$A:$T,MATCH("이름참고",[1]EquipTable!$1:$1,0),0),"장비없음"),
IF(NOT(ISERROR(FIND("캐릭터",AB214))),
  IFERROR(VLOOKUP(AC214,[2]ActorTable!$A:$H,MATCH("이름참고",[2]ActorTable!$1:$1,0),0),"캐릭터없음"),
"")))))</f>
        <v>블레이드 보우</v>
      </c>
      <c r="AL214">
        <v>1</v>
      </c>
      <c r="AM214" t="str">
        <f ca="1">IF(ROW()=2,AN214,OFFSET(AM214,-1,0)&amp;IF(LEN(AN214)=0,"",","&amp;AN214))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v>
      </c>
      <c r="AN214" t="str">
        <f ca="1">IF(AL214&lt;&gt;1,"",
"{"""&amp;A$1&amp;""":"&amp;A214
&amp;","""&amp;B$1&amp;""":"&amp;B214
&amp;IF(LEN(AA214)=0,"",","""&amp;AA$1&amp;""":"""&amp;AA214&amp;"""")
&amp;IF(LEN(AC214)=0,"",","""&amp;AC$1&amp;""":"""&amp;AC214&amp;"""")
&amp;IF(LEN(AD214)=0,"",","""&amp;AD$1&amp;""":"&amp;AD214)
&amp;IF(LEN(AE214)=0,"",","""&amp;AE$1&amp;""":"""&amp;AE214&amp;"""")
&amp;IF(LEN(AF214)=0,"",","""&amp;AF$1&amp;""":"&amp;AF214)
&amp;IF(LEN(AG214)=0,"",","""&amp;AG$1&amp;""":"&amp;AG214)&amp;"}")</f>
        <v>{"dy":22,"sl":2,"tp":"fe","vl":"Equip2002","cn":1,"pt":"GO","pr":800}</v>
      </c>
    </row>
    <row r="215" spans="1:40">
      <c r="A215">
        <v>22</v>
      </c>
      <c r="B215">
        <v>3</v>
      </c>
      <c r="C215">
        <f>IF(B215&lt;=9,0,
IF(B215=10,1,2))</f>
        <v>0</v>
      </c>
      <c r="D215">
        <f ca="1">RAND()</f>
        <v>0.50698642150616757</v>
      </c>
      <c r="E215">
        <f ca="1">RAND()</f>
        <v>0.21767311984741744</v>
      </c>
      <c r="F215">
        <f ca="1">RAND()</f>
        <v>0.42153028651392721</v>
      </c>
      <c r="G215">
        <f ca="1">RAND()</f>
        <v>0.46698155764098226</v>
      </c>
      <c r="H215">
        <f ca="1">RAND()</f>
        <v>0.76067539099787673</v>
      </c>
      <c r="I215">
        <f ca="1">RAND()</f>
        <v>0.64131239975829957</v>
      </c>
      <c r="M215" t="str">
        <f ca="1">IF(LEN(J215)&lt;&gt;0,J215,VLOOKUP(D215+$B215,$BJ:$BK,MATCH($BK$1,$BJ$1:$BK$1,0),1))</f>
        <v>안 지정 캐릭터 PP 일반등급</v>
      </c>
      <c r="N215">
        <f ca="1">IF(LEN(K215)&lt;&gt;0,
  IF(LEN($J215)=0,"두 칸 모두 입력",
  IF($J215="지정 장비",K215,INDEX($CA:$CA,MATCH(K215,$CB:$CB,0)))),
IF($M215="삭제","삭제",
IF($M215="지정 장비",VLOOKUP($E215,OFFSET($BS:$BV,0,IF($B215=6,1,IF($B215=7,2,0))),MATCH($BV$1,OFFSET($BS$1:$BV$1,0,IF($B215=6,1,IF($B215=7,2,0))),0),1),
IF(OR($M215="캐릭터 상자 일반등급",$M215="캐릭터 상자 영웅등급"),"삭제",
IF(OR($M215="지정 캐릭터",$M215="지정 캐릭터 PP",IF(ISERROR(FIND("지정 캐릭터 LBP",$M215)),0,1)),
  IF(AND(OR($B215=10,$B215=11),$M215=OFFSET($M215,-1,0)),OFFSET(N215,-1,0),VLOOKUP($E215,$BZ:$CA,MATCH($CA$1,$BZ$1:$CA$1,0),1)),
IF(OR($M215="안 지정 캐릭터 영웅등급",$M215="안 지정 캐릭터 PP 일반등급",$M215="안 지정 캐릭터 PP 영웅등급"),
  IF(AND(OR($B215=10,$B215=11),$M215=OFFSET($M215,-1,0)),OFFSET(N215,-1,0),INT($E215*100000)),
"그외없음"))))))</f>
        <v>21767</v>
      </c>
      <c r="O215">
        <f ca="1">IF(LEN(L215)&lt;&gt;0,
  IF(OR(LEN($J215)=0,LEN($K215)=0),"세 칸 모두 입력",L215),
IF($M215="삭제","삭제",
IF(OR($M215="지정 장비",$M215="캐릭터 상자 일반등급",$M215="캐릭터 상자 영웅등급",$M215="지정 캐릭터",IF(ISERROR(FIND("지정 캐릭터 LBP",$M215)),0,1),$M215="안 지정 캐릭터 영웅등급"),1,
IF($M215="지정 캐릭터 PP",
  IF(AND(OR($B215=10,$B215=11),$M215=OFFSET($M215,-1,0)),OFFSET(O215,-1,0),
    VLOOKUP($M215,$AP:$BB,MATCH($AX$1,$AP$1:$BB$1,0),0)+INT($E215*(VLOOKUP($M215,$AP:$BB,MATCH($AY$1,$AP$1:$BB$1,0),0)-VLOOKUP($M215,$AP:$BB,MATCH($AX$1,$AP$1:$BB$1,0),0)+1))),
IF(OR($M215="안 지정 캐릭터 PP 일반등급",$M215="안 지정 캐릭터 PP 영웅등급"),
  IF(AND(OR($B215=10,$B215=11),$M215=OFFSET($M215,-1,0)),OFFSET(O215,-1,0),
    VLOOKUP($M215,$AP:$BB,MATCH($AX$1,$AP$1:$BB$1,0),0)+INT($E215*(VLOOKUP($M215,$AP:$BB,MATCH($AY$1,$AP$1:$BB$1,0),0)-VLOOKUP($M215,$AP:$BB,MATCH($AX$1,$AP$1:$BB$1,0),0)+1))),
"그외없음")))))</f>
        <v>5</v>
      </c>
      <c r="P215" t="str">
        <f ca="1">IF($M215="삭제","삭제",
IF($M215="지정 장비",
  IF(ISBLANK(VLOOKUP($N215,[1]EquipTable!$1:$1048576,MATCH("표준 GO pr Min",[1]EquipTable!$1:$1,0),0)),"DI",
    IF(ISBLANK(VLOOKUP($N215,[1]EquipTable!$1:$1048576,MATCH("표준 DI pr Min",[1]EquipTable!$1:$1,0),0)),"GO",
      IF(G215&lt;IF($B215&lt;=1,0.5,0.25),"DI","GO"))),
IF(OR($M215="캐릭터 상자 일반등급",$M215="캐릭터 상자 영웅등급"),"DI",
IF(OR($M215="지정 캐릭터",IF(ISERROR(FIND("지정 캐릭터 LBP",$M215)),0,1),$M215="안 지정 캐릭터 영웅등급"),"DI",
IF($M215="지정 캐릭터 PP","DI",
IF(OR($M215="안 지정 캐릭터 PP 일반등급",$M215="안 지정 캐릭터 PP 영웅등급"),"GO",
"그외없음"))))))</f>
        <v>GO</v>
      </c>
      <c r="Q215" t="str">
        <f ca="1">IF($M215="삭제","삭제",
IF($P215="GO","삭제",
IF($M215="지정 장비",
  IF(ISBLANK(VLOOKUP($N215,[1]EquipTable!$1:$1048576,MATCH("표준 DI pp Min",[1]EquipTable!$1:$1,0),0)),"삭제",
    VLOOKUP($N215,[1]EquipTable!$1:$1048576,MATCH("표준 DI pp Min",[1]EquipTable!$1:$1,0),0)+INT($H215*(VLOOKUP($N215,[1]EquipTable!$1:$1048576,MATCH("표준 DI pp Max",[1]EquipTable!$1:$1,0),0)-VLOOKUP($N215,[1]EquipTable!$1:$1048576,MATCH("표준 DI pp Min",[1]EquipTable!$1:$1,0),0)+1))),
IF(OR($M215="캐릭터 상자 일반등급",$M215="캐릭터 상자 영웅등급"),"삭제",
IF(OR($M215="지정 캐릭터",IF(ISERROR(FIND("지정 캐릭터 LBP",$M215)),0,1)),
  IF(AND(OR($B215=10,$B215=11),$M215=OFFSET($M215,-1,0)),OFFSET(Q215,-1,0),
    IF(ISBLANK(VLOOKUP($N215,[2]ActorTable!$1:$1048576,MATCH("표준 DI pp Min",[2]ActorTable!$1:$1,0),0)),"삭제",
      INT(VLOOKUP($M215,$AP:$BC,MATCH($AZ$1,$AP$1:$BC$1,0),0)*(VLOOKUP($N215,[2]ActorTable!$1:$1048576,MATCH("표준 DI pp Min",[2]ActorTable!$1:$1,0),0)+$H215*(VLOOKUP($N215,[2]ActorTable!$1:$1048576,MATCH("표준 DI pp Max",[2]ActorTable!$1:$1,0),0)-VLOOKUP($N215,[2]ActorTable!$1:$1048576,MATCH("표준 DI pp Min",[2]ActorTable!$1:$1,0),0)+1))))),
IF($M215="안 지정 캐릭터 영웅등급",
  IF(AND(OR($B215=10,$B215=11),$M215=OFFSET($M215,-1,0)),OFFSET(Q215,-1,0),
    VLOOKUP($M215,$AP:$BC,MATCH($BB$1,$AP$1:$BC$1,0),0)+INT($H215*(VLOOKUP($M215,$AP:$BC,MATCH($BC$1,$AP$1:$BC$1,0),0)-VLOOKUP($M215,$AP:$BC,MATCH($BB$1,$AP$1:$BC$1,0),0)+1))),
IF($M215="지정 캐릭터 PP",
  IF(AND(OR($B215=10,$B215=11),$M215=OFFSET($M215,-1,0)),OFFSET(Q215,-1,0),
    INT($O215*VLOOKUP($M215,$AP:$BC,MATCH($AZ$1,$AP$1:$BC$1,0),0)*IF($O215&lt;=15,1,1+($O215-15)^0.5/8)*CHOOSE(MID($N215,7,1)+1,1,1.25,2))),
"그외없음")))))))</f>
        <v>삭제</v>
      </c>
      <c r="R215">
        <f ca="1">IF($M215="삭제","삭제",
IF($M215="지정 장비",
  IF($P215="DI",
    VLOOKUP($N215,[1]EquipTable!$1:$1048576,MATCH("표준 DI pr Min",[1]EquipTable!$1:$1,0),0)+INT($I215*(VLOOKUP($N215,[1]EquipTable!$1:$1048576,MATCH("표준 DI pr Max",[1]EquipTable!$1:$1,0),0)-VLOOKUP($N215,[1]EquipTable!$1:$1048576,MATCH("표준 DI pr Min",[1]EquipTable!$1:$1,0),0)+1)),
    ROUNDDOWN(VLOOKUP($N215,[1]EquipTable!$1:$1048576,MATCH("표준 GO pr Min",[1]EquipTable!$1:$1,0),0)+INT($I215*(VLOOKUP($N215,[1]EquipTable!$1:$1048576,MATCH("표준 GO pr Max",[1]EquipTable!$1:$1,0),0)-VLOOKUP($N215,[1]EquipTable!$1:$1048576,MATCH("표준 GO pr Min",[1]EquipTable!$1:$1,0),0)+100)),-2)),
IF(OR($M215="캐릭터 상자 일반등급",$M215="캐릭터 상자 영웅등급"),VLOOKUP($M215,$AP:$BC,MATCH($AZ$1,$AP$1:$BC$1,0),0),
IF(OR($M215="지정 캐릭터",IF(ISERROR(FIND("지정 캐릭터 LBP",$M215)),0,1)),
  IF(AND(OR($B215=10,$B215=11),$M215=OFFSET($M215,-1,0)),OFFSET(R215,-1,0),
    INT(VLOOKUP($M215,$AP:$BC,MATCH($AZ$1,$AP$1:$BC$1,0),0)*(VLOOKUP($N215,[2]ActorTable!$1:$1048576,MATCH("표준 DI pr Min",[2]ActorTable!$1:$1,0),0)+$I215*(VLOOKUP($N215,[2]ActorTable!$1:$1048576,MATCH("표준 DI pr Max",[2]ActorTable!$1:$1,0),0)-VLOOKUP($N215,[2]ActorTable!$1:$1048576,MATCH("표준 DI pr Min",[2]ActorTable!$1:$1,0),0)+1)))),
IF($M215="안 지정 캐릭터 영웅등급",
  IF(AND(OR($B215=10,$B215=11),$M215=OFFSET($M215,-1,0)),OFFSET(R215,-1,0),
    VLOOKUP($M215,$AP:$BC,MATCH($AZ$1,$AP$1:$BC$1,0),0)+INT($I215*(VLOOKUP($M215,$AP:$BC,MATCH($BA$1,$AP$1:$BC$1,0),0)-VLOOKUP($M215,$AP:$BC,MATCH($AZ$1,$AP$1:$BC$1,0),0)+1))),
IF($M215="지정 캐릭터 PP",
  IF(AND(OR($B215=10,$B215=11),$M215=OFFSET($M215,-1,0)),OFFSET(R215,-1,0),
    INT($O215*VLOOKUP($M215,$AP:$BC,MATCH($AZ$1,$AP$1:$BC$1,0),0)*IF($O215&lt;=15,1,1+($O215-15)^0.5/8)*CHOOSE(MID($N215,7,1)+1,1,1.25,2)*(VLOOKUP($M215,$AP:$BC,MATCH($BA$1,$AP$1:$BC$1,0),0)+$I215*(VLOOKUP($M215,$AP:$BC,MATCH($BB$1,$AP$1:$BC$1,0),0)-VLOOKUP($M215,$AP:$BC,MATCH($BA$1,$AP$1:$BC$1,0),0))))),
IF(OR($M215="안 지정 캐릭터 PP 일반등급",$M215="안 지정 캐릭터 PP 영웅등급"),
  IF(AND(OR($B215=10,$B215=11),$M215=OFFSET($M215,-1,0)),OFFSET(R215,-1,0),
    $O215*VLOOKUP($M215,$AP:$BC,MATCH($AZ$1,$AP$1:$BC$1,0),0)),
"그외없음")))))))</f>
        <v>1500</v>
      </c>
      <c r="S215" t="str">
        <f ca="1">IF(OR(ISNUMBER(N215),N215="삭제",ISBLANK(N215)),"",
IF(LEFT(N215,5)="Equip",
  IF($BP$1&lt;VLOOKUP(N215,[1]EquipTable!$1:$1048576,MATCH("업데이트순번",[1]EquipTable!$1:$1,0),0),"업데이트순번이상",""),
IF(LEFT(N215,5)="Actor",
  IF($BY$1&lt;VLOOKUP(N215,[2]ActorTable!$1:$1048576,MATCH("업데이트순번",[2]ActorTable!$1:$1,0),0),"업데이트순번이상",""),
"그외없음")))</f>
        <v/>
      </c>
      <c r="T215" t="str">
        <f ca="1">IF(OR(ISNUMBER(N215),N215="삭제",ISBLANK(N215)),"",
IF(LEFT(N215,5)="Equip",IF(MID(N215,7,1)="4","전설",""),
IF(LEFT(N215,5)="Actor",IF(MID(N215,7,1)="2","전설",""),
"그외없음")))</f>
        <v/>
      </c>
      <c r="U215" t="s">
        <v>91</v>
      </c>
      <c r="V215">
        <v>38584</v>
      </c>
      <c r="W215">
        <v>11</v>
      </c>
      <c r="X215" t="s">
        <v>125</v>
      </c>
      <c r="Z215">
        <v>1100</v>
      </c>
      <c r="AA215" t="str">
        <f ca="1">IF(ISBLANK(AB215),"",
VLOOKUP(AB215,OFFSET(INDIRECT("$A:$B"),0,MATCH(AB$1&amp;"_Verify",INDIRECT("$1:$1"),0)-1),2,0)
)</f>
        <v>fe</v>
      </c>
      <c r="AB215" t="s">
        <v>82</v>
      </c>
      <c r="AC215" t="s">
        <v>476</v>
      </c>
      <c r="AD215">
        <v>1</v>
      </c>
      <c r="AE215" t="s">
        <v>129</v>
      </c>
      <c r="AF215">
        <v>199</v>
      </c>
      <c r="AG215">
        <v>149</v>
      </c>
      <c r="AH215" t="str">
        <f ca="1">IF(OR(ISNUMBER(AC215),AC215="삭제",ISBLANK(AC215)),"",
IF(LEFT(AC215,5)="Equip",
  IF($BP$1&lt;VLOOKUP(AC215,[1]EquipTable!$1:$1048576,MATCH("업데이트순번",[1]EquipTable!$1:$1,0),0),"업데이트순번이상",""),
IF(LEFT(AC215,5)="Actor",
  IF($BY$1&lt;VLOOKUP(AC215,[2]ActorTable!$1:$1048576,MATCH("업데이트순번",[2]ActorTable!$1:$1,0),0),"업데이트순번이상",""),
"그외없음")))</f>
        <v/>
      </c>
      <c r="AI215" s="11" t="str">
        <f>IF(OR(ISNUMBER(AC215),AC215="삭제",ISBLANK(AC215)),"",
IF(LEFT(AC215,5)="Equip",IF(MID(AC215,7,1)="4","전설",""),
IF(LEFT(AC215,5)="Actor",IF(MID(AC215,7,1)="2","전설",""),
"그외없음")))</f>
        <v>전설</v>
      </c>
      <c r="AJ215" t="str">
        <f>IF(ISBLANK($AB215),"",
IF(AND($B215&gt;=VLOOKUP($AB215,$AP:$AS,3,0),$B215&lt;=VLOOKUP($AB215,$AP:$AS,4,0)),"","슬롯타입이상"))</f>
        <v/>
      </c>
      <c r="AK215" t="str">
        <f ca="1">IF(OR(
  AND(NOT(ISERROR(FIND("상자",AB215))),ISBLANK(AC215)),
  AND(ISBLANK(AB215),ISBLANK(AC215)),
  AND(NOT(ISERROR(FIND("안 지정",AB215))),ISNUMBER(AC215))),"",
IF(AND(NOT(ISERROR(FIND("상자",AB215))),NOT(ISBLANK(AC215))),"밸류불필요",
IF(AND(NOT(ISERROR(FIND("안 지정",AB215))),NOT(ISNUMBER(AC215))),"숫자필요",
IF(NOT(ISERROR(FIND("장비",AB215))),
  IFERROR(VLOOKUP(AC215,[1]EquipTable!$A:$T,MATCH("이름참고",[1]EquipTable!$1:$1,0),0),"장비없음"),
IF(NOT(ISERROR(FIND("캐릭터",AB215))),
  IFERROR(VLOOKUP(AC215,[2]ActorTable!$A:$H,MATCH("이름참고",[2]ActorTable!$1:$1,0),0),"캐릭터없음"),
"")))))</f>
        <v>해방된 장미</v>
      </c>
      <c r="AL215">
        <v>1</v>
      </c>
      <c r="AM215" t="str">
        <f ca="1">IF(ROW()=2,AN215,OFFSET(AM215,-1,0)&amp;IF(LEN(AN215)=0,"",","&amp;AN215))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v>
      </c>
      <c r="AN215" t="str">
        <f ca="1">IF(AL215&lt;&gt;1,"",
"{"""&amp;A$1&amp;""":"&amp;A215
&amp;","""&amp;B$1&amp;""":"&amp;B215
&amp;IF(LEN(AA215)=0,"",","""&amp;AA$1&amp;""":"""&amp;AA215&amp;"""")
&amp;IF(LEN(AC215)=0,"",","""&amp;AC$1&amp;""":"""&amp;AC215&amp;"""")
&amp;IF(LEN(AD215)=0,"",","""&amp;AD$1&amp;""":"&amp;AD215)
&amp;IF(LEN(AE215)=0,"",","""&amp;AE$1&amp;""":"""&amp;AE215&amp;"""")
&amp;IF(LEN(AF215)=0,"",","""&amp;AF$1&amp;""":"&amp;AF215)
&amp;IF(LEN(AG215)=0,"",","""&amp;AG$1&amp;""":"&amp;AG215)&amp;"}")</f>
        <v>{"dy":22,"sl":3,"tp":"fe","vl":"Equip5401","cn":1,"pt":"DI","pp":199,"pr":149}</v>
      </c>
    </row>
    <row r="216" spans="1:40">
      <c r="A216">
        <v>22</v>
      </c>
      <c r="B216">
        <v>4</v>
      </c>
      <c r="C216">
        <f>IF(B216&lt;=9,0,
IF(B216=10,1,2))</f>
        <v>0</v>
      </c>
      <c r="D216">
        <f ca="1">RAND()</f>
        <v>0.16544190180053964</v>
      </c>
      <c r="E216">
        <f ca="1">RAND()</f>
        <v>0.47015433781016902</v>
      </c>
      <c r="F216">
        <f ca="1">RAND()</f>
        <v>0.67303257478518896</v>
      </c>
      <c r="G216">
        <f ca="1">RAND()</f>
        <v>0.79678000725347276</v>
      </c>
      <c r="H216">
        <f ca="1">RAND()</f>
        <v>0.11119885061642565</v>
      </c>
      <c r="I216">
        <f ca="1">RAND()</f>
        <v>4.1871484223755528E-2</v>
      </c>
      <c r="M216" t="str">
        <f ca="1">IF(LEN(J216)&lt;&gt;0,J216,VLOOKUP(D216+$B216,$BJ:$BK,MATCH($BK$1,$BJ$1:$BK$1,0),1))</f>
        <v>안 지정 캐릭터 PP 일반등급</v>
      </c>
      <c r="N216">
        <f ca="1">IF(LEN(K216)&lt;&gt;0,
  IF(LEN($J216)=0,"두 칸 모두 입력",
  IF($J216="지정 장비",K216,INDEX($CA:$CA,MATCH(K216,$CB:$CB,0)))),
IF($M216="삭제","삭제",
IF($M216="지정 장비",VLOOKUP($E216,OFFSET($BS:$BV,0,IF($B216=6,1,IF($B216=7,2,0))),MATCH($BV$1,OFFSET($BS$1:$BV$1,0,IF($B216=6,1,IF($B216=7,2,0))),0),1),
IF(OR($M216="캐릭터 상자 일반등급",$M216="캐릭터 상자 영웅등급"),"삭제",
IF(OR($M216="지정 캐릭터",$M216="지정 캐릭터 PP",IF(ISERROR(FIND("지정 캐릭터 LBP",$M216)),0,1)),
  IF(AND(OR($B216=10,$B216=11),$M216=OFFSET($M216,-1,0)),OFFSET(N216,-1,0),VLOOKUP($E216,$BZ:$CA,MATCH($CA$1,$BZ$1:$CA$1,0),1)),
IF(OR($M216="안 지정 캐릭터 영웅등급",$M216="안 지정 캐릭터 PP 일반등급",$M216="안 지정 캐릭터 PP 영웅등급"),
  IF(AND(OR($B216=10,$B216=11),$M216=OFFSET($M216,-1,0)),OFFSET(N216,-1,0),INT($E216*100000)),
"그외없음"))))))</f>
        <v>47015</v>
      </c>
      <c r="O216">
        <f ca="1">IF(LEN(L216)&lt;&gt;0,
  IF(OR(LEN($J216)=0,LEN($K216)=0),"세 칸 모두 입력",L216),
IF($M216="삭제","삭제",
IF(OR($M216="지정 장비",$M216="캐릭터 상자 일반등급",$M216="캐릭터 상자 영웅등급",$M216="지정 캐릭터",IF(ISERROR(FIND("지정 캐릭터 LBP",$M216)),0,1),$M216="안 지정 캐릭터 영웅등급"),1,
IF($M216="지정 캐릭터 PP",
  IF(AND(OR($B216=10,$B216=11),$M216=OFFSET($M216,-1,0)),OFFSET(O216,-1,0),
    VLOOKUP($M216,$AP:$BB,MATCH($AX$1,$AP$1:$BB$1,0),0)+INT($E216*(VLOOKUP($M216,$AP:$BB,MATCH($AY$1,$AP$1:$BB$1,0),0)-VLOOKUP($M216,$AP:$BB,MATCH($AX$1,$AP$1:$BB$1,0),0)+1))),
IF(OR($M216="안 지정 캐릭터 PP 일반등급",$M216="안 지정 캐릭터 PP 영웅등급"),
  IF(AND(OR($B216=10,$B216=11),$M216=OFFSET($M216,-1,0)),OFFSET(O216,-1,0),
    VLOOKUP($M216,$AP:$BB,MATCH($AX$1,$AP$1:$BB$1,0),0)+INT($E216*(VLOOKUP($M216,$AP:$BB,MATCH($AY$1,$AP$1:$BB$1,0),0)-VLOOKUP($M216,$AP:$BB,MATCH($AX$1,$AP$1:$BB$1,0),0)+1))),
"그외없음")))))</f>
        <v>8</v>
      </c>
      <c r="P216" t="str">
        <f ca="1">IF($M216="삭제","삭제",
IF($M216="지정 장비",
  IF(ISBLANK(VLOOKUP($N216,[1]EquipTable!$1:$1048576,MATCH("표준 GO pr Min",[1]EquipTable!$1:$1,0),0)),"DI",
    IF(ISBLANK(VLOOKUP($N216,[1]EquipTable!$1:$1048576,MATCH("표준 DI pr Min",[1]EquipTable!$1:$1,0),0)),"GO",
      IF(G216&lt;IF($B216&lt;=1,0.5,0.25),"DI","GO"))),
IF(OR($M216="캐릭터 상자 일반등급",$M216="캐릭터 상자 영웅등급"),"DI",
IF(OR($M216="지정 캐릭터",IF(ISERROR(FIND("지정 캐릭터 LBP",$M216)),0,1),$M216="안 지정 캐릭터 영웅등급"),"DI",
IF($M216="지정 캐릭터 PP","DI",
IF(OR($M216="안 지정 캐릭터 PP 일반등급",$M216="안 지정 캐릭터 PP 영웅등급"),"GO",
"그외없음"))))))</f>
        <v>GO</v>
      </c>
      <c r="Q216" t="str">
        <f ca="1">IF($M216="삭제","삭제",
IF($P216="GO","삭제",
IF($M216="지정 장비",
  IF(ISBLANK(VLOOKUP($N216,[1]EquipTable!$1:$1048576,MATCH("표준 DI pp Min",[1]EquipTable!$1:$1,0),0)),"삭제",
    VLOOKUP($N216,[1]EquipTable!$1:$1048576,MATCH("표준 DI pp Min",[1]EquipTable!$1:$1,0),0)+INT($H216*(VLOOKUP($N216,[1]EquipTable!$1:$1048576,MATCH("표준 DI pp Max",[1]EquipTable!$1:$1,0),0)-VLOOKUP($N216,[1]EquipTable!$1:$1048576,MATCH("표준 DI pp Min",[1]EquipTable!$1:$1,0),0)+1))),
IF(OR($M216="캐릭터 상자 일반등급",$M216="캐릭터 상자 영웅등급"),"삭제",
IF(OR($M216="지정 캐릭터",IF(ISERROR(FIND("지정 캐릭터 LBP",$M216)),0,1)),
  IF(AND(OR($B216=10,$B216=11),$M216=OFFSET($M216,-1,0)),OFFSET(Q216,-1,0),
    IF(ISBLANK(VLOOKUP($N216,[2]ActorTable!$1:$1048576,MATCH("표준 DI pp Min",[2]ActorTable!$1:$1,0),0)),"삭제",
      INT(VLOOKUP($M216,$AP:$BC,MATCH($AZ$1,$AP$1:$BC$1,0),0)*(VLOOKUP($N216,[2]ActorTable!$1:$1048576,MATCH("표준 DI pp Min",[2]ActorTable!$1:$1,0),0)+$H216*(VLOOKUP($N216,[2]ActorTable!$1:$1048576,MATCH("표준 DI pp Max",[2]ActorTable!$1:$1,0),0)-VLOOKUP($N216,[2]ActorTable!$1:$1048576,MATCH("표준 DI pp Min",[2]ActorTable!$1:$1,0),0)+1))))),
IF($M216="안 지정 캐릭터 영웅등급",
  IF(AND(OR($B216=10,$B216=11),$M216=OFFSET($M216,-1,0)),OFFSET(Q216,-1,0),
    VLOOKUP($M216,$AP:$BC,MATCH($BB$1,$AP$1:$BC$1,0),0)+INT($H216*(VLOOKUP($M216,$AP:$BC,MATCH($BC$1,$AP$1:$BC$1,0),0)-VLOOKUP($M216,$AP:$BC,MATCH($BB$1,$AP$1:$BC$1,0),0)+1))),
IF($M216="지정 캐릭터 PP",
  IF(AND(OR($B216=10,$B216=11),$M216=OFFSET($M216,-1,0)),OFFSET(Q216,-1,0),
    INT($O216*VLOOKUP($M216,$AP:$BC,MATCH($AZ$1,$AP$1:$BC$1,0),0)*IF($O216&lt;=15,1,1+($O216-15)^0.5/8)*CHOOSE(MID($N216,7,1)+1,1,1.25,2))),
"그외없음")))))))</f>
        <v>삭제</v>
      </c>
      <c r="R216">
        <f ca="1">IF($M216="삭제","삭제",
IF($M216="지정 장비",
  IF($P216="DI",
    VLOOKUP($N216,[1]EquipTable!$1:$1048576,MATCH("표준 DI pr Min",[1]EquipTable!$1:$1,0),0)+INT($I216*(VLOOKUP($N216,[1]EquipTable!$1:$1048576,MATCH("표준 DI pr Max",[1]EquipTable!$1:$1,0),0)-VLOOKUP($N216,[1]EquipTable!$1:$1048576,MATCH("표준 DI pr Min",[1]EquipTable!$1:$1,0),0)+1)),
    ROUNDDOWN(VLOOKUP($N216,[1]EquipTable!$1:$1048576,MATCH("표준 GO pr Min",[1]EquipTable!$1:$1,0),0)+INT($I216*(VLOOKUP($N216,[1]EquipTable!$1:$1048576,MATCH("표준 GO pr Max",[1]EquipTable!$1:$1,0),0)-VLOOKUP($N216,[1]EquipTable!$1:$1048576,MATCH("표준 GO pr Min",[1]EquipTable!$1:$1,0),0)+100)),-2)),
IF(OR($M216="캐릭터 상자 일반등급",$M216="캐릭터 상자 영웅등급"),VLOOKUP($M216,$AP:$BC,MATCH($AZ$1,$AP$1:$BC$1,0),0),
IF(OR($M216="지정 캐릭터",IF(ISERROR(FIND("지정 캐릭터 LBP",$M216)),0,1)),
  IF(AND(OR($B216=10,$B216=11),$M216=OFFSET($M216,-1,0)),OFFSET(R216,-1,0),
    INT(VLOOKUP($M216,$AP:$BC,MATCH($AZ$1,$AP$1:$BC$1,0),0)*(VLOOKUP($N216,[2]ActorTable!$1:$1048576,MATCH("표준 DI pr Min",[2]ActorTable!$1:$1,0),0)+$I216*(VLOOKUP($N216,[2]ActorTable!$1:$1048576,MATCH("표준 DI pr Max",[2]ActorTable!$1:$1,0),0)-VLOOKUP($N216,[2]ActorTable!$1:$1048576,MATCH("표준 DI pr Min",[2]ActorTable!$1:$1,0),0)+1)))),
IF($M216="안 지정 캐릭터 영웅등급",
  IF(AND(OR($B216=10,$B216=11),$M216=OFFSET($M216,-1,0)),OFFSET(R216,-1,0),
    VLOOKUP($M216,$AP:$BC,MATCH($AZ$1,$AP$1:$BC$1,0),0)+INT($I216*(VLOOKUP($M216,$AP:$BC,MATCH($BA$1,$AP$1:$BC$1,0),0)-VLOOKUP($M216,$AP:$BC,MATCH($AZ$1,$AP$1:$BC$1,0),0)+1))),
IF($M216="지정 캐릭터 PP",
  IF(AND(OR($B216=10,$B216=11),$M216=OFFSET($M216,-1,0)),OFFSET(R216,-1,0),
    INT($O216*VLOOKUP($M216,$AP:$BC,MATCH($AZ$1,$AP$1:$BC$1,0),0)*IF($O216&lt;=15,1,1+($O216-15)^0.5/8)*CHOOSE(MID($N216,7,1)+1,1,1.25,2)*(VLOOKUP($M216,$AP:$BC,MATCH($BA$1,$AP$1:$BC$1,0),0)+$I216*(VLOOKUP($M216,$AP:$BC,MATCH($BB$1,$AP$1:$BC$1,0),0)-VLOOKUP($M216,$AP:$BC,MATCH($BA$1,$AP$1:$BC$1,0),0))))),
IF(OR($M216="안 지정 캐릭터 PP 일반등급",$M216="안 지정 캐릭터 PP 영웅등급"),
  IF(AND(OR($B216=10,$B216=11),$M216=OFFSET($M216,-1,0)),OFFSET(R216,-1,0),
    $O216*VLOOKUP($M216,$AP:$BC,MATCH($AZ$1,$AP$1:$BC$1,0),0)),
"그외없음")))))))</f>
        <v>2400</v>
      </c>
      <c r="S216" t="str">
        <f ca="1">IF(OR(ISNUMBER(N216),N216="삭제",ISBLANK(N216)),"",
IF(LEFT(N216,5)="Equip",
  IF($BP$1&lt;VLOOKUP(N216,[1]EquipTable!$1:$1048576,MATCH("업데이트순번",[1]EquipTable!$1:$1,0),0),"업데이트순번이상",""),
IF(LEFT(N216,5)="Actor",
  IF($BY$1&lt;VLOOKUP(N216,[2]ActorTable!$1:$1048576,MATCH("업데이트순번",[2]ActorTable!$1:$1,0),0),"업데이트순번이상",""),
"그외없음")))</f>
        <v/>
      </c>
      <c r="T216" t="str">
        <f ca="1">IF(OR(ISNUMBER(N216),N216="삭제",ISBLANK(N216)),"",
IF(LEFT(N216,5)="Equip",IF(MID(N216,7,1)="4","전설",""),
IF(LEFT(N216,5)="Actor",IF(MID(N216,7,1)="2","전설",""),
"그외없음")))</f>
        <v/>
      </c>
      <c r="U216" t="s">
        <v>92</v>
      </c>
      <c r="V216">
        <v>45187</v>
      </c>
      <c r="W216">
        <v>11</v>
      </c>
      <c r="X216" t="s">
        <v>125</v>
      </c>
      <c r="Z216">
        <v>1100</v>
      </c>
      <c r="AA216" t="str">
        <f ca="1">IF(ISBLANK(AB216),"",
VLOOKUP(AB216,OFFSET(INDIRECT("$A:$B"),0,MATCH(AB$1&amp;"_Verify",INDIRECT("$1:$1"),0)-1),2,0)
)</f>
        <v>upn</v>
      </c>
      <c r="AB216" t="s">
        <v>92</v>
      </c>
      <c r="AC216">
        <v>35187</v>
      </c>
      <c r="AD216">
        <v>5</v>
      </c>
      <c r="AE216" t="s">
        <v>125</v>
      </c>
      <c r="AG216">
        <v>1500</v>
      </c>
      <c r="AH216" t="str">
        <f>IF(OR(ISNUMBER(AC216),AC216="삭제",ISBLANK(AC216)),"",
IF(LEFT(AC216,5)="Equip",
  IF($BP$1&lt;VLOOKUP(AC216,[1]EquipTable!$1:$1048576,MATCH("업데이트순번",[1]EquipTable!$1:$1,0),0),"업데이트순번이상",""),
IF(LEFT(AC216,5)="Actor",
  IF($BY$1&lt;VLOOKUP(AC216,[2]ActorTable!$1:$1048576,MATCH("업데이트순번",[2]ActorTable!$1:$1,0),0),"업데이트순번이상",""),
"그외없음")))</f>
        <v/>
      </c>
      <c r="AI216" s="11" t="str">
        <f>IF(OR(ISNUMBER(AC216),AC216="삭제",ISBLANK(AC216)),"",
IF(LEFT(AC216,5)="Equip",IF(MID(AC216,7,1)="4","전설",""),
IF(LEFT(AC216,5)="Actor",IF(MID(AC216,7,1)="2","전설",""),
"그외없음")))</f>
        <v/>
      </c>
      <c r="AJ216" t="str">
        <f>IF(ISBLANK($AB216),"",
IF(AND($B216&gt;=VLOOKUP($AB216,$AP:$AS,3,0),$B216&lt;=VLOOKUP($AB216,$AP:$AS,4,0)),"","슬롯타입이상"))</f>
        <v/>
      </c>
      <c r="AK216" t="str">
        <f>IF(OR(
  AND(NOT(ISERROR(FIND("상자",AB216))),ISBLANK(AC216)),
  AND(ISBLANK(AB216),ISBLANK(AC216)),
  AND(NOT(ISERROR(FIND("안 지정",AB216))),ISNUMBER(AC216))),"",
IF(AND(NOT(ISERROR(FIND("상자",AB216))),NOT(ISBLANK(AC216))),"밸류불필요",
IF(AND(NOT(ISERROR(FIND("안 지정",AB216))),NOT(ISNUMBER(AC216))),"숫자필요",
IF(NOT(ISERROR(FIND("장비",AB216))),
  IFERROR(VLOOKUP(AC216,[1]EquipTable!$A:$T,MATCH("이름참고",[1]EquipTable!$1:$1,0),0),"장비없음"),
IF(NOT(ISERROR(FIND("캐릭터",AB216))),
  IFERROR(VLOOKUP(AC216,[2]ActorTable!$A:$H,MATCH("이름참고",[2]ActorTable!$1:$1,0),0),"캐릭터없음"),
"")))))</f>
        <v/>
      </c>
      <c r="AL216">
        <v>1</v>
      </c>
      <c r="AM216" t="str">
        <f ca="1">IF(ROW()=2,AN216,OFFSET(AM216,-1,0)&amp;IF(LEN(AN216)=0,"",","&amp;AN216))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v>
      </c>
      <c r="AN216" t="str">
        <f ca="1">IF(AL216&lt;&gt;1,"",
"{"""&amp;A$1&amp;""":"&amp;A216
&amp;","""&amp;B$1&amp;""":"&amp;B216
&amp;IF(LEN(AA216)=0,"",","""&amp;AA$1&amp;""":"""&amp;AA216&amp;"""")
&amp;IF(LEN(AC216)=0,"",","""&amp;AC$1&amp;""":"""&amp;AC216&amp;"""")
&amp;IF(LEN(AD216)=0,"",","""&amp;AD$1&amp;""":"&amp;AD216)
&amp;IF(LEN(AE216)=0,"",","""&amp;AE$1&amp;""":"""&amp;AE216&amp;"""")
&amp;IF(LEN(AF216)=0,"",","""&amp;AF$1&amp;""":"&amp;AF216)
&amp;IF(LEN(AG216)=0,"",","""&amp;AG$1&amp;""":"&amp;AG216)&amp;"}")</f>
        <v>{"dy":22,"sl":4,"tp":"upn","vl":"35187","cn":5,"pt":"GO","pr":1500}</v>
      </c>
    </row>
    <row r="217" spans="1:40">
      <c r="A217">
        <v>22</v>
      </c>
      <c r="B217">
        <v>5</v>
      </c>
      <c r="C217">
        <f>IF(B217&lt;=9,0,
IF(B217=10,1,2))</f>
        <v>0</v>
      </c>
      <c r="D217">
        <f ca="1">RAND()</f>
        <v>0.10624946180509998</v>
      </c>
      <c r="E217">
        <f ca="1">RAND()</f>
        <v>0.65639311772684816</v>
      </c>
      <c r="F217">
        <f ca="1">RAND()</f>
        <v>0.52150540802614376</v>
      </c>
      <c r="G217">
        <f ca="1">RAND()</f>
        <v>0.90133280431256113</v>
      </c>
      <c r="H217">
        <f ca="1">RAND()</f>
        <v>0.9829981974017028</v>
      </c>
      <c r="I217">
        <f ca="1">RAND()</f>
        <v>0.3407593566003867</v>
      </c>
      <c r="M217" t="str">
        <f ca="1">IF(LEN(J217)&lt;&gt;0,J217,VLOOKUP(D217+$B217,$BJ:$BK,MATCH($BK$1,$BJ$1:$BK$1,0),1))</f>
        <v>지정 장비</v>
      </c>
      <c r="N217" t="str">
        <f ca="1">IF(LEN(K217)&lt;&gt;0,
  IF(LEN($J217)=0,"두 칸 모두 입력",
  IF($J217="지정 장비",K217,INDEX($CA:$CA,MATCH(K217,$CB:$CB,0)))),
IF($M217="삭제","삭제",
IF($M217="지정 장비",VLOOKUP($E217,OFFSET($BS:$BV,0,IF($B217=6,1,IF($B217=7,2,0))),MATCH($BV$1,OFFSET($BS$1:$BV$1,0,IF($B217=6,1,IF($B217=7,2,0))),0),1),
IF(OR($M217="캐릭터 상자 일반등급",$M217="캐릭터 상자 영웅등급"),"삭제",
IF(OR($M217="지정 캐릭터",$M217="지정 캐릭터 PP",IF(ISERROR(FIND("지정 캐릭터 LBP",$M217)),0,1)),
  IF(AND(OR($B217=10,$B217=11),$M217=OFFSET($M217,-1,0)),OFFSET(N217,-1,0),VLOOKUP($E217,$BZ:$CA,MATCH($CA$1,$BZ$1:$CA$1,0),1)),
IF(OR($M217="안 지정 캐릭터 영웅등급",$M217="안 지정 캐릭터 PP 일반등급",$M217="안 지정 캐릭터 PP 영웅등급"),
  IF(AND(OR($B217=10,$B217=11),$M217=OFFSET($M217,-1,0)),OFFSET(N217,-1,0),INT($E217*100000)),
"그외없음"))))))</f>
        <v>Equip5302</v>
      </c>
      <c r="O217">
        <f ca="1">IF(LEN(L217)&lt;&gt;0,
  IF(OR(LEN($J217)=0,LEN($K217)=0),"세 칸 모두 입력",L217),
IF($M217="삭제","삭제",
IF(OR($M217="지정 장비",$M217="캐릭터 상자 일반등급",$M217="캐릭터 상자 영웅등급",$M217="지정 캐릭터",IF(ISERROR(FIND("지정 캐릭터 LBP",$M217)),0,1),$M217="안 지정 캐릭터 영웅등급"),1,
IF($M217="지정 캐릭터 PP",
  IF(AND(OR($B217=10,$B217=11),$M217=OFFSET($M217,-1,0)),OFFSET(O217,-1,0),
    VLOOKUP($M217,$AP:$BB,MATCH($AX$1,$AP$1:$BB$1,0),0)+INT($E217*(VLOOKUP($M217,$AP:$BB,MATCH($AY$1,$AP$1:$BB$1,0),0)-VLOOKUP($M217,$AP:$BB,MATCH($AX$1,$AP$1:$BB$1,0),0)+1))),
IF(OR($M217="안 지정 캐릭터 PP 일반등급",$M217="안 지정 캐릭터 PP 영웅등급"),
  IF(AND(OR($B217=10,$B217=11),$M217=OFFSET($M217,-1,0)),OFFSET(O217,-1,0),
    VLOOKUP($M217,$AP:$BB,MATCH($AX$1,$AP$1:$BB$1,0),0)+INT($E217*(VLOOKUP($M217,$AP:$BB,MATCH($AY$1,$AP$1:$BB$1,0),0)-VLOOKUP($M217,$AP:$BB,MATCH($AX$1,$AP$1:$BB$1,0),0)+1))),
"그외없음")))))</f>
        <v>1</v>
      </c>
      <c r="P217" t="str">
        <f ca="1">IF($M217="삭제","삭제",
IF($M217="지정 장비",
  IF(ISBLANK(VLOOKUP($N217,[1]EquipTable!$1:$1048576,MATCH("표준 GO pr Min",[1]EquipTable!$1:$1,0),0)),"DI",
    IF(ISBLANK(VLOOKUP($N217,[1]EquipTable!$1:$1048576,MATCH("표준 DI pr Min",[1]EquipTable!$1:$1,0),0)),"GO",
      IF(G217&lt;IF($B217&lt;=1,0.5,0.25),"DI","GO"))),
IF(OR($M217="캐릭터 상자 일반등급",$M217="캐릭터 상자 영웅등급"),"DI",
IF(OR($M217="지정 캐릭터",IF(ISERROR(FIND("지정 캐릭터 LBP",$M217)),0,1),$M217="안 지정 캐릭터 영웅등급"),"DI",
IF($M217="지정 캐릭터 PP","DI",
IF(OR($M217="안 지정 캐릭터 PP 일반등급",$M217="안 지정 캐릭터 PP 영웅등급"),"GO",
"그외없음"))))))</f>
        <v>GO</v>
      </c>
      <c r="Q217" t="str">
        <f ca="1">IF($M217="삭제","삭제",
IF($P217="GO","삭제",
IF($M217="지정 장비",
  IF(ISBLANK(VLOOKUP($N217,[1]EquipTable!$1:$1048576,MATCH("표준 DI pp Min",[1]EquipTable!$1:$1,0),0)),"삭제",
    VLOOKUP($N217,[1]EquipTable!$1:$1048576,MATCH("표준 DI pp Min",[1]EquipTable!$1:$1,0),0)+INT($H217*(VLOOKUP($N217,[1]EquipTable!$1:$1048576,MATCH("표준 DI pp Max",[1]EquipTable!$1:$1,0),0)-VLOOKUP($N217,[1]EquipTable!$1:$1048576,MATCH("표준 DI pp Min",[1]EquipTable!$1:$1,0),0)+1))),
IF(OR($M217="캐릭터 상자 일반등급",$M217="캐릭터 상자 영웅등급"),"삭제",
IF(OR($M217="지정 캐릭터",IF(ISERROR(FIND("지정 캐릭터 LBP",$M217)),0,1)),
  IF(AND(OR($B217=10,$B217=11),$M217=OFFSET($M217,-1,0)),OFFSET(Q217,-1,0),
    IF(ISBLANK(VLOOKUP($N217,[2]ActorTable!$1:$1048576,MATCH("표준 DI pp Min",[2]ActorTable!$1:$1,0),0)),"삭제",
      INT(VLOOKUP($M217,$AP:$BC,MATCH($AZ$1,$AP$1:$BC$1,0),0)*(VLOOKUP($N217,[2]ActorTable!$1:$1048576,MATCH("표준 DI pp Min",[2]ActorTable!$1:$1,0),0)+$H217*(VLOOKUP($N217,[2]ActorTable!$1:$1048576,MATCH("표준 DI pp Max",[2]ActorTable!$1:$1,0),0)-VLOOKUP($N217,[2]ActorTable!$1:$1048576,MATCH("표준 DI pp Min",[2]ActorTable!$1:$1,0),0)+1))))),
IF($M217="안 지정 캐릭터 영웅등급",
  IF(AND(OR($B217=10,$B217=11),$M217=OFFSET($M217,-1,0)),OFFSET(Q217,-1,0),
    VLOOKUP($M217,$AP:$BC,MATCH($BB$1,$AP$1:$BC$1,0),0)+INT($H217*(VLOOKUP($M217,$AP:$BC,MATCH($BC$1,$AP$1:$BC$1,0),0)-VLOOKUP($M217,$AP:$BC,MATCH($BB$1,$AP$1:$BC$1,0),0)+1))),
IF($M217="지정 캐릭터 PP",
  IF(AND(OR($B217=10,$B217=11),$M217=OFFSET($M217,-1,0)),OFFSET(Q217,-1,0),
    INT($O217*VLOOKUP($M217,$AP:$BC,MATCH($AZ$1,$AP$1:$BC$1,0),0)*IF($O217&lt;=15,1,1+($O217-15)^0.5/8)*CHOOSE(MID($N217,7,1)+1,1,1.25,2))),
"그외없음")))))))</f>
        <v>삭제</v>
      </c>
      <c r="R217">
        <f ca="1">IF($M217="삭제","삭제",
IF($M217="지정 장비",
  IF($P217="DI",
    VLOOKUP($N217,[1]EquipTable!$1:$1048576,MATCH("표준 DI pr Min",[1]EquipTable!$1:$1,0),0)+INT($I217*(VLOOKUP($N217,[1]EquipTable!$1:$1048576,MATCH("표준 DI pr Max",[1]EquipTable!$1:$1,0),0)-VLOOKUP($N217,[1]EquipTable!$1:$1048576,MATCH("표준 DI pr Min",[1]EquipTable!$1:$1,0),0)+1)),
    ROUNDDOWN(VLOOKUP($N217,[1]EquipTable!$1:$1048576,MATCH("표준 GO pr Min",[1]EquipTable!$1:$1,0),0)+INT($I217*(VLOOKUP($N217,[1]EquipTable!$1:$1048576,MATCH("표준 GO pr Max",[1]EquipTable!$1:$1,0),0)-VLOOKUP($N217,[1]EquipTable!$1:$1048576,MATCH("표준 GO pr Min",[1]EquipTable!$1:$1,0),0)+100)),-2)),
IF(OR($M217="캐릭터 상자 일반등급",$M217="캐릭터 상자 영웅등급"),VLOOKUP($M217,$AP:$BC,MATCH($AZ$1,$AP$1:$BC$1,0),0),
IF(OR($M217="지정 캐릭터",IF(ISERROR(FIND("지정 캐릭터 LBP",$M217)),0,1)),
  IF(AND(OR($B217=10,$B217=11),$M217=OFFSET($M217,-1,0)),OFFSET(R217,-1,0),
    INT(VLOOKUP($M217,$AP:$BC,MATCH($AZ$1,$AP$1:$BC$1,0),0)*(VLOOKUP($N217,[2]ActorTable!$1:$1048576,MATCH("표준 DI pr Min",[2]ActorTable!$1:$1,0),0)+$I217*(VLOOKUP($N217,[2]ActorTable!$1:$1048576,MATCH("표준 DI pr Max",[2]ActorTable!$1:$1,0),0)-VLOOKUP($N217,[2]ActorTable!$1:$1048576,MATCH("표준 DI pr Min",[2]ActorTable!$1:$1,0),0)+1)))),
IF($M217="안 지정 캐릭터 영웅등급",
  IF(AND(OR($B217=10,$B217=11),$M217=OFFSET($M217,-1,0)),OFFSET(R217,-1,0),
    VLOOKUP($M217,$AP:$BC,MATCH($AZ$1,$AP$1:$BC$1,0),0)+INT($I217*(VLOOKUP($M217,$AP:$BC,MATCH($BA$1,$AP$1:$BC$1,0),0)-VLOOKUP($M217,$AP:$BC,MATCH($AZ$1,$AP$1:$BC$1,0),0)+1))),
IF($M217="지정 캐릭터 PP",
  IF(AND(OR($B217=10,$B217=11),$M217=OFFSET($M217,-1,0)),OFFSET(R217,-1,0),
    INT($O217*VLOOKUP($M217,$AP:$BC,MATCH($AZ$1,$AP$1:$BC$1,0),0)*IF($O217&lt;=15,1,1+($O217-15)^0.5/8)*CHOOSE(MID($N217,7,1)+1,1,1.25,2)*(VLOOKUP($M217,$AP:$BC,MATCH($BA$1,$AP$1:$BC$1,0),0)+$I217*(VLOOKUP($M217,$AP:$BC,MATCH($BB$1,$AP$1:$BC$1,0),0)-VLOOKUP($M217,$AP:$BC,MATCH($BA$1,$AP$1:$BC$1,0),0))))),
IF(OR($M217="안 지정 캐릭터 PP 일반등급",$M217="안 지정 캐릭터 PP 영웅등급"),
  IF(AND(OR($B217=10,$B217=11),$M217=OFFSET($M217,-1,0)),OFFSET(R217,-1,0),
    $O217*VLOOKUP($M217,$AP:$BC,MATCH($AZ$1,$AP$1:$BC$1,0),0)),
"그외없음")))))))</f>
        <v>7300</v>
      </c>
      <c r="S217" t="str">
        <f ca="1">IF(OR(ISNUMBER(N217),N217="삭제",ISBLANK(N217)),"",
IF(LEFT(N217,5)="Equip",
  IF($BP$1&lt;VLOOKUP(N217,[1]EquipTable!$1:$1048576,MATCH("업데이트순번",[1]EquipTable!$1:$1,0),0),"업데이트순번이상",""),
IF(LEFT(N217,5)="Actor",
  IF($BY$1&lt;VLOOKUP(N217,[2]ActorTable!$1:$1048576,MATCH("업데이트순번",[2]ActorTable!$1:$1,0),0),"업데이트순번이상",""),
"그외없음")))</f>
        <v/>
      </c>
      <c r="T217" t="str">
        <f ca="1">IF(OR(ISNUMBER(N217),N217="삭제",ISBLANK(N217)),"",
IF(LEFT(N217,5)="Equip",IF(MID(N217,7,1)="4","전설",""),
IF(LEFT(N217,5)="Actor",IF(MID(N217,7,1)="2","전설",""),
"그외없음")))</f>
        <v/>
      </c>
      <c r="U217" t="s">
        <v>82</v>
      </c>
      <c r="V217" t="s">
        <v>188</v>
      </c>
      <c r="W217">
        <v>1</v>
      </c>
      <c r="X217" t="s">
        <v>129</v>
      </c>
      <c r="Z217">
        <v>11</v>
      </c>
      <c r="AA217" t="str">
        <f ca="1">IF(ISBLANK(AB217),"",
VLOOKUP(AB217,OFFSET(INDIRECT("$A:$B"),0,MATCH(AB$1&amp;"_Verify",INDIRECT("$1:$1"),0)-1),2,0)
)</f>
        <v>fe</v>
      </c>
      <c r="AB217" t="s">
        <v>82</v>
      </c>
      <c r="AC217" t="s">
        <v>395</v>
      </c>
      <c r="AD217">
        <v>1</v>
      </c>
      <c r="AE217" t="s">
        <v>125</v>
      </c>
      <c r="AG217">
        <v>900</v>
      </c>
      <c r="AH217" t="str">
        <f ca="1">IF(OR(ISNUMBER(AC217),AC217="삭제",ISBLANK(AC217)),"",
IF(LEFT(AC217,5)="Equip",
  IF($BP$1&lt;VLOOKUP(AC217,[1]EquipTable!$1:$1048576,MATCH("업데이트순번",[1]EquipTable!$1:$1,0),0),"업데이트순번이상",""),
IF(LEFT(AC217,5)="Actor",
  IF($BY$1&lt;VLOOKUP(AC217,[2]ActorTable!$1:$1048576,MATCH("업데이트순번",[2]ActorTable!$1:$1,0),0),"업데이트순번이상",""),
"그외없음")))</f>
        <v/>
      </c>
      <c r="AI217" s="11" t="str">
        <f>IF(OR(ISNUMBER(AC217),AC217="삭제",ISBLANK(AC217)),"",
IF(LEFT(AC217,5)="Equip",IF(MID(AC217,7,1)="4","전설",""),
IF(LEFT(AC217,5)="Actor",IF(MID(AC217,7,1)="2","전설",""),
"그외없음")))</f>
        <v/>
      </c>
      <c r="AJ217" t="str">
        <f>IF(ISBLANK($AB217),"",
IF(AND($B217&gt;=VLOOKUP($AB217,$AP:$AS,3,0),$B217&lt;=VLOOKUP($AB217,$AP:$AS,4,0)),"","슬롯타입이상"))</f>
        <v/>
      </c>
      <c r="AK217" t="str">
        <f ca="1">IF(OR(
  AND(NOT(ISERROR(FIND("상자",AB217))),ISBLANK(AC217)),
  AND(ISBLANK(AB217),ISBLANK(AC217)),
  AND(NOT(ISERROR(FIND("안 지정",AB217))),ISNUMBER(AC217))),"",
IF(AND(NOT(ISERROR(FIND("상자",AB217))),NOT(ISBLANK(AC217))),"밸류불필요",
IF(AND(NOT(ISERROR(FIND("안 지정",AB217))),NOT(ISNUMBER(AC217))),"숫자필요",
IF(NOT(ISERROR(FIND("장비",AB217))),
  IFERROR(VLOOKUP(AC217,[1]EquipTable!$A:$T,MATCH("이름참고",[1]EquipTable!$1:$1,0),0),"장비없음"),
IF(NOT(ISERROR(FIND("캐릭터",AB217))),
  IFERROR(VLOOKUP(AC217,[2]ActorTable!$A:$H,MATCH("이름참고",[2]ActorTable!$1:$1,0),0),"캐릭터없음"),
"")))))</f>
        <v>숨겨온 원한</v>
      </c>
      <c r="AL217">
        <v>1</v>
      </c>
      <c r="AM217" t="str">
        <f ca="1">IF(ROW()=2,AN217,OFFSET(AM217,-1,0)&amp;IF(LEN(AN217)=0,"",","&amp;AN217))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v>
      </c>
      <c r="AN217" t="str">
        <f ca="1">IF(AL217&lt;&gt;1,"",
"{"""&amp;A$1&amp;""":"&amp;A217
&amp;","""&amp;B$1&amp;""":"&amp;B217
&amp;IF(LEN(AA217)=0,"",","""&amp;AA$1&amp;""":"""&amp;AA217&amp;"""")
&amp;IF(LEN(AC217)=0,"",","""&amp;AC$1&amp;""":"""&amp;AC217&amp;"""")
&amp;IF(LEN(AD217)=0,"",","""&amp;AD$1&amp;""":"&amp;AD217)
&amp;IF(LEN(AE217)=0,"",","""&amp;AE$1&amp;""":"""&amp;AE217&amp;"""")
&amp;IF(LEN(AF217)=0,"",","""&amp;AF$1&amp;""":"&amp;AF217)
&amp;IF(LEN(AG217)=0,"",","""&amp;AG$1&amp;""":"&amp;AG217)&amp;"}")</f>
        <v>{"dy":22,"sl":5,"tp":"fe","vl":"Equip1002","cn":1,"pt":"GO","pr":900}</v>
      </c>
    </row>
    <row r="218" spans="1:40">
      <c r="A218">
        <v>22</v>
      </c>
      <c r="B218">
        <v>6</v>
      </c>
      <c r="C218">
        <f>IF(B218&lt;=9,0,
IF(B218=10,1,2))</f>
        <v>0</v>
      </c>
      <c r="D218">
        <f ca="1">RAND()</f>
        <v>0.90389607658998028</v>
      </c>
      <c r="E218">
        <f ca="1">RAND()</f>
        <v>9.3245332278820148E-2</v>
      </c>
      <c r="F218">
        <f ca="1">RAND()</f>
        <v>0.24439421359059033</v>
      </c>
      <c r="G218">
        <f ca="1">RAND()</f>
        <v>0.36948538686666588</v>
      </c>
      <c r="H218">
        <f ca="1">RAND()</f>
        <v>5.2550040573221657E-2</v>
      </c>
      <c r="I218">
        <f ca="1">RAND()</f>
        <v>7.3165785913426706E-2</v>
      </c>
      <c r="M218" t="str">
        <f ca="1">IF(LEN(J218)&lt;&gt;0,J218,VLOOKUP(D218+$B218,$BJ:$BK,MATCH($BK$1,$BJ$1:$BK$1,0),1))</f>
        <v>지정 장비</v>
      </c>
      <c r="N218" t="str">
        <f ca="1">IF(LEN(K218)&lt;&gt;0,
  IF(LEN($J218)=0,"두 칸 모두 입력",
  IF($J218="지정 장비",K218,INDEX($CA:$CA,MATCH(K218,$CB:$CB,0)))),
IF($M218="삭제","삭제",
IF($M218="지정 장비",VLOOKUP($E218,OFFSET($BS:$BV,0,IF($B218=6,1,IF($B218=7,2,0))),MATCH($BV$1,OFFSET($BS$1:$BV$1,0,IF($B218=6,1,IF($B218=7,2,0))),0),1),
IF(OR($M218="캐릭터 상자 일반등급",$M218="캐릭터 상자 영웅등급"),"삭제",
IF(OR($M218="지정 캐릭터",$M218="지정 캐릭터 PP",IF(ISERROR(FIND("지정 캐릭터 LBP",$M218)),0,1)),
  IF(AND(OR($B218=10,$B218=11),$M218=OFFSET($M218,-1,0)),OFFSET(N218,-1,0),VLOOKUP($E218,$BZ:$CA,MATCH($CA$1,$BZ$1:$CA$1,0),1)),
IF(OR($M218="안 지정 캐릭터 영웅등급",$M218="안 지정 캐릭터 PP 일반등급",$M218="안 지정 캐릭터 PP 영웅등급"),
  IF(AND(OR($B218=10,$B218=11),$M218=OFFSET($M218,-1,0)),OFFSET(N218,-1,0),INT($E218*100000)),
"그외없음"))))))</f>
        <v>Equip1002</v>
      </c>
      <c r="O218">
        <f ca="1">IF(LEN(L218)&lt;&gt;0,
  IF(OR(LEN($J218)=0,LEN($K218)=0),"세 칸 모두 입력",L218),
IF($M218="삭제","삭제",
IF(OR($M218="지정 장비",$M218="캐릭터 상자 일반등급",$M218="캐릭터 상자 영웅등급",$M218="지정 캐릭터",IF(ISERROR(FIND("지정 캐릭터 LBP",$M218)),0,1),$M218="안 지정 캐릭터 영웅등급"),1,
IF($M218="지정 캐릭터 PP",
  IF(AND(OR($B218=10,$B218=11),$M218=OFFSET($M218,-1,0)),OFFSET(O218,-1,0),
    VLOOKUP($M218,$AP:$BB,MATCH($AX$1,$AP$1:$BB$1,0),0)+INT($E218*(VLOOKUP($M218,$AP:$BB,MATCH($AY$1,$AP$1:$BB$1,0),0)-VLOOKUP($M218,$AP:$BB,MATCH($AX$1,$AP$1:$BB$1,0),0)+1))),
IF(OR($M218="안 지정 캐릭터 PP 일반등급",$M218="안 지정 캐릭터 PP 영웅등급"),
  IF(AND(OR($B218=10,$B218=11),$M218=OFFSET($M218,-1,0)),OFFSET(O218,-1,0),
    VLOOKUP($M218,$AP:$BB,MATCH($AX$1,$AP$1:$BB$1,0),0)+INT($E218*(VLOOKUP($M218,$AP:$BB,MATCH($AY$1,$AP$1:$BB$1,0),0)-VLOOKUP($M218,$AP:$BB,MATCH($AX$1,$AP$1:$BB$1,0),0)+1))),
"그외없음")))))</f>
        <v>1</v>
      </c>
      <c r="P218" t="str">
        <f ca="1">IF($M218="삭제","삭제",
IF($M218="지정 장비",
  IF(ISBLANK(VLOOKUP($N218,[1]EquipTable!$1:$1048576,MATCH("표준 GO pr Min",[1]EquipTable!$1:$1,0),0)),"DI",
    IF(ISBLANK(VLOOKUP($N218,[1]EquipTable!$1:$1048576,MATCH("표준 DI pr Min",[1]EquipTable!$1:$1,0),0)),"GO",
      IF(G218&lt;IF($B218&lt;=1,0.5,0.25),"DI","GO"))),
IF(OR($M218="캐릭터 상자 일반등급",$M218="캐릭터 상자 영웅등급"),"DI",
IF(OR($M218="지정 캐릭터",IF(ISERROR(FIND("지정 캐릭터 LBP",$M218)),0,1),$M218="안 지정 캐릭터 영웅등급"),"DI",
IF($M218="지정 캐릭터 PP","DI",
IF(OR($M218="안 지정 캐릭터 PP 일반등급",$M218="안 지정 캐릭터 PP 영웅등급"),"GO",
"그외없음"))))))</f>
        <v>GO</v>
      </c>
      <c r="Q218" t="str">
        <f ca="1">IF($M218="삭제","삭제",
IF($P218="GO","삭제",
IF($M218="지정 장비",
  IF(ISBLANK(VLOOKUP($N218,[1]EquipTable!$1:$1048576,MATCH("표준 DI pp Min",[1]EquipTable!$1:$1,0),0)),"삭제",
    VLOOKUP($N218,[1]EquipTable!$1:$1048576,MATCH("표준 DI pp Min",[1]EquipTable!$1:$1,0),0)+INT($H218*(VLOOKUP($N218,[1]EquipTable!$1:$1048576,MATCH("표준 DI pp Max",[1]EquipTable!$1:$1,0),0)-VLOOKUP($N218,[1]EquipTable!$1:$1048576,MATCH("표준 DI pp Min",[1]EquipTable!$1:$1,0),0)+1))),
IF(OR($M218="캐릭터 상자 일반등급",$M218="캐릭터 상자 영웅등급"),"삭제",
IF(OR($M218="지정 캐릭터",IF(ISERROR(FIND("지정 캐릭터 LBP",$M218)),0,1)),
  IF(AND(OR($B218=10,$B218=11),$M218=OFFSET($M218,-1,0)),OFFSET(Q218,-1,0),
    IF(ISBLANK(VLOOKUP($N218,[2]ActorTable!$1:$1048576,MATCH("표준 DI pp Min",[2]ActorTable!$1:$1,0),0)),"삭제",
      INT(VLOOKUP($M218,$AP:$BC,MATCH($AZ$1,$AP$1:$BC$1,0),0)*(VLOOKUP($N218,[2]ActorTable!$1:$1048576,MATCH("표준 DI pp Min",[2]ActorTable!$1:$1,0),0)+$H218*(VLOOKUP($N218,[2]ActorTable!$1:$1048576,MATCH("표준 DI pp Max",[2]ActorTable!$1:$1,0),0)-VLOOKUP($N218,[2]ActorTable!$1:$1048576,MATCH("표준 DI pp Min",[2]ActorTable!$1:$1,0),0)+1))))),
IF($M218="안 지정 캐릭터 영웅등급",
  IF(AND(OR($B218=10,$B218=11),$M218=OFFSET($M218,-1,0)),OFFSET(Q218,-1,0),
    VLOOKUP($M218,$AP:$BC,MATCH($BB$1,$AP$1:$BC$1,0),0)+INT($H218*(VLOOKUP($M218,$AP:$BC,MATCH($BC$1,$AP$1:$BC$1,0),0)-VLOOKUP($M218,$AP:$BC,MATCH($BB$1,$AP$1:$BC$1,0),0)+1))),
IF($M218="지정 캐릭터 PP",
  IF(AND(OR($B218=10,$B218=11),$M218=OFFSET($M218,-1,0)),OFFSET(Q218,-1,0),
    INT($O218*VLOOKUP($M218,$AP:$BC,MATCH($AZ$1,$AP$1:$BC$1,0),0)*IF($O218&lt;=15,1,1+($O218-15)^0.5/8)*CHOOSE(MID($N218,7,1)+1,1,1.25,2))),
"그외없음")))))))</f>
        <v>삭제</v>
      </c>
      <c r="R218">
        <f ca="1">IF($M218="삭제","삭제",
IF($M218="지정 장비",
  IF($P218="DI",
    VLOOKUP($N218,[1]EquipTable!$1:$1048576,MATCH("표준 DI pr Min",[1]EquipTable!$1:$1,0),0)+INT($I218*(VLOOKUP($N218,[1]EquipTable!$1:$1048576,MATCH("표준 DI pr Max",[1]EquipTable!$1:$1,0),0)-VLOOKUP($N218,[1]EquipTable!$1:$1048576,MATCH("표준 DI pr Min",[1]EquipTable!$1:$1,0),0)+1)),
    ROUNDDOWN(VLOOKUP($N218,[1]EquipTable!$1:$1048576,MATCH("표준 GO pr Min",[1]EquipTable!$1:$1,0),0)+INT($I218*(VLOOKUP($N218,[1]EquipTable!$1:$1048576,MATCH("표준 GO pr Max",[1]EquipTable!$1:$1,0),0)-VLOOKUP($N218,[1]EquipTable!$1:$1048576,MATCH("표준 GO pr Min",[1]EquipTable!$1:$1,0),0)+100)),-2)),
IF(OR($M218="캐릭터 상자 일반등급",$M218="캐릭터 상자 영웅등급"),VLOOKUP($M218,$AP:$BC,MATCH($AZ$1,$AP$1:$BC$1,0),0),
IF(OR($M218="지정 캐릭터",IF(ISERROR(FIND("지정 캐릭터 LBP",$M218)),0,1)),
  IF(AND(OR($B218=10,$B218=11),$M218=OFFSET($M218,-1,0)),OFFSET(R218,-1,0),
    INT(VLOOKUP($M218,$AP:$BC,MATCH($AZ$1,$AP$1:$BC$1,0),0)*(VLOOKUP($N218,[2]ActorTable!$1:$1048576,MATCH("표준 DI pr Min",[2]ActorTable!$1:$1,0),0)+$I218*(VLOOKUP($N218,[2]ActorTable!$1:$1048576,MATCH("표준 DI pr Max",[2]ActorTable!$1:$1,0),0)-VLOOKUP($N218,[2]ActorTable!$1:$1048576,MATCH("표준 DI pr Min",[2]ActorTable!$1:$1,0),0)+1)))),
IF($M218="안 지정 캐릭터 영웅등급",
  IF(AND(OR($B218=10,$B218=11),$M218=OFFSET($M218,-1,0)),OFFSET(R218,-1,0),
    VLOOKUP($M218,$AP:$BC,MATCH($AZ$1,$AP$1:$BC$1,0),0)+INT($I218*(VLOOKUP($M218,$AP:$BC,MATCH($BA$1,$AP$1:$BC$1,0),0)-VLOOKUP($M218,$AP:$BC,MATCH($AZ$1,$AP$1:$BC$1,0),0)+1))),
IF($M218="지정 캐릭터 PP",
  IF(AND(OR($B218=10,$B218=11),$M218=OFFSET($M218,-1,0)),OFFSET(R218,-1,0),
    INT($O218*VLOOKUP($M218,$AP:$BC,MATCH($AZ$1,$AP$1:$BC$1,0),0)*IF($O218&lt;=15,1,1+($O218-15)^0.5/8)*CHOOSE(MID($N218,7,1)+1,1,1.25,2)*(VLOOKUP($M218,$AP:$BC,MATCH($BA$1,$AP$1:$BC$1,0),0)+$I218*(VLOOKUP($M218,$AP:$BC,MATCH($BB$1,$AP$1:$BC$1,0),0)-VLOOKUP($M218,$AP:$BC,MATCH($BA$1,$AP$1:$BC$1,0),0))))),
IF(OR($M218="안 지정 캐릭터 PP 일반등급",$M218="안 지정 캐릭터 PP 영웅등급"),
  IF(AND(OR($B218=10,$B218=11),$M218=OFFSET($M218,-1,0)),OFFSET(R218,-1,0),
    $O218*VLOOKUP($M218,$AP:$BC,MATCH($AZ$1,$AP$1:$BC$1,0),0)),
"그외없음")))))))</f>
        <v>600</v>
      </c>
      <c r="S218" t="str">
        <f ca="1">IF(OR(ISNUMBER(N218),N218="삭제",ISBLANK(N218)),"",
IF(LEFT(N218,5)="Equip",
  IF($BP$1&lt;VLOOKUP(N218,[1]EquipTable!$1:$1048576,MATCH("업데이트순번",[1]EquipTable!$1:$1,0),0),"업데이트순번이상",""),
IF(LEFT(N218,5)="Actor",
  IF($BY$1&lt;VLOOKUP(N218,[2]ActorTable!$1:$1048576,MATCH("업데이트순번",[2]ActorTable!$1:$1,0),0),"업데이트순번이상",""),
"그외없음")))</f>
        <v/>
      </c>
      <c r="T218" t="str">
        <f ca="1">IF(OR(ISNUMBER(N218),N218="삭제",ISBLANK(N218)),"",
IF(LEFT(N218,5)="Equip",IF(MID(N218,7,1)="4","전설",""),
IF(LEFT(N218,5)="Actor",IF(MID(N218,7,1)="2","전설",""),
"그외없음")))</f>
        <v/>
      </c>
      <c r="U218" t="s">
        <v>82</v>
      </c>
      <c r="V218" t="s">
        <v>253</v>
      </c>
      <c r="W218">
        <v>1</v>
      </c>
      <c r="X218" t="s">
        <v>125</v>
      </c>
      <c r="Z218">
        <v>3900</v>
      </c>
      <c r="AA218" t="str">
        <f ca="1">IF(ISBLANK(AB218),"",
VLOOKUP(AB218,OFFSET(INDIRECT("$A:$B"),0,MATCH(AB$1&amp;"_Verify",INDIRECT("$1:$1"),0)-1),2,0)
)</f>
        <v>uph</v>
      </c>
      <c r="AB218" t="s">
        <v>91</v>
      </c>
      <c r="AC218">
        <v>38584</v>
      </c>
      <c r="AD218">
        <v>9</v>
      </c>
      <c r="AE218" t="s">
        <v>125</v>
      </c>
      <c r="AG218">
        <v>2700</v>
      </c>
      <c r="AH218" t="str">
        <f>IF(OR(ISNUMBER(AC218),AC218="삭제",ISBLANK(AC218)),"",
IF(LEFT(AC218,5)="Equip",
  IF($BP$1&lt;VLOOKUP(AC218,[1]EquipTable!$1:$1048576,MATCH("업데이트순번",[1]EquipTable!$1:$1,0),0),"업데이트순번이상",""),
IF(LEFT(AC218,5)="Actor",
  IF($BY$1&lt;VLOOKUP(AC218,[2]ActorTable!$1:$1048576,MATCH("업데이트순번",[2]ActorTable!$1:$1,0),0),"업데이트순번이상",""),
"그외없음")))</f>
        <v/>
      </c>
      <c r="AI218" s="11" t="str">
        <f>IF(OR(ISNUMBER(AC218),AC218="삭제",ISBLANK(AC218)),"",
IF(LEFT(AC218,5)="Equip",IF(MID(AC218,7,1)="4","전설",""),
IF(LEFT(AC218,5)="Actor",IF(MID(AC218,7,1)="2","전설",""),
"그외없음")))</f>
        <v/>
      </c>
      <c r="AJ218" t="str">
        <f>IF(ISBLANK($AB218),"",
IF(AND($B218&gt;=VLOOKUP($AB218,$AP:$AS,3,0),$B218&lt;=VLOOKUP($AB218,$AP:$AS,4,0)),"","슬롯타입이상"))</f>
        <v/>
      </c>
      <c r="AK218" t="str">
        <f>IF(OR(
  AND(NOT(ISERROR(FIND("상자",AB218))),ISBLANK(AC218)),
  AND(ISBLANK(AB218),ISBLANK(AC218)),
  AND(NOT(ISERROR(FIND("안 지정",AB218))),ISNUMBER(AC218))),"",
IF(AND(NOT(ISERROR(FIND("상자",AB218))),NOT(ISBLANK(AC218))),"밸류불필요",
IF(AND(NOT(ISERROR(FIND("안 지정",AB218))),NOT(ISNUMBER(AC218))),"숫자필요",
IF(NOT(ISERROR(FIND("장비",AB218))),
  IFERROR(VLOOKUP(AC218,[1]EquipTable!$A:$T,MATCH("이름참고",[1]EquipTable!$1:$1,0),0),"장비없음"),
IF(NOT(ISERROR(FIND("캐릭터",AB218))),
  IFERROR(VLOOKUP(AC218,[2]ActorTable!$A:$H,MATCH("이름참고",[2]ActorTable!$1:$1,0),0),"캐릭터없음"),
"")))))</f>
        <v/>
      </c>
      <c r="AL218">
        <v>1</v>
      </c>
      <c r="AM218" t="str">
        <f ca="1">IF(ROW()=2,AN218,OFFSET(AM218,-1,0)&amp;IF(LEN(AN218)=0,"",","&amp;AN218))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v>
      </c>
      <c r="AN218" t="str">
        <f ca="1">IF(AL218&lt;&gt;1,"",
"{"""&amp;A$1&amp;""":"&amp;A218
&amp;","""&amp;B$1&amp;""":"&amp;B218
&amp;IF(LEN(AA218)=0,"",","""&amp;AA$1&amp;""":"""&amp;AA218&amp;"""")
&amp;IF(LEN(AC218)=0,"",","""&amp;AC$1&amp;""":"""&amp;AC218&amp;"""")
&amp;IF(LEN(AD218)=0,"",","""&amp;AD$1&amp;""":"&amp;AD218)
&amp;IF(LEN(AE218)=0,"",","""&amp;AE$1&amp;""":"""&amp;AE218&amp;"""")
&amp;IF(LEN(AF218)=0,"",","""&amp;AF$1&amp;""":"&amp;AF218)
&amp;IF(LEN(AG218)=0,"",","""&amp;AG$1&amp;""":"&amp;AG218)&amp;"}")</f>
        <v>{"dy":22,"sl":6,"tp":"uph","vl":"38584","cn":9,"pt":"GO","pr":2700}</v>
      </c>
    </row>
    <row r="219" spans="1:40">
      <c r="A219">
        <v>22</v>
      </c>
      <c r="B219">
        <v>7</v>
      </c>
      <c r="C219">
        <f>IF(B219&lt;=9,0,
IF(B219=10,1,2))</f>
        <v>0</v>
      </c>
      <c r="D219">
        <f ca="1">RAND()</f>
        <v>0.59938180346411774</v>
      </c>
      <c r="E219">
        <f ca="1">RAND()</f>
        <v>0.95276652080054636</v>
      </c>
      <c r="F219">
        <f ca="1">RAND()</f>
        <v>0.36011005778383387</v>
      </c>
      <c r="G219">
        <f ca="1">RAND()</f>
        <v>0.92011342153706988</v>
      </c>
      <c r="H219">
        <f ca="1">RAND()</f>
        <v>3.4649212760111903E-2</v>
      </c>
      <c r="I219">
        <f ca="1">RAND()</f>
        <v>0.35160576172552849</v>
      </c>
      <c r="M219" t="str">
        <f ca="1">IF(LEN(J219)&lt;&gt;0,J219,VLOOKUP(D219+$B219,$BJ:$BK,MATCH($BK$1,$BJ$1:$BK$1,0),1))</f>
        <v>지정 장비</v>
      </c>
      <c r="N219" t="str">
        <f ca="1">IF(LEN(K219)&lt;&gt;0,
  IF(LEN($J219)=0,"두 칸 모두 입력",
  IF($J219="지정 장비",K219,INDEX($CA:$CA,MATCH(K219,$CB:$CB,0)))),
IF($M219="삭제","삭제",
IF($M219="지정 장비",VLOOKUP($E219,OFFSET($BS:$BV,0,IF($B219=6,1,IF($B219=7,2,0))),MATCH($BV$1,OFFSET($BS$1:$BV$1,0,IF($B219=6,1,IF($B219=7,2,0))),0),1),
IF(OR($M219="캐릭터 상자 일반등급",$M219="캐릭터 상자 영웅등급"),"삭제",
IF(OR($M219="지정 캐릭터",$M219="지정 캐릭터 PP",IF(ISERROR(FIND("지정 캐릭터 LBP",$M219)),0,1)),
  IF(AND(OR($B219=10,$B219=11),$M219=OFFSET($M219,-1,0)),OFFSET(N219,-1,0),VLOOKUP($E219,$BZ:$CA,MATCH($CA$1,$BZ$1:$CA$1,0),1)),
IF(OR($M219="안 지정 캐릭터 영웅등급",$M219="안 지정 캐릭터 PP 일반등급",$M219="안 지정 캐릭터 PP 영웅등급"),
  IF(AND(OR($B219=10,$B219=11),$M219=OFFSET($M219,-1,0)),OFFSET(N219,-1,0),INT($E219*100000)),
"그외없음"))))))</f>
        <v>Equip8301</v>
      </c>
      <c r="O219">
        <f ca="1">IF(LEN(L219)&lt;&gt;0,
  IF(OR(LEN($J219)=0,LEN($K219)=0),"세 칸 모두 입력",L219),
IF($M219="삭제","삭제",
IF(OR($M219="지정 장비",$M219="캐릭터 상자 일반등급",$M219="캐릭터 상자 영웅등급",$M219="지정 캐릭터",IF(ISERROR(FIND("지정 캐릭터 LBP",$M219)),0,1),$M219="안 지정 캐릭터 영웅등급"),1,
IF($M219="지정 캐릭터 PP",
  IF(AND(OR($B219=10,$B219=11),$M219=OFFSET($M219,-1,0)),OFFSET(O219,-1,0),
    VLOOKUP($M219,$AP:$BB,MATCH($AX$1,$AP$1:$BB$1,0),0)+INT($E219*(VLOOKUP($M219,$AP:$BB,MATCH($AY$1,$AP$1:$BB$1,0),0)-VLOOKUP($M219,$AP:$BB,MATCH($AX$1,$AP$1:$BB$1,0),0)+1))),
IF(OR($M219="안 지정 캐릭터 PP 일반등급",$M219="안 지정 캐릭터 PP 영웅등급"),
  IF(AND(OR($B219=10,$B219=11),$M219=OFFSET($M219,-1,0)),OFFSET(O219,-1,0),
    VLOOKUP($M219,$AP:$BB,MATCH($AX$1,$AP$1:$BB$1,0),0)+INT($E219*(VLOOKUP($M219,$AP:$BB,MATCH($AY$1,$AP$1:$BB$1,0),0)-VLOOKUP($M219,$AP:$BB,MATCH($AX$1,$AP$1:$BB$1,0),0)+1))),
"그외없음")))))</f>
        <v>1</v>
      </c>
      <c r="P219" t="str">
        <f ca="1">IF($M219="삭제","삭제",
IF($M219="지정 장비",
  IF(ISBLANK(VLOOKUP($N219,[1]EquipTable!$1:$1048576,MATCH("표준 GO pr Min",[1]EquipTable!$1:$1,0),0)),"DI",
    IF(ISBLANK(VLOOKUP($N219,[1]EquipTable!$1:$1048576,MATCH("표준 DI pr Min",[1]EquipTable!$1:$1,0),0)),"GO",
      IF(G219&lt;IF($B219&lt;=1,0.5,0.25),"DI","GO"))),
IF(OR($M219="캐릭터 상자 일반등급",$M219="캐릭터 상자 영웅등급"),"DI",
IF(OR($M219="지정 캐릭터",IF(ISERROR(FIND("지정 캐릭터 LBP",$M219)),0,1),$M219="안 지정 캐릭터 영웅등급"),"DI",
IF($M219="지정 캐릭터 PP","DI",
IF(OR($M219="안 지정 캐릭터 PP 일반등급",$M219="안 지정 캐릭터 PP 영웅등급"),"GO",
"그외없음"))))))</f>
        <v>GO</v>
      </c>
      <c r="Q219" t="str">
        <f ca="1">IF($M219="삭제","삭제",
IF($P219="GO","삭제",
IF($M219="지정 장비",
  IF(ISBLANK(VLOOKUP($N219,[1]EquipTable!$1:$1048576,MATCH("표준 DI pp Min",[1]EquipTable!$1:$1,0),0)),"삭제",
    VLOOKUP($N219,[1]EquipTable!$1:$1048576,MATCH("표준 DI pp Min",[1]EquipTable!$1:$1,0),0)+INT($H219*(VLOOKUP($N219,[1]EquipTable!$1:$1048576,MATCH("표준 DI pp Max",[1]EquipTable!$1:$1,0),0)-VLOOKUP($N219,[1]EquipTable!$1:$1048576,MATCH("표준 DI pp Min",[1]EquipTable!$1:$1,0),0)+1))),
IF(OR($M219="캐릭터 상자 일반등급",$M219="캐릭터 상자 영웅등급"),"삭제",
IF(OR($M219="지정 캐릭터",IF(ISERROR(FIND("지정 캐릭터 LBP",$M219)),0,1)),
  IF(AND(OR($B219=10,$B219=11),$M219=OFFSET($M219,-1,0)),OFFSET(Q219,-1,0),
    IF(ISBLANK(VLOOKUP($N219,[2]ActorTable!$1:$1048576,MATCH("표준 DI pp Min",[2]ActorTable!$1:$1,0),0)),"삭제",
      INT(VLOOKUP($M219,$AP:$BC,MATCH($AZ$1,$AP$1:$BC$1,0),0)*(VLOOKUP($N219,[2]ActorTable!$1:$1048576,MATCH("표준 DI pp Min",[2]ActorTable!$1:$1,0),0)+$H219*(VLOOKUP($N219,[2]ActorTable!$1:$1048576,MATCH("표준 DI pp Max",[2]ActorTable!$1:$1,0),0)-VLOOKUP($N219,[2]ActorTable!$1:$1048576,MATCH("표준 DI pp Min",[2]ActorTable!$1:$1,0),0)+1))))),
IF($M219="안 지정 캐릭터 영웅등급",
  IF(AND(OR($B219=10,$B219=11),$M219=OFFSET($M219,-1,0)),OFFSET(Q219,-1,0),
    VLOOKUP($M219,$AP:$BC,MATCH($BB$1,$AP$1:$BC$1,0),0)+INT($H219*(VLOOKUP($M219,$AP:$BC,MATCH($BC$1,$AP$1:$BC$1,0),0)-VLOOKUP($M219,$AP:$BC,MATCH($BB$1,$AP$1:$BC$1,0),0)+1))),
IF($M219="지정 캐릭터 PP",
  IF(AND(OR($B219=10,$B219=11),$M219=OFFSET($M219,-1,0)),OFFSET(Q219,-1,0),
    INT($O219*VLOOKUP($M219,$AP:$BC,MATCH($AZ$1,$AP$1:$BC$1,0),0)*IF($O219&lt;=15,1,1+($O219-15)^0.5/8)*CHOOSE(MID($N219,7,1)+1,1,1.25,2))),
"그외없음")))))))</f>
        <v>삭제</v>
      </c>
      <c r="R219">
        <f ca="1">IF($M219="삭제","삭제",
IF($M219="지정 장비",
  IF($P219="DI",
    VLOOKUP($N219,[1]EquipTable!$1:$1048576,MATCH("표준 DI pr Min",[1]EquipTable!$1:$1,0),0)+INT($I219*(VLOOKUP($N219,[1]EquipTable!$1:$1048576,MATCH("표준 DI pr Max",[1]EquipTable!$1:$1,0),0)-VLOOKUP($N219,[1]EquipTable!$1:$1048576,MATCH("표준 DI pr Min",[1]EquipTable!$1:$1,0),0)+1)),
    ROUNDDOWN(VLOOKUP($N219,[1]EquipTable!$1:$1048576,MATCH("표준 GO pr Min",[1]EquipTable!$1:$1,0),0)+INT($I219*(VLOOKUP($N219,[1]EquipTable!$1:$1048576,MATCH("표준 GO pr Max",[1]EquipTable!$1:$1,0),0)-VLOOKUP($N219,[1]EquipTable!$1:$1048576,MATCH("표준 GO pr Min",[1]EquipTable!$1:$1,0),0)+100)),-2)),
IF(OR($M219="캐릭터 상자 일반등급",$M219="캐릭터 상자 영웅등급"),VLOOKUP($M219,$AP:$BC,MATCH($AZ$1,$AP$1:$BC$1,0),0),
IF(OR($M219="지정 캐릭터",IF(ISERROR(FIND("지정 캐릭터 LBP",$M219)),0,1)),
  IF(AND(OR($B219=10,$B219=11),$M219=OFFSET($M219,-1,0)),OFFSET(R219,-1,0),
    INT(VLOOKUP($M219,$AP:$BC,MATCH($AZ$1,$AP$1:$BC$1,0),0)*(VLOOKUP($N219,[2]ActorTable!$1:$1048576,MATCH("표준 DI pr Min",[2]ActorTable!$1:$1,0),0)+$I219*(VLOOKUP($N219,[2]ActorTable!$1:$1048576,MATCH("표준 DI pr Max",[2]ActorTable!$1:$1,0),0)-VLOOKUP($N219,[2]ActorTable!$1:$1048576,MATCH("표준 DI pr Min",[2]ActorTable!$1:$1,0),0)+1)))),
IF($M219="안 지정 캐릭터 영웅등급",
  IF(AND(OR($B219=10,$B219=11),$M219=OFFSET($M219,-1,0)),OFFSET(R219,-1,0),
    VLOOKUP($M219,$AP:$BC,MATCH($AZ$1,$AP$1:$BC$1,0),0)+INT($I219*(VLOOKUP($M219,$AP:$BC,MATCH($BA$1,$AP$1:$BC$1,0),0)-VLOOKUP($M219,$AP:$BC,MATCH($AZ$1,$AP$1:$BC$1,0),0)+1))),
IF($M219="지정 캐릭터 PP",
  IF(AND(OR($B219=10,$B219=11),$M219=OFFSET($M219,-1,0)),OFFSET(R219,-1,0),
    INT($O219*VLOOKUP($M219,$AP:$BC,MATCH($AZ$1,$AP$1:$BC$1,0),0)*IF($O219&lt;=15,1,1+($O219-15)^0.5/8)*CHOOSE(MID($N219,7,1)+1,1,1.25,2)*(VLOOKUP($M219,$AP:$BC,MATCH($BA$1,$AP$1:$BC$1,0),0)+$I219*(VLOOKUP($M219,$AP:$BC,MATCH($BB$1,$AP$1:$BC$1,0),0)-VLOOKUP($M219,$AP:$BC,MATCH($BA$1,$AP$1:$BC$1,0),0))))),
IF(OR($M219="안 지정 캐릭터 PP 일반등급",$M219="안 지정 캐릭터 PP 영웅등급"),
  IF(AND(OR($B219=10,$B219=11),$M219=OFFSET($M219,-1,0)),OFFSET(R219,-1,0),
    $O219*VLOOKUP($M219,$AP:$BC,MATCH($AZ$1,$AP$1:$BC$1,0),0)),
"그외없음")))))))</f>
        <v>74200</v>
      </c>
      <c r="S219" t="str">
        <f ca="1">IF(OR(ISNUMBER(N219),N219="삭제",ISBLANK(N219)),"",
IF(LEFT(N219,5)="Equip",
  IF($BP$1&lt;VLOOKUP(N219,[1]EquipTable!$1:$1048576,MATCH("업데이트순번",[1]EquipTable!$1:$1,0),0),"업데이트순번이상",""),
IF(LEFT(N219,5)="Actor",
  IF($BY$1&lt;VLOOKUP(N219,[2]ActorTable!$1:$1048576,MATCH("업데이트순번",[2]ActorTable!$1:$1,0),0),"업데이트순번이상",""),
"그외없음")))</f>
        <v/>
      </c>
      <c r="T219" t="str">
        <f ca="1">IF(OR(ISNUMBER(N219),N219="삭제",ISBLANK(N219)),"",
IF(LEFT(N219,5)="Equip",IF(MID(N219,7,1)="4","전설",""),
IF(LEFT(N219,5)="Actor",IF(MID(N219,7,1)="2","전설",""),
"그외없음")))</f>
        <v/>
      </c>
      <c r="U219" t="s">
        <v>82</v>
      </c>
      <c r="V219" t="s">
        <v>245</v>
      </c>
      <c r="W219">
        <v>1</v>
      </c>
      <c r="X219" t="s">
        <v>125</v>
      </c>
      <c r="Z219">
        <v>800</v>
      </c>
      <c r="AA219" t="str">
        <f ca="1">IF(ISBLANK(AB219),"",
VLOOKUP(AB219,OFFSET(INDIRECT("$A:$B"),0,MATCH(AB$1&amp;"_Verify",INDIRECT("$1:$1"),0)-1),2,0)
)</f>
        <v>fe</v>
      </c>
      <c r="AB219" t="s">
        <v>82</v>
      </c>
      <c r="AC219" t="s">
        <v>403</v>
      </c>
      <c r="AD219">
        <v>1</v>
      </c>
      <c r="AE219" t="s">
        <v>125</v>
      </c>
      <c r="AG219">
        <v>8000</v>
      </c>
      <c r="AH219" t="str">
        <f ca="1">IF(OR(ISNUMBER(AC219),AC219="삭제",ISBLANK(AC219)),"",
IF(LEFT(AC219,5)="Equip",
  IF($BP$1&lt;VLOOKUP(AC219,[1]EquipTable!$1:$1048576,MATCH("업데이트순번",[1]EquipTable!$1:$1,0),0),"업데이트순번이상",""),
IF(LEFT(AC219,5)="Actor",
  IF($BY$1&lt;VLOOKUP(AC219,[2]ActorTable!$1:$1048576,MATCH("업데이트순번",[2]ActorTable!$1:$1,0),0),"업데이트순번이상",""),
"그외없음")))</f>
        <v/>
      </c>
      <c r="AI219" s="11" t="str">
        <f>IF(OR(ISNUMBER(AC219),AC219="삭제",ISBLANK(AC219)),"",
IF(LEFT(AC219,5)="Equip",IF(MID(AC219,7,1)="4","전설",""),
IF(LEFT(AC219,5)="Actor",IF(MID(AC219,7,1)="2","전설",""),
"그외없음")))</f>
        <v/>
      </c>
      <c r="AJ219" t="str">
        <f>IF(ISBLANK($AB219),"",
IF(AND($B219&gt;=VLOOKUP($AB219,$AP:$AS,3,0),$B219&lt;=VLOOKUP($AB219,$AP:$AS,4,0)),"","슬롯타입이상"))</f>
        <v/>
      </c>
      <c r="AK219" t="str">
        <f ca="1">IF(OR(
  AND(NOT(ISERROR(FIND("상자",AB219))),ISBLANK(AC219)),
  AND(ISBLANK(AB219),ISBLANK(AC219)),
  AND(NOT(ISERROR(FIND("안 지정",AB219))),ISNUMBER(AC219))),"",
IF(AND(NOT(ISERROR(FIND("상자",AB219))),NOT(ISBLANK(AC219))),"밸류불필요",
IF(AND(NOT(ISERROR(FIND("안 지정",AB219))),NOT(ISNUMBER(AC219))),"숫자필요",
IF(NOT(ISERROR(FIND("장비",AB219))),
  IFERROR(VLOOKUP(AC219,[1]EquipTable!$A:$T,MATCH("이름참고",[1]EquipTable!$1:$1,0),0),"장비없음"),
IF(NOT(ISERROR(FIND("캐릭터",AB219))),
  IFERROR(VLOOKUP(AC219,[2]ActorTable!$A:$H,MATCH("이름참고",[2]ActorTable!$1:$1,0),0),"캐릭터없음"),
"")))))</f>
        <v>스톤 버스터</v>
      </c>
      <c r="AL219">
        <v>1</v>
      </c>
      <c r="AM219" t="str">
        <f ca="1">IF(ROW()=2,AN219,OFFSET(AM219,-1,0)&amp;IF(LEN(AN219)=0,"",","&amp;AN219))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v>
      </c>
      <c r="AN219" t="str">
        <f ca="1">IF(AL219&lt;&gt;1,"",
"{"""&amp;A$1&amp;""":"&amp;A219
&amp;","""&amp;B$1&amp;""":"&amp;B219
&amp;IF(LEN(AA219)=0,"",","""&amp;AA$1&amp;""":"""&amp;AA219&amp;"""")
&amp;IF(LEN(AC219)=0,"",","""&amp;AC$1&amp;""":"""&amp;AC219&amp;"""")
&amp;IF(LEN(AD219)=0,"",","""&amp;AD$1&amp;""":"&amp;AD219)
&amp;IF(LEN(AE219)=0,"",","""&amp;AE$1&amp;""":"""&amp;AE219&amp;"""")
&amp;IF(LEN(AF219)=0,"",","""&amp;AF$1&amp;""":"&amp;AF219)
&amp;IF(LEN(AG219)=0,"",","""&amp;AG$1&amp;""":"&amp;AG219)&amp;"}")</f>
        <v>{"dy":22,"sl":7,"tp":"fe","vl":"Equip8101","cn":1,"pt":"GO","pr":8000}</v>
      </c>
    </row>
    <row r="220" spans="1:40">
      <c r="A220">
        <v>22</v>
      </c>
      <c r="B220">
        <v>8</v>
      </c>
      <c r="C220">
        <f>IF(B220&lt;=9,0,
IF(B220=10,1,2))</f>
        <v>0</v>
      </c>
      <c r="D220">
        <f ca="1">RAND()</f>
        <v>0.66237393037660253</v>
      </c>
      <c r="E220">
        <f ca="1">RAND()</f>
        <v>2.7704345387814522E-3</v>
      </c>
      <c r="F220">
        <f ca="1">RAND()</f>
        <v>0.32154741214555471</v>
      </c>
      <c r="G220">
        <f ca="1">RAND()</f>
        <v>0.16523985018327203</v>
      </c>
      <c r="H220">
        <f ca="1">RAND()</f>
        <v>0.75116992225965706</v>
      </c>
      <c r="I220">
        <f ca="1">RAND()</f>
        <v>0.83108264968705303</v>
      </c>
      <c r="M220" t="str">
        <f ca="1">IF(LEN(J220)&lt;&gt;0,J220,VLOOKUP(D220+$B220,$BJ:$BK,MATCH($BK$1,$BJ$1:$BK$1,0),1))</f>
        <v>삭제</v>
      </c>
      <c r="N220" t="str">
        <f ca="1">IF(LEN(K220)&lt;&gt;0,
  IF(LEN($J220)=0,"두 칸 모두 입력",
  IF($J220="지정 장비",K220,INDEX($CA:$CA,MATCH(K220,$CB:$CB,0)))),
IF($M220="삭제","삭제",
IF($M220="지정 장비",VLOOKUP($E220,OFFSET($BS:$BV,0,IF($B220=6,1,IF($B220=7,2,0))),MATCH($BV$1,OFFSET($BS$1:$BV$1,0,IF($B220=6,1,IF($B220=7,2,0))),0),1),
IF(OR($M220="캐릭터 상자 일반등급",$M220="캐릭터 상자 영웅등급"),"삭제",
IF(OR($M220="지정 캐릭터",$M220="지정 캐릭터 PP",IF(ISERROR(FIND("지정 캐릭터 LBP",$M220)),0,1)),
  IF(AND(OR($B220=10,$B220=11),$M220=OFFSET($M220,-1,0)),OFFSET(N220,-1,0),VLOOKUP($E220,$BZ:$CA,MATCH($CA$1,$BZ$1:$CA$1,0),1)),
IF(OR($M220="안 지정 캐릭터 영웅등급",$M220="안 지정 캐릭터 PP 일반등급",$M220="안 지정 캐릭터 PP 영웅등급"),
  IF(AND(OR($B220=10,$B220=11),$M220=OFFSET($M220,-1,0)),OFFSET(N220,-1,0),INT($E220*100000)),
"그외없음"))))))</f>
        <v>삭제</v>
      </c>
      <c r="O220" t="str">
        <f ca="1">IF(LEN(L220)&lt;&gt;0,
  IF(OR(LEN($J220)=0,LEN($K220)=0),"세 칸 모두 입력",L220),
IF($M220="삭제","삭제",
IF(OR($M220="지정 장비",$M220="캐릭터 상자 일반등급",$M220="캐릭터 상자 영웅등급",$M220="지정 캐릭터",IF(ISERROR(FIND("지정 캐릭터 LBP",$M220)),0,1),$M220="안 지정 캐릭터 영웅등급"),1,
IF($M220="지정 캐릭터 PP",
  IF(AND(OR($B220=10,$B220=11),$M220=OFFSET($M220,-1,0)),OFFSET(O220,-1,0),
    VLOOKUP($M220,$AP:$BB,MATCH($AX$1,$AP$1:$BB$1,0),0)+INT($E220*(VLOOKUP($M220,$AP:$BB,MATCH($AY$1,$AP$1:$BB$1,0),0)-VLOOKUP($M220,$AP:$BB,MATCH($AX$1,$AP$1:$BB$1,0),0)+1))),
IF(OR($M220="안 지정 캐릭터 PP 일반등급",$M220="안 지정 캐릭터 PP 영웅등급"),
  IF(AND(OR($B220=10,$B220=11),$M220=OFFSET($M220,-1,0)),OFFSET(O220,-1,0),
    VLOOKUP($M220,$AP:$BB,MATCH($AX$1,$AP$1:$BB$1,0),0)+INT($E220*(VLOOKUP($M220,$AP:$BB,MATCH($AY$1,$AP$1:$BB$1,0),0)-VLOOKUP($M220,$AP:$BB,MATCH($AX$1,$AP$1:$BB$1,0),0)+1))),
"그외없음")))))</f>
        <v>삭제</v>
      </c>
      <c r="P220" t="str">
        <f ca="1">IF($M220="삭제","삭제",
IF($M220="지정 장비",
  IF(ISBLANK(VLOOKUP($N220,[1]EquipTable!$1:$1048576,MATCH("표준 GO pr Min",[1]EquipTable!$1:$1,0),0)),"DI",
    IF(ISBLANK(VLOOKUP($N220,[1]EquipTable!$1:$1048576,MATCH("표준 DI pr Min",[1]EquipTable!$1:$1,0),0)),"GO",
      IF(G220&lt;IF($B220&lt;=1,0.5,0.25),"DI","GO"))),
IF(OR($M220="캐릭터 상자 일반등급",$M220="캐릭터 상자 영웅등급"),"DI",
IF(OR($M220="지정 캐릭터",IF(ISERROR(FIND("지정 캐릭터 LBP",$M220)),0,1),$M220="안 지정 캐릭터 영웅등급"),"DI",
IF($M220="지정 캐릭터 PP","DI",
IF(OR($M220="안 지정 캐릭터 PP 일반등급",$M220="안 지정 캐릭터 PP 영웅등급"),"GO",
"그외없음"))))))</f>
        <v>삭제</v>
      </c>
      <c r="Q220" t="str">
        <f ca="1">IF($M220="삭제","삭제",
IF($P220="GO","삭제",
IF($M220="지정 장비",
  IF(ISBLANK(VLOOKUP($N220,[1]EquipTable!$1:$1048576,MATCH("표준 DI pp Min",[1]EquipTable!$1:$1,0),0)),"삭제",
    VLOOKUP($N220,[1]EquipTable!$1:$1048576,MATCH("표준 DI pp Min",[1]EquipTable!$1:$1,0),0)+INT($H220*(VLOOKUP($N220,[1]EquipTable!$1:$1048576,MATCH("표준 DI pp Max",[1]EquipTable!$1:$1,0),0)-VLOOKUP($N220,[1]EquipTable!$1:$1048576,MATCH("표준 DI pp Min",[1]EquipTable!$1:$1,0),0)+1))),
IF(OR($M220="캐릭터 상자 일반등급",$M220="캐릭터 상자 영웅등급"),"삭제",
IF(OR($M220="지정 캐릭터",IF(ISERROR(FIND("지정 캐릭터 LBP",$M220)),0,1)),
  IF(AND(OR($B220=10,$B220=11),$M220=OFFSET($M220,-1,0)),OFFSET(Q220,-1,0),
    IF(ISBLANK(VLOOKUP($N220,[2]ActorTable!$1:$1048576,MATCH("표준 DI pp Min",[2]ActorTable!$1:$1,0),0)),"삭제",
      INT(VLOOKUP($M220,$AP:$BC,MATCH($AZ$1,$AP$1:$BC$1,0),0)*(VLOOKUP($N220,[2]ActorTable!$1:$1048576,MATCH("표준 DI pp Min",[2]ActorTable!$1:$1,0),0)+$H220*(VLOOKUP($N220,[2]ActorTable!$1:$1048576,MATCH("표준 DI pp Max",[2]ActorTable!$1:$1,0),0)-VLOOKUP($N220,[2]ActorTable!$1:$1048576,MATCH("표준 DI pp Min",[2]ActorTable!$1:$1,0),0)+1))))),
IF($M220="안 지정 캐릭터 영웅등급",
  IF(AND(OR($B220=10,$B220=11),$M220=OFFSET($M220,-1,0)),OFFSET(Q220,-1,0),
    VLOOKUP($M220,$AP:$BC,MATCH($BB$1,$AP$1:$BC$1,0),0)+INT($H220*(VLOOKUP($M220,$AP:$BC,MATCH($BC$1,$AP$1:$BC$1,0),0)-VLOOKUP($M220,$AP:$BC,MATCH($BB$1,$AP$1:$BC$1,0),0)+1))),
IF($M220="지정 캐릭터 PP",
  IF(AND(OR($B220=10,$B220=11),$M220=OFFSET($M220,-1,0)),OFFSET(Q220,-1,0),
    INT($O220*VLOOKUP($M220,$AP:$BC,MATCH($AZ$1,$AP$1:$BC$1,0),0)*IF($O220&lt;=15,1,1+($O220-15)^0.5/8)*CHOOSE(MID($N220,7,1)+1,1,1.25,2))),
"그외없음")))))))</f>
        <v>삭제</v>
      </c>
      <c r="R220" t="str">
        <f ca="1">IF($M220="삭제","삭제",
IF($M220="지정 장비",
  IF($P220="DI",
    VLOOKUP($N220,[1]EquipTable!$1:$1048576,MATCH("표준 DI pr Min",[1]EquipTable!$1:$1,0),0)+INT($I220*(VLOOKUP($N220,[1]EquipTable!$1:$1048576,MATCH("표준 DI pr Max",[1]EquipTable!$1:$1,0),0)-VLOOKUP($N220,[1]EquipTable!$1:$1048576,MATCH("표준 DI pr Min",[1]EquipTable!$1:$1,0),0)+1)),
    ROUNDDOWN(VLOOKUP($N220,[1]EquipTable!$1:$1048576,MATCH("표준 GO pr Min",[1]EquipTable!$1:$1,0),0)+INT($I220*(VLOOKUP($N220,[1]EquipTable!$1:$1048576,MATCH("표준 GO pr Max",[1]EquipTable!$1:$1,0),0)-VLOOKUP($N220,[1]EquipTable!$1:$1048576,MATCH("표준 GO pr Min",[1]EquipTable!$1:$1,0),0)+100)),-2)),
IF(OR($M220="캐릭터 상자 일반등급",$M220="캐릭터 상자 영웅등급"),VLOOKUP($M220,$AP:$BC,MATCH($AZ$1,$AP$1:$BC$1,0),0),
IF(OR($M220="지정 캐릭터",IF(ISERROR(FIND("지정 캐릭터 LBP",$M220)),0,1)),
  IF(AND(OR($B220=10,$B220=11),$M220=OFFSET($M220,-1,0)),OFFSET(R220,-1,0),
    INT(VLOOKUP($M220,$AP:$BC,MATCH($AZ$1,$AP$1:$BC$1,0),0)*(VLOOKUP($N220,[2]ActorTable!$1:$1048576,MATCH("표준 DI pr Min",[2]ActorTable!$1:$1,0),0)+$I220*(VLOOKUP($N220,[2]ActorTable!$1:$1048576,MATCH("표준 DI pr Max",[2]ActorTable!$1:$1,0),0)-VLOOKUP($N220,[2]ActorTable!$1:$1048576,MATCH("표준 DI pr Min",[2]ActorTable!$1:$1,0),0)+1)))),
IF($M220="안 지정 캐릭터 영웅등급",
  IF(AND(OR($B220=10,$B220=11),$M220=OFFSET($M220,-1,0)),OFFSET(R220,-1,0),
    VLOOKUP($M220,$AP:$BC,MATCH($AZ$1,$AP$1:$BC$1,0),0)+INT($I220*(VLOOKUP($M220,$AP:$BC,MATCH($BA$1,$AP$1:$BC$1,0),0)-VLOOKUP($M220,$AP:$BC,MATCH($AZ$1,$AP$1:$BC$1,0),0)+1))),
IF($M220="지정 캐릭터 PP",
  IF(AND(OR($B220=10,$B220=11),$M220=OFFSET($M220,-1,0)),OFFSET(R220,-1,0),
    INT($O220*VLOOKUP($M220,$AP:$BC,MATCH($AZ$1,$AP$1:$BC$1,0),0)*IF($O220&lt;=15,1,1+($O220-15)^0.5/8)*CHOOSE(MID($N220,7,1)+1,1,1.25,2)*(VLOOKUP($M220,$AP:$BC,MATCH($BA$1,$AP$1:$BC$1,0),0)+$I220*(VLOOKUP($M220,$AP:$BC,MATCH($BB$1,$AP$1:$BC$1,0),0)-VLOOKUP($M220,$AP:$BC,MATCH($BA$1,$AP$1:$BC$1,0),0))))),
IF(OR($M220="안 지정 캐릭터 PP 일반등급",$M220="안 지정 캐릭터 PP 영웅등급"),
  IF(AND(OR($B220=10,$B220=11),$M220=OFFSET($M220,-1,0)),OFFSET(R220,-1,0),
    $O220*VLOOKUP($M220,$AP:$BC,MATCH($AZ$1,$AP$1:$BC$1,0),0)),
"그외없음")))))))</f>
        <v>삭제</v>
      </c>
      <c r="S220" t="str">
        <f ca="1">IF(OR(ISNUMBER(N220),N220="삭제",ISBLANK(N220)),"",
IF(LEFT(N220,5)="Equip",
  IF($BP$1&lt;VLOOKUP(N220,[1]EquipTable!$1:$1048576,MATCH("업데이트순번",[1]EquipTable!$1:$1,0),0),"업데이트순번이상",""),
IF(LEFT(N220,5)="Actor",
  IF($BY$1&lt;VLOOKUP(N220,[2]ActorTable!$1:$1048576,MATCH("업데이트순번",[2]ActorTable!$1:$1,0),0),"업데이트순번이상",""),
"그외없음")))</f>
        <v/>
      </c>
      <c r="T220" t="str">
        <f ca="1">IF(OR(ISNUMBER(N220),N220="삭제",ISBLANK(N220)),"",
IF(LEFT(N220,5)="Equip",IF(MID(N220,7,1)="4","전설",""),
IF(LEFT(N220,5)="Actor",IF(MID(N220,7,1)="2","전설",""),
"그외없음")))</f>
        <v/>
      </c>
      <c r="AA220" t="str">
        <f ca="1">IF(ISBLANK(AB220),"",
VLOOKUP(AB220,OFFSET(INDIRECT("$A:$B"),0,MATCH(AB$1&amp;"_Verify",INDIRECT("$1:$1"),0)-1),2,0)
)</f>
        <v/>
      </c>
      <c r="AH220" t="str">
        <f>IF(OR(ISNUMBER(AC220),AC220="삭제",ISBLANK(AC220)),"",
IF(LEFT(AC220,5)="Equip",
  IF($BP$1&lt;VLOOKUP(AC220,[1]EquipTable!$1:$1048576,MATCH("업데이트순번",[1]EquipTable!$1:$1,0),0),"업데이트순번이상",""),
IF(LEFT(AC220,5)="Actor",
  IF($BY$1&lt;VLOOKUP(AC220,[2]ActorTable!$1:$1048576,MATCH("업데이트순번",[2]ActorTable!$1:$1,0),0),"업데이트순번이상",""),
"그외없음")))</f>
        <v/>
      </c>
      <c r="AI220" s="11" t="str">
        <f>IF(OR(ISNUMBER(AC220),AC220="삭제",ISBLANK(AC220)),"",
IF(LEFT(AC220,5)="Equip",IF(MID(AC220,7,1)="4","전설",""),
IF(LEFT(AC220,5)="Actor",IF(MID(AC220,7,1)="2","전설",""),
"그외없음")))</f>
        <v/>
      </c>
      <c r="AJ220" t="str">
        <f>IF(ISBLANK($AB220),"",
IF(AND($B220&gt;=VLOOKUP($AB220,$AP:$AS,3,0),$B220&lt;=VLOOKUP($AB220,$AP:$AS,4,0)),"","슬롯타입이상"))</f>
        <v/>
      </c>
      <c r="AK220" t="str">
        <f>IF(OR(
  AND(NOT(ISERROR(FIND("상자",AB220))),ISBLANK(AC220)),
  AND(ISBLANK(AB220),ISBLANK(AC220)),
  AND(NOT(ISERROR(FIND("안 지정",AB220))),ISNUMBER(AC220))),"",
IF(AND(NOT(ISERROR(FIND("상자",AB220))),NOT(ISBLANK(AC220))),"밸류불필요",
IF(AND(NOT(ISERROR(FIND("안 지정",AB220))),NOT(ISNUMBER(AC220))),"숫자필요",
IF(NOT(ISERROR(FIND("장비",AB220))),
  IFERROR(VLOOKUP(AC220,[1]EquipTable!$A:$T,MATCH("이름참고",[1]EquipTable!$1:$1,0),0),"장비없음"),
IF(NOT(ISERROR(FIND("캐릭터",AB220))),
  IFERROR(VLOOKUP(AC220,[2]ActorTable!$A:$H,MATCH("이름참고",[2]ActorTable!$1:$1,0),0),"캐릭터없음"),
"")))))</f>
        <v/>
      </c>
      <c r="AL220">
        <v>1</v>
      </c>
      <c r="AM220" t="str">
        <f ca="1">IF(ROW()=2,AN220,OFFSET(AM220,-1,0)&amp;IF(LEN(AN220)=0,"",","&amp;AN220))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v>
      </c>
      <c r="AN220" t="str">
        <f ca="1">IF(AL220&lt;&gt;1,"",
"{"""&amp;A$1&amp;""":"&amp;A220
&amp;","""&amp;B$1&amp;""":"&amp;B220
&amp;IF(LEN(AA220)=0,"",","""&amp;AA$1&amp;""":"""&amp;AA220&amp;"""")
&amp;IF(LEN(AC220)=0,"",","""&amp;AC$1&amp;""":"""&amp;AC220&amp;"""")
&amp;IF(LEN(AD220)=0,"",","""&amp;AD$1&amp;""":"&amp;AD220)
&amp;IF(LEN(AE220)=0,"",","""&amp;AE$1&amp;""":"""&amp;AE220&amp;"""")
&amp;IF(LEN(AF220)=0,"",","""&amp;AF$1&amp;""":"&amp;AF220)
&amp;IF(LEN(AG220)=0,"",","""&amp;AG$1&amp;""":"&amp;AG220)&amp;"}")</f>
        <v>{"dy":22,"sl":8}</v>
      </c>
    </row>
    <row r="221" spans="1:40">
      <c r="A221">
        <v>22</v>
      </c>
      <c r="B221">
        <v>9</v>
      </c>
      <c r="C221">
        <f>IF(B221&lt;=9,0,
IF(B221=10,1,2))</f>
        <v>0</v>
      </c>
      <c r="D221">
        <f ca="1">RAND()</f>
        <v>0.49496253840775473</v>
      </c>
      <c r="E221">
        <f ca="1">RAND()</f>
        <v>0.41618044432702528</v>
      </c>
      <c r="F221">
        <f ca="1">RAND()</f>
        <v>0.75235796640855301</v>
      </c>
      <c r="G221">
        <f ca="1">RAND()</f>
        <v>0.66052935997799322</v>
      </c>
      <c r="H221">
        <f ca="1">RAND()</f>
        <v>0.70082514453818201</v>
      </c>
      <c r="I221">
        <f ca="1">RAND()</f>
        <v>0.51342975648281131</v>
      </c>
      <c r="M221" t="str">
        <f ca="1">IF(LEN(J221)&lt;&gt;0,J221,VLOOKUP(D221+$B221,$BJ:$BK,MATCH($BK$1,$BJ$1:$BK$1,0),1))</f>
        <v>삭제</v>
      </c>
      <c r="N221" t="str">
        <f ca="1">IF(LEN(K221)&lt;&gt;0,
  IF(LEN($J221)=0,"두 칸 모두 입력",
  IF($J221="지정 장비",K221,INDEX($CA:$CA,MATCH(K221,$CB:$CB,0)))),
IF($M221="삭제","삭제",
IF($M221="지정 장비",VLOOKUP($E221,OFFSET($BS:$BV,0,IF($B221=6,1,IF($B221=7,2,0))),MATCH($BV$1,OFFSET($BS$1:$BV$1,0,IF($B221=6,1,IF($B221=7,2,0))),0),1),
IF(OR($M221="캐릭터 상자 일반등급",$M221="캐릭터 상자 영웅등급"),"삭제",
IF(OR($M221="지정 캐릭터",$M221="지정 캐릭터 PP",IF(ISERROR(FIND("지정 캐릭터 LBP",$M221)),0,1)),
  IF(AND(OR($B221=10,$B221=11),$M221=OFFSET($M221,-1,0)),OFFSET(N221,-1,0),VLOOKUP($E221,$BZ:$CA,MATCH($CA$1,$BZ$1:$CA$1,0),1)),
IF(OR($M221="안 지정 캐릭터 영웅등급",$M221="안 지정 캐릭터 PP 일반등급",$M221="안 지정 캐릭터 PP 영웅등급"),
  IF(AND(OR($B221=10,$B221=11),$M221=OFFSET($M221,-1,0)),OFFSET(N221,-1,0),INT($E221*100000)),
"그외없음"))))))</f>
        <v>삭제</v>
      </c>
      <c r="O221" t="str">
        <f ca="1">IF(LEN(L221)&lt;&gt;0,
  IF(OR(LEN($J221)=0,LEN($K221)=0),"세 칸 모두 입력",L221),
IF($M221="삭제","삭제",
IF(OR($M221="지정 장비",$M221="캐릭터 상자 일반등급",$M221="캐릭터 상자 영웅등급",$M221="지정 캐릭터",IF(ISERROR(FIND("지정 캐릭터 LBP",$M221)),0,1),$M221="안 지정 캐릭터 영웅등급"),1,
IF($M221="지정 캐릭터 PP",
  IF(AND(OR($B221=10,$B221=11),$M221=OFFSET($M221,-1,0)),OFFSET(O221,-1,0),
    VLOOKUP($M221,$AP:$BB,MATCH($AX$1,$AP$1:$BB$1,0),0)+INT($E221*(VLOOKUP($M221,$AP:$BB,MATCH($AY$1,$AP$1:$BB$1,0),0)-VLOOKUP($M221,$AP:$BB,MATCH($AX$1,$AP$1:$BB$1,0),0)+1))),
IF(OR($M221="안 지정 캐릭터 PP 일반등급",$M221="안 지정 캐릭터 PP 영웅등급"),
  IF(AND(OR($B221=10,$B221=11),$M221=OFFSET($M221,-1,0)),OFFSET(O221,-1,0),
    VLOOKUP($M221,$AP:$BB,MATCH($AX$1,$AP$1:$BB$1,0),0)+INT($E221*(VLOOKUP($M221,$AP:$BB,MATCH($AY$1,$AP$1:$BB$1,0),0)-VLOOKUP($M221,$AP:$BB,MATCH($AX$1,$AP$1:$BB$1,0),0)+1))),
"그외없음")))))</f>
        <v>삭제</v>
      </c>
      <c r="P221" t="str">
        <f ca="1">IF($M221="삭제","삭제",
IF($M221="지정 장비",
  IF(ISBLANK(VLOOKUP($N221,[1]EquipTable!$1:$1048576,MATCH("표준 GO pr Min",[1]EquipTable!$1:$1,0),0)),"DI",
    IF(ISBLANK(VLOOKUP($N221,[1]EquipTable!$1:$1048576,MATCH("표준 DI pr Min",[1]EquipTable!$1:$1,0),0)),"GO",
      IF(G221&lt;IF($B221&lt;=1,0.5,0.25),"DI","GO"))),
IF(OR($M221="캐릭터 상자 일반등급",$M221="캐릭터 상자 영웅등급"),"DI",
IF(OR($M221="지정 캐릭터",IF(ISERROR(FIND("지정 캐릭터 LBP",$M221)),0,1),$M221="안 지정 캐릭터 영웅등급"),"DI",
IF($M221="지정 캐릭터 PP","DI",
IF(OR($M221="안 지정 캐릭터 PP 일반등급",$M221="안 지정 캐릭터 PP 영웅등급"),"GO",
"그외없음"))))))</f>
        <v>삭제</v>
      </c>
      <c r="Q221" t="str">
        <f ca="1">IF($M221="삭제","삭제",
IF($P221="GO","삭제",
IF($M221="지정 장비",
  IF(ISBLANK(VLOOKUP($N221,[1]EquipTable!$1:$1048576,MATCH("표준 DI pp Min",[1]EquipTable!$1:$1,0),0)),"삭제",
    VLOOKUP($N221,[1]EquipTable!$1:$1048576,MATCH("표준 DI pp Min",[1]EquipTable!$1:$1,0),0)+INT($H221*(VLOOKUP($N221,[1]EquipTable!$1:$1048576,MATCH("표준 DI pp Max",[1]EquipTable!$1:$1,0),0)-VLOOKUP($N221,[1]EquipTable!$1:$1048576,MATCH("표준 DI pp Min",[1]EquipTable!$1:$1,0),0)+1))),
IF(OR($M221="캐릭터 상자 일반등급",$M221="캐릭터 상자 영웅등급"),"삭제",
IF(OR($M221="지정 캐릭터",IF(ISERROR(FIND("지정 캐릭터 LBP",$M221)),0,1)),
  IF(AND(OR($B221=10,$B221=11),$M221=OFFSET($M221,-1,0)),OFFSET(Q221,-1,0),
    IF(ISBLANK(VLOOKUP($N221,[2]ActorTable!$1:$1048576,MATCH("표준 DI pp Min",[2]ActorTable!$1:$1,0),0)),"삭제",
      INT(VLOOKUP($M221,$AP:$BC,MATCH($AZ$1,$AP$1:$BC$1,0),0)*(VLOOKUP($N221,[2]ActorTable!$1:$1048576,MATCH("표준 DI pp Min",[2]ActorTable!$1:$1,0),0)+$H221*(VLOOKUP($N221,[2]ActorTable!$1:$1048576,MATCH("표준 DI pp Max",[2]ActorTable!$1:$1,0),0)-VLOOKUP($N221,[2]ActorTable!$1:$1048576,MATCH("표준 DI pp Min",[2]ActorTable!$1:$1,0),0)+1))))),
IF($M221="안 지정 캐릭터 영웅등급",
  IF(AND(OR($B221=10,$B221=11),$M221=OFFSET($M221,-1,0)),OFFSET(Q221,-1,0),
    VLOOKUP($M221,$AP:$BC,MATCH($BB$1,$AP$1:$BC$1,0),0)+INT($H221*(VLOOKUP($M221,$AP:$BC,MATCH($BC$1,$AP$1:$BC$1,0),0)-VLOOKUP($M221,$AP:$BC,MATCH($BB$1,$AP$1:$BC$1,0),0)+1))),
IF($M221="지정 캐릭터 PP",
  IF(AND(OR($B221=10,$B221=11),$M221=OFFSET($M221,-1,0)),OFFSET(Q221,-1,0),
    INT($O221*VLOOKUP($M221,$AP:$BC,MATCH($AZ$1,$AP$1:$BC$1,0),0)*IF($O221&lt;=15,1,1+($O221-15)^0.5/8)*CHOOSE(MID($N221,7,1)+1,1,1.25,2))),
"그외없음")))))))</f>
        <v>삭제</v>
      </c>
      <c r="R221" t="str">
        <f ca="1">IF($M221="삭제","삭제",
IF($M221="지정 장비",
  IF($P221="DI",
    VLOOKUP($N221,[1]EquipTable!$1:$1048576,MATCH("표준 DI pr Min",[1]EquipTable!$1:$1,0),0)+INT($I221*(VLOOKUP($N221,[1]EquipTable!$1:$1048576,MATCH("표준 DI pr Max",[1]EquipTable!$1:$1,0),0)-VLOOKUP($N221,[1]EquipTable!$1:$1048576,MATCH("표준 DI pr Min",[1]EquipTable!$1:$1,0),0)+1)),
    ROUNDDOWN(VLOOKUP($N221,[1]EquipTable!$1:$1048576,MATCH("표준 GO pr Min",[1]EquipTable!$1:$1,0),0)+INT($I221*(VLOOKUP($N221,[1]EquipTable!$1:$1048576,MATCH("표준 GO pr Max",[1]EquipTable!$1:$1,0),0)-VLOOKUP($N221,[1]EquipTable!$1:$1048576,MATCH("표준 GO pr Min",[1]EquipTable!$1:$1,0),0)+100)),-2)),
IF(OR($M221="캐릭터 상자 일반등급",$M221="캐릭터 상자 영웅등급"),VLOOKUP($M221,$AP:$BC,MATCH($AZ$1,$AP$1:$BC$1,0),0),
IF(OR($M221="지정 캐릭터",IF(ISERROR(FIND("지정 캐릭터 LBP",$M221)),0,1)),
  IF(AND(OR($B221=10,$B221=11),$M221=OFFSET($M221,-1,0)),OFFSET(R221,-1,0),
    INT(VLOOKUP($M221,$AP:$BC,MATCH($AZ$1,$AP$1:$BC$1,0),0)*(VLOOKUP($N221,[2]ActorTable!$1:$1048576,MATCH("표준 DI pr Min",[2]ActorTable!$1:$1,0),0)+$I221*(VLOOKUP($N221,[2]ActorTable!$1:$1048576,MATCH("표준 DI pr Max",[2]ActorTable!$1:$1,0),0)-VLOOKUP($N221,[2]ActorTable!$1:$1048576,MATCH("표준 DI pr Min",[2]ActorTable!$1:$1,0),0)+1)))),
IF($M221="안 지정 캐릭터 영웅등급",
  IF(AND(OR($B221=10,$B221=11),$M221=OFFSET($M221,-1,0)),OFFSET(R221,-1,0),
    VLOOKUP($M221,$AP:$BC,MATCH($AZ$1,$AP$1:$BC$1,0),0)+INT($I221*(VLOOKUP($M221,$AP:$BC,MATCH($BA$1,$AP$1:$BC$1,0),0)-VLOOKUP($M221,$AP:$BC,MATCH($AZ$1,$AP$1:$BC$1,0),0)+1))),
IF($M221="지정 캐릭터 PP",
  IF(AND(OR($B221=10,$B221=11),$M221=OFFSET($M221,-1,0)),OFFSET(R221,-1,0),
    INT($O221*VLOOKUP($M221,$AP:$BC,MATCH($AZ$1,$AP$1:$BC$1,0),0)*IF($O221&lt;=15,1,1+($O221-15)^0.5/8)*CHOOSE(MID($N221,7,1)+1,1,1.25,2)*(VLOOKUP($M221,$AP:$BC,MATCH($BA$1,$AP$1:$BC$1,0),0)+$I221*(VLOOKUP($M221,$AP:$BC,MATCH($BB$1,$AP$1:$BC$1,0),0)-VLOOKUP($M221,$AP:$BC,MATCH($BA$1,$AP$1:$BC$1,0),0))))),
IF(OR($M221="안 지정 캐릭터 PP 일반등급",$M221="안 지정 캐릭터 PP 영웅등급"),
  IF(AND(OR($B221=10,$B221=11),$M221=OFFSET($M221,-1,0)),OFFSET(R221,-1,0),
    $O221*VLOOKUP($M221,$AP:$BC,MATCH($AZ$1,$AP$1:$BC$1,0),0)),
"그외없음")))))))</f>
        <v>삭제</v>
      </c>
      <c r="S221" t="str">
        <f ca="1">IF(OR(ISNUMBER(N221),N221="삭제",ISBLANK(N221)),"",
IF(LEFT(N221,5)="Equip",
  IF($BP$1&lt;VLOOKUP(N221,[1]EquipTable!$1:$1048576,MATCH("업데이트순번",[1]EquipTable!$1:$1,0),0),"업데이트순번이상",""),
IF(LEFT(N221,5)="Actor",
  IF($BY$1&lt;VLOOKUP(N221,[2]ActorTable!$1:$1048576,MATCH("업데이트순번",[2]ActorTable!$1:$1,0),0),"업데이트순번이상",""),
"그외없음")))</f>
        <v/>
      </c>
      <c r="T221" t="str">
        <f ca="1">IF(OR(ISNUMBER(N221),N221="삭제",ISBLANK(N221)),"",
IF(LEFT(N221,5)="Equip",IF(MID(N221,7,1)="4","전설",""),
IF(LEFT(N221,5)="Actor",IF(MID(N221,7,1)="2","전설",""),
"그외없음")))</f>
        <v/>
      </c>
      <c r="AA221" t="str">
        <f ca="1">IF(ISBLANK(AB221),"",
VLOOKUP(AB221,OFFSET(INDIRECT("$A:$B"),0,MATCH(AB$1&amp;"_Verify",INDIRECT("$1:$1"),0)-1),2,0)
)</f>
        <v/>
      </c>
      <c r="AH221" t="str">
        <f>IF(OR(ISNUMBER(AC221),AC221="삭제",ISBLANK(AC221)),"",
IF(LEFT(AC221,5)="Equip",
  IF($BP$1&lt;VLOOKUP(AC221,[1]EquipTable!$1:$1048576,MATCH("업데이트순번",[1]EquipTable!$1:$1,0),0),"업데이트순번이상",""),
IF(LEFT(AC221,5)="Actor",
  IF($BY$1&lt;VLOOKUP(AC221,[2]ActorTable!$1:$1048576,MATCH("업데이트순번",[2]ActorTable!$1:$1,0),0),"업데이트순번이상",""),
"그외없음")))</f>
        <v/>
      </c>
      <c r="AI221" s="11" t="str">
        <f>IF(OR(ISNUMBER(AC221),AC221="삭제",ISBLANK(AC221)),"",
IF(LEFT(AC221,5)="Equip",IF(MID(AC221,7,1)="4","전설",""),
IF(LEFT(AC221,5)="Actor",IF(MID(AC221,7,1)="2","전설",""),
"그외없음")))</f>
        <v/>
      </c>
      <c r="AJ221" t="str">
        <f>IF(ISBLANK($AB221),"",
IF(AND($B221&gt;=VLOOKUP($AB221,$AP:$AS,3,0),$B221&lt;=VLOOKUP($AB221,$AP:$AS,4,0)),"","슬롯타입이상"))</f>
        <v/>
      </c>
      <c r="AK221" t="str">
        <f>IF(OR(
  AND(NOT(ISERROR(FIND("상자",AB221))),ISBLANK(AC221)),
  AND(ISBLANK(AB221),ISBLANK(AC221)),
  AND(NOT(ISERROR(FIND("안 지정",AB221))),ISNUMBER(AC221))),"",
IF(AND(NOT(ISERROR(FIND("상자",AB221))),NOT(ISBLANK(AC221))),"밸류불필요",
IF(AND(NOT(ISERROR(FIND("안 지정",AB221))),NOT(ISNUMBER(AC221))),"숫자필요",
IF(NOT(ISERROR(FIND("장비",AB221))),
  IFERROR(VLOOKUP(AC221,[1]EquipTable!$A:$T,MATCH("이름참고",[1]EquipTable!$1:$1,0),0),"장비없음"),
IF(NOT(ISERROR(FIND("캐릭터",AB221))),
  IFERROR(VLOOKUP(AC221,[2]ActorTable!$A:$H,MATCH("이름참고",[2]ActorTable!$1:$1,0),0),"캐릭터없음"),
"")))))</f>
        <v/>
      </c>
      <c r="AL221">
        <v>1</v>
      </c>
      <c r="AM221" t="str">
        <f ca="1">IF(ROW()=2,AN221,OFFSET(AM221,-1,0)&amp;IF(LEN(AN221)=0,"",","&amp;AN221))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v>
      </c>
      <c r="AN221" t="str">
        <f ca="1">IF(AL221&lt;&gt;1,"",
"{"""&amp;A$1&amp;""":"&amp;A221
&amp;","""&amp;B$1&amp;""":"&amp;B221
&amp;IF(LEN(AA221)=0,"",","""&amp;AA$1&amp;""":"""&amp;AA221&amp;"""")
&amp;IF(LEN(AC221)=0,"",","""&amp;AC$1&amp;""":"""&amp;AC221&amp;"""")
&amp;IF(LEN(AD221)=0,"",","""&amp;AD$1&amp;""":"&amp;AD221)
&amp;IF(LEN(AE221)=0,"",","""&amp;AE$1&amp;""":"""&amp;AE221&amp;"""")
&amp;IF(LEN(AF221)=0,"",","""&amp;AF$1&amp;""":"&amp;AF221)
&amp;IF(LEN(AG221)=0,"",","""&amp;AG$1&amp;""":"&amp;AG221)&amp;"}")</f>
        <v>{"dy":22,"sl":9}</v>
      </c>
    </row>
    <row r="222" spans="1:40">
      <c r="A222">
        <v>23</v>
      </c>
      <c r="B222">
        <v>0</v>
      </c>
      <c r="C222">
        <f>IF(B222&lt;=9,0,
IF(B222=10,1,2))</f>
        <v>0</v>
      </c>
      <c r="D222">
        <f ca="1">RAND()</f>
        <v>0.83189308240263815</v>
      </c>
      <c r="E222">
        <f ca="1">RAND()</f>
        <v>8.4211430785602226E-2</v>
      </c>
      <c r="F222">
        <f ca="1">RAND()</f>
        <v>0.83107225922524308</v>
      </c>
      <c r="G222">
        <f ca="1">RAND()</f>
        <v>0.85181484591901957</v>
      </c>
      <c r="H222">
        <f ca="1">RAND()</f>
        <v>0.11201165619755971</v>
      </c>
      <c r="I222">
        <f ca="1">RAND()</f>
        <v>0.19739774301096946</v>
      </c>
      <c r="M222" t="str">
        <f ca="1">IF(LEN(J222)&lt;&gt;0,J222,VLOOKUP(D222+$B222,$BJ:$BK,MATCH($BK$1,$BJ$1:$BK$1,0),1))</f>
        <v>지정 장비</v>
      </c>
      <c r="N222" t="str">
        <f ca="1">IF(LEN(K222)&lt;&gt;0,
  IF(LEN($J222)=0,"두 칸 모두 입력",
  IF($J222="지정 장비",K222,INDEX($CA:$CA,MATCH(K222,$CB:$CB,0)))),
IF($M222="삭제","삭제",
IF($M222="지정 장비",VLOOKUP($E222,OFFSET($BS:$BV,0,IF($B222=6,1,IF($B222=7,2,0))),MATCH($BV$1,OFFSET($BS$1:$BV$1,0,IF($B222=6,1,IF($B222=7,2,0))),0),1),
IF(OR($M222="캐릭터 상자 일반등급",$M222="캐릭터 상자 영웅등급"),"삭제",
IF(OR($M222="지정 캐릭터",$M222="지정 캐릭터 PP",IF(ISERROR(FIND("지정 캐릭터 LBP",$M222)),0,1)),
  IF(AND(OR($B222=10,$B222=11),$M222=OFFSET($M222,-1,0)),OFFSET(N222,-1,0),VLOOKUP($E222,$BZ:$CA,MATCH($CA$1,$BZ$1:$CA$1,0),1)),
IF(OR($M222="안 지정 캐릭터 영웅등급",$M222="안 지정 캐릭터 PP 일반등급",$M222="안 지정 캐릭터 PP 영웅등급"),
  IF(AND(OR($B222=10,$B222=11),$M222=OFFSET($M222,-1,0)),OFFSET(N222,-1,0),INT($E222*100000)),
"그외없음"))))))</f>
        <v>Equip0301</v>
      </c>
      <c r="O222">
        <f ca="1">IF(LEN(L222)&lt;&gt;0,
  IF(OR(LEN($J222)=0,LEN($K222)=0),"세 칸 모두 입력",L222),
IF($M222="삭제","삭제",
IF(OR($M222="지정 장비",$M222="캐릭터 상자 일반등급",$M222="캐릭터 상자 영웅등급",$M222="지정 캐릭터",IF(ISERROR(FIND("지정 캐릭터 LBP",$M222)),0,1),$M222="안 지정 캐릭터 영웅등급"),1,
IF($M222="지정 캐릭터 PP",
  IF(AND(OR($B222=10,$B222=11),$M222=OFFSET($M222,-1,0)),OFFSET(O222,-1,0),
    VLOOKUP($M222,$AP:$BB,MATCH($AX$1,$AP$1:$BB$1,0),0)+INT($E222*(VLOOKUP($M222,$AP:$BB,MATCH($AY$1,$AP$1:$BB$1,0),0)-VLOOKUP($M222,$AP:$BB,MATCH($AX$1,$AP$1:$BB$1,0),0)+1))),
IF(OR($M222="안 지정 캐릭터 PP 일반등급",$M222="안 지정 캐릭터 PP 영웅등급"),
  IF(AND(OR($B222=10,$B222=11),$M222=OFFSET($M222,-1,0)),OFFSET(O222,-1,0),
    VLOOKUP($M222,$AP:$BB,MATCH($AX$1,$AP$1:$BB$1,0),0)+INT($E222*(VLOOKUP($M222,$AP:$BB,MATCH($AY$1,$AP$1:$BB$1,0),0)-VLOOKUP($M222,$AP:$BB,MATCH($AX$1,$AP$1:$BB$1,0),0)+1))),
"그외없음")))))</f>
        <v>1</v>
      </c>
      <c r="P222" t="str">
        <f ca="1">IF($M222="삭제","삭제",
IF($M222="지정 장비",
  IF(ISBLANK(VLOOKUP($N222,[1]EquipTable!$1:$1048576,MATCH("표준 GO pr Min",[1]EquipTable!$1:$1,0),0)),"DI",
    IF(ISBLANK(VLOOKUP($N222,[1]EquipTable!$1:$1048576,MATCH("표준 DI pr Min",[1]EquipTable!$1:$1,0),0)),"GO",
      IF(G222&lt;IF($B222&lt;=1,0.5,0.25),"DI","GO"))),
IF(OR($M222="캐릭터 상자 일반등급",$M222="캐릭터 상자 영웅등급"),"DI",
IF(OR($M222="지정 캐릭터",IF(ISERROR(FIND("지정 캐릭터 LBP",$M222)),0,1),$M222="안 지정 캐릭터 영웅등급"),"DI",
IF($M222="지정 캐릭터 PP","DI",
IF(OR($M222="안 지정 캐릭터 PP 일반등급",$M222="안 지정 캐릭터 PP 영웅등급"),"GO",
"그외없음"))))))</f>
        <v>GO</v>
      </c>
      <c r="Q222" t="str">
        <f ca="1">IF($M222="삭제","삭제",
IF($P222="GO","삭제",
IF($M222="지정 장비",
  IF(ISBLANK(VLOOKUP($N222,[1]EquipTable!$1:$1048576,MATCH("표준 DI pp Min",[1]EquipTable!$1:$1,0),0)),"삭제",
    VLOOKUP($N222,[1]EquipTable!$1:$1048576,MATCH("표준 DI pp Min",[1]EquipTable!$1:$1,0),0)+INT($H222*(VLOOKUP($N222,[1]EquipTable!$1:$1048576,MATCH("표준 DI pp Max",[1]EquipTable!$1:$1,0),0)-VLOOKUP($N222,[1]EquipTable!$1:$1048576,MATCH("표준 DI pp Min",[1]EquipTable!$1:$1,0),0)+1))),
IF(OR($M222="캐릭터 상자 일반등급",$M222="캐릭터 상자 영웅등급"),"삭제",
IF(OR($M222="지정 캐릭터",IF(ISERROR(FIND("지정 캐릭터 LBP",$M222)),0,1)),
  IF(AND(OR($B222=10,$B222=11),$M222=OFFSET($M222,-1,0)),OFFSET(Q222,-1,0),
    IF(ISBLANK(VLOOKUP($N222,[2]ActorTable!$1:$1048576,MATCH("표준 DI pp Min",[2]ActorTable!$1:$1,0),0)),"삭제",
      INT(VLOOKUP($M222,$AP:$BC,MATCH($AZ$1,$AP$1:$BC$1,0),0)*(VLOOKUP($N222,[2]ActorTable!$1:$1048576,MATCH("표준 DI pp Min",[2]ActorTable!$1:$1,0),0)+$H222*(VLOOKUP($N222,[2]ActorTable!$1:$1048576,MATCH("표준 DI pp Max",[2]ActorTable!$1:$1,0),0)-VLOOKUP($N222,[2]ActorTable!$1:$1048576,MATCH("표준 DI pp Min",[2]ActorTable!$1:$1,0),0)+1))))),
IF($M222="안 지정 캐릭터 영웅등급",
  IF(AND(OR($B222=10,$B222=11),$M222=OFFSET($M222,-1,0)),OFFSET(Q222,-1,0),
    VLOOKUP($M222,$AP:$BC,MATCH($BB$1,$AP$1:$BC$1,0),0)+INT($H222*(VLOOKUP($M222,$AP:$BC,MATCH($BC$1,$AP$1:$BC$1,0),0)-VLOOKUP($M222,$AP:$BC,MATCH($BB$1,$AP$1:$BC$1,0),0)+1))),
IF($M222="지정 캐릭터 PP",
  IF(AND(OR($B222=10,$B222=11),$M222=OFFSET($M222,-1,0)),OFFSET(Q222,-1,0),
    INT($O222*VLOOKUP($M222,$AP:$BC,MATCH($AZ$1,$AP$1:$BC$1,0),0)*IF($O222&lt;=15,1,1+($O222-15)^0.5/8)*CHOOSE(MID($N222,7,1)+1,1,1.25,2))),
"그외없음")))))))</f>
        <v>삭제</v>
      </c>
      <c r="R222">
        <f ca="1">IF($M222="삭제","삭제",
IF($M222="지정 장비",
  IF($P222="DI",
    VLOOKUP($N222,[1]EquipTable!$1:$1048576,MATCH("표준 DI pr Min",[1]EquipTable!$1:$1,0),0)+INT($I222*(VLOOKUP($N222,[1]EquipTable!$1:$1048576,MATCH("표준 DI pr Max",[1]EquipTable!$1:$1,0),0)-VLOOKUP($N222,[1]EquipTable!$1:$1048576,MATCH("표준 DI pr Min",[1]EquipTable!$1:$1,0),0)+1)),
    ROUNDDOWN(VLOOKUP($N222,[1]EquipTable!$1:$1048576,MATCH("표준 GO pr Min",[1]EquipTable!$1:$1,0),0)+INT($I222*(VLOOKUP($N222,[1]EquipTable!$1:$1048576,MATCH("표준 GO pr Max",[1]EquipTable!$1:$1,0),0)-VLOOKUP($N222,[1]EquipTable!$1:$1048576,MATCH("표준 GO pr Min",[1]EquipTable!$1:$1,0),0)+100)),-2)),
IF(OR($M222="캐릭터 상자 일반등급",$M222="캐릭터 상자 영웅등급"),VLOOKUP($M222,$AP:$BC,MATCH($AZ$1,$AP$1:$BC$1,0),0),
IF(OR($M222="지정 캐릭터",IF(ISERROR(FIND("지정 캐릭터 LBP",$M222)),0,1)),
  IF(AND(OR($B222=10,$B222=11),$M222=OFFSET($M222,-1,0)),OFFSET(R222,-1,0),
    INT(VLOOKUP($M222,$AP:$BC,MATCH($AZ$1,$AP$1:$BC$1,0),0)*(VLOOKUP($N222,[2]ActorTable!$1:$1048576,MATCH("표준 DI pr Min",[2]ActorTable!$1:$1,0),0)+$I222*(VLOOKUP($N222,[2]ActorTable!$1:$1048576,MATCH("표준 DI pr Max",[2]ActorTable!$1:$1,0),0)-VLOOKUP($N222,[2]ActorTable!$1:$1048576,MATCH("표준 DI pr Min",[2]ActorTable!$1:$1,0),0)+1)))),
IF($M222="안 지정 캐릭터 영웅등급",
  IF(AND(OR($B222=10,$B222=11),$M222=OFFSET($M222,-1,0)),OFFSET(R222,-1,0),
    VLOOKUP($M222,$AP:$BC,MATCH($AZ$1,$AP$1:$BC$1,0),0)+INT($I222*(VLOOKUP($M222,$AP:$BC,MATCH($BA$1,$AP$1:$BC$1,0),0)-VLOOKUP($M222,$AP:$BC,MATCH($AZ$1,$AP$1:$BC$1,0),0)+1))),
IF($M222="지정 캐릭터 PP",
  IF(AND(OR($B222=10,$B222=11),$M222=OFFSET($M222,-1,0)),OFFSET(R222,-1,0),
    INT($O222*VLOOKUP($M222,$AP:$BC,MATCH($AZ$1,$AP$1:$BC$1,0),0)*IF($O222&lt;=15,1,1+($O222-15)^0.5/8)*CHOOSE(MID($N222,7,1)+1,1,1.25,2)*(VLOOKUP($M222,$AP:$BC,MATCH($BA$1,$AP$1:$BC$1,0),0)+$I222*(VLOOKUP($M222,$AP:$BC,MATCH($BB$1,$AP$1:$BC$1,0),0)-VLOOKUP($M222,$AP:$BC,MATCH($BA$1,$AP$1:$BC$1,0),0))))),
IF(OR($M222="안 지정 캐릭터 PP 일반등급",$M222="안 지정 캐릭터 PP 영웅등급"),
  IF(AND(OR($B222=10,$B222=11),$M222=OFFSET($M222,-1,0)),OFFSET(R222,-1,0),
    $O222*VLOOKUP($M222,$AP:$BC,MATCH($AZ$1,$AP$1:$BC$1,0),0)),
"그외없음")))))))</f>
        <v>7200</v>
      </c>
      <c r="S222" t="str">
        <f ca="1">IF(OR(ISNUMBER(N222),N222="삭제",ISBLANK(N222)),"",
IF(LEFT(N222,5)="Equip",
  IF($BP$1&lt;VLOOKUP(N222,[1]EquipTable!$1:$1048576,MATCH("업데이트순번",[1]EquipTable!$1:$1,0),0),"업데이트순번이상",""),
IF(LEFT(N222,5)="Actor",
  IF($BY$1&lt;VLOOKUP(N222,[2]ActorTable!$1:$1048576,MATCH("업데이트순번",[2]ActorTable!$1:$1,0),0),"업데이트순번이상",""),
"그외없음")))</f>
        <v/>
      </c>
      <c r="T222" t="str">
        <f ca="1">IF(OR(ISNUMBER(N222),N222="삭제",ISBLANK(N222)),"",
IF(LEFT(N222,5)="Equip",IF(MID(N222,7,1)="4","전설",""),
IF(LEFT(N222,5)="Actor",IF(MID(N222,7,1)="2","전설",""),
"그외없음")))</f>
        <v/>
      </c>
      <c r="U222" t="s">
        <v>82</v>
      </c>
      <c r="V222" t="s">
        <v>199</v>
      </c>
      <c r="W222">
        <v>1</v>
      </c>
      <c r="X222" t="s">
        <v>125</v>
      </c>
      <c r="Z222">
        <v>3400</v>
      </c>
      <c r="AA222" t="str">
        <f ca="1">IF(ISBLANK(AB222),"",
VLOOKUP(AB222,OFFSET(INDIRECT("$A:$B"),0,MATCH(AB$1&amp;"_Verify",INDIRECT("$1:$1"),0)-1),2,0)
)</f>
        <v>upn</v>
      </c>
      <c r="AB222" t="s">
        <v>92</v>
      </c>
      <c r="AC222">
        <v>20153</v>
      </c>
      <c r="AD222">
        <v>11</v>
      </c>
      <c r="AE222" t="s">
        <v>125</v>
      </c>
      <c r="AG222">
        <v>3300</v>
      </c>
      <c r="AH222" t="str">
        <f>IF(OR(ISNUMBER(AC222),AC222="삭제",ISBLANK(AC222)),"",
IF(LEFT(AC222,5)="Equip",
  IF($BP$1&lt;VLOOKUP(AC222,[1]EquipTable!$1:$1048576,MATCH("업데이트순번",[1]EquipTable!$1:$1,0),0),"업데이트순번이상",""),
IF(LEFT(AC222,5)="Actor",
  IF($BY$1&lt;VLOOKUP(AC222,[2]ActorTable!$1:$1048576,MATCH("업데이트순번",[2]ActorTable!$1:$1,0),0),"업데이트순번이상",""),
"그외없음")))</f>
        <v/>
      </c>
      <c r="AI222" s="11" t="str">
        <f>IF(OR(ISNUMBER(AC222),AC222="삭제",ISBLANK(AC222)),"",
IF(LEFT(AC222,5)="Equip",IF(MID(AC222,7,1)="4","전설",""),
IF(LEFT(AC222,5)="Actor",IF(MID(AC222,7,1)="2","전설",""),
"그외없음")))</f>
        <v/>
      </c>
      <c r="AJ222" t="str">
        <f>IF(ISBLANK($AB222),"",
IF(AND($B222&gt;=VLOOKUP($AB222,$AP:$AS,3,0),$B222&lt;=VLOOKUP($AB222,$AP:$AS,4,0)),"","슬롯타입이상"))</f>
        <v/>
      </c>
      <c r="AK222" t="str">
        <f>IF(OR(
  AND(NOT(ISERROR(FIND("상자",AB222))),ISBLANK(AC222)),
  AND(ISBLANK(AB222),ISBLANK(AC222)),
  AND(NOT(ISERROR(FIND("안 지정",AB222))),ISNUMBER(AC222))),"",
IF(AND(NOT(ISERROR(FIND("상자",AB222))),NOT(ISBLANK(AC222))),"밸류불필요",
IF(AND(NOT(ISERROR(FIND("안 지정",AB222))),NOT(ISNUMBER(AC222))),"숫자필요",
IF(NOT(ISERROR(FIND("장비",AB222))),
  IFERROR(VLOOKUP(AC222,[1]EquipTable!$A:$T,MATCH("이름참고",[1]EquipTable!$1:$1,0),0),"장비없음"),
IF(NOT(ISERROR(FIND("캐릭터",AB222))),
  IFERROR(VLOOKUP(AC222,[2]ActorTable!$A:$H,MATCH("이름참고",[2]ActorTable!$1:$1,0),0),"캐릭터없음"),
"")))))</f>
        <v/>
      </c>
      <c r="AL222">
        <v>1</v>
      </c>
      <c r="AM222" t="str">
        <f ca="1">IF(ROW()=2,AN222,OFFSET(AM222,-1,0)&amp;IF(LEN(AN222)=0,"",","&amp;AN222))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v>
      </c>
      <c r="AN222" t="str">
        <f ca="1">IF(AL222&lt;&gt;1,"",
"{"""&amp;A$1&amp;""":"&amp;A222
&amp;","""&amp;B$1&amp;""":"&amp;B222
&amp;IF(LEN(AA222)=0,"",","""&amp;AA$1&amp;""":"""&amp;AA222&amp;"""")
&amp;IF(LEN(AC222)=0,"",","""&amp;AC$1&amp;""":"""&amp;AC222&amp;"""")
&amp;IF(LEN(AD222)=0,"",","""&amp;AD$1&amp;""":"&amp;AD222)
&amp;IF(LEN(AE222)=0,"",","""&amp;AE$1&amp;""":"""&amp;AE222&amp;"""")
&amp;IF(LEN(AF222)=0,"",","""&amp;AF$1&amp;""":"&amp;AF222)
&amp;IF(LEN(AG222)=0,"",","""&amp;AG$1&amp;""":"&amp;AG222)&amp;"}")</f>
        <v>{"dy":23,"sl":0,"tp":"upn","vl":"20153","cn":11,"pt":"GO","pr":3300}</v>
      </c>
    </row>
    <row r="223" spans="1:40">
      <c r="A223">
        <v>23</v>
      </c>
      <c r="B223">
        <v>1</v>
      </c>
      <c r="C223">
        <f>IF(B223&lt;=9,0,
IF(B223=10,1,2))</f>
        <v>0</v>
      </c>
      <c r="D223">
        <f ca="1">RAND()</f>
        <v>0.40739986772463088</v>
      </c>
      <c r="E223">
        <f ca="1">RAND()</f>
        <v>0.67540199184446581</v>
      </c>
      <c r="F223">
        <f ca="1">RAND()</f>
        <v>0.92749960763108608</v>
      </c>
      <c r="G223">
        <f ca="1">RAND()</f>
        <v>0.81098468527029099</v>
      </c>
      <c r="H223">
        <f ca="1">RAND()</f>
        <v>0.21727681892038875</v>
      </c>
      <c r="I223">
        <f ca="1">RAND()</f>
        <v>0.58084466646847732</v>
      </c>
      <c r="M223" t="str">
        <f ca="1">IF(LEN(J223)&lt;&gt;0,J223,VLOOKUP(D223+$B223,$BJ:$BK,MATCH($BK$1,$BJ$1:$BK$1,0),1))</f>
        <v>지정 장비</v>
      </c>
      <c r="N223" t="str">
        <f ca="1">IF(LEN(K223)&lt;&gt;0,
  IF(LEN($J223)=0,"두 칸 모두 입력",
  IF($J223="지정 장비",K223,INDEX($CA:$CA,MATCH(K223,$CB:$CB,0)))),
IF($M223="삭제","삭제",
IF($M223="지정 장비",VLOOKUP($E223,OFFSET($BS:$BV,0,IF($B223=6,1,IF($B223=7,2,0))),MATCH($BV$1,OFFSET($BS$1:$BV$1,0,IF($B223=6,1,IF($B223=7,2,0))),0),1),
IF(OR($M223="캐릭터 상자 일반등급",$M223="캐릭터 상자 영웅등급"),"삭제",
IF(OR($M223="지정 캐릭터",$M223="지정 캐릭터 PP",IF(ISERROR(FIND("지정 캐릭터 LBP",$M223)),0,1)),
  IF(AND(OR($B223=10,$B223=11),$M223=OFFSET($M223,-1,0)),OFFSET(N223,-1,0),VLOOKUP($E223,$BZ:$CA,MATCH($CA$1,$BZ$1:$CA$1,0),1)),
IF(OR($M223="안 지정 캐릭터 영웅등급",$M223="안 지정 캐릭터 PP 일반등급",$M223="안 지정 캐릭터 PP 영웅등급"),
  IF(AND(OR($B223=10,$B223=11),$M223=OFFSET($M223,-1,0)),OFFSET(N223,-1,0),INT($E223*100000)),
"그외없음"))))))</f>
        <v>Equip6001</v>
      </c>
      <c r="O223">
        <f ca="1">IF(LEN(L223)&lt;&gt;0,
  IF(OR(LEN($J223)=0,LEN($K223)=0),"세 칸 모두 입력",L223),
IF($M223="삭제","삭제",
IF(OR($M223="지정 장비",$M223="캐릭터 상자 일반등급",$M223="캐릭터 상자 영웅등급",$M223="지정 캐릭터",IF(ISERROR(FIND("지정 캐릭터 LBP",$M223)),0,1),$M223="안 지정 캐릭터 영웅등급"),1,
IF($M223="지정 캐릭터 PP",
  IF(AND(OR($B223=10,$B223=11),$M223=OFFSET($M223,-1,0)),OFFSET(O223,-1,0),
    VLOOKUP($M223,$AP:$BB,MATCH($AX$1,$AP$1:$BB$1,0),0)+INT($E223*(VLOOKUP($M223,$AP:$BB,MATCH($AY$1,$AP$1:$BB$1,0),0)-VLOOKUP($M223,$AP:$BB,MATCH($AX$1,$AP$1:$BB$1,0),0)+1))),
IF(OR($M223="안 지정 캐릭터 PP 일반등급",$M223="안 지정 캐릭터 PP 영웅등급"),
  IF(AND(OR($B223=10,$B223=11),$M223=OFFSET($M223,-1,0)),OFFSET(O223,-1,0),
    VLOOKUP($M223,$AP:$BB,MATCH($AX$1,$AP$1:$BB$1,0),0)+INT($E223*(VLOOKUP($M223,$AP:$BB,MATCH($AY$1,$AP$1:$BB$1,0),0)-VLOOKUP($M223,$AP:$BB,MATCH($AX$1,$AP$1:$BB$1,0),0)+1))),
"그외없음")))))</f>
        <v>1</v>
      </c>
      <c r="P223" t="str">
        <f ca="1">IF($M223="삭제","삭제",
IF($M223="지정 장비",
  IF(ISBLANK(VLOOKUP($N223,[1]EquipTable!$1:$1048576,MATCH("표준 GO pr Min",[1]EquipTable!$1:$1,0),0)),"DI",
    IF(ISBLANK(VLOOKUP($N223,[1]EquipTable!$1:$1048576,MATCH("표준 DI pr Min",[1]EquipTable!$1:$1,0),0)),"GO",
      IF(G223&lt;IF($B223&lt;=1,0.5,0.25),"DI","GO"))),
IF(OR($M223="캐릭터 상자 일반등급",$M223="캐릭터 상자 영웅등급"),"DI",
IF(OR($M223="지정 캐릭터",IF(ISERROR(FIND("지정 캐릭터 LBP",$M223)),0,1),$M223="안 지정 캐릭터 영웅등급"),"DI",
IF($M223="지정 캐릭터 PP","DI",
IF(OR($M223="안 지정 캐릭터 PP 일반등급",$M223="안 지정 캐릭터 PP 영웅등급"),"GO",
"그외없음"))))))</f>
        <v>GO</v>
      </c>
      <c r="Q223" t="str">
        <f ca="1">IF($M223="삭제","삭제",
IF($P223="GO","삭제",
IF($M223="지정 장비",
  IF(ISBLANK(VLOOKUP($N223,[1]EquipTable!$1:$1048576,MATCH("표준 DI pp Min",[1]EquipTable!$1:$1,0),0)),"삭제",
    VLOOKUP($N223,[1]EquipTable!$1:$1048576,MATCH("표준 DI pp Min",[1]EquipTable!$1:$1,0),0)+INT($H223*(VLOOKUP($N223,[1]EquipTable!$1:$1048576,MATCH("표준 DI pp Max",[1]EquipTable!$1:$1,0),0)-VLOOKUP($N223,[1]EquipTable!$1:$1048576,MATCH("표준 DI pp Min",[1]EquipTable!$1:$1,0),0)+1))),
IF(OR($M223="캐릭터 상자 일반등급",$M223="캐릭터 상자 영웅등급"),"삭제",
IF(OR($M223="지정 캐릭터",IF(ISERROR(FIND("지정 캐릭터 LBP",$M223)),0,1)),
  IF(AND(OR($B223=10,$B223=11),$M223=OFFSET($M223,-1,0)),OFFSET(Q223,-1,0),
    IF(ISBLANK(VLOOKUP($N223,[2]ActorTable!$1:$1048576,MATCH("표준 DI pp Min",[2]ActorTable!$1:$1,0),0)),"삭제",
      INT(VLOOKUP($M223,$AP:$BC,MATCH($AZ$1,$AP$1:$BC$1,0),0)*(VLOOKUP($N223,[2]ActorTable!$1:$1048576,MATCH("표준 DI pp Min",[2]ActorTable!$1:$1,0),0)+$H223*(VLOOKUP($N223,[2]ActorTable!$1:$1048576,MATCH("표준 DI pp Max",[2]ActorTable!$1:$1,0),0)-VLOOKUP($N223,[2]ActorTable!$1:$1048576,MATCH("표준 DI pp Min",[2]ActorTable!$1:$1,0),0)+1))))),
IF($M223="안 지정 캐릭터 영웅등급",
  IF(AND(OR($B223=10,$B223=11),$M223=OFFSET($M223,-1,0)),OFFSET(Q223,-1,0),
    VLOOKUP($M223,$AP:$BC,MATCH($BB$1,$AP$1:$BC$1,0),0)+INT($H223*(VLOOKUP($M223,$AP:$BC,MATCH($BC$1,$AP$1:$BC$1,0),0)-VLOOKUP($M223,$AP:$BC,MATCH($BB$1,$AP$1:$BC$1,0),0)+1))),
IF($M223="지정 캐릭터 PP",
  IF(AND(OR($B223=10,$B223=11),$M223=OFFSET($M223,-1,0)),OFFSET(Q223,-1,0),
    INT($O223*VLOOKUP($M223,$AP:$BC,MATCH($AZ$1,$AP$1:$BC$1,0),0)*IF($O223&lt;=15,1,1+($O223-15)^0.5/8)*CHOOSE(MID($N223,7,1)+1,1,1.25,2))),
"그외없음")))))))</f>
        <v>삭제</v>
      </c>
      <c r="R223">
        <f ca="1">IF($M223="삭제","삭제",
IF($M223="지정 장비",
  IF($P223="DI",
    VLOOKUP($N223,[1]EquipTable!$1:$1048576,MATCH("표준 DI pr Min",[1]EquipTable!$1:$1,0),0)+INT($I223*(VLOOKUP($N223,[1]EquipTable!$1:$1048576,MATCH("표준 DI pr Max",[1]EquipTable!$1:$1,0),0)-VLOOKUP($N223,[1]EquipTable!$1:$1048576,MATCH("표준 DI pr Min",[1]EquipTable!$1:$1,0),0)+1)),
    ROUNDDOWN(VLOOKUP($N223,[1]EquipTable!$1:$1048576,MATCH("표준 GO pr Min",[1]EquipTable!$1:$1,0),0)+INT($I223*(VLOOKUP($N223,[1]EquipTable!$1:$1048576,MATCH("표준 GO pr Max",[1]EquipTable!$1:$1,0),0)-VLOOKUP($N223,[1]EquipTable!$1:$1048576,MATCH("표준 GO pr Min",[1]EquipTable!$1:$1,0),0)+100)),-2)),
IF(OR($M223="캐릭터 상자 일반등급",$M223="캐릭터 상자 영웅등급"),VLOOKUP($M223,$AP:$BC,MATCH($AZ$1,$AP$1:$BC$1,0),0),
IF(OR($M223="지정 캐릭터",IF(ISERROR(FIND("지정 캐릭터 LBP",$M223)),0,1)),
  IF(AND(OR($B223=10,$B223=11),$M223=OFFSET($M223,-1,0)),OFFSET(R223,-1,0),
    INT(VLOOKUP($M223,$AP:$BC,MATCH($AZ$1,$AP$1:$BC$1,0),0)*(VLOOKUP($N223,[2]ActorTable!$1:$1048576,MATCH("표준 DI pr Min",[2]ActorTable!$1:$1,0),0)+$I223*(VLOOKUP($N223,[2]ActorTable!$1:$1048576,MATCH("표준 DI pr Max",[2]ActorTable!$1:$1,0),0)-VLOOKUP($N223,[2]ActorTable!$1:$1048576,MATCH("표준 DI pr Min",[2]ActorTable!$1:$1,0),0)+1)))),
IF($M223="안 지정 캐릭터 영웅등급",
  IF(AND(OR($B223=10,$B223=11),$M223=OFFSET($M223,-1,0)),OFFSET(R223,-1,0),
    VLOOKUP($M223,$AP:$BC,MATCH($AZ$1,$AP$1:$BC$1,0),0)+INT($I223*(VLOOKUP($M223,$AP:$BC,MATCH($BA$1,$AP$1:$BC$1,0),0)-VLOOKUP($M223,$AP:$BC,MATCH($AZ$1,$AP$1:$BC$1,0),0)+1))),
IF($M223="지정 캐릭터 PP",
  IF(AND(OR($B223=10,$B223=11),$M223=OFFSET($M223,-1,0)),OFFSET(R223,-1,0),
    INT($O223*VLOOKUP($M223,$AP:$BC,MATCH($AZ$1,$AP$1:$BC$1,0),0)*IF($O223&lt;=15,1,1+($O223-15)^0.5/8)*CHOOSE(MID($N223,7,1)+1,1,1.25,2)*(VLOOKUP($M223,$AP:$BC,MATCH($BA$1,$AP$1:$BC$1,0),0)+$I223*(VLOOKUP($M223,$AP:$BC,MATCH($BB$1,$AP$1:$BC$1,0),0)-VLOOKUP($M223,$AP:$BC,MATCH($BA$1,$AP$1:$BC$1,0),0))))),
IF(OR($M223="안 지정 캐릭터 PP 일반등급",$M223="안 지정 캐릭터 PP 영웅등급"),
  IF(AND(OR($B223=10,$B223=11),$M223=OFFSET($M223,-1,0)),OFFSET(R223,-1,0),
    $O223*VLOOKUP($M223,$AP:$BC,MATCH($AZ$1,$AP$1:$BC$1,0),0)),
"그외없음")))))))</f>
        <v>2100</v>
      </c>
      <c r="S223" t="str">
        <f ca="1">IF(OR(ISNUMBER(N223),N223="삭제",ISBLANK(N223)),"",
IF(LEFT(N223,5)="Equip",
  IF($BP$1&lt;VLOOKUP(N223,[1]EquipTable!$1:$1048576,MATCH("업데이트순번",[1]EquipTable!$1:$1,0),0),"업데이트순번이상",""),
IF(LEFT(N223,5)="Actor",
  IF($BY$1&lt;VLOOKUP(N223,[2]ActorTable!$1:$1048576,MATCH("업데이트순번",[2]ActorTable!$1:$1,0),0),"업데이트순번이상",""),
"그외없음")))</f>
        <v/>
      </c>
      <c r="T223" t="str">
        <f ca="1">IF(OR(ISNUMBER(N223),N223="삭제",ISBLANK(N223)),"",
IF(LEFT(N223,5)="Equip",IF(MID(N223,7,1)="4","전설",""),
IF(LEFT(N223,5)="Actor",IF(MID(N223,7,1)="2","전설",""),
"그외없음")))</f>
        <v/>
      </c>
      <c r="U223" t="s">
        <v>82</v>
      </c>
      <c r="V223" t="s">
        <v>242</v>
      </c>
      <c r="W223">
        <v>1</v>
      </c>
      <c r="X223" t="s">
        <v>125</v>
      </c>
      <c r="Z223">
        <v>7000</v>
      </c>
      <c r="AA223" t="str">
        <f ca="1">IF(ISBLANK(AB223),"",
VLOOKUP(AB223,OFFSET(INDIRECT("$A:$B"),0,MATCH(AB$1&amp;"_Verify",INDIRECT("$1:$1"),0)-1),2,0)
)</f>
        <v>fe</v>
      </c>
      <c r="AB223" t="s">
        <v>82</v>
      </c>
      <c r="AC223" t="s">
        <v>416</v>
      </c>
      <c r="AD223">
        <v>1</v>
      </c>
      <c r="AE223" t="s">
        <v>125</v>
      </c>
      <c r="AG223">
        <v>7000</v>
      </c>
      <c r="AH223" t="str">
        <f ca="1">IF(OR(ISNUMBER(AC223),AC223="삭제",ISBLANK(AC223)),"",
IF(LEFT(AC223,5)="Equip",
  IF($BP$1&lt;VLOOKUP(AC223,[1]EquipTable!$1:$1048576,MATCH("업데이트순번",[1]EquipTable!$1:$1,0),0),"업데이트순번이상",""),
IF(LEFT(AC223,5)="Actor",
  IF($BY$1&lt;VLOOKUP(AC223,[2]ActorTable!$1:$1048576,MATCH("업데이트순번",[2]ActorTable!$1:$1,0),0),"업데이트순번이상",""),
"그외없음")))</f>
        <v/>
      </c>
      <c r="AI223" s="11" t="str">
        <f>IF(OR(ISNUMBER(AC223),AC223="삭제",ISBLANK(AC223)),"",
IF(LEFT(AC223,5)="Equip",IF(MID(AC223,7,1)="4","전설",""),
IF(LEFT(AC223,5)="Actor",IF(MID(AC223,7,1)="2","전설",""),
"그외없음")))</f>
        <v/>
      </c>
      <c r="AJ223" t="str">
        <f>IF(ISBLANK($AB223),"",
IF(AND($B223&gt;=VLOOKUP($AB223,$AP:$AS,3,0),$B223&lt;=VLOOKUP($AB223,$AP:$AS,4,0)),"","슬롯타입이상"))</f>
        <v/>
      </c>
      <c r="AK223" t="str">
        <f ca="1">IF(OR(
  AND(NOT(ISERROR(FIND("상자",AB223))),ISBLANK(AC223)),
  AND(ISBLANK(AB223),ISBLANK(AC223)),
  AND(NOT(ISERROR(FIND("안 지정",AB223))),ISNUMBER(AC223))),"",
IF(AND(NOT(ISERROR(FIND("상자",AB223))),NOT(ISBLANK(AC223))),"밸류불필요",
IF(AND(NOT(ISERROR(FIND("안 지정",AB223))),NOT(ISNUMBER(AC223))),"숫자필요",
IF(NOT(ISERROR(FIND("장비",AB223))),
  IFERROR(VLOOKUP(AC223,[1]EquipTable!$A:$T,MATCH("이름참고",[1]EquipTable!$1:$1,0),0),"장비없음"),
IF(NOT(ISERROR(FIND("캐릭터",AB223))),
  IFERROR(VLOOKUP(AC223,[2]ActorTable!$A:$H,MATCH("이름참고",[2]ActorTable!$1:$1,0),0),"캐릭터없음"),
"")))))</f>
        <v>금빛 집행자</v>
      </c>
      <c r="AL223">
        <v>1</v>
      </c>
      <c r="AM223" t="str">
        <f ca="1">IF(ROW()=2,AN223,OFFSET(AM223,-1,0)&amp;IF(LEN(AN223)=0,"",","&amp;AN223))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v>
      </c>
      <c r="AN223" t="str">
        <f ca="1">IF(AL223&lt;&gt;1,"",
"{"""&amp;A$1&amp;""":"&amp;A223
&amp;","""&amp;B$1&amp;""":"&amp;B223
&amp;IF(LEN(AA223)=0,"",","""&amp;AA$1&amp;""":"""&amp;AA223&amp;"""")
&amp;IF(LEN(AC223)=0,"",","""&amp;AC$1&amp;""":"""&amp;AC223&amp;"""")
&amp;IF(LEN(AD223)=0,"",","""&amp;AD$1&amp;""":"&amp;AD223)
&amp;IF(LEN(AE223)=0,"",","""&amp;AE$1&amp;""":"""&amp;AE223&amp;"""")
&amp;IF(LEN(AF223)=0,"",","""&amp;AF$1&amp;""":"&amp;AF223)
&amp;IF(LEN(AG223)=0,"",","""&amp;AG$1&amp;""":"&amp;AG223)&amp;"}")</f>
        <v>{"dy":23,"sl":1,"tp":"fe","vl":"Equip5302","cn":1,"pt":"GO","pr":7000}</v>
      </c>
    </row>
    <row r="224" spans="1:40">
      <c r="A224">
        <v>23</v>
      </c>
      <c r="B224">
        <v>2</v>
      </c>
      <c r="C224">
        <f>IF(B224&lt;=9,0,
IF(B224=10,1,2))</f>
        <v>0</v>
      </c>
      <c r="D224">
        <f ca="1">RAND()</f>
        <v>0.56340882198892894</v>
      </c>
      <c r="E224">
        <f ca="1">RAND()</f>
        <v>0.54657173812658255</v>
      </c>
      <c r="F224">
        <f ca="1">RAND()</f>
        <v>0.12403281060017146</v>
      </c>
      <c r="G224">
        <f ca="1">RAND()</f>
        <v>0.897423806613592</v>
      </c>
      <c r="H224">
        <f ca="1">RAND()</f>
        <v>0.66665512374984248</v>
      </c>
      <c r="I224">
        <f ca="1">RAND()</f>
        <v>0.88038424179695574</v>
      </c>
      <c r="M224" t="str">
        <f ca="1">IF(LEN(J224)&lt;&gt;0,J224,VLOOKUP(D224+$B224,$BJ:$BK,MATCH($BK$1,$BJ$1:$BK$1,0),1))</f>
        <v>안 지정 캐릭터 PP 영웅등급</v>
      </c>
      <c r="N224">
        <f ca="1">IF(LEN(K224)&lt;&gt;0,
  IF(LEN($J224)=0,"두 칸 모두 입력",
  IF($J224="지정 장비",K224,INDEX($CA:$CA,MATCH(K224,$CB:$CB,0)))),
IF($M224="삭제","삭제",
IF($M224="지정 장비",VLOOKUP($E224,OFFSET($BS:$BV,0,IF($B224=6,1,IF($B224=7,2,0))),MATCH($BV$1,OFFSET($BS$1:$BV$1,0,IF($B224=6,1,IF($B224=7,2,0))),0),1),
IF(OR($M224="캐릭터 상자 일반등급",$M224="캐릭터 상자 영웅등급"),"삭제",
IF(OR($M224="지정 캐릭터",$M224="지정 캐릭터 PP",IF(ISERROR(FIND("지정 캐릭터 LBP",$M224)),0,1)),
  IF(AND(OR($B224=10,$B224=11),$M224=OFFSET($M224,-1,0)),OFFSET(N224,-1,0),VLOOKUP($E224,$BZ:$CA,MATCH($CA$1,$BZ$1:$CA$1,0),1)),
IF(OR($M224="안 지정 캐릭터 영웅등급",$M224="안 지정 캐릭터 PP 일반등급",$M224="안 지정 캐릭터 PP 영웅등급"),
  IF(AND(OR($B224=10,$B224=11),$M224=OFFSET($M224,-1,0)),OFFSET(N224,-1,0),INT($E224*100000)),
"그외없음"))))))</f>
        <v>54657</v>
      </c>
      <c r="O224">
        <f ca="1">IF(LEN(L224)&lt;&gt;0,
  IF(OR(LEN($J224)=0,LEN($K224)=0),"세 칸 모두 입력",L224),
IF($M224="삭제","삭제",
IF(OR($M224="지정 장비",$M224="캐릭터 상자 일반등급",$M224="캐릭터 상자 영웅등급",$M224="지정 캐릭터",IF(ISERROR(FIND("지정 캐릭터 LBP",$M224)),0,1),$M224="안 지정 캐릭터 영웅등급"),1,
IF($M224="지정 캐릭터 PP",
  IF(AND(OR($B224=10,$B224=11),$M224=OFFSET($M224,-1,0)),OFFSET(O224,-1,0),
    VLOOKUP($M224,$AP:$BB,MATCH($AX$1,$AP$1:$BB$1,0),0)+INT($E224*(VLOOKUP($M224,$AP:$BB,MATCH($AY$1,$AP$1:$BB$1,0),0)-VLOOKUP($M224,$AP:$BB,MATCH($AX$1,$AP$1:$BB$1,0),0)+1))),
IF(OR($M224="안 지정 캐릭터 PP 일반등급",$M224="안 지정 캐릭터 PP 영웅등급"),
  IF(AND(OR($B224=10,$B224=11),$M224=OFFSET($M224,-1,0)),OFFSET(O224,-1,0),
    VLOOKUP($M224,$AP:$BB,MATCH($AX$1,$AP$1:$BB$1,0),0)+INT($E224*(VLOOKUP($M224,$AP:$BB,MATCH($AY$1,$AP$1:$BB$1,0),0)-VLOOKUP($M224,$AP:$BB,MATCH($AX$1,$AP$1:$BB$1,0),0)+1))),
"그외없음")))))</f>
        <v>9</v>
      </c>
      <c r="P224" t="str">
        <f ca="1">IF($M224="삭제","삭제",
IF($M224="지정 장비",
  IF(ISBLANK(VLOOKUP($N224,[1]EquipTable!$1:$1048576,MATCH("표준 GO pr Min",[1]EquipTable!$1:$1,0),0)),"DI",
    IF(ISBLANK(VLOOKUP($N224,[1]EquipTable!$1:$1048576,MATCH("표준 DI pr Min",[1]EquipTable!$1:$1,0),0)),"GO",
      IF(G224&lt;IF($B224&lt;=1,0.5,0.25),"DI","GO"))),
IF(OR($M224="캐릭터 상자 일반등급",$M224="캐릭터 상자 영웅등급"),"DI",
IF(OR($M224="지정 캐릭터",IF(ISERROR(FIND("지정 캐릭터 LBP",$M224)),0,1),$M224="안 지정 캐릭터 영웅등급"),"DI",
IF($M224="지정 캐릭터 PP","DI",
IF(OR($M224="안 지정 캐릭터 PP 일반등급",$M224="안 지정 캐릭터 PP 영웅등급"),"GO",
"그외없음"))))))</f>
        <v>GO</v>
      </c>
      <c r="Q224" t="str">
        <f ca="1">IF($M224="삭제","삭제",
IF($P224="GO","삭제",
IF($M224="지정 장비",
  IF(ISBLANK(VLOOKUP($N224,[1]EquipTable!$1:$1048576,MATCH("표준 DI pp Min",[1]EquipTable!$1:$1,0),0)),"삭제",
    VLOOKUP($N224,[1]EquipTable!$1:$1048576,MATCH("표준 DI pp Min",[1]EquipTable!$1:$1,0),0)+INT($H224*(VLOOKUP($N224,[1]EquipTable!$1:$1048576,MATCH("표준 DI pp Max",[1]EquipTable!$1:$1,0),0)-VLOOKUP($N224,[1]EquipTable!$1:$1048576,MATCH("표준 DI pp Min",[1]EquipTable!$1:$1,0),0)+1))),
IF(OR($M224="캐릭터 상자 일반등급",$M224="캐릭터 상자 영웅등급"),"삭제",
IF(OR($M224="지정 캐릭터",IF(ISERROR(FIND("지정 캐릭터 LBP",$M224)),0,1)),
  IF(AND(OR($B224=10,$B224=11),$M224=OFFSET($M224,-1,0)),OFFSET(Q224,-1,0),
    IF(ISBLANK(VLOOKUP($N224,[2]ActorTable!$1:$1048576,MATCH("표준 DI pp Min",[2]ActorTable!$1:$1,0),0)),"삭제",
      INT(VLOOKUP($M224,$AP:$BC,MATCH($AZ$1,$AP$1:$BC$1,0),0)*(VLOOKUP($N224,[2]ActorTable!$1:$1048576,MATCH("표준 DI pp Min",[2]ActorTable!$1:$1,0),0)+$H224*(VLOOKUP($N224,[2]ActorTable!$1:$1048576,MATCH("표준 DI pp Max",[2]ActorTable!$1:$1,0),0)-VLOOKUP($N224,[2]ActorTable!$1:$1048576,MATCH("표준 DI pp Min",[2]ActorTable!$1:$1,0),0)+1))))),
IF($M224="안 지정 캐릭터 영웅등급",
  IF(AND(OR($B224=10,$B224=11),$M224=OFFSET($M224,-1,0)),OFFSET(Q224,-1,0),
    VLOOKUP($M224,$AP:$BC,MATCH($BB$1,$AP$1:$BC$1,0),0)+INT($H224*(VLOOKUP($M224,$AP:$BC,MATCH($BC$1,$AP$1:$BC$1,0),0)-VLOOKUP($M224,$AP:$BC,MATCH($BB$1,$AP$1:$BC$1,0),0)+1))),
IF($M224="지정 캐릭터 PP",
  IF(AND(OR($B224=10,$B224=11),$M224=OFFSET($M224,-1,0)),OFFSET(Q224,-1,0),
    INT($O224*VLOOKUP($M224,$AP:$BC,MATCH($AZ$1,$AP$1:$BC$1,0),0)*IF($O224&lt;=15,1,1+($O224-15)^0.5/8)*CHOOSE(MID($N224,7,1)+1,1,1.25,2))),
"그외없음")))))))</f>
        <v>삭제</v>
      </c>
      <c r="R224">
        <f ca="1">IF($M224="삭제","삭제",
IF($M224="지정 장비",
  IF($P224="DI",
    VLOOKUP($N224,[1]EquipTable!$1:$1048576,MATCH("표준 DI pr Min",[1]EquipTable!$1:$1,0),0)+INT($I224*(VLOOKUP($N224,[1]EquipTable!$1:$1048576,MATCH("표준 DI pr Max",[1]EquipTable!$1:$1,0),0)-VLOOKUP($N224,[1]EquipTable!$1:$1048576,MATCH("표준 DI pr Min",[1]EquipTable!$1:$1,0),0)+1)),
    ROUNDDOWN(VLOOKUP($N224,[1]EquipTable!$1:$1048576,MATCH("표준 GO pr Min",[1]EquipTable!$1:$1,0),0)+INT($I224*(VLOOKUP($N224,[1]EquipTable!$1:$1048576,MATCH("표준 GO pr Max",[1]EquipTable!$1:$1,0),0)-VLOOKUP($N224,[1]EquipTable!$1:$1048576,MATCH("표준 GO pr Min",[1]EquipTable!$1:$1,0),0)+100)),-2)),
IF(OR($M224="캐릭터 상자 일반등급",$M224="캐릭터 상자 영웅등급"),VLOOKUP($M224,$AP:$BC,MATCH($AZ$1,$AP$1:$BC$1,0),0),
IF(OR($M224="지정 캐릭터",IF(ISERROR(FIND("지정 캐릭터 LBP",$M224)),0,1)),
  IF(AND(OR($B224=10,$B224=11),$M224=OFFSET($M224,-1,0)),OFFSET(R224,-1,0),
    INT(VLOOKUP($M224,$AP:$BC,MATCH($AZ$1,$AP$1:$BC$1,0),0)*(VLOOKUP($N224,[2]ActorTable!$1:$1048576,MATCH("표준 DI pr Min",[2]ActorTable!$1:$1,0),0)+$I224*(VLOOKUP($N224,[2]ActorTable!$1:$1048576,MATCH("표준 DI pr Max",[2]ActorTable!$1:$1,0),0)-VLOOKUP($N224,[2]ActorTable!$1:$1048576,MATCH("표준 DI pr Min",[2]ActorTable!$1:$1,0),0)+1)))),
IF($M224="안 지정 캐릭터 영웅등급",
  IF(AND(OR($B224=10,$B224=11),$M224=OFFSET($M224,-1,0)),OFFSET(R224,-1,0),
    VLOOKUP($M224,$AP:$BC,MATCH($AZ$1,$AP$1:$BC$1,0),0)+INT($I224*(VLOOKUP($M224,$AP:$BC,MATCH($BA$1,$AP$1:$BC$1,0),0)-VLOOKUP($M224,$AP:$BC,MATCH($AZ$1,$AP$1:$BC$1,0),0)+1))),
IF($M224="지정 캐릭터 PP",
  IF(AND(OR($B224=10,$B224=11),$M224=OFFSET($M224,-1,0)),OFFSET(R224,-1,0),
    INT($O224*VLOOKUP($M224,$AP:$BC,MATCH($AZ$1,$AP$1:$BC$1,0),0)*IF($O224&lt;=15,1,1+($O224-15)^0.5/8)*CHOOSE(MID($N224,7,1)+1,1,1.25,2)*(VLOOKUP($M224,$AP:$BC,MATCH($BA$1,$AP$1:$BC$1,0),0)+$I224*(VLOOKUP($M224,$AP:$BC,MATCH($BB$1,$AP$1:$BC$1,0),0)-VLOOKUP($M224,$AP:$BC,MATCH($BA$1,$AP$1:$BC$1,0),0))))),
IF(OR($M224="안 지정 캐릭터 PP 일반등급",$M224="안 지정 캐릭터 PP 영웅등급"),
  IF(AND(OR($B224=10,$B224=11),$M224=OFFSET($M224,-1,0)),OFFSET(R224,-1,0),
    $O224*VLOOKUP($M224,$AP:$BC,MATCH($AZ$1,$AP$1:$BC$1,0),0)),
"그외없음")))))))</f>
        <v>2700</v>
      </c>
      <c r="S224" t="str">
        <f ca="1">IF(OR(ISNUMBER(N224),N224="삭제",ISBLANK(N224)),"",
IF(LEFT(N224,5)="Equip",
  IF($BP$1&lt;VLOOKUP(N224,[1]EquipTable!$1:$1048576,MATCH("업데이트순번",[1]EquipTable!$1:$1,0),0),"업데이트순번이상",""),
IF(LEFT(N224,5)="Actor",
  IF($BY$1&lt;VLOOKUP(N224,[2]ActorTable!$1:$1048576,MATCH("업데이트순번",[2]ActorTable!$1:$1,0),0),"업데이트순번이상",""),
"그외없음")))</f>
        <v/>
      </c>
      <c r="T224" t="str">
        <f ca="1">IF(OR(ISNUMBER(N224),N224="삭제",ISBLANK(N224)),"",
IF(LEFT(N224,5)="Equip",IF(MID(N224,7,1)="4","전설",""),
IF(LEFT(N224,5)="Actor",IF(MID(N224,7,1)="2","전설",""),
"그외없음")))</f>
        <v/>
      </c>
      <c r="U224" t="s">
        <v>91</v>
      </c>
      <c r="V224">
        <v>98118</v>
      </c>
      <c r="W224">
        <v>14</v>
      </c>
      <c r="X224" t="s">
        <v>125</v>
      </c>
      <c r="Z224">
        <v>1400</v>
      </c>
      <c r="AA224" t="str">
        <f ca="1">IF(ISBLANK(AB224),"",
VLOOKUP(AB224,OFFSET(INDIRECT("$A:$B"),0,MATCH(AB$1&amp;"_Verify",INDIRECT("$1:$1"),0)-1),2,0)
)</f>
        <v>upn</v>
      </c>
      <c r="AB224" t="s">
        <v>92</v>
      </c>
      <c r="AC224">
        <v>98118</v>
      </c>
      <c r="AD224">
        <v>6</v>
      </c>
      <c r="AE224" t="s">
        <v>379</v>
      </c>
      <c r="AG224">
        <v>1800</v>
      </c>
      <c r="AH224" t="str">
        <f>IF(OR(ISNUMBER(AC224),AC224="삭제",ISBLANK(AC224)),"",
IF(LEFT(AC224,5)="Equip",
  IF($BP$1&lt;VLOOKUP(AC224,[1]EquipTable!$1:$1048576,MATCH("업데이트순번",[1]EquipTable!$1:$1,0),0),"업데이트순번이상",""),
IF(LEFT(AC224,5)="Actor",
  IF($BY$1&lt;VLOOKUP(AC224,[2]ActorTable!$1:$1048576,MATCH("업데이트순번",[2]ActorTable!$1:$1,0),0),"업데이트순번이상",""),
"그외없음")))</f>
        <v/>
      </c>
      <c r="AI224" s="11" t="str">
        <f>IF(OR(ISNUMBER(AC224),AC224="삭제",ISBLANK(AC224)),"",
IF(LEFT(AC224,5)="Equip",IF(MID(AC224,7,1)="4","전설",""),
IF(LEFT(AC224,5)="Actor",IF(MID(AC224,7,1)="2","전설",""),
"그외없음")))</f>
        <v/>
      </c>
      <c r="AJ224" t="str">
        <f>IF(ISBLANK($AB224),"",
IF(AND($B224&gt;=VLOOKUP($AB224,$AP:$AS,3,0),$B224&lt;=VLOOKUP($AB224,$AP:$AS,4,0)),"","슬롯타입이상"))</f>
        <v/>
      </c>
      <c r="AK224" t="str">
        <f>IF(OR(
  AND(NOT(ISERROR(FIND("상자",AB224))),ISBLANK(AC224)),
  AND(ISBLANK(AB224),ISBLANK(AC224)),
  AND(NOT(ISERROR(FIND("안 지정",AB224))),ISNUMBER(AC224))),"",
IF(AND(NOT(ISERROR(FIND("상자",AB224))),NOT(ISBLANK(AC224))),"밸류불필요",
IF(AND(NOT(ISERROR(FIND("안 지정",AB224))),NOT(ISNUMBER(AC224))),"숫자필요",
IF(NOT(ISERROR(FIND("장비",AB224))),
  IFERROR(VLOOKUP(AC224,[1]EquipTable!$A:$T,MATCH("이름참고",[1]EquipTable!$1:$1,0),0),"장비없음"),
IF(NOT(ISERROR(FIND("캐릭터",AB224))),
  IFERROR(VLOOKUP(AC224,[2]ActorTable!$A:$H,MATCH("이름참고",[2]ActorTable!$1:$1,0),0),"캐릭터없음"),
"")))))</f>
        <v/>
      </c>
      <c r="AL224">
        <v>1</v>
      </c>
      <c r="AM224" t="str">
        <f ca="1">IF(ROW()=2,AN224,OFFSET(AM224,-1,0)&amp;IF(LEN(AN224)=0,"",","&amp;AN224))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v>
      </c>
      <c r="AN224" t="str">
        <f ca="1">IF(AL224&lt;&gt;1,"",
"{"""&amp;A$1&amp;""":"&amp;A224
&amp;","""&amp;B$1&amp;""":"&amp;B224
&amp;IF(LEN(AA224)=0,"",","""&amp;AA$1&amp;""":"""&amp;AA224&amp;"""")
&amp;IF(LEN(AC224)=0,"",","""&amp;AC$1&amp;""":"""&amp;AC224&amp;"""")
&amp;IF(LEN(AD224)=0,"",","""&amp;AD$1&amp;""":"&amp;AD224)
&amp;IF(LEN(AE224)=0,"",","""&amp;AE$1&amp;""":"""&amp;AE224&amp;"""")
&amp;IF(LEN(AF224)=0,"",","""&amp;AF$1&amp;""":"&amp;AF224)
&amp;IF(LEN(AG224)=0,"",","""&amp;AG$1&amp;""":"&amp;AG224)&amp;"}")</f>
        <v>{"dy":23,"sl":2,"tp":"upn","vl":"98118","cn":6,"pt":"GO","pr":1800}</v>
      </c>
    </row>
    <row r="225" spans="1:40">
      <c r="A225">
        <v>23</v>
      </c>
      <c r="B225">
        <v>3</v>
      </c>
      <c r="C225">
        <f>IF(B225&lt;=9,0,
IF(B225=10,1,2))</f>
        <v>0</v>
      </c>
      <c r="D225">
        <f ca="1">RAND()</f>
        <v>0.602071794444893</v>
      </c>
      <c r="E225">
        <f ca="1">RAND()</f>
        <v>0.79062938259826154</v>
      </c>
      <c r="F225">
        <f ca="1">RAND()</f>
        <v>0.30238898862421593</v>
      </c>
      <c r="G225">
        <f ca="1">RAND()</f>
        <v>7.1016331996055504E-2</v>
      </c>
      <c r="H225">
        <f ca="1">RAND()</f>
        <v>0.71179144329100807</v>
      </c>
      <c r="I225">
        <f ca="1">RAND()</f>
        <v>5.8762938480074522E-2</v>
      </c>
      <c r="M225" t="str">
        <f ca="1">IF(LEN(J225)&lt;&gt;0,J225,VLOOKUP(D225+$B225,$BJ:$BK,MATCH($BK$1,$BJ$1:$BK$1,0),1))</f>
        <v>안 지정 캐릭터 PP 일반등급</v>
      </c>
      <c r="N225">
        <f ca="1">IF(LEN(K225)&lt;&gt;0,
  IF(LEN($J225)=0,"두 칸 모두 입력",
  IF($J225="지정 장비",K225,INDEX($CA:$CA,MATCH(K225,$CB:$CB,0)))),
IF($M225="삭제","삭제",
IF($M225="지정 장비",VLOOKUP($E225,OFFSET($BS:$BV,0,IF($B225=6,1,IF($B225=7,2,0))),MATCH($BV$1,OFFSET($BS$1:$BV$1,0,IF($B225=6,1,IF($B225=7,2,0))),0),1),
IF(OR($M225="캐릭터 상자 일반등급",$M225="캐릭터 상자 영웅등급"),"삭제",
IF(OR($M225="지정 캐릭터",$M225="지정 캐릭터 PP",IF(ISERROR(FIND("지정 캐릭터 LBP",$M225)),0,1)),
  IF(AND(OR($B225=10,$B225=11),$M225=OFFSET($M225,-1,0)),OFFSET(N225,-1,0),VLOOKUP($E225,$BZ:$CA,MATCH($CA$1,$BZ$1:$CA$1,0),1)),
IF(OR($M225="안 지정 캐릭터 영웅등급",$M225="안 지정 캐릭터 PP 일반등급",$M225="안 지정 캐릭터 PP 영웅등급"),
  IF(AND(OR($B225=10,$B225=11),$M225=OFFSET($M225,-1,0)),OFFSET(N225,-1,0),INT($E225*100000)),
"그외없음"))))))</f>
        <v>79062</v>
      </c>
      <c r="O225">
        <f ca="1">IF(LEN(L225)&lt;&gt;0,
  IF(OR(LEN($J225)=0,LEN($K225)=0),"세 칸 모두 입력",L225),
IF($M225="삭제","삭제",
IF(OR($M225="지정 장비",$M225="캐릭터 상자 일반등급",$M225="캐릭터 상자 영웅등급",$M225="지정 캐릭터",IF(ISERROR(FIND("지정 캐릭터 LBP",$M225)),0,1),$M225="안 지정 캐릭터 영웅등급"),1,
IF($M225="지정 캐릭터 PP",
  IF(AND(OR($B225=10,$B225=11),$M225=OFFSET($M225,-1,0)),OFFSET(O225,-1,0),
    VLOOKUP($M225,$AP:$BB,MATCH($AX$1,$AP$1:$BB$1,0),0)+INT($E225*(VLOOKUP($M225,$AP:$BB,MATCH($AY$1,$AP$1:$BB$1,0),0)-VLOOKUP($M225,$AP:$BB,MATCH($AX$1,$AP$1:$BB$1,0),0)+1))),
IF(OR($M225="안 지정 캐릭터 PP 일반등급",$M225="안 지정 캐릭터 PP 영웅등급"),
  IF(AND(OR($B225=10,$B225=11),$M225=OFFSET($M225,-1,0)),OFFSET(O225,-1,0),
    VLOOKUP($M225,$AP:$BB,MATCH($AX$1,$AP$1:$BB$1,0),0)+INT($E225*(VLOOKUP($M225,$AP:$BB,MATCH($AY$1,$AP$1:$BB$1,0),0)-VLOOKUP($M225,$AP:$BB,MATCH($AX$1,$AP$1:$BB$1,0),0)+1))),
"그외없음")))))</f>
        <v>12</v>
      </c>
      <c r="P225" t="str">
        <f ca="1">IF($M225="삭제","삭제",
IF($M225="지정 장비",
  IF(ISBLANK(VLOOKUP($N225,[1]EquipTable!$1:$1048576,MATCH("표준 GO pr Min",[1]EquipTable!$1:$1,0),0)),"DI",
    IF(ISBLANK(VLOOKUP($N225,[1]EquipTable!$1:$1048576,MATCH("표준 DI pr Min",[1]EquipTable!$1:$1,0),0)),"GO",
      IF(G225&lt;IF($B225&lt;=1,0.5,0.25),"DI","GO"))),
IF(OR($M225="캐릭터 상자 일반등급",$M225="캐릭터 상자 영웅등급"),"DI",
IF(OR($M225="지정 캐릭터",IF(ISERROR(FIND("지정 캐릭터 LBP",$M225)),0,1),$M225="안 지정 캐릭터 영웅등급"),"DI",
IF($M225="지정 캐릭터 PP","DI",
IF(OR($M225="안 지정 캐릭터 PP 일반등급",$M225="안 지정 캐릭터 PP 영웅등급"),"GO",
"그외없음"))))))</f>
        <v>GO</v>
      </c>
      <c r="Q225" t="str">
        <f ca="1">IF($M225="삭제","삭제",
IF($P225="GO","삭제",
IF($M225="지정 장비",
  IF(ISBLANK(VLOOKUP($N225,[1]EquipTable!$1:$1048576,MATCH("표준 DI pp Min",[1]EquipTable!$1:$1,0),0)),"삭제",
    VLOOKUP($N225,[1]EquipTable!$1:$1048576,MATCH("표준 DI pp Min",[1]EquipTable!$1:$1,0),0)+INT($H225*(VLOOKUP($N225,[1]EquipTable!$1:$1048576,MATCH("표준 DI pp Max",[1]EquipTable!$1:$1,0),0)-VLOOKUP($N225,[1]EquipTable!$1:$1048576,MATCH("표준 DI pp Min",[1]EquipTable!$1:$1,0),0)+1))),
IF(OR($M225="캐릭터 상자 일반등급",$M225="캐릭터 상자 영웅등급"),"삭제",
IF(OR($M225="지정 캐릭터",IF(ISERROR(FIND("지정 캐릭터 LBP",$M225)),0,1)),
  IF(AND(OR($B225=10,$B225=11),$M225=OFFSET($M225,-1,0)),OFFSET(Q225,-1,0),
    IF(ISBLANK(VLOOKUP($N225,[2]ActorTable!$1:$1048576,MATCH("표준 DI pp Min",[2]ActorTable!$1:$1,0),0)),"삭제",
      INT(VLOOKUP($M225,$AP:$BC,MATCH($AZ$1,$AP$1:$BC$1,0),0)*(VLOOKUP($N225,[2]ActorTable!$1:$1048576,MATCH("표준 DI pp Min",[2]ActorTable!$1:$1,0),0)+$H225*(VLOOKUP($N225,[2]ActorTable!$1:$1048576,MATCH("표준 DI pp Max",[2]ActorTable!$1:$1,0),0)-VLOOKUP($N225,[2]ActorTable!$1:$1048576,MATCH("표준 DI pp Min",[2]ActorTable!$1:$1,0),0)+1))))),
IF($M225="안 지정 캐릭터 영웅등급",
  IF(AND(OR($B225=10,$B225=11),$M225=OFFSET($M225,-1,0)),OFFSET(Q225,-1,0),
    VLOOKUP($M225,$AP:$BC,MATCH($BB$1,$AP$1:$BC$1,0),0)+INT($H225*(VLOOKUP($M225,$AP:$BC,MATCH($BC$1,$AP$1:$BC$1,0),0)-VLOOKUP($M225,$AP:$BC,MATCH($BB$1,$AP$1:$BC$1,0),0)+1))),
IF($M225="지정 캐릭터 PP",
  IF(AND(OR($B225=10,$B225=11),$M225=OFFSET($M225,-1,0)),OFFSET(Q225,-1,0),
    INT($O225*VLOOKUP($M225,$AP:$BC,MATCH($AZ$1,$AP$1:$BC$1,0),0)*IF($O225&lt;=15,1,1+($O225-15)^0.5/8)*CHOOSE(MID($N225,7,1)+1,1,1.25,2))),
"그외없음")))))))</f>
        <v>삭제</v>
      </c>
      <c r="R225">
        <f ca="1">IF($M225="삭제","삭제",
IF($M225="지정 장비",
  IF($P225="DI",
    VLOOKUP($N225,[1]EquipTable!$1:$1048576,MATCH("표준 DI pr Min",[1]EquipTable!$1:$1,0),0)+INT($I225*(VLOOKUP($N225,[1]EquipTable!$1:$1048576,MATCH("표준 DI pr Max",[1]EquipTable!$1:$1,0),0)-VLOOKUP($N225,[1]EquipTable!$1:$1048576,MATCH("표준 DI pr Min",[1]EquipTable!$1:$1,0),0)+1)),
    ROUNDDOWN(VLOOKUP($N225,[1]EquipTable!$1:$1048576,MATCH("표준 GO pr Min",[1]EquipTable!$1:$1,0),0)+INT($I225*(VLOOKUP($N225,[1]EquipTable!$1:$1048576,MATCH("표준 GO pr Max",[1]EquipTable!$1:$1,0),0)-VLOOKUP($N225,[1]EquipTable!$1:$1048576,MATCH("표준 GO pr Min",[1]EquipTable!$1:$1,0),0)+100)),-2)),
IF(OR($M225="캐릭터 상자 일반등급",$M225="캐릭터 상자 영웅등급"),VLOOKUP($M225,$AP:$BC,MATCH($AZ$1,$AP$1:$BC$1,0),0),
IF(OR($M225="지정 캐릭터",IF(ISERROR(FIND("지정 캐릭터 LBP",$M225)),0,1)),
  IF(AND(OR($B225=10,$B225=11),$M225=OFFSET($M225,-1,0)),OFFSET(R225,-1,0),
    INT(VLOOKUP($M225,$AP:$BC,MATCH($AZ$1,$AP$1:$BC$1,0),0)*(VLOOKUP($N225,[2]ActorTable!$1:$1048576,MATCH("표준 DI pr Min",[2]ActorTable!$1:$1,0),0)+$I225*(VLOOKUP($N225,[2]ActorTable!$1:$1048576,MATCH("표준 DI pr Max",[2]ActorTable!$1:$1,0),0)-VLOOKUP($N225,[2]ActorTable!$1:$1048576,MATCH("표준 DI pr Min",[2]ActorTable!$1:$1,0),0)+1)))),
IF($M225="안 지정 캐릭터 영웅등급",
  IF(AND(OR($B225=10,$B225=11),$M225=OFFSET($M225,-1,0)),OFFSET(R225,-1,0),
    VLOOKUP($M225,$AP:$BC,MATCH($AZ$1,$AP$1:$BC$1,0),0)+INT($I225*(VLOOKUP($M225,$AP:$BC,MATCH($BA$1,$AP$1:$BC$1,0),0)-VLOOKUP($M225,$AP:$BC,MATCH($AZ$1,$AP$1:$BC$1,0),0)+1))),
IF($M225="지정 캐릭터 PP",
  IF(AND(OR($B225=10,$B225=11),$M225=OFFSET($M225,-1,0)),OFFSET(R225,-1,0),
    INT($O225*VLOOKUP($M225,$AP:$BC,MATCH($AZ$1,$AP$1:$BC$1,0),0)*IF($O225&lt;=15,1,1+($O225-15)^0.5/8)*CHOOSE(MID($N225,7,1)+1,1,1.25,2)*(VLOOKUP($M225,$AP:$BC,MATCH($BA$1,$AP$1:$BC$1,0),0)+$I225*(VLOOKUP($M225,$AP:$BC,MATCH($BB$1,$AP$1:$BC$1,0),0)-VLOOKUP($M225,$AP:$BC,MATCH($BA$1,$AP$1:$BC$1,0),0))))),
IF(OR($M225="안 지정 캐릭터 PP 일반등급",$M225="안 지정 캐릭터 PP 영웅등급"),
  IF(AND(OR($B225=10,$B225=11),$M225=OFFSET($M225,-1,0)),OFFSET(R225,-1,0),
    $O225*VLOOKUP($M225,$AP:$BC,MATCH($AZ$1,$AP$1:$BC$1,0),0)),
"그외없음")))))))</f>
        <v>3600</v>
      </c>
      <c r="S225" t="str">
        <f ca="1">IF(OR(ISNUMBER(N225),N225="삭제",ISBLANK(N225)),"",
IF(LEFT(N225,5)="Equip",
  IF($BP$1&lt;VLOOKUP(N225,[1]EquipTable!$1:$1048576,MATCH("업데이트순번",[1]EquipTable!$1:$1,0),0),"업데이트순번이상",""),
IF(LEFT(N225,5)="Actor",
  IF($BY$1&lt;VLOOKUP(N225,[2]ActorTable!$1:$1048576,MATCH("업데이트순번",[2]ActorTable!$1:$1,0),0),"업데이트순번이상",""),
"그외없음")))</f>
        <v/>
      </c>
      <c r="T225" t="str">
        <f ca="1">IF(OR(ISNUMBER(N225),N225="삭제",ISBLANK(N225)),"",
IF(LEFT(N225,5)="Equip",IF(MID(N225,7,1)="4","전설",""),
IF(LEFT(N225,5)="Actor",IF(MID(N225,7,1)="2","전설",""),
"그외없음")))</f>
        <v/>
      </c>
      <c r="U225" t="s">
        <v>92</v>
      </c>
      <c r="V225">
        <v>10153</v>
      </c>
      <c r="W225">
        <v>9</v>
      </c>
      <c r="X225" t="s">
        <v>125</v>
      </c>
      <c r="Z225">
        <v>900</v>
      </c>
      <c r="AA225" t="str">
        <f ca="1">IF(ISBLANK(AB225),"",
VLOOKUP(AB225,OFFSET(INDIRECT("$A:$B"),0,MATCH(AB$1&amp;"_Verify",INDIRECT("$1:$1"),0)-1),2,0)
)</f>
        <v>fe</v>
      </c>
      <c r="AB225" t="s">
        <v>82</v>
      </c>
      <c r="AC225" t="s">
        <v>471</v>
      </c>
      <c r="AD225">
        <v>1</v>
      </c>
      <c r="AE225" t="s">
        <v>125</v>
      </c>
      <c r="AG225">
        <v>1400</v>
      </c>
      <c r="AH225" t="str">
        <f ca="1">IF(OR(ISNUMBER(AC225),AC225="삭제",ISBLANK(AC225)),"",
IF(LEFT(AC225,5)="Equip",
  IF($BP$1&lt;VLOOKUP(AC225,[1]EquipTable!$1:$1048576,MATCH("업데이트순번",[1]EquipTable!$1:$1,0),0),"업데이트순번이상",""),
IF(LEFT(AC225,5)="Actor",
  IF($BY$1&lt;VLOOKUP(AC225,[2]ActorTable!$1:$1048576,MATCH("업데이트순번",[2]ActorTable!$1:$1,0),0),"업데이트순번이상",""),
"그외없음")))</f>
        <v/>
      </c>
      <c r="AI225" s="11" t="str">
        <f>IF(OR(ISNUMBER(AC225),AC225="삭제",ISBLANK(AC225)),"",
IF(LEFT(AC225,5)="Equip",IF(MID(AC225,7,1)="4","전설",""),
IF(LEFT(AC225,5)="Actor",IF(MID(AC225,7,1)="2","전설",""),
"그외없음")))</f>
        <v/>
      </c>
      <c r="AJ225" t="str">
        <f>IF(ISBLANK($AB225),"",
IF(AND($B225&gt;=VLOOKUP($AB225,$AP:$AS,3,0),$B225&lt;=VLOOKUP($AB225,$AP:$AS,4,0)),"","슬롯타입이상"))</f>
        <v/>
      </c>
      <c r="AK225" t="str">
        <f ca="1">IF(OR(
  AND(NOT(ISERROR(FIND("상자",AB225))),ISBLANK(AC225)),
  AND(ISBLANK(AB225),ISBLANK(AC225)),
  AND(NOT(ISERROR(FIND("안 지정",AB225))),ISNUMBER(AC225))),"",
IF(AND(NOT(ISERROR(FIND("상자",AB225))),NOT(ISBLANK(AC225))),"밸류불필요",
IF(AND(NOT(ISERROR(FIND("안 지정",AB225))),NOT(ISNUMBER(AC225))),"숫자필요",
IF(NOT(ISERROR(FIND("장비",AB225))),
  IFERROR(VLOOKUP(AC225,[1]EquipTable!$A:$T,MATCH("이름참고",[1]EquipTable!$1:$1,0),0),"장비없음"),
IF(NOT(ISERROR(FIND("캐릭터",AB225))),
  IFERROR(VLOOKUP(AC225,[2]ActorTable!$A:$H,MATCH("이름참고",[2]ActorTable!$1:$1,0),0),"캐릭터없음"),
"")))))</f>
        <v>별의 계시</v>
      </c>
      <c r="AL225">
        <v>1</v>
      </c>
      <c r="AM225" t="str">
        <f ca="1">IF(ROW()=2,AN225,OFFSET(AM225,-1,0)&amp;IF(LEN(AN225)=0,"",","&amp;AN225))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v>
      </c>
      <c r="AN225" t="str">
        <f ca="1">IF(AL225&lt;&gt;1,"",
"{"""&amp;A$1&amp;""":"&amp;A225
&amp;","""&amp;B$1&amp;""":"&amp;B225
&amp;IF(LEN(AA225)=0,"",","""&amp;AA$1&amp;""":"""&amp;AA225&amp;"""")
&amp;IF(LEN(AC225)=0,"",","""&amp;AC$1&amp;""":"""&amp;AC225&amp;"""")
&amp;IF(LEN(AD225)=0,"",","""&amp;AD$1&amp;""":"&amp;AD225)
&amp;IF(LEN(AE225)=0,"",","""&amp;AE$1&amp;""":"""&amp;AE225&amp;"""")
&amp;IF(LEN(AF225)=0,"",","""&amp;AF$1&amp;""":"&amp;AF225)
&amp;IF(LEN(AG225)=0,"",","""&amp;AG$1&amp;""":"&amp;AG225)&amp;"}")</f>
        <v>{"dy":23,"sl":3,"tp":"fe","vl":"Equip4101","cn":1,"pt":"GO","pr":1400}</v>
      </c>
    </row>
    <row r="226" spans="1:40">
      <c r="A226">
        <v>23</v>
      </c>
      <c r="B226">
        <v>4</v>
      </c>
      <c r="C226">
        <f>IF(B226&lt;=9,0,
IF(B226=10,1,2))</f>
        <v>0</v>
      </c>
      <c r="D226">
        <f ca="1">RAND()</f>
        <v>0.95680064190248926</v>
      </c>
      <c r="E226">
        <f ca="1">RAND()</f>
        <v>0.80454923009536172</v>
      </c>
      <c r="F226">
        <f ca="1">RAND()</f>
        <v>0.82946856339993325</v>
      </c>
      <c r="G226">
        <f ca="1">RAND()</f>
        <v>0.76758354420233288</v>
      </c>
      <c r="H226">
        <f ca="1">RAND()</f>
        <v>0.44264855062108621</v>
      </c>
      <c r="I226">
        <f ca="1">RAND()</f>
        <v>6.1012045434180595E-2</v>
      </c>
      <c r="M226" t="str">
        <f ca="1">IF(LEN(J226)&lt;&gt;0,J226,VLOOKUP(D226+$B226,$BJ:$BK,MATCH($BK$1,$BJ$1:$BK$1,0),1))</f>
        <v>안 지정 캐릭터 PP 일반등급</v>
      </c>
      <c r="N226">
        <f ca="1">IF(LEN(K226)&lt;&gt;0,
  IF(LEN($J226)=0,"두 칸 모두 입력",
  IF($J226="지정 장비",K226,INDEX($CA:$CA,MATCH(K226,$CB:$CB,0)))),
IF($M226="삭제","삭제",
IF($M226="지정 장비",VLOOKUP($E226,OFFSET($BS:$BV,0,IF($B226=6,1,IF($B226=7,2,0))),MATCH($BV$1,OFFSET($BS$1:$BV$1,0,IF($B226=6,1,IF($B226=7,2,0))),0),1),
IF(OR($M226="캐릭터 상자 일반등급",$M226="캐릭터 상자 영웅등급"),"삭제",
IF(OR($M226="지정 캐릭터",$M226="지정 캐릭터 PP",IF(ISERROR(FIND("지정 캐릭터 LBP",$M226)),0,1)),
  IF(AND(OR($B226=10,$B226=11),$M226=OFFSET($M226,-1,0)),OFFSET(N226,-1,0),VLOOKUP($E226,$BZ:$CA,MATCH($CA$1,$BZ$1:$CA$1,0),1)),
IF(OR($M226="안 지정 캐릭터 영웅등급",$M226="안 지정 캐릭터 PP 일반등급",$M226="안 지정 캐릭터 PP 영웅등급"),
  IF(AND(OR($B226=10,$B226=11),$M226=OFFSET($M226,-1,0)),OFFSET(N226,-1,0),INT($E226*100000)),
"그외없음"))))))</f>
        <v>80454</v>
      </c>
      <c r="O226">
        <f ca="1">IF(LEN(L226)&lt;&gt;0,
  IF(OR(LEN($J226)=0,LEN($K226)=0),"세 칸 모두 입력",L226),
IF($M226="삭제","삭제",
IF(OR($M226="지정 장비",$M226="캐릭터 상자 일반등급",$M226="캐릭터 상자 영웅등급",$M226="지정 캐릭터",IF(ISERROR(FIND("지정 캐릭터 LBP",$M226)),0,1),$M226="안 지정 캐릭터 영웅등급"),1,
IF($M226="지정 캐릭터 PP",
  IF(AND(OR($B226=10,$B226=11),$M226=OFFSET($M226,-1,0)),OFFSET(O226,-1,0),
    VLOOKUP($M226,$AP:$BB,MATCH($AX$1,$AP$1:$BB$1,0),0)+INT($E226*(VLOOKUP($M226,$AP:$BB,MATCH($AY$1,$AP$1:$BB$1,0),0)-VLOOKUP($M226,$AP:$BB,MATCH($AX$1,$AP$1:$BB$1,0),0)+1))),
IF(OR($M226="안 지정 캐릭터 PP 일반등급",$M226="안 지정 캐릭터 PP 영웅등급"),
  IF(AND(OR($B226=10,$B226=11),$M226=OFFSET($M226,-1,0)),OFFSET(O226,-1,0),
    VLOOKUP($M226,$AP:$BB,MATCH($AX$1,$AP$1:$BB$1,0),0)+INT($E226*(VLOOKUP($M226,$AP:$BB,MATCH($AY$1,$AP$1:$BB$1,0),0)-VLOOKUP($M226,$AP:$BB,MATCH($AX$1,$AP$1:$BB$1,0),0)+1))),
"그외없음")))))</f>
        <v>12</v>
      </c>
      <c r="P226" t="str">
        <f ca="1">IF($M226="삭제","삭제",
IF($M226="지정 장비",
  IF(ISBLANK(VLOOKUP($N226,[1]EquipTable!$1:$1048576,MATCH("표준 GO pr Min",[1]EquipTable!$1:$1,0),0)),"DI",
    IF(ISBLANK(VLOOKUP($N226,[1]EquipTable!$1:$1048576,MATCH("표준 DI pr Min",[1]EquipTable!$1:$1,0),0)),"GO",
      IF(G226&lt;IF($B226&lt;=1,0.5,0.25),"DI","GO"))),
IF(OR($M226="캐릭터 상자 일반등급",$M226="캐릭터 상자 영웅등급"),"DI",
IF(OR($M226="지정 캐릭터",IF(ISERROR(FIND("지정 캐릭터 LBP",$M226)),0,1),$M226="안 지정 캐릭터 영웅등급"),"DI",
IF($M226="지정 캐릭터 PP","DI",
IF(OR($M226="안 지정 캐릭터 PP 일반등급",$M226="안 지정 캐릭터 PP 영웅등급"),"GO",
"그외없음"))))))</f>
        <v>GO</v>
      </c>
      <c r="Q226" t="str">
        <f ca="1">IF($M226="삭제","삭제",
IF($P226="GO","삭제",
IF($M226="지정 장비",
  IF(ISBLANK(VLOOKUP($N226,[1]EquipTable!$1:$1048576,MATCH("표준 DI pp Min",[1]EquipTable!$1:$1,0),0)),"삭제",
    VLOOKUP($N226,[1]EquipTable!$1:$1048576,MATCH("표준 DI pp Min",[1]EquipTable!$1:$1,0),0)+INT($H226*(VLOOKUP($N226,[1]EquipTable!$1:$1048576,MATCH("표준 DI pp Max",[1]EquipTable!$1:$1,0),0)-VLOOKUP($N226,[1]EquipTable!$1:$1048576,MATCH("표준 DI pp Min",[1]EquipTable!$1:$1,0),0)+1))),
IF(OR($M226="캐릭터 상자 일반등급",$M226="캐릭터 상자 영웅등급"),"삭제",
IF(OR($M226="지정 캐릭터",IF(ISERROR(FIND("지정 캐릭터 LBP",$M226)),0,1)),
  IF(AND(OR($B226=10,$B226=11),$M226=OFFSET($M226,-1,0)),OFFSET(Q226,-1,0),
    IF(ISBLANK(VLOOKUP($N226,[2]ActorTable!$1:$1048576,MATCH("표준 DI pp Min",[2]ActorTable!$1:$1,0),0)),"삭제",
      INT(VLOOKUP($M226,$AP:$BC,MATCH($AZ$1,$AP$1:$BC$1,0),0)*(VLOOKUP($N226,[2]ActorTable!$1:$1048576,MATCH("표준 DI pp Min",[2]ActorTable!$1:$1,0),0)+$H226*(VLOOKUP($N226,[2]ActorTable!$1:$1048576,MATCH("표준 DI pp Max",[2]ActorTable!$1:$1,0),0)-VLOOKUP($N226,[2]ActorTable!$1:$1048576,MATCH("표준 DI pp Min",[2]ActorTable!$1:$1,0),0)+1))))),
IF($M226="안 지정 캐릭터 영웅등급",
  IF(AND(OR($B226=10,$B226=11),$M226=OFFSET($M226,-1,0)),OFFSET(Q226,-1,0),
    VLOOKUP($M226,$AP:$BC,MATCH($BB$1,$AP$1:$BC$1,0),0)+INT($H226*(VLOOKUP($M226,$AP:$BC,MATCH($BC$1,$AP$1:$BC$1,0),0)-VLOOKUP($M226,$AP:$BC,MATCH($BB$1,$AP$1:$BC$1,0),0)+1))),
IF($M226="지정 캐릭터 PP",
  IF(AND(OR($B226=10,$B226=11),$M226=OFFSET($M226,-1,0)),OFFSET(Q226,-1,0),
    INT($O226*VLOOKUP($M226,$AP:$BC,MATCH($AZ$1,$AP$1:$BC$1,0),0)*IF($O226&lt;=15,1,1+($O226-15)^0.5/8)*CHOOSE(MID($N226,7,1)+1,1,1.25,2))),
"그외없음")))))))</f>
        <v>삭제</v>
      </c>
      <c r="R226">
        <f ca="1">IF($M226="삭제","삭제",
IF($M226="지정 장비",
  IF($P226="DI",
    VLOOKUP($N226,[1]EquipTable!$1:$1048576,MATCH("표준 DI pr Min",[1]EquipTable!$1:$1,0),0)+INT($I226*(VLOOKUP($N226,[1]EquipTable!$1:$1048576,MATCH("표준 DI pr Max",[1]EquipTable!$1:$1,0),0)-VLOOKUP($N226,[1]EquipTable!$1:$1048576,MATCH("표준 DI pr Min",[1]EquipTable!$1:$1,0),0)+1)),
    ROUNDDOWN(VLOOKUP($N226,[1]EquipTable!$1:$1048576,MATCH("표준 GO pr Min",[1]EquipTable!$1:$1,0),0)+INT($I226*(VLOOKUP($N226,[1]EquipTable!$1:$1048576,MATCH("표준 GO pr Max",[1]EquipTable!$1:$1,0),0)-VLOOKUP($N226,[1]EquipTable!$1:$1048576,MATCH("표준 GO pr Min",[1]EquipTable!$1:$1,0),0)+100)),-2)),
IF(OR($M226="캐릭터 상자 일반등급",$M226="캐릭터 상자 영웅등급"),VLOOKUP($M226,$AP:$BC,MATCH($AZ$1,$AP$1:$BC$1,0),0),
IF(OR($M226="지정 캐릭터",IF(ISERROR(FIND("지정 캐릭터 LBP",$M226)),0,1)),
  IF(AND(OR($B226=10,$B226=11),$M226=OFFSET($M226,-1,0)),OFFSET(R226,-1,0),
    INT(VLOOKUP($M226,$AP:$BC,MATCH($AZ$1,$AP$1:$BC$1,0),0)*(VLOOKUP($N226,[2]ActorTable!$1:$1048576,MATCH("표준 DI pr Min",[2]ActorTable!$1:$1,0),0)+$I226*(VLOOKUP($N226,[2]ActorTable!$1:$1048576,MATCH("표준 DI pr Max",[2]ActorTable!$1:$1,0),0)-VLOOKUP($N226,[2]ActorTable!$1:$1048576,MATCH("표준 DI pr Min",[2]ActorTable!$1:$1,0),0)+1)))),
IF($M226="안 지정 캐릭터 영웅등급",
  IF(AND(OR($B226=10,$B226=11),$M226=OFFSET($M226,-1,0)),OFFSET(R226,-1,0),
    VLOOKUP($M226,$AP:$BC,MATCH($AZ$1,$AP$1:$BC$1,0),0)+INT($I226*(VLOOKUP($M226,$AP:$BC,MATCH($BA$1,$AP$1:$BC$1,0),0)-VLOOKUP($M226,$AP:$BC,MATCH($AZ$1,$AP$1:$BC$1,0),0)+1))),
IF($M226="지정 캐릭터 PP",
  IF(AND(OR($B226=10,$B226=11),$M226=OFFSET($M226,-1,0)),OFFSET(R226,-1,0),
    INT($O226*VLOOKUP($M226,$AP:$BC,MATCH($AZ$1,$AP$1:$BC$1,0),0)*IF($O226&lt;=15,1,1+($O226-15)^0.5/8)*CHOOSE(MID($N226,7,1)+1,1,1.25,2)*(VLOOKUP($M226,$AP:$BC,MATCH($BA$1,$AP$1:$BC$1,0),0)+$I226*(VLOOKUP($M226,$AP:$BC,MATCH($BB$1,$AP$1:$BC$1,0),0)-VLOOKUP($M226,$AP:$BC,MATCH($BA$1,$AP$1:$BC$1,0),0))))),
IF(OR($M226="안 지정 캐릭터 PP 일반등급",$M226="안 지정 캐릭터 PP 영웅등급"),
  IF(AND(OR($B226=10,$B226=11),$M226=OFFSET($M226,-1,0)),OFFSET(R226,-1,0),
    $O226*VLOOKUP($M226,$AP:$BC,MATCH($AZ$1,$AP$1:$BC$1,0),0)),
"그외없음")))))))</f>
        <v>3600</v>
      </c>
      <c r="S226" t="str">
        <f ca="1">IF(OR(ISNUMBER(N226),N226="삭제",ISBLANK(N226)),"",
IF(LEFT(N226,5)="Equip",
  IF($BP$1&lt;VLOOKUP(N226,[1]EquipTable!$1:$1048576,MATCH("업데이트순번",[1]EquipTable!$1:$1,0),0),"업데이트순번이상",""),
IF(LEFT(N226,5)="Actor",
  IF($BY$1&lt;VLOOKUP(N226,[2]ActorTable!$1:$1048576,MATCH("업데이트순번",[2]ActorTable!$1:$1,0),0),"업데이트순번이상",""),
"그외없음")))</f>
        <v/>
      </c>
      <c r="T226" t="str">
        <f ca="1">IF(OR(ISNUMBER(N226),N226="삭제",ISBLANK(N226)),"",
IF(LEFT(N226,5)="Equip",IF(MID(N226,7,1)="4","전설",""),
IF(LEFT(N226,5)="Actor",IF(MID(N226,7,1)="2","전설",""),
"그외없음")))</f>
        <v/>
      </c>
      <c r="U226" t="s">
        <v>92</v>
      </c>
      <c r="V226">
        <v>98421</v>
      </c>
      <c r="W226">
        <v>14</v>
      </c>
      <c r="X226" t="s">
        <v>125</v>
      </c>
      <c r="Z226">
        <v>1400</v>
      </c>
      <c r="AA226" t="str">
        <f ca="1">IF(ISBLANK(AB226),"",
VLOOKUP(AB226,OFFSET(INDIRECT("$A:$B"),0,MATCH(AB$1&amp;"_Verify",INDIRECT("$1:$1"),0)-1),2,0)
)</f>
        <v>fe</v>
      </c>
      <c r="AB226" t="s">
        <v>82</v>
      </c>
      <c r="AC226" t="s">
        <v>418</v>
      </c>
      <c r="AD226">
        <v>1</v>
      </c>
      <c r="AE226" t="s">
        <v>125</v>
      </c>
      <c r="AG226">
        <v>3500</v>
      </c>
      <c r="AH226" t="str">
        <f ca="1">IF(OR(ISNUMBER(AC226),AC226="삭제",ISBLANK(AC226)),"",
IF(LEFT(AC226,5)="Equip",
  IF($BP$1&lt;VLOOKUP(AC226,[1]EquipTable!$1:$1048576,MATCH("업데이트순번",[1]EquipTable!$1:$1,0),0),"업데이트순번이상",""),
IF(LEFT(AC226,5)="Actor",
  IF($BY$1&lt;VLOOKUP(AC226,[2]ActorTable!$1:$1048576,MATCH("업데이트순번",[2]ActorTable!$1:$1,0),0),"업데이트순번이상",""),
"그외없음")))</f>
        <v/>
      </c>
      <c r="AI226" s="11" t="str">
        <f>IF(OR(ISNUMBER(AC226),AC226="삭제",ISBLANK(AC226)),"",
IF(LEFT(AC226,5)="Equip",IF(MID(AC226,7,1)="4","전설",""),
IF(LEFT(AC226,5)="Actor",IF(MID(AC226,7,1)="2","전설",""),
"그외없음")))</f>
        <v/>
      </c>
      <c r="AJ226" t="str">
        <f>IF(ISBLANK($AB226),"",
IF(AND($B226&gt;=VLOOKUP($AB226,$AP:$AS,3,0),$B226&lt;=VLOOKUP($AB226,$AP:$AS,4,0)),"","슬롯타입이상"))</f>
        <v/>
      </c>
      <c r="AK226" t="str">
        <f ca="1">IF(OR(
  AND(NOT(ISERROR(FIND("상자",AB226))),ISBLANK(AC226)),
  AND(ISBLANK(AB226),ISBLANK(AC226)),
  AND(NOT(ISERROR(FIND("안 지정",AB226))),ISNUMBER(AC226))),"",
IF(AND(NOT(ISERROR(FIND("상자",AB226))),NOT(ISBLANK(AC226))),"밸류불필요",
IF(AND(NOT(ISERROR(FIND("안 지정",AB226))),NOT(ISNUMBER(AC226))),"숫자필요",
IF(NOT(ISERROR(FIND("장비",AB226))),
  IFERROR(VLOOKUP(AC226,[1]EquipTable!$A:$T,MATCH("이름참고",[1]EquipTable!$1:$1,0),0),"장비없음"),
IF(NOT(ISERROR(FIND("캐릭터",AB226))),
  IFERROR(VLOOKUP(AC226,[2]ActorTable!$A:$H,MATCH("이름참고",[2]ActorTable!$1:$1,0),0),"캐릭터없음"),
"")))))</f>
        <v>이중 날개 활</v>
      </c>
      <c r="AL226">
        <v>1</v>
      </c>
      <c r="AM226" t="str">
        <f ca="1">IF(ROW()=2,AN226,OFFSET(AM226,-1,0)&amp;IF(LEN(AN226)=0,"",","&amp;AN226))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v>
      </c>
      <c r="AN226" t="str">
        <f ca="1">IF(AL226&lt;&gt;1,"",
"{"""&amp;A$1&amp;""":"&amp;A226
&amp;","""&amp;B$1&amp;""":"&amp;B226
&amp;IF(LEN(AA226)=0,"",","""&amp;AA$1&amp;""":"""&amp;AA226&amp;"""")
&amp;IF(LEN(AC226)=0,"",","""&amp;AC$1&amp;""":"""&amp;AC226&amp;"""")
&amp;IF(LEN(AD226)=0,"",","""&amp;AD$1&amp;""":"&amp;AD226)
&amp;IF(LEN(AE226)=0,"",","""&amp;AE$1&amp;""":"""&amp;AE226&amp;"""")
&amp;IF(LEN(AF226)=0,"",","""&amp;AF$1&amp;""":"&amp;AF226)
&amp;IF(LEN(AG226)=0,"",","""&amp;AG$1&amp;""":"&amp;AG226)&amp;"}")</f>
        <v>{"dy":23,"sl":4,"tp":"fe","vl":"Equip2201","cn":1,"pt":"GO","pr":3500}</v>
      </c>
    </row>
    <row r="227" spans="1:40">
      <c r="A227">
        <v>23</v>
      </c>
      <c r="B227">
        <v>5</v>
      </c>
      <c r="C227">
        <f>IF(B227&lt;=9,0,
IF(B227=10,1,2))</f>
        <v>0</v>
      </c>
      <c r="D227">
        <f ca="1">RAND()</f>
        <v>0.51420607379075833</v>
      </c>
      <c r="E227">
        <f ca="1">RAND()</f>
        <v>0.9112407240997461</v>
      </c>
      <c r="F227">
        <f ca="1">RAND()</f>
        <v>0.89907709710839567</v>
      </c>
      <c r="G227">
        <f ca="1">RAND()</f>
        <v>0.78820871365635314</v>
      </c>
      <c r="H227">
        <f ca="1">RAND()</f>
        <v>0.15921499681749529</v>
      </c>
      <c r="I227">
        <f ca="1">RAND()</f>
        <v>0.76840942809339208</v>
      </c>
      <c r="M227" t="str">
        <f ca="1">IF(LEN(J227)&lt;&gt;0,J227,VLOOKUP(D227+$B227,$BJ:$BK,MATCH($BK$1,$BJ$1:$BK$1,0),1))</f>
        <v>안 지정 캐릭터 PP 영웅등급</v>
      </c>
      <c r="N227">
        <f ca="1">IF(LEN(K227)&lt;&gt;0,
  IF(LEN($J227)=0,"두 칸 모두 입력",
  IF($J227="지정 장비",K227,INDEX($CA:$CA,MATCH(K227,$CB:$CB,0)))),
IF($M227="삭제","삭제",
IF($M227="지정 장비",VLOOKUP($E227,OFFSET($BS:$BV,0,IF($B227=6,1,IF($B227=7,2,0))),MATCH($BV$1,OFFSET($BS$1:$BV$1,0,IF($B227=6,1,IF($B227=7,2,0))),0),1),
IF(OR($M227="캐릭터 상자 일반등급",$M227="캐릭터 상자 영웅등급"),"삭제",
IF(OR($M227="지정 캐릭터",$M227="지정 캐릭터 PP",IF(ISERROR(FIND("지정 캐릭터 LBP",$M227)),0,1)),
  IF(AND(OR($B227=10,$B227=11),$M227=OFFSET($M227,-1,0)),OFFSET(N227,-1,0),VLOOKUP($E227,$BZ:$CA,MATCH($CA$1,$BZ$1:$CA$1,0),1)),
IF(OR($M227="안 지정 캐릭터 영웅등급",$M227="안 지정 캐릭터 PP 일반등급",$M227="안 지정 캐릭터 PP 영웅등급"),
  IF(AND(OR($B227=10,$B227=11),$M227=OFFSET($M227,-1,0)),OFFSET(N227,-1,0),INT($E227*100000)),
"그외없음"))))))</f>
        <v>91124</v>
      </c>
      <c r="O227">
        <f ca="1">IF(LEN(L227)&lt;&gt;0,
  IF(OR(LEN($J227)=0,LEN($K227)=0),"세 칸 모두 입력",L227),
IF($M227="삭제","삭제",
IF(OR($M227="지정 장비",$M227="캐릭터 상자 일반등급",$M227="캐릭터 상자 영웅등급",$M227="지정 캐릭터",IF(ISERROR(FIND("지정 캐릭터 LBP",$M227)),0,1),$M227="안 지정 캐릭터 영웅등급"),1,
IF($M227="지정 캐릭터 PP",
  IF(AND(OR($B227=10,$B227=11),$M227=OFFSET($M227,-1,0)),OFFSET(O227,-1,0),
    VLOOKUP($M227,$AP:$BB,MATCH($AX$1,$AP$1:$BB$1,0),0)+INT($E227*(VLOOKUP($M227,$AP:$BB,MATCH($AY$1,$AP$1:$BB$1,0),0)-VLOOKUP($M227,$AP:$BB,MATCH($AX$1,$AP$1:$BB$1,0),0)+1))),
IF(OR($M227="안 지정 캐릭터 PP 일반등급",$M227="안 지정 캐릭터 PP 영웅등급"),
  IF(AND(OR($B227=10,$B227=11),$M227=OFFSET($M227,-1,0)),OFFSET(O227,-1,0),
    VLOOKUP($M227,$AP:$BB,MATCH($AX$1,$AP$1:$BB$1,0),0)+INT($E227*(VLOOKUP($M227,$AP:$BB,MATCH($AY$1,$AP$1:$BB$1,0),0)-VLOOKUP($M227,$AP:$BB,MATCH($AX$1,$AP$1:$BB$1,0),0)+1))),
"그외없음")))))</f>
        <v>13</v>
      </c>
      <c r="P227" t="str">
        <f ca="1">IF($M227="삭제","삭제",
IF($M227="지정 장비",
  IF(ISBLANK(VLOOKUP($N227,[1]EquipTable!$1:$1048576,MATCH("표준 GO pr Min",[1]EquipTable!$1:$1,0),0)),"DI",
    IF(ISBLANK(VLOOKUP($N227,[1]EquipTable!$1:$1048576,MATCH("표준 DI pr Min",[1]EquipTable!$1:$1,0),0)),"GO",
      IF(G227&lt;IF($B227&lt;=1,0.5,0.25),"DI","GO"))),
IF(OR($M227="캐릭터 상자 일반등급",$M227="캐릭터 상자 영웅등급"),"DI",
IF(OR($M227="지정 캐릭터",IF(ISERROR(FIND("지정 캐릭터 LBP",$M227)),0,1),$M227="안 지정 캐릭터 영웅등급"),"DI",
IF($M227="지정 캐릭터 PP","DI",
IF(OR($M227="안 지정 캐릭터 PP 일반등급",$M227="안 지정 캐릭터 PP 영웅등급"),"GO",
"그외없음"))))))</f>
        <v>GO</v>
      </c>
      <c r="Q227" t="str">
        <f ca="1">IF($M227="삭제","삭제",
IF($P227="GO","삭제",
IF($M227="지정 장비",
  IF(ISBLANK(VLOOKUP($N227,[1]EquipTable!$1:$1048576,MATCH("표준 DI pp Min",[1]EquipTable!$1:$1,0),0)),"삭제",
    VLOOKUP($N227,[1]EquipTable!$1:$1048576,MATCH("표준 DI pp Min",[1]EquipTable!$1:$1,0),0)+INT($H227*(VLOOKUP($N227,[1]EquipTable!$1:$1048576,MATCH("표준 DI pp Max",[1]EquipTable!$1:$1,0),0)-VLOOKUP($N227,[1]EquipTable!$1:$1048576,MATCH("표준 DI pp Min",[1]EquipTable!$1:$1,0),0)+1))),
IF(OR($M227="캐릭터 상자 일반등급",$M227="캐릭터 상자 영웅등급"),"삭제",
IF(OR($M227="지정 캐릭터",IF(ISERROR(FIND("지정 캐릭터 LBP",$M227)),0,1)),
  IF(AND(OR($B227=10,$B227=11),$M227=OFFSET($M227,-1,0)),OFFSET(Q227,-1,0),
    IF(ISBLANK(VLOOKUP($N227,[2]ActorTable!$1:$1048576,MATCH("표준 DI pp Min",[2]ActorTable!$1:$1,0),0)),"삭제",
      INT(VLOOKUP($M227,$AP:$BC,MATCH($AZ$1,$AP$1:$BC$1,0),0)*(VLOOKUP($N227,[2]ActorTable!$1:$1048576,MATCH("표준 DI pp Min",[2]ActorTable!$1:$1,0),0)+$H227*(VLOOKUP($N227,[2]ActorTable!$1:$1048576,MATCH("표준 DI pp Max",[2]ActorTable!$1:$1,0),0)-VLOOKUP($N227,[2]ActorTable!$1:$1048576,MATCH("표준 DI pp Min",[2]ActorTable!$1:$1,0),0)+1))))),
IF($M227="안 지정 캐릭터 영웅등급",
  IF(AND(OR($B227=10,$B227=11),$M227=OFFSET($M227,-1,0)),OFFSET(Q227,-1,0),
    VLOOKUP($M227,$AP:$BC,MATCH($BB$1,$AP$1:$BC$1,0),0)+INT($H227*(VLOOKUP($M227,$AP:$BC,MATCH($BC$1,$AP$1:$BC$1,0),0)-VLOOKUP($M227,$AP:$BC,MATCH($BB$1,$AP$1:$BC$1,0),0)+1))),
IF($M227="지정 캐릭터 PP",
  IF(AND(OR($B227=10,$B227=11),$M227=OFFSET($M227,-1,0)),OFFSET(Q227,-1,0),
    INT($O227*VLOOKUP($M227,$AP:$BC,MATCH($AZ$1,$AP$1:$BC$1,0),0)*IF($O227&lt;=15,1,1+($O227-15)^0.5/8)*CHOOSE(MID($N227,7,1)+1,1,1.25,2))),
"그외없음")))))))</f>
        <v>삭제</v>
      </c>
      <c r="R227">
        <f ca="1">IF($M227="삭제","삭제",
IF($M227="지정 장비",
  IF($P227="DI",
    VLOOKUP($N227,[1]EquipTable!$1:$1048576,MATCH("표준 DI pr Min",[1]EquipTable!$1:$1,0),0)+INT($I227*(VLOOKUP($N227,[1]EquipTable!$1:$1048576,MATCH("표준 DI pr Max",[1]EquipTable!$1:$1,0),0)-VLOOKUP($N227,[1]EquipTable!$1:$1048576,MATCH("표준 DI pr Min",[1]EquipTable!$1:$1,0),0)+1)),
    ROUNDDOWN(VLOOKUP($N227,[1]EquipTable!$1:$1048576,MATCH("표준 GO pr Min",[1]EquipTable!$1:$1,0),0)+INT($I227*(VLOOKUP($N227,[1]EquipTable!$1:$1048576,MATCH("표준 GO pr Max",[1]EquipTable!$1:$1,0),0)-VLOOKUP($N227,[1]EquipTable!$1:$1048576,MATCH("표준 GO pr Min",[1]EquipTable!$1:$1,0),0)+100)),-2)),
IF(OR($M227="캐릭터 상자 일반등급",$M227="캐릭터 상자 영웅등급"),VLOOKUP($M227,$AP:$BC,MATCH($AZ$1,$AP$1:$BC$1,0),0),
IF(OR($M227="지정 캐릭터",IF(ISERROR(FIND("지정 캐릭터 LBP",$M227)),0,1)),
  IF(AND(OR($B227=10,$B227=11),$M227=OFFSET($M227,-1,0)),OFFSET(R227,-1,0),
    INT(VLOOKUP($M227,$AP:$BC,MATCH($AZ$1,$AP$1:$BC$1,0),0)*(VLOOKUP($N227,[2]ActorTable!$1:$1048576,MATCH("표준 DI pr Min",[2]ActorTable!$1:$1,0),0)+$I227*(VLOOKUP($N227,[2]ActorTable!$1:$1048576,MATCH("표준 DI pr Max",[2]ActorTable!$1:$1,0),0)-VLOOKUP($N227,[2]ActorTable!$1:$1048576,MATCH("표준 DI pr Min",[2]ActorTable!$1:$1,0),0)+1)))),
IF($M227="안 지정 캐릭터 영웅등급",
  IF(AND(OR($B227=10,$B227=11),$M227=OFFSET($M227,-1,0)),OFFSET(R227,-1,0),
    VLOOKUP($M227,$AP:$BC,MATCH($AZ$1,$AP$1:$BC$1,0),0)+INT($I227*(VLOOKUP($M227,$AP:$BC,MATCH($BA$1,$AP$1:$BC$1,0),0)-VLOOKUP($M227,$AP:$BC,MATCH($AZ$1,$AP$1:$BC$1,0),0)+1))),
IF($M227="지정 캐릭터 PP",
  IF(AND(OR($B227=10,$B227=11),$M227=OFFSET($M227,-1,0)),OFFSET(R227,-1,0),
    INT($O227*VLOOKUP($M227,$AP:$BC,MATCH($AZ$1,$AP$1:$BC$1,0),0)*IF($O227&lt;=15,1,1+($O227-15)^0.5/8)*CHOOSE(MID($N227,7,1)+1,1,1.25,2)*(VLOOKUP($M227,$AP:$BC,MATCH($BA$1,$AP$1:$BC$1,0),0)+$I227*(VLOOKUP($M227,$AP:$BC,MATCH($BB$1,$AP$1:$BC$1,0),0)-VLOOKUP($M227,$AP:$BC,MATCH($BA$1,$AP$1:$BC$1,0),0))))),
IF(OR($M227="안 지정 캐릭터 PP 일반등급",$M227="안 지정 캐릭터 PP 영웅등급"),
  IF(AND(OR($B227=10,$B227=11),$M227=OFFSET($M227,-1,0)),OFFSET(R227,-1,0),
    $O227*VLOOKUP($M227,$AP:$BC,MATCH($AZ$1,$AP$1:$BC$1,0),0)),
"그외없음")))))))</f>
        <v>3900</v>
      </c>
      <c r="S227" t="str">
        <f ca="1">IF(OR(ISNUMBER(N227),N227="삭제",ISBLANK(N227)),"",
IF(LEFT(N227,5)="Equip",
  IF($BP$1&lt;VLOOKUP(N227,[1]EquipTable!$1:$1048576,MATCH("업데이트순번",[1]EquipTable!$1:$1,0),0),"업데이트순번이상",""),
IF(LEFT(N227,5)="Actor",
  IF($BY$1&lt;VLOOKUP(N227,[2]ActorTable!$1:$1048576,MATCH("업데이트순번",[2]ActorTable!$1:$1,0),0),"업데이트순번이상",""),
"그외없음")))</f>
        <v/>
      </c>
      <c r="T227" t="str">
        <f ca="1">IF(OR(ISNUMBER(N227),N227="삭제",ISBLANK(N227)),"",
IF(LEFT(N227,5)="Equip",IF(MID(N227,7,1)="4","전설",""),
IF(LEFT(N227,5)="Actor",IF(MID(N227,7,1)="2","전설",""),
"그외없음")))</f>
        <v/>
      </c>
      <c r="U227" t="s">
        <v>82</v>
      </c>
      <c r="V227" t="s">
        <v>201</v>
      </c>
      <c r="W227">
        <v>1</v>
      </c>
      <c r="X227" t="s">
        <v>125</v>
      </c>
      <c r="Z227">
        <v>1700</v>
      </c>
      <c r="AA227" t="str">
        <f ca="1">IF(ISBLANK(AB227),"",
VLOOKUP(AB227,OFFSET(INDIRECT("$A:$B"),0,MATCH(AB$1&amp;"_Verify",INDIRECT("$1:$1"),0)-1),2,0)
)</f>
        <v>uph</v>
      </c>
      <c r="AB227" t="s">
        <v>91</v>
      </c>
      <c r="AC227">
        <v>98421</v>
      </c>
      <c r="AD227">
        <v>14</v>
      </c>
      <c r="AE227" t="s">
        <v>375</v>
      </c>
      <c r="AG227">
        <v>3</v>
      </c>
      <c r="AH227" t="str">
        <f>IF(OR(ISNUMBER(AC227),AC227="삭제",ISBLANK(AC227)),"",
IF(LEFT(AC227,5)="Equip",
  IF($BP$1&lt;VLOOKUP(AC227,[1]EquipTable!$1:$1048576,MATCH("업데이트순번",[1]EquipTable!$1:$1,0),0),"업데이트순번이상",""),
IF(LEFT(AC227,5)="Actor",
  IF($BY$1&lt;VLOOKUP(AC227,[2]ActorTable!$1:$1048576,MATCH("업데이트순번",[2]ActorTable!$1:$1,0),0),"업데이트순번이상",""),
"그외없음")))</f>
        <v/>
      </c>
      <c r="AI227" s="11" t="str">
        <f>IF(OR(ISNUMBER(AC227),AC227="삭제",ISBLANK(AC227)),"",
IF(LEFT(AC227,5)="Equip",IF(MID(AC227,7,1)="4","전설",""),
IF(LEFT(AC227,5)="Actor",IF(MID(AC227,7,1)="2","전설",""),
"그외없음")))</f>
        <v/>
      </c>
      <c r="AJ227" t="str">
        <f>IF(ISBLANK($AB227),"",
IF(AND($B227&gt;=VLOOKUP($AB227,$AP:$AS,3,0),$B227&lt;=VLOOKUP($AB227,$AP:$AS,4,0)),"","슬롯타입이상"))</f>
        <v/>
      </c>
      <c r="AK227" t="str">
        <f>IF(OR(
  AND(NOT(ISERROR(FIND("상자",AB227))),ISBLANK(AC227)),
  AND(ISBLANK(AB227),ISBLANK(AC227)),
  AND(NOT(ISERROR(FIND("안 지정",AB227))),ISNUMBER(AC227))),"",
IF(AND(NOT(ISERROR(FIND("상자",AB227))),NOT(ISBLANK(AC227))),"밸류불필요",
IF(AND(NOT(ISERROR(FIND("안 지정",AB227))),NOT(ISNUMBER(AC227))),"숫자필요",
IF(NOT(ISERROR(FIND("장비",AB227))),
  IFERROR(VLOOKUP(AC227,[1]EquipTable!$A:$T,MATCH("이름참고",[1]EquipTable!$1:$1,0),0),"장비없음"),
IF(NOT(ISERROR(FIND("캐릭터",AB227))),
  IFERROR(VLOOKUP(AC227,[2]ActorTable!$A:$H,MATCH("이름참고",[2]ActorTable!$1:$1,0),0),"캐릭터없음"),
"")))))</f>
        <v/>
      </c>
      <c r="AL227">
        <v>1</v>
      </c>
      <c r="AM227" t="str">
        <f ca="1">IF(ROW()=2,AN227,OFFSET(AM227,-1,0)&amp;IF(LEN(AN227)=0,"",","&amp;AN227))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v>
      </c>
      <c r="AN227" t="str">
        <f ca="1">IF(AL227&lt;&gt;1,"",
"{"""&amp;A$1&amp;""":"&amp;A227
&amp;","""&amp;B$1&amp;""":"&amp;B227
&amp;IF(LEN(AA227)=0,"",","""&amp;AA$1&amp;""":"""&amp;AA227&amp;"""")
&amp;IF(LEN(AC227)=0,"",","""&amp;AC$1&amp;""":"""&amp;AC227&amp;"""")
&amp;IF(LEN(AD227)=0,"",","""&amp;AD$1&amp;""":"&amp;AD227)
&amp;IF(LEN(AE227)=0,"",","""&amp;AE$1&amp;""":"""&amp;AE227&amp;"""")
&amp;IF(LEN(AF227)=0,"",","""&amp;AF$1&amp;""":"&amp;AF227)
&amp;IF(LEN(AG227)=0,"",","""&amp;AG$1&amp;""":"&amp;AG227)&amp;"}")</f>
        <v>{"dy":23,"sl":5,"tp":"uph","vl":"98421","cn":14,"pt":"DI","pr":3}</v>
      </c>
    </row>
    <row r="228" spans="1:40">
      <c r="A228">
        <v>23</v>
      </c>
      <c r="B228">
        <v>6</v>
      </c>
      <c r="C228">
        <f>IF(B228&lt;=9,0,
IF(B228=10,1,2))</f>
        <v>0</v>
      </c>
      <c r="D228">
        <f ca="1">RAND()</f>
        <v>0.21421974615165973</v>
      </c>
      <c r="E228">
        <f ca="1">RAND()</f>
        <v>0.48945251000287227</v>
      </c>
      <c r="F228">
        <f ca="1">RAND()</f>
        <v>0.37526923245669941</v>
      </c>
      <c r="G228">
        <f ca="1">RAND()</f>
        <v>0.53100210232526102</v>
      </c>
      <c r="H228">
        <f ca="1">RAND()</f>
        <v>0.4251070458700037</v>
      </c>
      <c r="I228">
        <f ca="1">RAND()</f>
        <v>0.24338152504646837</v>
      </c>
      <c r="M228" t="str">
        <f ca="1">IF(LEN(J228)&lt;&gt;0,J228,VLOOKUP(D228+$B228,$BJ:$BK,MATCH($BK$1,$BJ$1:$BK$1,0),1))</f>
        <v>지정 장비</v>
      </c>
      <c r="N228" t="str">
        <f ca="1">IF(LEN(K228)&lt;&gt;0,
  IF(LEN($J228)=0,"두 칸 모두 입력",
  IF($J228="지정 장비",K228,INDEX($CA:$CA,MATCH(K228,$CB:$CB,0)))),
IF($M228="삭제","삭제",
IF($M228="지정 장비",VLOOKUP($E228,OFFSET($BS:$BV,0,IF($B228=6,1,IF($B228=7,2,0))),MATCH($BV$1,OFFSET($BS$1:$BV$1,0,IF($B228=6,1,IF($B228=7,2,0))),0),1),
IF(OR($M228="캐릭터 상자 일반등급",$M228="캐릭터 상자 영웅등급"),"삭제",
IF(OR($M228="지정 캐릭터",$M228="지정 캐릭터 PP",IF(ISERROR(FIND("지정 캐릭터 LBP",$M228)),0,1)),
  IF(AND(OR($B228=10,$B228=11),$M228=OFFSET($M228,-1,0)),OFFSET(N228,-1,0),VLOOKUP($E228,$BZ:$CA,MATCH($CA$1,$BZ$1:$CA$1,0),1)),
IF(OR($M228="안 지정 캐릭터 영웅등급",$M228="안 지정 캐릭터 PP 일반등급",$M228="안 지정 캐릭터 PP 영웅등급"),
  IF(AND(OR($B228=10,$B228=11),$M228=OFFSET($M228,-1,0)),OFFSET(N228,-1,0),INT($E228*100000)),
"그외없음"))))))</f>
        <v>Equip6001</v>
      </c>
      <c r="O228">
        <f ca="1">IF(LEN(L228)&lt;&gt;0,
  IF(OR(LEN($J228)=0,LEN($K228)=0),"세 칸 모두 입력",L228),
IF($M228="삭제","삭제",
IF(OR($M228="지정 장비",$M228="캐릭터 상자 일반등급",$M228="캐릭터 상자 영웅등급",$M228="지정 캐릭터",IF(ISERROR(FIND("지정 캐릭터 LBP",$M228)),0,1),$M228="안 지정 캐릭터 영웅등급"),1,
IF($M228="지정 캐릭터 PP",
  IF(AND(OR($B228=10,$B228=11),$M228=OFFSET($M228,-1,0)),OFFSET(O228,-1,0),
    VLOOKUP($M228,$AP:$BB,MATCH($AX$1,$AP$1:$BB$1,0),0)+INT($E228*(VLOOKUP($M228,$AP:$BB,MATCH($AY$1,$AP$1:$BB$1,0),0)-VLOOKUP($M228,$AP:$BB,MATCH($AX$1,$AP$1:$BB$1,0),0)+1))),
IF(OR($M228="안 지정 캐릭터 PP 일반등급",$M228="안 지정 캐릭터 PP 영웅등급"),
  IF(AND(OR($B228=10,$B228=11),$M228=OFFSET($M228,-1,0)),OFFSET(O228,-1,0),
    VLOOKUP($M228,$AP:$BB,MATCH($AX$1,$AP$1:$BB$1,0),0)+INT($E228*(VLOOKUP($M228,$AP:$BB,MATCH($AY$1,$AP$1:$BB$1,0),0)-VLOOKUP($M228,$AP:$BB,MATCH($AX$1,$AP$1:$BB$1,0),0)+1))),
"그외없음")))))</f>
        <v>1</v>
      </c>
      <c r="P228" t="str">
        <f ca="1">IF($M228="삭제","삭제",
IF($M228="지정 장비",
  IF(ISBLANK(VLOOKUP($N228,[1]EquipTable!$1:$1048576,MATCH("표준 GO pr Min",[1]EquipTable!$1:$1,0),0)),"DI",
    IF(ISBLANK(VLOOKUP($N228,[1]EquipTable!$1:$1048576,MATCH("표준 DI pr Min",[1]EquipTable!$1:$1,0),0)),"GO",
      IF(G228&lt;IF($B228&lt;=1,0.5,0.25),"DI","GO"))),
IF(OR($M228="캐릭터 상자 일반등급",$M228="캐릭터 상자 영웅등급"),"DI",
IF(OR($M228="지정 캐릭터",IF(ISERROR(FIND("지정 캐릭터 LBP",$M228)),0,1),$M228="안 지정 캐릭터 영웅등급"),"DI",
IF($M228="지정 캐릭터 PP","DI",
IF(OR($M228="안 지정 캐릭터 PP 일반등급",$M228="안 지정 캐릭터 PP 영웅등급"),"GO",
"그외없음"))))))</f>
        <v>GO</v>
      </c>
      <c r="Q228" t="str">
        <f ca="1">IF($M228="삭제","삭제",
IF($P228="GO","삭제",
IF($M228="지정 장비",
  IF(ISBLANK(VLOOKUP($N228,[1]EquipTable!$1:$1048576,MATCH("표준 DI pp Min",[1]EquipTable!$1:$1,0),0)),"삭제",
    VLOOKUP($N228,[1]EquipTable!$1:$1048576,MATCH("표준 DI pp Min",[1]EquipTable!$1:$1,0),0)+INT($H228*(VLOOKUP($N228,[1]EquipTable!$1:$1048576,MATCH("표준 DI pp Max",[1]EquipTable!$1:$1,0),0)-VLOOKUP($N228,[1]EquipTable!$1:$1048576,MATCH("표준 DI pp Min",[1]EquipTable!$1:$1,0),0)+1))),
IF(OR($M228="캐릭터 상자 일반등급",$M228="캐릭터 상자 영웅등급"),"삭제",
IF(OR($M228="지정 캐릭터",IF(ISERROR(FIND("지정 캐릭터 LBP",$M228)),0,1)),
  IF(AND(OR($B228=10,$B228=11),$M228=OFFSET($M228,-1,0)),OFFSET(Q228,-1,0),
    IF(ISBLANK(VLOOKUP($N228,[2]ActorTable!$1:$1048576,MATCH("표준 DI pp Min",[2]ActorTable!$1:$1,0),0)),"삭제",
      INT(VLOOKUP($M228,$AP:$BC,MATCH($AZ$1,$AP$1:$BC$1,0),0)*(VLOOKUP($N228,[2]ActorTable!$1:$1048576,MATCH("표준 DI pp Min",[2]ActorTable!$1:$1,0),0)+$H228*(VLOOKUP($N228,[2]ActorTable!$1:$1048576,MATCH("표준 DI pp Max",[2]ActorTable!$1:$1,0),0)-VLOOKUP($N228,[2]ActorTable!$1:$1048576,MATCH("표준 DI pp Min",[2]ActorTable!$1:$1,0),0)+1))))),
IF($M228="안 지정 캐릭터 영웅등급",
  IF(AND(OR($B228=10,$B228=11),$M228=OFFSET($M228,-1,0)),OFFSET(Q228,-1,0),
    VLOOKUP($M228,$AP:$BC,MATCH($BB$1,$AP$1:$BC$1,0),0)+INT($H228*(VLOOKUP($M228,$AP:$BC,MATCH($BC$1,$AP$1:$BC$1,0),0)-VLOOKUP($M228,$AP:$BC,MATCH($BB$1,$AP$1:$BC$1,0),0)+1))),
IF($M228="지정 캐릭터 PP",
  IF(AND(OR($B228=10,$B228=11),$M228=OFFSET($M228,-1,0)),OFFSET(Q228,-1,0),
    INT($O228*VLOOKUP($M228,$AP:$BC,MATCH($AZ$1,$AP$1:$BC$1,0),0)*IF($O228&lt;=15,1,1+($O228-15)^0.5/8)*CHOOSE(MID($N228,7,1)+1,1,1.25,2))),
"그외없음")))))))</f>
        <v>삭제</v>
      </c>
      <c r="R228">
        <f ca="1">IF($M228="삭제","삭제",
IF($M228="지정 장비",
  IF($P228="DI",
    VLOOKUP($N228,[1]EquipTable!$1:$1048576,MATCH("표준 DI pr Min",[1]EquipTable!$1:$1,0),0)+INT($I228*(VLOOKUP($N228,[1]EquipTable!$1:$1048576,MATCH("표준 DI pr Max",[1]EquipTable!$1:$1,0),0)-VLOOKUP($N228,[1]EquipTable!$1:$1048576,MATCH("표준 DI pr Min",[1]EquipTable!$1:$1,0),0)+1)),
    ROUNDDOWN(VLOOKUP($N228,[1]EquipTable!$1:$1048576,MATCH("표준 GO pr Min",[1]EquipTable!$1:$1,0),0)+INT($I228*(VLOOKUP($N228,[1]EquipTable!$1:$1048576,MATCH("표준 GO pr Max",[1]EquipTable!$1:$1,0),0)-VLOOKUP($N228,[1]EquipTable!$1:$1048576,MATCH("표준 GO pr Min",[1]EquipTable!$1:$1,0),0)+100)),-2)),
IF(OR($M228="캐릭터 상자 일반등급",$M228="캐릭터 상자 영웅등급"),VLOOKUP($M228,$AP:$BC,MATCH($AZ$1,$AP$1:$BC$1,0),0),
IF(OR($M228="지정 캐릭터",IF(ISERROR(FIND("지정 캐릭터 LBP",$M228)),0,1)),
  IF(AND(OR($B228=10,$B228=11),$M228=OFFSET($M228,-1,0)),OFFSET(R228,-1,0),
    INT(VLOOKUP($M228,$AP:$BC,MATCH($AZ$1,$AP$1:$BC$1,0),0)*(VLOOKUP($N228,[2]ActorTable!$1:$1048576,MATCH("표준 DI pr Min",[2]ActorTable!$1:$1,0),0)+$I228*(VLOOKUP($N228,[2]ActorTable!$1:$1048576,MATCH("표준 DI pr Max",[2]ActorTable!$1:$1,0),0)-VLOOKUP($N228,[2]ActorTable!$1:$1048576,MATCH("표준 DI pr Min",[2]ActorTable!$1:$1,0),0)+1)))),
IF($M228="안 지정 캐릭터 영웅등급",
  IF(AND(OR($B228=10,$B228=11),$M228=OFFSET($M228,-1,0)),OFFSET(R228,-1,0),
    VLOOKUP($M228,$AP:$BC,MATCH($AZ$1,$AP$1:$BC$1,0),0)+INT($I228*(VLOOKUP($M228,$AP:$BC,MATCH($BA$1,$AP$1:$BC$1,0),0)-VLOOKUP($M228,$AP:$BC,MATCH($AZ$1,$AP$1:$BC$1,0),0)+1))),
IF($M228="지정 캐릭터 PP",
  IF(AND(OR($B228=10,$B228=11),$M228=OFFSET($M228,-1,0)),OFFSET(R228,-1,0),
    INT($O228*VLOOKUP($M228,$AP:$BC,MATCH($AZ$1,$AP$1:$BC$1,0),0)*IF($O228&lt;=15,1,1+($O228-15)^0.5/8)*CHOOSE(MID($N228,7,1)+1,1,1.25,2)*(VLOOKUP($M228,$AP:$BC,MATCH($BA$1,$AP$1:$BC$1,0),0)+$I228*(VLOOKUP($M228,$AP:$BC,MATCH($BB$1,$AP$1:$BC$1,0),0)-VLOOKUP($M228,$AP:$BC,MATCH($BA$1,$AP$1:$BC$1,0),0))))),
IF(OR($M228="안 지정 캐릭터 PP 일반등급",$M228="안 지정 캐릭터 PP 영웅등급"),
  IF(AND(OR($B228=10,$B228=11),$M228=OFFSET($M228,-1,0)),OFFSET(R228,-1,0),
    $O228*VLOOKUP($M228,$AP:$BC,MATCH($AZ$1,$AP$1:$BC$1,0),0)),
"그외없음")))))))</f>
        <v>1800</v>
      </c>
      <c r="S228" t="str">
        <f ca="1">IF(OR(ISNUMBER(N228),N228="삭제",ISBLANK(N228)),"",
IF(LEFT(N228,5)="Equip",
  IF($BP$1&lt;VLOOKUP(N228,[1]EquipTable!$1:$1048576,MATCH("업데이트순번",[1]EquipTable!$1:$1,0),0),"업데이트순번이상",""),
IF(LEFT(N228,5)="Actor",
  IF($BY$1&lt;VLOOKUP(N228,[2]ActorTable!$1:$1048576,MATCH("업데이트순번",[2]ActorTable!$1:$1,0),0),"업데이트순번이상",""),
"그외없음")))</f>
        <v/>
      </c>
      <c r="T228" t="str">
        <f ca="1">IF(OR(ISNUMBER(N228),N228="삭제",ISBLANK(N228)),"",
IF(LEFT(N228,5)="Equip",IF(MID(N228,7,1)="4","전설",""),
IF(LEFT(N228,5)="Actor",IF(MID(N228,7,1)="2","전설",""),
"그외없음")))</f>
        <v/>
      </c>
      <c r="U228" t="s">
        <v>82</v>
      </c>
      <c r="V228" t="s">
        <v>254</v>
      </c>
      <c r="W228">
        <v>1</v>
      </c>
      <c r="X228" t="s">
        <v>125</v>
      </c>
      <c r="Z228">
        <v>3500</v>
      </c>
      <c r="AA228" t="str">
        <f ca="1">IF(ISBLANK(AB228),"",
VLOOKUP(AB228,OFFSET(INDIRECT("$A:$B"),0,MATCH(AB$1&amp;"_Verify",INDIRECT("$1:$1"),0)-1),2,0)
)</f>
        <v>fe</v>
      </c>
      <c r="AB228" t="s">
        <v>82</v>
      </c>
      <c r="AC228" t="s">
        <v>294</v>
      </c>
      <c r="AD228">
        <v>1</v>
      </c>
      <c r="AE228" t="s">
        <v>125</v>
      </c>
      <c r="AG228">
        <v>1700</v>
      </c>
      <c r="AH228" t="str">
        <f ca="1">IF(OR(ISNUMBER(AC228),AC228="삭제",ISBLANK(AC228)),"",
IF(LEFT(AC228,5)="Equip",
  IF($BP$1&lt;VLOOKUP(AC228,[1]EquipTable!$1:$1048576,MATCH("업데이트순번",[1]EquipTable!$1:$1,0),0),"업데이트순번이상",""),
IF(LEFT(AC228,5)="Actor",
  IF($BY$1&lt;VLOOKUP(AC228,[2]ActorTable!$1:$1048576,MATCH("업데이트순번",[2]ActorTable!$1:$1,0),0),"업데이트순번이상",""),
"그외없음")))</f>
        <v/>
      </c>
      <c r="AI228" s="11" t="str">
        <f>IF(OR(ISNUMBER(AC228),AC228="삭제",ISBLANK(AC228)),"",
IF(LEFT(AC228,5)="Equip",IF(MID(AC228,7,1)="4","전설",""),
IF(LEFT(AC228,5)="Actor",IF(MID(AC228,7,1)="2","전설",""),
"그외없음")))</f>
        <v/>
      </c>
      <c r="AJ228" t="str">
        <f>IF(ISBLANK($AB228),"",
IF(AND($B228&gt;=VLOOKUP($AB228,$AP:$AS,3,0),$B228&lt;=VLOOKUP($AB228,$AP:$AS,4,0)),"","슬롯타입이상"))</f>
        <v/>
      </c>
      <c r="AK228" t="str">
        <f ca="1">IF(OR(
  AND(NOT(ISERROR(FIND("상자",AB228))),ISBLANK(AC228)),
  AND(ISBLANK(AB228),ISBLANK(AC228)),
  AND(NOT(ISERROR(FIND("안 지정",AB228))),ISNUMBER(AC228))),"",
IF(AND(NOT(ISERROR(FIND("상자",AB228))),NOT(ISBLANK(AC228))),"밸류불필요",
IF(AND(NOT(ISERROR(FIND("안 지정",AB228))),NOT(ISNUMBER(AC228))),"숫자필요",
IF(NOT(ISERROR(FIND("장비",AB228))),
  IFERROR(VLOOKUP(AC228,[1]EquipTable!$A:$T,MATCH("이름참고",[1]EquipTable!$1:$1,0),0),"장비없음"),
IF(NOT(ISERROR(FIND("캐릭터",AB228))),
  IFERROR(VLOOKUP(AC228,[2]ActorTable!$A:$H,MATCH("이름참고",[2]ActorTable!$1:$1,0),0),"캐릭터없음"),
"")))))</f>
        <v>템플러 쉴드</v>
      </c>
      <c r="AL228">
        <v>1</v>
      </c>
      <c r="AM228" t="str">
        <f ca="1">IF(ROW()=2,AN228,OFFSET(AM228,-1,0)&amp;IF(LEN(AN228)=0,"",","&amp;AN228))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v>
      </c>
      <c r="AN228" t="str">
        <f ca="1">IF(AL228&lt;&gt;1,"",
"{"""&amp;A$1&amp;""":"&amp;A228
&amp;","""&amp;B$1&amp;""":"&amp;B228
&amp;IF(LEN(AA228)=0,"",","""&amp;AA$1&amp;""":"""&amp;AA228&amp;"""")
&amp;IF(LEN(AC228)=0,"",","""&amp;AC$1&amp;""":"""&amp;AC228&amp;"""")
&amp;IF(LEN(AD228)=0,"",","""&amp;AD$1&amp;""":"&amp;AD228)
&amp;IF(LEN(AE228)=0,"",","""&amp;AE$1&amp;""":"""&amp;AE228&amp;"""")
&amp;IF(LEN(AF228)=0,"",","""&amp;AF$1&amp;""":"&amp;AF228)
&amp;IF(LEN(AG228)=0,"",","""&amp;AG$1&amp;""":"&amp;AG228)&amp;"}")</f>
        <v>{"dy":23,"sl":6,"tp":"fe","vl":"Equip7001","cn":1,"pt":"GO","pr":1700}</v>
      </c>
    </row>
    <row r="229" spans="1:40">
      <c r="A229">
        <v>23</v>
      </c>
      <c r="B229">
        <v>7</v>
      </c>
      <c r="C229">
        <f>IF(B229&lt;=9,0,
IF(B229=10,1,2))</f>
        <v>0</v>
      </c>
      <c r="D229">
        <f ca="1">RAND()</f>
        <v>2.5422879954766664E-2</v>
      </c>
      <c r="E229">
        <f ca="1">RAND()</f>
        <v>0.18323170061579441</v>
      </c>
      <c r="F229">
        <f ca="1">RAND()</f>
        <v>0.39191584710757665</v>
      </c>
      <c r="G229">
        <f ca="1">RAND()</f>
        <v>0.90205197685554284</v>
      </c>
      <c r="H229">
        <f ca="1">RAND()</f>
        <v>0.45769179346632338</v>
      </c>
      <c r="I229">
        <f ca="1">RAND()</f>
        <v>0.12520042031345768</v>
      </c>
      <c r="M229" t="str">
        <f ca="1">IF(LEN(J229)&lt;&gt;0,J229,VLOOKUP(D229+$B229,$BJ:$BK,MATCH($BK$1,$BJ$1:$BK$1,0),1))</f>
        <v>지정 장비</v>
      </c>
      <c r="N229" t="str">
        <f ca="1">IF(LEN(K229)&lt;&gt;0,
  IF(LEN($J229)=0,"두 칸 모두 입력",
  IF($J229="지정 장비",K229,INDEX($CA:$CA,MATCH(K229,$CB:$CB,0)))),
IF($M229="삭제","삭제",
IF($M229="지정 장비",VLOOKUP($E229,OFFSET($BS:$BV,0,IF($B229=6,1,IF($B229=7,2,0))),MATCH($BV$1,OFFSET($BS$1:$BV$1,0,IF($B229=6,1,IF($B229=7,2,0))),0),1),
IF(OR($M229="캐릭터 상자 일반등급",$M229="캐릭터 상자 영웅등급"),"삭제",
IF(OR($M229="지정 캐릭터",$M229="지정 캐릭터 PP",IF(ISERROR(FIND("지정 캐릭터 LBP",$M229)),0,1)),
  IF(AND(OR($B229=10,$B229=11),$M229=OFFSET($M229,-1,0)),OFFSET(N229,-1,0),VLOOKUP($E229,$BZ:$CA,MATCH($CA$1,$BZ$1:$CA$1,0),1)),
IF(OR($M229="안 지정 캐릭터 영웅등급",$M229="안 지정 캐릭터 PP 일반등급",$M229="안 지정 캐릭터 PP 영웅등급"),
  IF(AND(OR($B229=10,$B229=11),$M229=OFFSET($M229,-1,0)),OFFSET(N229,-1,0),INT($E229*100000)),
"그외없음"))))))</f>
        <v>Equip2002</v>
      </c>
      <c r="O229">
        <f ca="1">IF(LEN(L229)&lt;&gt;0,
  IF(OR(LEN($J229)=0,LEN($K229)=0),"세 칸 모두 입력",L229),
IF($M229="삭제","삭제",
IF(OR($M229="지정 장비",$M229="캐릭터 상자 일반등급",$M229="캐릭터 상자 영웅등급",$M229="지정 캐릭터",IF(ISERROR(FIND("지정 캐릭터 LBP",$M229)),0,1),$M229="안 지정 캐릭터 영웅등급"),1,
IF($M229="지정 캐릭터 PP",
  IF(AND(OR($B229=10,$B229=11),$M229=OFFSET($M229,-1,0)),OFFSET(O229,-1,0),
    VLOOKUP($M229,$AP:$BB,MATCH($AX$1,$AP$1:$BB$1,0),0)+INT($E229*(VLOOKUP($M229,$AP:$BB,MATCH($AY$1,$AP$1:$BB$1,0),0)-VLOOKUP($M229,$AP:$BB,MATCH($AX$1,$AP$1:$BB$1,0),0)+1))),
IF(OR($M229="안 지정 캐릭터 PP 일반등급",$M229="안 지정 캐릭터 PP 영웅등급"),
  IF(AND(OR($B229=10,$B229=11),$M229=OFFSET($M229,-1,0)),OFFSET(O229,-1,0),
    VLOOKUP($M229,$AP:$BB,MATCH($AX$1,$AP$1:$BB$1,0),0)+INT($E229*(VLOOKUP($M229,$AP:$BB,MATCH($AY$1,$AP$1:$BB$1,0),0)-VLOOKUP($M229,$AP:$BB,MATCH($AX$1,$AP$1:$BB$1,0),0)+1))),
"그외없음")))))</f>
        <v>1</v>
      </c>
      <c r="P229" t="str">
        <f ca="1">IF($M229="삭제","삭제",
IF($M229="지정 장비",
  IF(ISBLANK(VLOOKUP($N229,[1]EquipTable!$1:$1048576,MATCH("표준 GO pr Min",[1]EquipTable!$1:$1,0),0)),"DI",
    IF(ISBLANK(VLOOKUP($N229,[1]EquipTable!$1:$1048576,MATCH("표준 DI pr Min",[1]EquipTable!$1:$1,0),0)),"GO",
      IF(G229&lt;IF($B229&lt;=1,0.5,0.25),"DI","GO"))),
IF(OR($M229="캐릭터 상자 일반등급",$M229="캐릭터 상자 영웅등급"),"DI",
IF(OR($M229="지정 캐릭터",IF(ISERROR(FIND("지정 캐릭터 LBP",$M229)),0,1),$M229="안 지정 캐릭터 영웅등급"),"DI",
IF($M229="지정 캐릭터 PP","DI",
IF(OR($M229="안 지정 캐릭터 PP 일반등급",$M229="안 지정 캐릭터 PP 영웅등급"),"GO",
"그외없음"))))))</f>
        <v>GO</v>
      </c>
      <c r="Q229" t="str">
        <f ca="1">IF($M229="삭제","삭제",
IF($P229="GO","삭제",
IF($M229="지정 장비",
  IF(ISBLANK(VLOOKUP($N229,[1]EquipTable!$1:$1048576,MATCH("표준 DI pp Min",[1]EquipTable!$1:$1,0),0)),"삭제",
    VLOOKUP($N229,[1]EquipTable!$1:$1048576,MATCH("표준 DI pp Min",[1]EquipTable!$1:$1,0),0)+INT($H229*(VLOOKUP($N229,[1]EquipTable!$1:$1048576,MATCH("표준 DI pp Max",[1]EquipTable!$1:$1,0),0)-VLOOKUP($N229,[1]EquipTable!$1:$1048576,MATCH("표준 DI pp Min",[1]EquipTable!$1:$1,0),0)+1))),
IF(OR($M229="캐릭터 상자 일반등급",$M229="캐릭터 상자 영웅등급"),"삭제",
IF(OR($M229="지정 캐릭터",IF(ISERROR(FIND("지정 캐릭터 LBP",$M229)),0,1)),
  IF(AND(OR($B229=10,$B229=11),$M229=OFFSET($M229,-1,0)),OFFSET(Q229,-1,0),
    IF(ISBLANK(VLOOKUP($N229,[2]ActorTable!$1:$1048576,MATCH("표준 DI pp Min",[2]ActorTable!$1:$1,0),0)),"삭제",
      INT(VLOOKUP($M229,$AP:$BC,MATCH($AZ$1,$AP$1:$BC$1,0),0)*(VLOOKUP($N229,[2]ActorTable!$1:$1048576,MATCH("표준 DI pp Min",[2]ActorTable!$1:$1,0),0)+$H229*(VLOOKUP($N229,[2]ActorTable!$1:$1048576,MATCH("표준 DI pp Max",[2]ActorTable!$1:$1,0),0)-VLOOKUP($N229,[2]ActorTable!$1:$1048576,MATCH("표준 DI pp Min",[2]ActorTable!$1:$1,0),0)+1))))),
IF($M229="안 지정 캐릭터 영웅등급",
  IF(AND(OR($B229=10,$B229=11),$M229=OFFSET($M229,-1,0)),OFFSET(Q229,-1,0),
    VLOOKUP($M229,$AP:$BC,MATCH($BB$1,$AP$1:$BC$1,0),0)+INT($H229*(VLOOKUP($M229,$AP:$BC,MATCH($BC$1,$AP$1:$BC$1,0),0)-VLOOKUP($M229,$AP:$BC,MATCH($BB$1,$AP$1:$BC$1,0),0)+1))),
IF($M229="지정 캐릭터 PP",
  IF(AND(OR($B229=10,$B229=11),$M229=OFFSET($M229,-1,0)),OFFSET(Q229,-1,0),
    INT($O229*VLOOKUP($M229,$AP:$BC,MATCH($AZ$1,$AP$1:$BC$1,0),0)*IF($O229&lt;=15,1,1+($O229-15)^0.5/8)*CHOOSE(MID($N229,7,1)+1,1,1.25,2))),
"그외없음")))))))</f>
        <v>삭제</v>
      </c>
      <c r="R229">
        <f ca="1">IF($M229="삭제","삭제",
IF($M229="지정 장비",
  IF($P229="DI",
    VLOOKUP($N229,[1]EquipTable!$1:$1048576,MATCH("표준 DI pr Min",[1]EquipTable!$1:$1,0),0)+INT($I229*(VLOOKUP($N229,[1]EquipTable!$1:$1048576,MATCH("표준 DI pr Max",[1]EquipTable!$1:$1,0),0)-VLOOKUP($N229,[1]EquipTable!$1:$1048576,MATCH("표준 DI pr Min",[1]EquipTable!$1:$1,0),0)+1)),
    ROUNDDOWN(VLOOKUP($N229,[1]EquipTable!$1:$1048576,MATCH("표준 GO pr Min",[1]EquipTable!$1:$1,0),0)+INT($I229*(VLOOKUP($N229,[1]EquipTable!$1:$1048576,MATCH("표준 GO pr Max",[1]EquipTable!$1:$1,0),0)-VLOOKUP($N229,[1]EquipTable!$1:$1048576,MATCH("표준 GO pr Min",[1]EquipTable!$1:$1,0),0)+100)),-2)),
IF(OR($M229="캐릭터 상자 일반등급",$M229="캐릭터 상자 영웅등급"),VLOOKUP($M229,$AP:$BC,MATCH($AZ$1,$AP$1:$BC$1,0),0),
IF(OR($M229="지정 캐릭터",IF(ISERROR(FIND("지정 캐릭터 LBP",$M229)),0,1)),
  IF(AND(OR($B229=10,$B229=11),$M229=OFFSET($M229,-1,0)),OFFSET(R229,-1,0),
    INT(VLOOKUP($M229,$AP:$BC,MATCH($AZ$1,$AP$1:$BC$1,0),0)*(VLOOKUP($N229,[2]ActorTable!$1:$1048576,MATCH("표준 DI pr Min",[2]ActorTable!$1:$1,0),0)+$I229*(VLOOKUP($N229,[2]ActorTable!$1:$1048576,MATCH("표준 DI pr Max",[2]ActorTable!$1:$1,0),0)-VLOOKUP($N229,[2]ActorTable!$1:$1048576,MATCH("표준 DI pr Min",[2]ActorTable!$1:$1,0),0)+1)))),
IF($M229="안 지정 캐릭터 영웅등급",
  IF(AND(OR($B229=10,$B229=11),$M229=OFFSET($M229,-1,0)),OFFSET(R229,-1,0),
    VLOOKUP($M229,$AP:$BC,MATCH($AZ$1,$AP$1:$BC$1,0),0)+INT($I229*(VLOOKUP($M229,$AP:$BC,MATCH($BA$1,$AP$1:$BC$1,0),0)-VLOOKUP($M229,$AP:$BC,MATCH($AZ$1,$AP$1:$BC$1,0),0)+1))),
IF($M229="지정 캐릭터 PP",
  IF(AND(OR($B229=10,$B229=11),$M229=OFFSET($M229,-1,0)),OFFSET(R229,-1,0),
    INT($O229*VLOOKUP($M229,$AP:$BC,MATCH($AZ$1,$AP$1:$BC$1,0),0)*IF($O229&lt;=15,1,1+($O229-15)^0.5/8)*CHOOSE(MID($N229,7,1)+1,1,1.25,2)*(VLOOKUP($M229,$AP:$BC,MATCH($BA$1,$AP$1:$BC$1,0),0)+$I229*(VLOOKUP($M229,$AP:$BC,MATCH($BB$1,$AP$1:$BC$1,0),0)-VLOOKUP($M229,$AP:$BC,MATCH($BA$1,$AP$1:$BC$1,0),0))))),
IF(OR($M229="안 지정 캐릭터 PP 일반등급",$M229="안 지정 캐릭터 PP 영웅등급"),
  IF(AND(OR($B229=10,$B229=11),$M229=OFFSET($M229,-1,0)),OFFSET(R229,-1,0),
    $O229*VLOOKUP($M229,$AP:$BC,MATCH($AZ$1,$AP$1:$BC$1,0),0)),
"그외없음")))))))</f>
        <v>600</v>
      </c>
      <c r="S229" t="str">
        <f ca="1">IF(OR(ISNUMBER(N229),N229="삭제",ISBLANK(N229)),"",
IF(LEFT(N229,5)="Equip",
  IF($BP$1&lt;VLOOKUP(N229,[1]EquipTable!$1:$1048576,MATCH("업데이트순번",[1]EquipTable!$1:$1,0),0),"업데이트순번이상",""),
IF(LEFT(N229,5)="Actor",
  IF($BY$1&lt;VLOOKUP(N229,[2]ActorTable!$1:$1048576,MATCH("업데이트순번",[2]ActorTable!$1:$1,0),0),"업데이트순번이상",""),
"그외없음")))</f>
        <v/>
      </c>
      <c r="T229" t="str">
        <f ca="1">IF(OR(ISNUMBER(N229),N229="삭제",ISBLANK(N229)),"",
IF(LEFT(N229,5)="Equip",IF(MID(N229,7,1)="4","전설",""),
IF(LEFT(N229,5)="Actor",IF(MID(N229,7,1)="2","전설",""),
"그외없음")))</f>
        <v/>
      </c>
      <c r="U229" t="s">
        <v>82</v>
      </c>
      <c r="V229" t="s">
        <v>198</v>
      </c>
      <c r="W229">
        <v>1</v>
      </c>
      <c r="X229" t="s">
        <v>125</v>
      </c>
      <c r="Z229">
        <v>74200</v>
      </c>
      <c r="AA229" t="str">
        <f ca="1">IF(ISBLANK(AB229),"",
VLOOKUP(AB229,OFFSET(INDIRECT("$A:$B"),0,MATCH(AB$1&amp;"_Verify",INDIRECT("$1:$1"),0)-1),2,0)
)</f>
        <v>fe</v>
      </c>
      <c r="AB229" t="s">
        <v>82</v>
      </c>
      <c r="AC229" t="s">
        <v>463</v>
      </c>
      <c r="AD229">
        <v>1</v>
      </c>
      <c r="AE229" t="s">
        <v>125</v>
      </c>
      <c r="AG229">
        <v>74200</v>
      </c>
      <c r="AH229" t="str">
        <f ca="1">IF(OR(ISNUMBER(AC229),AC229="삭제",ISBLANK(AC229)),"",
IF(LEFT(AC229,5)="Equip",
  IF($BP$1&lt;VLOOKUP(AC229,[1]EquipTable!$1:$1048576,MATCH("업데이트순번",[1]EquipTable!$1:$1,0),0),"업데이트순번이상",""),
IF(LEFT(AC229,5)="Actor",
  IF($BY$1&lt;VLOOKUP(AC229,[2]ActorTable!$1:$1048576,MATCH("업데이트순번",[2]ActorTable!$1:$1,0),0),"업데이트순번이상",""),
"그외없음")))</f>
        <v/>
      </c>
      <c r="AI229" s="11" t="str">
        <f>IF(OR(ISNUMBER(AC229),AC229="삭제",ISBLANK(AC229)),"",
IF(LEFT(AC229,5)="Equip",IF(MID(AC229,7,1)="4","전설",""),
IF(LEFT(AC229,5)="Actor",IF(MID(AC229,7,1)="2","전설",""),
"그외없음")))</f>
        <v/>
      </c>
      <c r="AJ229" t="str">
        <f>IF(ISBLANK($AB229),"",
IF(AND($B229&gt;=VLOOKUP($AB229,$AP:$AS,3,0),$B229&lt;=VLOOKUP($AB229,$AP:$AS,4,0)),"","슬롯타입이상"))</f>
        <v/>
      </c>
      <c r="AK229" t="str">
        <f ca="1">IF(OR(
  AND(NOT(ISERROR(FIND("상자",AB229))),ISBLANK(AC229)),
  AND(ISBLANK(AB229),ISBLANK(AC229)),
  AND(NOT(ISERROR(FIND("안 지정",AB229))),ISNUMBER(AC229))),"",
IF(AND(NOT(ISERROR(FIND("상자",AB229))),NOT(ISBLANK(AC229))),"밸류불필요",
IF(AND(NOT(ISERROR(FIND("안 지정",AB229))),NOT(ISNUMBER(AC229))),"숫자필요",
IF(NOT(ISERROR(FIND("장비",AB229))),
  IFERROR(VLOOKUP(AC229,[1]EquipTable!$A:$T,MATCH("이름참고",[1]EquipTable!$1:$1,0),0),"장비없음"),
IF(NOT(ISERROR(FIND("캐릭터",AB229))),
  IFERROR(VLOOKUP(AC229,[2]ActorTable!$A:$H,MATCH("이름참고",[2]ActorTable!$1:$1,0),0),"캐릭터없음"),
"")))))</f>
        <v>우주의 조각</v>
      </c>
      <c r="AL229">
        <v>1</v>
      </c>
      <c r="AM229" t="str">
        <f ca="1">IF(ROW()=2,AN229,OFFSET(AM229,-1,0)&amp;IF(LEN(AN229)=0,"",","&amp;AN229))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v>
      </c>
      <c r="AN229" t="str">
        <f ca="1">IF(AL229&lt;&gt;1,"",
"{"""&amp;A$1&amp;""":"&amp;A229
&amp;","""&amp;B$1&amp;""":"&amp;B229
&amp;IF(LEN(AA229)=0,"",","""&amp;AA$1&amp;""":"""&amp;AA229&amp;"""")
&amp;IF(LEN(AC229)=0,"",","""&amp;AC$1&amp;""":"""&amp;AC229&amp;"""")
&amp;IF(LEN(AD229)=0,"",","""&amp;AD$1&amp;""":"&amp;AD229)
&amp;IF(LEN(AE229)=0,"",","""&amp;AE$1&amp;""":"""&amp;AE229&amp;"""")
&amp;IF(LEN(AF229)=0,"",","""&amp;AF$1&amp;""":"&amp;AF229)
&amp;IF(LEN(AG229)=0,"",","""&amp;AG$1&amp;""":"&amp;AG229)&amp;"}")</f>
        <v>{"dy":23,"sl":7,"tp":"fe","vl":"Equip8301","cn":1,"pt":"GO","pr":74200}</v>
      </c>
    </row>
    <row r="230" spans="1:40">
      <c r="A230">
        <v>23</v>
      </c>
      <c r="B230">
        <v>8</v>
      </c>
      <c r="C230">
        <f>IF(B230&lt;=9,0,
IF(B230=10,1,2))</f>
        <v>0</v>
      </c>
      <c r="D230">
        <f ca="1">RAND()</f>
        <v>9.0583965995178817E-2</v>
      </c>
      <c r="E230">
        <f ca="1">RAND()</f>
        <v>0.62208681660680742</v>
      </c>
      <c r="F230">
        <f ca="1">RAND()</f>
        <v>0.57571397337984476</v>
      </c>
      <c r="G230">
        <f ca="1">RAND()</f>
        <v>0.43629555809234655</v>
      </c>
      <c r="H230">
        <f ca="1">RAND()</f>
        <v>8.3296962101449767E-2</v>
      </c>
      <c r="I230">
        <f ca="1">RAND()</f>
        <v>0.33843565813917587</v>
      </c>
      <c r="M230" t="str">
        <f ca="1">IF(LEN(J230)&lt;&gt;0,J230,VLOOKUP(D230+$B230,$BJ:$BK,MATCH($BK$1,$BJ$1:$BK$1,0),1))</f>
        <v>삭제</v>
      </c>
      <c r="N230" t="str">
        <f ca="1">IF(LEN(K230)&lt;&gt;0,
  IF(LEN($J230)=0,"두 칸 모두 입력",
  IF($J230="지정 장비",K230,INDEX($CA:$CA,MATCH(K230,$CB:$CB,0)))),
IF($M230="삭제","삭제",
IF($M230="지정 장비",VLOOKUP($E230,OFFSET($BS:$BV,0,IF($B230=6,1,IF($B230=7,2,0))),MATCH($BV$1,OFFSET($BS$1:$BV$1,0,IF($B230=6,1,IF($B230=7,2,0))),0),1),
IF(OR($M230="캐릭터 상자 일반등급",$M230="캐릭터 상자 영웅등급"),"삭제",
IF(OR($M230="지정 캐릭터",$M230="지정 캐릭터 PP",IF(ISERROR(FIND("지정 캐릭터 LBP",$M230)),0,1)),
  IF(AND(OR($B230=10,$B230=11),$M230=OFFSET($M230,-1,0)),OFFSET(N230,-1,0),VLOOKUP($E230,$BZ:$CA,MATCH($CA$1,$BZ$1:$CA$1,0),1)),
IF(OR($M230="안 지정 캐릭터 영웅등급",$M230="안 지정 캐릭터 PP 일반등급",$M230="안 지정 캐릭터 PP 영웅등급"),
  IF(AND(OR($B230=10,$B230=11),$M230=OFFSET($M230,-1,0)),OFFSET(N230,-1,0),INT($E230*100000)),
"그외없음"))))))</f>
        <v>삭제</v>
      </c>
      <c r="O230" t="str">
        <f ca="1">IF(LEN(L230)&lt;&gt;0,
  IF(OR(LEN($J230)=0,LEN($K230)=0),"세 칸 모두 입력",L230),
IF($M230="삭제","삭제",
IF(OR($M230="지정 장비",$M230="캐릭터 상자 일반등급",$M230="캐릭터 상자 영웅등급",$M230="지정 캐릭터",IF(ISERROR(FIND("지정 캐릭터 LBP",$M230)),0,1),$M230="안 지정 캐릭터 영웅등급"),1,
IF($M230="지정 캐릭터 PP",
  IF(AND(OR($B230=10,$B230=11),$M230=OFFSET($M230,-1,0)),OFFSET(O230,-1,0),
    VLOOKUP($M230,$AP:$BB,MATCH($AX$1,$AP$1:$BB$1,0),0)+INT($E230*(VLOOKUP($M230,$AP:$BB,MATCH($AY$1,$AP$1:$BB$1,0),0)-VLOOKUP($M230,$AP:$BB,MATCH($AX$1,$AP$1:$BB$1,0),0)+1))),
IF(OR($M230="안 지정 캐릭터 PP 일반등급",$M230="안 지정 캐릭터 PP 영웅등급"),
  IF(AND(OR($B230=10,$B230=11),$M230=OFFSET($M230,-1,0)),OFFSET(O230,-1,0),
    VLOOKUP($M230,$AP:$BB,MATCH($AX$1,$AP$1:$BB$1,0),0)+INT($E230*(VLOOKUP($M230,$AP:$BB,MATCH($AY$1,$AP$1:$BB$1,0),0)-VLOOKUP($M230,$AP:$BB,MATCH($AX$1,$AP$1:$BB$1,0),0)+1))),
"그외없음")))))</f>
        <v>삭제</v>
      </c>
      <c r="P230" t="str">
        <f ca="1">IF($M230="삭제","삭제",
IF($M230="지정 장비",
  IF(ISBLANK(VLOOKUP($N230,[1]EquipTable!$1:$1048576,MATCH("표준 GO pr Min",[1]EquipTable!$1:$1,0),0)),"DI",
    IF(ISBLANK(VLOOKUP($N230,[1]EquipTable!$1:$1048576,MATCH("표준 DI pr Min",[1]EquipTable!$1:$1,0),0)),"GO",
      IF(G230&lt;IF($B230&lt;=1,0.5,0.25),"DI","GO"))),
IF(OR($M230="캐릭터 상자 일반등급",$M230="캐릭터 상자 영웅등급"),"DI",
IF(OR($M230="지정 캐릭터",IF(ISERROR(FIND("지정 캐릭터 LBP",$M230)),0,1),$M230="안 지정 캐릭터 영웅등급"),"DI",
IF($M230="지정 캐릭터 PP","DI",
IF(OR($M230="안 지정 캐릭터 PP 일반등급",$M230="안 지정 캐릭터 PP 영웅등급"),"GO",
"그외없음"))))))</f>
        <v>삭제</v>
      </c>
      <c r="Q230" t="str">
        <f ca="1">IF($M230="삭제","삭제",
IF($P230="GO","삭제",
IF($M230="지정 장비",
  IF(ISBLANK(VLOOKUP($N230,[1]EquipTable!$1:$1048576,MATCH("표준 DI pp Min",[1]EquipTable!$1:$1,0),0)),"삭제",
    VLOOKUP($N230,[1]EquipTable!$1:$1048576,MATCH("표준 DI pp Min",[1]EquipTable!$1:$1,0),0)+INT($H230*(VLOOKUP($N230,[1]EquipTable!$1:$1048576,MATCH("표준 DI pp Max",[1]EquipTable!$1:$1,0),0)-VLOOKUP($N230,[1]EquipTable!$1:$1048576,MATCH("표준 DI pp Min",[1]EquipTable!$1:$1,0),0)+1))),
IF(OR($M230="캐릭터 상자 일반등급",$M230="캐릭터 상자 영웅등급"),"삭제",
IF(OR($M230="지정 캐릭터",IF(ISERROR(FIND("지정 캐릭터 LBP",$M230)),0,1)),
  IF(AND(OR($B230=10,$B230=11),$M230=OFFSET($M230,-1,0)),OFFSET(Q230,-1,0),
    IF(ISBLANK(VLOOKUP($N230,[2]ActorTable!$1:$1048576,MATCH("표준 DI pp Min",[2]ActorTable!$1:$1,0),0)),"삭제",
      INT(VLOOKUP($M230,$AP:$BC,MATCH($AZ$1,$AP$1:$BC$1,0),0)*(VLOOKUP($N230,[2]ActorTable!$1:$1048576,MATCH("표준 DI pp Min",[2]ActorTable!$1:$1,0),0)+$H230*(VLOOKUP($N230,[2]ActorTable!$1:$1048576,MATCH("표준 DI pp Max",[2]ActorTable!$1:$1,0),0)-VLOOKUP($N230,[2]ActorTable!$1:$1048576,MATCH("표준 DI pp Min",[2]ActorTable!$1:$1,0),0)+1))))),
IF($M230="안 지정 캐릭터 영웅등급",
  IF(AND(OR($B230=10,$B230=11),$M230=OFFSET($M230,-1,0)),OFFSET(Q230,-1,0),
    VLOOKUP($M230,$AP:$BC,MATCH($BB$1,$AP$1:$BC$1,0),0)+INT($H230*(VLOOKUP($M230,$AP:$BC,MATCH($BC$1,$AP$1:$BC$1,0),0)-VLOOKUP($M230,$AP:$BC,MATCH($BB$1,$AP$1:$BC$1,0),0)+1))),
IF($M230="지정 캐릭터 PP",
  IF(AND(OR($B230=10,$B230=11),$M230=OFFSET($M230,-1,0)),OFFSET(Q230,-1,0),
    INT($O230*VLOOKUP($M230,$AP:$BC,MATCH($AZ$1,$AP$1:$BC$1,0),0)*IF($O230&lt;=15,1,1+($O230-15)^0.5/8)*CHOOSE(MID($N230,7,1)+1,1,1.25,2))),
"그외없음")))))))</f>
        <v>삭제</v>
      </c>
      <c r="R230" t="str">
        <f ca="1">IF($M230="삭제","삭제",
IF($M230="지정 장비",
  IF($P230="DI",
    VLOOKUP($N230,[1]EquipTable!$1:$1048576,MATCH("표준 DI pr Min",[1]EquipTable!$1:$1,0),0)+INT($I230*(VLOOKUP($N230,[1]EquipTable!$1:$1048576,MATCH("표준 DI pr Max",[1]EquipTable!$1:$1,0),0)-VLOOKUP($N230,[1]EquipTable!$1:$1048576,MATCH("표준 DI pr Min",[1]EquipTable!$1:$1,0),0)+1)),
    ROUNDDOWN(VLOOKUP($N230,[1]EquipTable!$1:$1048576,MATCH("표준 GO pr Min",[1]EquipTable!$1:$1,0),0)+INT($I230*(VLOOKUP($N230,[1]EquipTable!$1:$1048576,MATCH("표준 GO pr Max",[1]EquipTable!$1:$1,0),0)-VLOOKUP($N230,[1]EquipTable!$1:$1048576,MATCH("표준 GO pr Min",[1]EquipTable!$1:$1,0),0)+100)),-2)),
IF(OR($M230="캐릭터 상자 일반등급",$M230="캐릭터 상자 영웅등급"),VLOOKUP($M230,$AP:$BC,MATCH($AZ$1,$AP$1:$BC$1,0),0),
IF(OR($M230="지정 캐릭터",IF(ISERROR(FIND("지정 캐릭터 LBP",$M230)),0,1)),
  IF(AND(OR($B230=10,$B230=11),$M230=OFFSET($M230,-1,0)),OFFSET(R230,-1,0),
    INT(VLOOKUP($M230,$AP:$BC,MATCH($AZ$1,$AP$1:$BC$1,0),0)*(VLOOKUP($N230,[2]ActorTable!$1:$1048576,MATCH("표준 DI pr Min",[2]ActorTable!$1:$1,0),0)+$I230*(VLOOKUP($N230,[2]ActorTable!$1:$1048576,MATCH("표준 DI pr Max",[2]ActorTable!$1:$1,0),0)-VLOOKUP($N230,[2]ActorTable!$1:$1048576,MATCH("표준 DI pr Min",[2]ActorTable!$1:$1,0),0)+1)))),
IF($M230="안 지정 캐릭터 영웅등급",
  IF(AND(OR($B230=10,$B230=11),$M230=OFFSET($M230,-1,0)),OFFSET(R230,-1,0),
    VLOOKUP($M230,$AP:$BC,MATCH($AZ$1,$AP$1:$BC$1,0),0)+INT($I230*(VLOOKUP($M230,$AP:$BC,MATCH($BA$1,$AP$1:$BC$1,0),0)-VLOOKUP($M230,$AP:$BC,MATCH($AZ$1,$AP$1:$BC$1,0),0)+1))),
IF($M230="지정 캐릭터 PP",
  IF(AND(OR($B230=10,$B230=11),$M230=OFFSET($M230,-1,0)),OFFSET(R230,-1,0),
    INT($O230*VLOOKUP($M230,$AP:$BC,MATCH($AZ$1,$AP$1:$BC$1,0),0)*IF($O230&lt;=15,1,1+($O230-15)^0.5/8)*CHOOSE(MID($N230,7,1)+1,1,1.25,2)*(VLOOKUP($M230,$AP:$BC,MATCH($BA$1,$AP$1:$BC$1,0),0)+$I230*(VLOOKUP($M230,$AP:$BC,MATCH($BB$1,$AP$1:$BC$1,0),0)-VLOOKUP($M230,$AP:$BC,MATCH($BA$1,$AP$1:$BC$1,0),0))))),
IF(OR($M230="안 지정 캐릭터 PP 일반등급",$M230="안 지정 캐릭터 PP 영웅등급"),
  IF(AND(OR($B230=10,$B230=11),$M230=OFFSET($M230,-1,0)),OFFSET(R230,-1,0),
    $O230*VLOOKUP($M230,$AP:$BC,MATCH($AZ$1,$AP$1:$BC$1,0),0)),
"그외없음")))))))</f>
        <v>삭제</v>
      </c>
      <c r="S230" t="str">
        <f ca="1">IF(OR(ISNUMBER(N230),N230="삭제",ISBLANK(N230)),"",
IF(LEFT(N230,5)="Equip",
  IF($BP$1&lt;VLOOKUP(N230,[1]EquipTable!$1:$1048576,MATCH("업데이트순번",[1]EquipTable!$1:$1,0),0),"업데이트순번이상",""),
IF(LEFT(N230,5)="Actor",
  IF($BY$1&lt;VLOOKUP(N230,[2]ActorTable!$1:$1048576,MATCH("업데이트순번",[2]ActorTable!$1:$1,0),0),"업데이트순번이상",""),
"그외없음")))</f>
        <v/>
      </c>
      <c r="T230" t="str">
        <f ca="1">IF(OR(ISNUMBER(N230),N230="삭제",ISBLANK(N230)),"",
IF(LEFT(N230,5)="Equip",IF(MID(N230,7,1)="4","전설",""),
IF(LEFT(N230,5)="Actor",IF(MID(N230,7,1)="2","전설",""),
"그외없음")))</f>
        <v/>
      </c>
      <c r="AA230" t="str">
        <f ca="1">IF(ISBLANK(AB230),"",
VLOOKUP(AB230,OFFSET(INDIRECT("$A:$B"),0,MATCH(AB$1&amp;"_Verify",INDIRECT("$1:$1"),0)-1),2,0)
)</f>
        <v/>
      </c>
      <c r="AH230" t="str">
        <f>IF(OR(ISNUMBER(AC230),AC230="삭제",ISBLANK(AC230)),"",
IF(LEFT(AC230,5)="Equip",
  IF($BP$1&lt;VLOOKUP(AC230,[1]EquipTable!$1:$1048576,MATCH("업데이트순번",[1]EquipTable!$1:$1,0),0),"업데이트순번이상",""),
IF(LEFT(AC230,5)="Actor",
  IF($BY$1&lt;VLOOKUP(AC230,[2]ActorTable!$1:$1048576,MATCH("업데이트순번",[2]ActorTable!$1:$1,0),0),"업데이트순번이상",""),
"그외없음")))</f>
        <v/>
      </c>
      <c r="AI230" s="11" t="str">
        <f>IF(OR(ISNUMBER(AC230),AC230="삭제",ISBLANK(AC230)),"",
IF(LEFT(AC230,5)="Equip",IF(MID(AC230,7,1)="4","전설",""),
IF(LEFT(AC230,5)="Actor",IF(MID(AC230,7,1)="2","전설",""),
"그외없음")))</f>
        <v/>
      </c>
      <c r="AJ230" t="str">
        <f>IF(ISBLANK($AB230),"",
IF(AND($B230&gt;=VLOOKUP($AB230,$AP:$AS,3,0),$B230&lt;=VLOOKUP($AB230,$AP:$AS,4,0)),"","슬롯타입이상"))</f>
        <v/>
      </c>
      <c r="AK230" t="str">
        <f>IF(OR(
  AND(NOT(ISERROR(FIND("상자",AB230))),ISBLANK(AC230)),
  AND(ISBLANK(AB230),ISBLANK(AC230)),
  AND(NOT(ISERROR(FIND("안 지정",AB230))),ISNUMBER(AC230))),"",
IF(AND(NOT(ISERROR(FIND("상자",AB230))),NOT(ISBLANK(AC230))),"밸류불필요",
IF(AND(NOT(ISERROR(FIND("안 지정",AB230))),NOT(ISNUMBER(AC230))),"숫자필요",
IF(NOT(ISERROR(FIND("장비",AB230))),
  IFERROR(VLOOKUP(AC230,[1]EquipTable!$A:$T,MATCH("이름참고",[1]EquipTable!$1:$1,0),0),"장비없음"),
IF(NOT(ISERROR(FIND("캐릭터",AB230))),
  IFERROR(VLOOKUP(AC230,[2]ActorTable!$A:$H,MATCH("이름참고",[2]ActorTable!$1:$1,0),0),"캐릭터없음"),
"")))))</f>
        <v/>
      </c>
      <c r="AL230">
        <v>1</v>
      </c>
      <c r="AM230" t="str">
        <f ca="1">IF(ROW()=2,AN230,OFFSET(AM230,-1,0)&amp;IF(LEN(AN230)=0,"",","&amp;AN230))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v>
      </c>
      <c r="AN230" t="str">
        <f ca="1">IF(AL230&lt;&gt;1,"",
"{"""&amp;A$1&amp;""":"&amp;A230
&amp;","""&amp;B$1&amp;""":"&amp;B230
&amp;IF(LEN(AA230)=0,"",","""&amp;AA$1&amp;""":"""&amp;AA230&amp;"""")
&amp;IF(LEN(AC230)=0,"",","""&amp;AC$1&amp;""":"""&amp;AC230&amp;"""")
&amp;IF(LEN(AD230)=0,"",","""&amp;AD$1&amp;""":"&amp;AD230)
&amp;IF(LEN(AE230)=0,"",","""&amp;AE$1&amp;""":"""&amp;AE230&amp;"""")
&amp;IF(LEN(AF230)=0,"",","""&amp;AF$1&amp;""":"&amp;AF230)
&amp;IF(LEN(AG230)=0,"",","""&amp;AG$1&amp;""":"&amp;AG230)&amp;"}")</f>
        <v>{"dy":23,"sl":8}</v>
      </c>
    </row>
    <row r="231" spans="1:40">
      <c r="A231">
        <v>23</v>
      </c>
      <c r="B231">
        <v>9</v>
      </c>
      <c r="C231">
        <f>IF(B231&lt;=9,0,
IF(B231=10,1,2))</f>
        <v>0</v>
      </c>
      <c r="D231">
        <f ca="1">RAND()</f>
        <v>0.50760376636421289</v>
      </c>
      <c r="E231">
        <f ca="1">RAND()</f>
        <v>0.91677991234331424</v>
      </c>
      <c r="F231">
        <f ca="1">RAND()</f>
        <v>0.92839246043602297</v>
      </c>
      <c r="G231">
        <f ca="1">RAND()</f>
        <v>0.6101046591900372</v>
      </c>
      <c r="H231">
        <f ca="1">RAND()</f>
        <v>0.14829967349848883</v>
      </c>
      <c r="I231">
        <f ca="1">RAND()</f>
        <v>0.35872108039170714</v>
      </c>
      <c r="M231" t="str">
        <f ca="1">IF(LEN(J231)&lt;&gt;0,J231,VLOOKUP(D231+$B231,$BJ:$BK,MATCH($BK$1,$BJ$1:$BK$1,0),1))</f>
        <v>삭제</v>
      </c>
      <c r="N231" t="str">
        <f ca="1">IF(LEN(K231)&lt;&gt;0,
  IF(LEN($J231)=0,"두 칸 모두 입력",
  IF($J231="지정 장비",K231,INDEX($CA:$CA,MATCH(K231,$CB:$CB,0)))),
IF($M231="삭제","삭제",
IF($M231="지정 장비",VLOOKUP($E231,OFFSET($BS:$BV,0,IF($B231=6,1,IF($B231=7,2,0))),MATCH($BV$1,OFFSET($BS$1:$BV$1,0,IF($B231=6,1,IF($B231=7,2,0))),0),1),
IF(OR($M231="캐릭터 상자 일반등급",$M231="캐릭터 상자 영웅등급"),"삭제",
IF(OR($M231="지정 캐릭터",$M231="지정 캐릭터 PP",IF(ISERROR(FIND("지정 캐릭터 LBP",$M231)),0,1)),
  IF(AND(OR($B231=10,$B231=11),$M231=OFFSET($M231,-1,0)),OFFSET(N231,-1,0),VLOOKUP($E231,$BZ:$CA,MATCH($CA$1,$BZ$1:$CA$1,0),1)),
IF(OR($M231="안 지정 캐릭터 영웅등급",$M231="안 지정 캐릭터 PP 일반등급",$M231="안 지정 캐릭터 PP 영웅등급"),
  IF(AND(OR($B231=10,$B231=11),$M231=OFFSET($M231,-1,0)),OFFSET(N231,-1,0),INT($E231*100000)),
"그외없음"))))))</f>
        <v>삭제</v>
      </c>
      <c r="O231" t="str">
        <f ca="1">IF(LEN(L231)&lt;&gt;0,
  IF(OR(LEN($J231)=0,LEN($K231)=0),"세 칸 모두 입력",L231),
IF($M231="삭제","삭제",
IF(OR($M231="지정 장비",$M231="캐릭터 상자 일반등급",$M231="캐릭터 상자 영웅등급",$M231="지정 캐릭터",IF(ISERROR(FIND("지정 캐릭터 LBP",$M231)),0,1),$M231="안 지정 캐릭터 영웅등급"),1,
IF($M231="지정 캐릭터 PP",
  IF(AND(OR($B231=10,$B231=11),$M231=OFFSET($M231,-1,0)),OFFSET(O231,-1,0),
    VLOOKUP($M231,$AP:$BB,MATCH($AX$1,$AP$1:$BB$1,0),0)+INT($E231*(VLOOKUP($M231,$AP:$BB,MATCH($AY$1,$AP$1:$BB$1,0),0)-VLOOKUP($M231,$AP:$BB,MATCH($AX$1,$AP$1:$BB$1,0),0)+1))),
IF(OR($M231="안 지정 캐릭터 PP 일반등급",$M231="안 지정 캐릭터 PP 영웅등급"),
  IF(AND(OR($B231=10,$B231=11),$M231=OFFSET($M231,-1,0)),OFFSET(O231,-1,0),
    VLOOKUP($M231,$AP:$BB,MATCH($AX$1,$AP$1:$BB$1,0),0)+INT($E231*(VLOOKUP($M231,$AP:$BB,MATCH($AY$1,$AP$1:$BB$1,0),0)-VLOOKUP($M231,$AP:$BB,MATCH($AX$1,$AP$1:$BB$1,0),0)+1))),
"그외없음")))))</f>
        <v>삭제</v>
      </c>
      <c r="P231" t="str">
        <f ca="1">IF($M231="삭제","삭제",
IF($M231="지정 장비",
  IF(ISBLANK(VLOOKUP($N231,[1]EquipTable!$1:$1048576,MATCH("표준 GO pr Min",[1]EquipTable!$1:$1,0),0)),"DI",
    IF(ISBLANK(VLOOKUP($N231,[1]EquipTable!$1:$1048576,MATCH("표준 DI pr Min",[1]EquipTable!$1:$1,0),0)),"GO",
      IF(G231&lt;IF($B231&lt;=1,0.5,0.25),"DI","GO"))),
IF(OR($M231="캐릭터 상자 일반등급",$M231="캐릭터 상자 영웅등급"),"DI",
IF(OR($M231="지정 캐릭터",IF(ISERROR(FIND("지정 캐릭터 LBP",$M231)),0,1),$M231="안 지정 캐릭터 영웅등급"),"DI",
IF($M231="지정 캐릭터 PP","DI",
IF(OR($M231="안 지정 캐릭터 PP 일반등급",$M231="안 지정 캐릭터 PP 영웅등급"),"GO",
"그외없음"))))))</f>
        <v>삭제</v>
      </c>
      <c r="Q231" t="str">
        <f ca="1">IF($M231="삭제","삭제",
IF($P231="GO","삭제",
IF($M231="지정 장비",
  IF(ISBLANK(VLOOKUP($N231,[1]EquipTable!$1:$1048576,MATCH("표준 DI pp Min",[1]EquipTable!$1:$1,0),0)),"삭제",
    VLOOKUP($N231,[1]EquipTable!$1:$1048576,MATCH("표준 DI pp Min",[1]EquipTable!$1:$1,0),0)+INT($H231*(VLOOKUP($N231,[1]EquipTable!$1:$1048576,MATCH("표준 DI pp Max",[1]EquipTable!$1:$1,0),0)-VLOOKUP($N231,[1]EquipTable!$1:$1048576,MATCH("표준 DI pp Min",[1]EquipTable!$1:$1,0),0)+1))),
IF(OR($M231="캐릭터 상자 일반등급",$M231="캐릭터 상자 영웅등급"),"삭제",
IF(OR($M231="지정 캐릭터",IF(ISERROR(FIND("지정 캐릭터 LBP",$M231)),0,1)),
  IF(AND(OR($B231=10,$B231=11),$M231=OFFSET($M231,-1,0)),OFFSET(Q231,-1,0),
    IF(ISBLANK(VLOOKUP($N231,[2]ActorTable!$1:$1048576,MATCH("표준 DI pp Min",[2]ActorTable!$1:$1,0),0)),"삭제",
      INT(VLOOKUP($M231,$AP:$BC,MATCH($AZ$1,$AP$1:$BC$1,0),0)*(VLOOKUP($N231,[2]ActorTable!$1:$1048576,MATCH("표준 DI pp Min",[2]ActorTable!$1:$1,0),0)+$H231*(VLOOKUP($N231,[2]ActorTable!$1:$1048576,MATCH("표준 DI pp Max",[2]ActorTable!$1:$1,0),0)-VLOOKUP($N231,[2]ActorTable!$1:$1048576,MATCH("표준 DI pp Min",[2]ActorTable!$1:$1,0),0)+1))))),
IF($M231="안 지정 캐릭터 영웅등급",
  IF(AND(OR($B231=10,$B231=11),$M231=OFFSET($M231,-1,0)),OFFSET(Q231,-1,0),
    VLOOKUP($M231,$AP:$BC,MATCH($BB$1,$AP$1:$BC$1,0),0)+INT($H231*(VLOOKUP($M231,$AP:$BC,MATCH($BC$1,$AP$1:$BC$1,0),0)-VLOOKUP($M231,$AP:$BC,MATCH($BB$1,$AP$1:$BC$1,0),0)+1))),
IF($M231="지정 캐릭터 PP",
  IF(AND(OR($B231=10,$B231=11),$M231=OFFSET($M231,-1,0)),OFFSET(Q231,-1,0),
    INT($O231*VLOOKUP($M231,$AP:$BC,MATCH($AZ$1,$AP$1:$BC$1,0),0)*IF($O231&lt;=15,1,1+($O231-15)^0.5/8)*CHOOSE(MID($N231,7,1)+1,1,1.25,2))),
"그외없음")))))))</f>
        <v>삭제</v>
      </c>
      <c r="R231" t="str">
        <f ca="1">IF($M231="삭제","삭제",
IF($M231="지정 장비",
  IF($P231="DI",
    VLOOKUP($N231,[1]EquipTable!$1:$1048576,MATCH("표준 DI pr Min",[1]EquipTable!$1:$1,0),0)+INT($I231*(VLOOKUP($N231,[1]EquipTable!$1:$1048576,MATCH("표준 DI pr Max",[1]EquipTable!$1:$1,0),0)-VLOOKUP($N231,[1]EquipTable!$1:$1048576,MATCH("표준 DI pr Min",[1]EquipTable!$1:$1,0),0)+1)),
    ROUNDDOWN(VLOOKUP($N231,[1]EquipTable!$1:$1048576,MATCH("표준 GO pr Min",[1]EquipTable!$1:$1,0),0)+INT($I231*(VLOOKUP($N231,[1]EquipTable!$1:$1048576,MATCH("표준 GO pr Max",[1]EquipTable!$1:$1,0),0)-VLOOKUP($N231,[1]EquipTable!$1:$1048576,MATCH("표준 GO pr Min",[1]EquipTable!$1:$1,0),0)+100)),-2)),
IF(OR($M231="캐릭터 상자 일반등급",$M231="캐릭터 상자 영웅등급"),VLOOKUP($M231,$AP:$BC,MATCH($AZ$1,$AP$1:$BC$1,0),0),
IF(OR($M231="지정 캐릭터",IF(ISERROR(FIND("지정 캐릭터 LBP",$M231)),0,1)),
  IF(AND(OR($B231=10,$B231=11),$M231=OFFSET($M231,-1,0)),OFFSET(R231,-1,0),
    INT(VLOOKUP($M231,$AP:$BC,MATCH($AZ$1,$AP$1:$BC$1,0),0)*(VLOOKUP($N231,[2]ActorTable!$1:$1048576,MATCH("표준 DI pr Min",[2]ActorTable!$1:$1,0),0)+$I231*(VLOOKUP($N231,[2]ActorTable!$1:$1048576,MATCH("표준 DI pr Max",[2]ActorTable!$1:$1,0),0)-VLOOKUP($N231,[2]ActorTable!$1:$1048576,MATCH("표준 DI pr Min",[2]ActorTable!$1:$1,0),0)+1)))),
IF($M231="안 지정 캐릭터 영웅등급",
  IF(AND(OR($B231=10,$B231=11),$M231=OFFSET($M231,-1,0)),OFFSET(R231,-1,0),
    VLOOKUP($M231,$AP:$BC,MATCH($AZ$1,$AP$1:$BC$1,0),0)+INT($I231*(VLOOKUP($M231,$AP:$BC,MATCH($BA$1,$AP$1:$BC$1,0),0)-VLOOKUP($M231,$AP:$BC,MATCH($AZ$1,$AP$1:$BC$1,0),0)+1))),
IF($M231="지정 캐릭터 PP",
  IF(AND(OR($B231=10,$B231=11),$M231=OFFSET($M231,-1,0)),OFFSET(R231,-1,0),
    INT($O231*VLOOKUP($M231,$AP:$BC,MATCH($AZ$1,$AP$1:$BC$1,0),0)*IF($O231&lt;=15,1,1+($O231-15)^0.5/8)*CHOOSE(MID($N231,7,1)+1,1,1.25,2)*(VLOOKUP($M231,$AP:$BC,MATCH($BA$1,$AP$1:$BC$1,0),0)+$I231*(VLOOKUP($M231,$AP:$BC,MATCH($BB$1,$AP$1:$BC$1,0),0)-VLOOKUP($M231,$AP:$BC,MATCH($BA$1,$AP$1:$BC$1,0),0))))),
IF(OR($M231="안 지정 캐릭터 PP 일반등급",$M231="안 지정 캐릭터 PP 영웅등급"),
  IF(AND(OR($B231=10,$B231=11),$M231=OFFSET($M231,-1,0)),OFFSET(R231,-1,0),
    $O231*VLOOKUP($M231,$AP:$BC,MATCH($AZ$1,$AP$1:$BC$1,0),0)),
"그외없음")))))))</f>
        <v>삭제</v>
      </c>
      <c r="S231" t="str">
        <f ca="1">IF(OR(ISNUMBER(N231),N231="삭제",ISBLANK(N231)),"",
IF(LEFT(N231,5)="Equip",
  IF($BP$1&lt;VLOOKUP(N231,[1]EquipTable!$1:$1048576,MATCH("업데이트순번",[1]EquipTable!$1:$1,0),0),"업데이트순번이상",""),
IF(LEFT(N231,5)="Actor",
  IF($BY$1&lt;VLOOKUP(N231,[2]ActorTable!$1:$1048576,MATCH("업데이트순번",[2]ActorTable!$1:$1,0),0),"업데이트순번이상",""),
"그외없음")))</f>
        <v/>
      </c>
      <c r="T231" t="str">
        <f ca="1">IF(OR(ISNUMBER(N231),N231="삭제",ISBLANK(N231)),"",
IF(LEFT(N231,5)="Equip",IF(MID(N231,7,1)="4","전설",""),
IF(LEFT(N231,5)="Actor",IF(MID(N231,7,1)="2","전설",""),
"그외없음")))</f>
        <v/>
      </c>
      <c r="AA231" t="str">
        <f ca="1">IF(ISBLANK(AB231),"",
VLOOKUP(AB231,OFFSET(INDIRECT("$A:$B"),0,MATCH(AB$1&amp;"_Verify",INDIRECT("$1:$1"),0)-1),2,0)
)</f>
        <v/>
      </c>
      <c r="AH231" t="str">
        <f>IF(OR(ISNUMBER(AC231),AC231="삭제",ISBLANK(AC231)),"",
IF(LEFT(AC231,5)="Equip",
  IF($BP$1&lt;VLOOKUP(AC231,[1]EquipTable!$1:$1048576,MATCH("업데이트순번",[1]EquipTable!$1:$1,0),0),"업데이트순번이상",""),
IF(LEFT(AC231,5)="Actor",
  IF($BY$1&lt;VLOOKUP(AC231,[2]ActorTable!$1:$1048576,MATCH("업데이트순번",[2]ActorTable!$1:$1,0),0),"업데이트순번이상",""),
"그외없음")))</f>
        <v/>
      </c>
      <c r="AI231" s="11" t="str">
        <f>IF(OR(ISNUMBER(AC231),AC231="삭제",ISBLANK(AC231)),"",
IF(LEFT(AC231,5)="Equip",IF(MID(AC231,7,1)="4","전설",""),
IF(LEFT(AC231,5)="Actor",IF(MID(AC231,7,1)="2","전설",""),
"그외없음")))</f>
        <v/>
      </c>
      <c r="AJ231" t="str">
        <f>IF(ISBLANK($AB231),"",
IF(AND($B231&gt;=VLOOKUP($AB231,$AP:$AS,3,0),$B231&lt;=VLOOKUP($AB231,$AP:$AS,4,0)),"","슬롯타입이상"))</f>
        <v/>
      </c>
      <c r="AK231" t="str">
        <f>IF(OR(
  AND(NOT(ISERROR(FIND("상자",AB231))),ISBLANK(AC231)),
  AND(ISBLANK(AB231),ISBLANK(AC231)),
  AND(NOT(ISERROR(FIND("안 지정",AB231))),ISNUMBER(AC231))),"",
IF(AND(NOT(ISERROR(FIND("상자",AB231))),NOT(ISBLANK(AC231))),"밸류불필요",
IF(AND(NOT(ISERROR(FIND("안 지정",AB231))),NOT(ISNUMBER(AC231))),"숫자필요",
IF(NOT(ISERROR(FIND("장비",AB231))),
  IFERROR(VLOOKUP(AC231,[1]EquipTable!$A:$T,MATCH("이름참고",[1]EquipTable!$1:$1,0),0),"장비없음"),
IF(NOT(ISERROR(FIND("캐릭터",AB231))),
  IFERROR(VLOOKUP(AC231,[2]ActorTable!$A:$H,MATCH("이름참고",[2]ActorTable!$1:$1,0),0),"캐릭터없음"),
"")))))</f>
        <v/>
      </c>
      <c r="AL231">
        <v>1</v>
      </c>
      <c r="AM231" t="str">
        <f ca="1">IF(ROW()=2,AN231,OFFSET(AM231,-1,0)&amp;IF(LEN(AN231)=0,"",","&amp;AN231))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v>
      </c>
      <c r="AN231" t="str">
        <f ca="1">IF(AL231&lt;&gt;1,"",
"{"""&amp;A$1&amp;""":"&amp;A231
&amp;","""&amp;B$1&amp;""":"&amp;B231
&amp;IF(LEN(AA231)=0,"",","""&amp;AA$1&amp;""":"""&amp;AA231&amp;"""")
&amp;IF(LEN(AC231)=0,"",","""&amp;AC$1&amp;""":"""&amp;AC231&amp;"""")
&amp;IF(LEN(AD231)=0,"",","""&amp;AD$1&amp;""":"&amp;AD231)
&amp;IF(LEN(AE231)=0,"",","""&amp;AE$1&amp;""":"""&amp;AE231&amp;"""")
&amp;IF(LEN(AF231)=0,"",","""&amp;AF$1&amp;""":"&amp;AF231)
&amp;IF(LEN(AG231)=0,"",","""&amp;AG$1&amp;""":"&amp;AG231)&amp;"}")</f>
        <v>{"dy":23,"sl":9}</v>
      </c>
    </row>
    <row r="232" spans="1:40">
      <c r="A232">
        <v>24</v>
      </c>
      <c r="B232">
        <v>0</v>
      </c>
      <c r="C232">
        <f>IF(B232&lt;=9,0,
IF(B232=10,1,2))</f>
        <v>0</v>
      </c>
      <c r="D232">
        <f ca="1">RAND()</f>
        <v>0.5851709971564808</v>
      </c>
      <c r="E232">
        <f ca="1">RAND()</f>
        <v>0.45130428571798376</v>
      </c>
      <c r="F232">
        <f ca="1">RAND()</f>
        <v>0.73811258067198693</v>
      </c>
      <c r="G232">
        <f ca="1">RAND()</f>
        <v>0.28649418880445388</v>
      </c>
      <c r="H232">
        <f ca="1">RAND()</f>
        <v>0.79705501624329778</v>
      </c>
      <c r="I232">
        <f ca="1">RAND()</f>
        <v>0.17232807424242769</v>
      </c>
      <c r="M232" t="str">
        <f ca="1">IF(LEN(J232)&lt;&gt;0,J232,VLOOKUP(D232+$B232,$BJ:$BK,MATCH($BK$1,$BJ$1:$BK$1,0),1))</f>
        <v>지정 장비</v>
      </c>
      <c r="N232" t="str">
        <f ca="1">IF(LEN(K232)&lt;&gt;0,
  IF(LEN($J232)=0,"두 칸 모두 입력",
  IF($J232="지정 장비",K232,INDEX($CA:$CA,MATCH(K232,$CB:$CB,0)))),
IF($M232="삭제","삭제",
IF($M232="지정 장비",VLOOKUP($E232,OFFSET($BS:$BV,0,IF($B232=6,1,IF($B232=7,2,0))),MATCH($BV$1,OFFSET($BS$1:$BV$1,0,IF($B232=6,1,IF($B232=7,2,0))),0),1),
IF(OR($M232="캐릭터 상자 일반등급",$M232="캐릭터 상자 영웅등급"),"삭제",
IF(OR($M232="지정 캐릭터",$M232="지정 캐릭터 PP",IF(ISERROR(FIND("지정 캐릭터 LBP",$M232)),0,1)),
  IF(AND(OR($B232=10,$B232=11),$M232=OFFSET($M232,-1,0)),OFFSET(N232,-1,0),VLOOKUP($E232,$BZ:$CA,MATCH($CA$1,$BZ$1:$CA$1,0),1)),
IF(OR($M232="안 지정 캐릭터 영웅등급",$M232="안 지정 캐릭터 PP 일반등급",$M232="안 지정 캐릭터 PP 영웅등급"),
  IF(AND(OR($B232=10,$B232=11),$M232=OFFSET($M232,-1,0)),OFFSET(N232,-1,0),INT($E232*100000)),
"그외없음"))))))</f>
        <v>Equip4001</v>
      </c>
      <c r="O232">
        <f ca="1">IF(LEN(L232)&lt;&gt;0,
  IF(OR(LEN($J232)=0,LEN($K232)=0),"세 칸 모두 입력",L232),
IF($M232="삭제","삭제",
IF(OR($M232="지정 장비",$M232="캐릭터 상자 일반등급",$M232="캐릭터 상자 영웅등급",$M232="지정 캐릭터",IF(ISERROR(FIND("지정 캐릭터 LBP",$M232)),0,1),$M232="안 지정 캐릭터 영웅등급"),1,
IF($M232="지정 캐릭터 PP",
  IF(AND(OR($B232=10,$B232=11),$M232=OFFSET($M232,-1,0)),OFFSET(O232,-1,0),
    VLOOKUP($M232,$AP:$BB,MATCH($AX$1,$AP$1:$BB$1,0),0)+INT($E232*(VLOOKUP($M232,$AP:$BB,MATCH($AY$1,$AP$1:$BB$1,0),0)-VLOOKUP($M232,$AP:$BB,MATCH($AX$1,$AP$1:$BB$1,0),0)+1))),
IF(OR($M232="안 지정 캐릭터 PP 일반등급",$M232="안 지정 캐릭터 PP 영웅등급"),
  IF(AND(OR($B232=10,$B232=11),$M232=OFFSET($M232,-1,0)),OFFSET(O232,-1,0),
    VLOOKUP($M232,$AP:$BB,MATCH($AX$1,$AP$1:$BB$1,0),0)+INT($E232*(VLOOKUP($M232,$AP:$BB,MATCH($AY$1,$AP$1:$BB$1,0),0)-VLOOKUP($M232,$AP:$BB,MATCH($AX$1,$AP$1:$BB$1,0),0)+1))),
"그외없음")))))</f>
        <v>1</v>
      </c>
      <c r="P232" t="str">
        <f ca="1">IF($M232="삭제","삭제",
IF($M232="지정 장비",
  IF(ISBLANK(VLOOKUP($N232,[1]EquipTable!$1:$1048576,MATCH("표준 GO pr Min",[1]EquipTable!$1:$1,0),0)),"DI",
    IF(ISBLANK(VLOOKUP($N232,[1]EquipTable!$1:$1048576,MATCH("표준 DI pr Min",[1]EquipTable!$1:$1,0),0)),"GO",
      IF(G232&lt;IF($B232&lt;=1,0.5,0.25),"DI","GO"))),
IF(OR($M232="캐릭터 상자 일반등급",$M232="캐릭터 상자 영웅등급"),"DI",
IF(OR($M232="지정 캐릭터",IF(ISERROR(FIND("지정 캐릭터 LBP",$M232)),0,1),$M232="안 지정 캐릭터 영웅등급"),"DI",
IF($M232="지정 캐릭터 PP","DI",
IF(OR($M232="안 지정 캐릭터 PP 일반등급",$M232="안 지정 캐릭터 PP 영웅등급"),"GO",
"그외없음"))))))</f>
        <v>GO</v>
      </c>
      <c r="Q232" t="str">
        <f ca="1">IF($M232="삭제","삭제",
IF($P232="GO","삭제",
IF($M232="지정 장비",
  IF(ISBLANK(VLOOKUP($N232,[1]EquipTable!$1:$1048576,MATCH("표준 DI pp Min",[1]EquipTable!$1:$1,0),0)),"삭제",
    VLOOKUP($N232,[1]EquipTable!$1:$1048576,MATCH("표준 DI pp Min",[1]EquipTable!$1:$1,0),0)+INT($H232*(VLOOKUP($N232,[1]EquipTable!$1:$1048576,MATCH("표준 DI pp Max",[1]EquipTable!$1:$1,0),0)-VLOOKUP($N232,[1]EquipTable!$1:$1048576,MATCH("표준 DI pp Min",[1]EquipTable!$1:$1,0),0)+1))),
IF(OR($M232="캐릭터 상자 일반등급",$M232="캐릭터 상자 영웅등급"),"삭제",
IF(OR($M232="지정 캐릭터",IF(ISERROR(FIND("지정 캐릭터 LBP",$M232)),0,1)),
  IF(AND(OR($B232=10,$B232=11),$M232=OFFSET($M232,-1,0)),OFFSET(Q232,-1,0),
    IF(ISBLANK(VLOOKUP($N232,[2]ActorTable!$1:$1048576,MATCH("표준 DI pp Min",[2]ActorTable!$1:$1,0),0)),"삭제",
      INT(VLOOKUP($M232,$AP:$BC,MATCH($AZ$1,$AP$1:$BC$1,0),0)*(VLOOKUP($N232,[2]ActorTable!$1:$1048576,MATCH("표준 DI pp Min",[2]ActorTable!$1:$1,0),0)+$H232*(VLOOKUP($N232,[2]ActorTable!$1:$1048576,MATCH("표준 DI pp Max",[2]ActorTable!$1:$1,0),0)-VLOOKUP($N232,[2]ActorTable!$1:$1048576,MATCH("표준 DI pp Min",[2]ActorTable!$1:$1,0),0)+1))))),
IF($M232="안 지정 캐릭터 영웅등급",
  IF(AND(OR($B232=10,$B232=11),$M232=OFFSET($M232,-1,0)),OFFSET(Q232,-1,0),
    VLOOKUP($M232,$AP:$BC,MATCH($BB$1,$AP$1:$BC$1,0),0)+INT($H232*(VLOOKUP($M232,$AP:$BC,MATCH($BC$1,$AP$1:$BC$1,0),0)-VLOOKUP($M232,$AP:$BC,MATCH($BB$1,$AP$1:$BC$1,0),0)+1))),
IF($M232="지정 캐릭터 PP",
  IF(AND(OR($B232=10,$B232=11),$M232=OFFSET($M232,-1,0)),OFFSET(Q232,-1,0),
    INT($O232*VLOOKUP($M232,$AP:$BC,MATCH($AZ$1,$AP$1:$BC$1,0),0)*IF($O232&lt;=15,1,1+($O232-15)^0.5/8)*CHOOSE(MID($N232,7,1)+1,1,1.25,2))),
"그외없음")))))))</f>
        <v>삭제</v>
      </c>
      <c r="R232">
        <f ca="1">IF($M232="삭제","삭제",
IF($M232="지정 장비",
  IF($P232="DI",
    VLOOKUP($N232,[1]EquipTable!$1:$1048576,MATCH("표준 DI pr Min",[1]EquipTable!$1:$1,0),0)+INT($I232*(VLOOKUP($N232,[1]EquipTable!$1:$1048576,MATCH("표준 DI pr Max",[1]EquipTable!$1:$1,0),0)-VLOOKUP($N232,[1]EquipTable!$1:$1048576,MATCH("표준 DI pr Min",[1]EquipTable!$1:$1,0),0)+1)),
    ROUNDDOWN(VLOOKUP($N232,[1]EquipTable!$1:$1048576,MATCH("표준 GO pr Min",[1]EquipTable!$1:$1,0),0)+INT($I232*(VLOOKUP($N232,[1]EquipTable!$1:$1048576,MATCH("표준 GO pr Max",[1]EquipTable!$1:$1,0),0)-VLOOKUP($N232,[1]EquipTable!$1:$1048576,MATCH("표준 GO pr Min",[1]EquipTable!$1:$1,0),0)+100)),-2)),
IF(OR($M232="캐릭터 상자 일반등급",$M232="캐릭터 상자 영웅등급"),VLOOKUP($M232,$AP:$BC,MATCH($AZ$1,$AP$1:$BC$1,0),0),
IF(OR($M232="지정 캐릭터",IF(ISERROR(FIND("지정 캐릭터 LBP",$M232)),0,1)),
  IF(AND(OR($B232=10,$B232=11),$M232=OFFSET($M232,-1,0)),OFFSET(R232,-1,0),
    INT(VLOOKUP($M232,$AP:$BC,MATCH($AZ$1,$AP$1:$BC$1,0),0)*(VLOOKUP($N232,[2]ActorTable!$1:$1048576,MATCH("표준 DI pr Min",[2]ActorTable!$1:$1,0),0)+$I232*(VLOOKUP($N232,[2]ActorTable!$1:$1048576,MATCH("표준 DI pr Max",[2]ActorTable!$1:$1,0),0)-VLOOKUP($N232,[2]ActorTable!$1:$1048576,MATCH("표준 DI pr Min",[2]ActorTable!$1:$1,0),0)+1)))),
IF($M232="안 지정 캐릭터 영웅등급",
  IF(AND(OR($B232=10,$B232=11),$M232=OFFSET($M232,-1,0)),OFFSET(R232,-1,0),
    VLOOKUP($M232,$AP:$BC,MATCH($AZ$1,$AP$1:$BC$1,0),0)+INT($I232*(VLOOKUP($M232,$AP:$BC,MATCH($BA$1,$AP$1:$BC$1,0),0)-VLOOKUP($M232,$AP:$BC,MATCH($AZ$1,$AP$1:$BC$1,0),0)+1))),
IF($M232="지정 캐릭터 PP",
  IF(AND(OR($B232=10,$B232=11),$M232=OFFSET($M232,-1,0)),OFFSET(R232,-1,0),
    INT($O232*VLOOKUP($M232,$AP:$BC,MATCH($AZ$1,$AP$1:$BC$1,0),0)*IF($O232&lt;=15,1,1+($O232-15)^0.5/8)*CHOOSE(MID($N232,7,1)+1,1,1.25,2)*(VLOOKUP($M232,$AP:$BC,MATCH($BA$1,$AP$1:$BC$1,0),0)+$I232*(VLOOKUP($M232,$AP:$BC,MATCH($BB$1,$AP$1:$BC$1,0),0)-VLOOKUP($M232,$AP:$BC,MATCH($BA$1,$AP$1:$BC$1,0),0))))),
IF(OR($M232="안 지정 캐릭터 PP 일반등급",$M232="안 지정 캐릭터 PP 영웅등급"),
  IF(AND(OR($B232=10,$B232=11),$M232=OFFSET($M232,-1,0)),OFFSET(R232,-1,0),
    $O232*VLOOKUP($M232,$AP:$BC,MATCH($AZ$1,$AP$1:$BC$1,0),0)),
"그외없음")))))))</f>
        <v>600</v>
      </c>
      <c r="S232" t="str">
        <f ca="1">IF(OR(ISNUMBER(N232),N232="삭제",ISBLANK(N232)),"",
IF(LEFT(N232,5)="Equip",
  IF($BP$1&lt;VLOOKUP(N232,[1]EquipTable!$1:$1048576,MATCH("업데이트순번",[1]EquipTable!$1:$1,0),0),"업데이트순번이상",""),
IF(LEFT(N232,5)="Actor",
  IF($BY$1&lt;VLOOKUP(N232,[2]ActorTable!$1:$1048576,MATCH("업데이트순번",[2]ActorTable!$1:$1,0),0),"업데이트순번이상",""),
"그외없음")))</f>
        <v/>
      </c>
      <c r="T232" t="str">
        <f ca="1">IF(OR(ISNUMBER(N232),N232="삭제",ISBLANK(N232)),"",
IF(LEFT(N232,5)="Equip",IF(MID(N232,7,1)="4","전설",""),
IF(LEFT(N232,5)="Actor",IF(MID(N232,7,1)="2","전설",""),
"그외없음")))</f>
        <v/>
      </c>
      <c r="U232" t="s">
        <v>83</v>
      </c>
      <c r="W232">
        <v>1</v>
      </c>
      <c r="X232" t="s">
        <v>129</v>
      </c>
      <c r="Z232">
        <v>29</v>
      </c>
      <c r="AA232" t="str">
        <f ca="1">IF(ISBLANK(AB232),"",
VLOOKUP(AB232,OFFSET(INDIRECT("$A:$B"),0,MATCH(AB$1&amp;"_Verify",INDIRECT("$1:$1"),0)-1),2,0)
)</f>
        <v>upn</v>
      </c>
      <c r="AB232" t="s">
        <v>92</v>
      </c>
      <c r="AC232">
        <v>11471</v>
      </c>
      <c r="AD232">
        <v>12</v>
      </c>
      <c r="AE232" t="s">
        <v>375</v>
      </c>
      <c r="AG232">
        <v>3</v>
      </c>
      <c r="AH232" t="str">
        <f>IF(OR(ISNUMBER(AC232),AC232="삭제",ISBLANK(AC232)),"",
IF(LEFT(AC232,5)="Equip",
  IF($BP$1&lt;VLOOKUP(AC232,[1]EquipTable!$1:$1048576,MATCH("업데이트순번",[1]EquipTable!$1:$1,0),0),"업데이트순번이상",""),
IF(LEFT(AC232,5)="Actor",
  IF($BY$1&lt;VLOOKUP(AC232,[2]ActorTable!$1:$1048576,MATCH("업데이트순번",[2]ActorTable!$1:$1,0),0),"업데이트순번이상",""),
"그외없음")))</f>
        <v/>
      </c>
      <c r="AI232" s="11" t="str">
        <f>IF(OR(ISNUMBER(AC232),AC232="삭제",ISBLANK(AC232)),"",
IF(LEFT(AC232,5)="Equip",IF(MID(AC232,7,1)="4","전설",""),
IF(LEFT(AC232,5)="Actor",IF(MID(AC232,7,1)="2","전설",""),
"그외없음")))</f>
        <v/>
      </c>
      <c r="AJ232" t="str">
        <f>IF(ISBLANK($AB232),"",
IF(AND($B232&gt;=VLOOKUP($AB232,$AP:$AS,3,0),$B232&lt;=VLOOKUP($AB232,$AP:$AS,4,0)),"","슬롯타입이상"))</f>
        <v/>
      </c>
      <c r="AK232" t="str">
        <f>IF(OR(
  AND(NOT(ISERROR(FIND("상자",AB232))),ISBLANK(AC232)),
  AND(ISBLANK(AB232),ISBLANK(AC232)),
  AND(NOT(ISERROR(FIND("안 지정",AB232))),ISNUMBER(AC232))),"",
IF(AND(NOT(ISERROR(FIND("상자",AB232))),NOT(ISBLANK(AC232))),"밸류불필요",
IF(AND(NOT(ISERROR(FIND("안 지정",AB232))),NOT(ISNUMBER(AC232))),"숫자필요",
IF(NOT(ISERROR(FIND("장비",AB232))),
  IFERROR(VLOOKUP(AC232,[1]EquipTable!$A:$T,MATCH("이름참고",[1]EquipTable!$1:$1,0),0),"장비없음"),
IF(NOT(ISERROR(FIND("캐릭터",AB232))),
  IFERROR(VLOOKUP(AC232,[2]ActorTable!$A:$H,MATCH("이름참고",[2]ActorTable!$1:$1,0),0),"캐릭터없음"),
"")))))</f>
        <v/>
      </c>
      <c r="AL232">
        <v>1</v>
      </c>
      <c r="AM232" t="str">
        <f ca="1">IF(ROW()=2,AN232,OFFSET(AM232,-1,0)&amp;IF(LEN(AN232)=0,"",","&amp;AN232))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v>
      </c>
      <c r="AN232" t="str">
        <f ca="1">IF(AL232&lt;&gt;1,"",
"{"""&amp;A$1&amp;""":"&amp;A232
&amp;","""&amp;B$1&amp;""":"&amp;B232
&amp;IF(LEN(AA232)=0,"",","""&amp;AA$1&amp;""":"""&amp;AA232&amp;"""")
&amp;IF(LEN(AC232)=0,"",","""&amp;AC$1&amp;""":"""&amp;AC232&amp;"""")
&amp;IF(LEN(AD232)=0,"",","""&amp;AD$1&amp;""":"&amp;AD232)
&amp;IF(LEN(AE232)=0,"",","""&amp;AE$1&amp;""":"""&amp;AE232&amp;"""")
&amp;IF(LEN(AF232)=0,"",","""&amp;AF$1&amp;""":"&amp;AF232)
&amp;IF(LEN(AG232)=0,"",","""&amp;AG$1&amp;""":"&amp;AG232)&amp;"}")</f>
        <v>{"dy":24,"sl":0,"tp":"upn","vl":"11471","cn":12,"pt":"DI","pr":3}</v>
      </c>
    </row>
    <row r="233" spans="1:40">
      <c r="A233">
        <v>24</v>
      </c>
      <c r="B233">
        <v>1</v>
      </c>
      <c r="C233">
        <f>IF(B233&lt;=9,0,
IF(B233=10,1,2))</f>
        <v>0</v>
      </c>
      <c r="D233">
        <f ca="1">RAND()</f>
        <v>0.93336935956034739</v>
      </c>
      <c r="E233">
        <f ca="1">RAND()</f>
        <v>0.83749233555416225</v>
      </c>
      <c r="F233">
        <f ca="1">RAND()</f>
        <v>0.93420257364703907</v>
      </c>
      <c r="G233">
        <f ca="1">RAND()</f>
        <v>0.84671499142707896</v>
      </c>
      <c r="H233">
        <f ca="1">RAND()</f>
        <v>0.35212325850240478</v>
      </c>
      <c r="I233">
        <f ca="1">RAND()</f>
        <v>0.54290962430444467</v>
      </c>
      <c r="M233" t="str">
        <f ca="1">IF(LEN(J233)&lt;&gt;0,J233,VLOOKUP(D233+$B233,$BJ:$BK,MATCH($BK$1,$BJ$1:$BK$1,0),1))</f>
        <v>지정 장비</v>
      </c>
      <c r="N233" t="str">
        <f ca="1">IF(LEN(K233)&lt;&gt;0,
  IF(LEN($J233)=0,"두 칸 모두 입력",
  IF($J233="지정 장비",K233,INDEX($CA:$CA,MATCH(K233,$CB:$CB,0)))),
IF($M233="삭제","삭제",
IF($M233="지정 장비",VLOOKUP($E233,OFFSET($BS:$BV,0,IF($B233=6,1,IF($B233=7,2,0))),MATCH($BV$1,OFFSET($BS$1:$BV$1,0,IF($B233=6,1,IF($B233=7,2,0))),0),1),
IF(OR($M233="캐릭터 상자 일반등급",$M233="캐릭터 상자 영웅등급"),"삭제",
IF(OR($M233="지정 캐릭터",$M233="지정 캐릭터 PP",IF(ISERROR(FIND("지정 캐릭터 LBP",$M233)),0,1)),
  IF(AND(OR($B233=10,$B233=11),$M233=OFFSET($M233,-1,0)),OFFSET(N233,-1,0),VLOOKUP($E233,$BZ:$CA,MATCH($CA$1,$BZ$1:$CA$1,0),1)),
IF(OR($M233="안 지정 캐릭터 영웅등급",$M233="안 지정 캐릭터 PP 일반등급",$M233="안 지정 캐릭터 PP 영웅등급"),
  IF(AND(OR($B233=10,$B233=11),$M233=OFFSET($M233,-1,0)),OFFSET(N233,-1,0),INT($E233*100000)),
"그외없음"))))))</f>
        <v>Equip7201</v>
      </c>
      <c r="O233">
        <f ca="1">IF(LEN(L233)&lt;&gt;0,
  IF(OR(LEN($J233)=0,LEN($K233)=0),"세 칸 모두 입력",L233),
IF($M233="삭제","삭제",
IF(OR($M233="지정 장비",$M233="캐릭터 상자 일반등급",$M233="캐릭터 상자 영웅등급",$M233="지정 캐릭터",IF(ISERROR(FIND("지정 캐릭터 LBP",$M233)),0,1),$M233="안 지정 캐릭터 영웅등급"),1,
IF($M233="지정 캐릭터 PP",
  IF(AND(OR($B233=10,$B233=11),$M233=OFFSET($M233,-1,0)),OFFSET(O233,-1,0),
    VLOOKUP($M233,$AP:$BB,MATCH($AX$1,$AP$1:$BB$1,0),0)+INT($E233*(VLOOKUP($M233,$AP:$BB,MATCH($AY$1,$AP$1:$BB$1,0),0)-VLOOKUP($M233,$AP:$BB,MATCH($AX$1,$AP$1:$BB$1,0),0)+1))),
IF(OR($M233="안 지정 캐릭터 PP 일반등급",$M233="안 지정 캐릭터 PP 영웅등급"),
  IF(AND(OR($B233=10,$B233=11),$M233=OFFSET($M233,-1,0)),OFFSET(O233,-1,0),
    VLOOKUP($M233,$AP:$BB,MATCH($AX$1,$AP$1:$BB$1,0),0)+INT($E233*(VLOOKUP($M233,$AP:$BB,MATCH($AY$1,$AP$1:$BB$1,0),0)-VLOOKUP($M233,$AP:$BB,MATCH($AX$1,$AP$1:$BB$1,0),0)+1))),
"그외없음")))))</f>
        <v>1</v>
      </c>
      <c r="P233" t="str">
        <f ca="1">IF($M233="삭제","삭제",
IF($M233="지정 장비",
  IF(ISBLANK(VLOOKUP($N233,[1]EquipTable!$1:$1048576,MATCH("표준 GO pr Min",[1]EquipTable!$1:$1,0),0)),"DI",
    IF(ISBLANK(VLOOKUP($N233,[1]EquipTable!$1:$1048576,MATCH("표준 DI pr Min",[1]EquipTable!$1:$1,0),0)),"GO",
      IF(G233&lt;IF($B233&lt;=1,0.5,0.25),"DI","GO"))),
IF(OR($M233="캐릭터 상자 일반등급",$M233="캐릭터 상자 영웅등급"),"DI",
IF(OR($M233="지정 캐릭터",IF(ISERROR(FIND("지정 캐릭터 LBP",$M233)),0,1),$M233="안 지정 캐릭터 영웅등급"),"DI",
IF($M233="지정 캐릭터 PP","DI",
IF(OR($M233="안 지정 캐릭터 PP 일반등급",$M233="안 지정 캐릭터 PP 영웅등급"),"GO",
"그외없음"))))))</f>
        <v>GO</v>
      </c>
      <c r="Q233" t="str">
        <f ca="1">IF($M233="삭제","삭제",
IF($P233="GO","삭제",
IF($M233="지정 장비",
  IF(ISBLANK(VLOOKUP($N233,[1]EquipTable!$1:$1048576,MATCH("표준 DI pp Min",[1]EquipTable!$1:$1,0),0)),"삭제",
    VLOOKUP($N233,[1]EquipTable!$1:$1048576,MATCH("표준 DI pp Min",[1]EquipTable!$1:$1,0),0)+INT($H233*(VLOOKUP($N233,[1]EquipTable!$1:$1048576,MATCH("표준 DI pp Max",[1]EquipTable!$1:$1,0),0)-VLOOKUP($N233,[1]EquipTable!$1:$1048576,MATCH("표준 DI pp Min",[1]EquipTable!$1:$1,0),0)+1))),
IF(OR($M233="캐릭터 상자 일반등급",$M233="캐릭터 상자 영웅등급"),"삭제",
IF(OR($M233="지정 캐릭터",IF(ISERROR(FIND("지정 캐릭터 LBP",$M233)),0,1)),
  IF(AND(OR($B233=10,$B233=11),$M233=OFFSET($M233,-1,0)),OFFSET(Q233,-1,0),
    IF(ISBLANK(VLOOKUP($N233,[2]ActorTable!$1:$1048576,MATCH("표준 DI pp Min",[2]ActorTable!$1:$1,0),0)),"삭제",
      INT(VLOOKUP($M233,$AP:$BC,MATCH($AZ$1,$AP$1:$BC$1,0),0)*(VLOOKUP($N233,[2]ActorTable!$1:$1048576,MATCH("표준 DI pp Min",[2]ActorTable!$1:$1,0),0)+$H233*(VLOOKUP($N233,[2]ActorTable!$1:$1048576,MATCH("표준 DI pp Max",[2]ActorTable!$1:$1,0),0)-VLOOKUP($N233,[2]ActorTable!$1:$1048576,MATCH("표준 DI pp Min",[2]ActorTable!$1:$1,0),0)+1))))),
IF($M233="안 지정 캐릭터 영웅등급",
  IF(AND(OR($B233=10,$B233=11),$M233=OFFSET($M233,-1,0)),OFFSET(Q233,-1,0),
    VLOOKUP($M233,$AP:$BC,MATCH($BB$1,$AP$1:$BC$1,0),0)+INT($H233*(VLOOKUP($M233,$AP:$BC,MATCH($BC$1,$AP$1:$BC$1,0),0)-VLOOKUP($M233,$AP:$BC,MATCH($BB$1,$AP$1:$BC$1,0),0)+1))),
IF($M233="지정 캐릭터 PP",
  IF(AND(OR($B233=10,$B233=11),$M233=OFFSET($M233,-1,0)),OFFSET(Q233,-1,0),
    INT($O233*VLOOKUP($M233,$AP:$BC,MATCH($AZ$1,$AP$1:$BC$1,0),0)*IF($O233&lt;=15,1,1+($O233-15)^0.5/8)*CHOOSE(MID($N233,7,1)+1,1,1.25,2))),
"그외없음")))))))</f>
        <v>삭제</v>
      </c>
      <c r="R233">
        <f ca="1">IF($M233="삭제","삭제",
IF($M233="지정 장비",
  IF($P233="DI",
    VLOOKUP($N233,[1]EquipTable!$1:$1048576,MATCH("표준 DI pr Min",[1]EquipTable!$1:$1,0),0)+INT($I233*(VLOOKUP($N233,[1]EquipTable!$1:$1048576,MATCH("표준 DI pr Max",[1]EquipTable!$1:$1,0),0)-VLOOKUP($N233,[1]EquipTable!$1:$1048576,MATCH("표준 DI pr Min",[1]EquipTable!$1:$1,0),0)+1)),
    ROUNDDOWN(VLOOKUP($N233,[1]EquipTable!$1:$1048576,MATCH("표준 GO pr Min",[1]EquipTable!$1:$1,0),0)+INT($I233*(VLOOKUP($N233,[1]EquipTable!$1:$1048576,MATCH("표준 GO pr Max",[1]EquipTable!$1:$1,0),0)-VLOOKUP($N233,[1]EquipTable!$1:$1048576,MATCH("표준 GO pr Min",[1]EquipTable!$1:$1,0),0)+100)),-2)),
IF(OR($M233="캐릭터 상자 일반등급",$M233="캐릭터 상자 영웅등급"),VLOOKUP($M233,$AP:$BC,MATCH($AZ$1,$AP$1:$BC$1,0),0),
IF(OR($M233="지정 캐릭터",IF(ISERROR(FIND("지정 캐릭터 LBP",$M233)),0,1)),
  IF(AND(OR($B233=10,$B233=11),$M233=OFFSET($M233,-1,0)),OFFSET(R233,-1,0),
    INT(VLOOKUP($M233,$AP:$BC,MATCH($AZ$1,$AP$1:$BC$1,0),0)*(VLOOKUP($N233,[2]ActorTable!$1:$1048576,MATCH("표준 DI pr Min",[2]ActorTable!$1:$1,0),0)+$I233*(VLOOKUP($N233,[2]ActorTable!$1:$1048576,MATCH("표준 DI pr Max",[2]ActorTable!$1:$1,0),0)-VLOOKUP($N233,[2]ActorTable!$1:$1048576,MATCH("표준 DI pr Min",[2]ActorTable!$1:$1,0),0)+1)))),
IF($M233="안 지정 캐릭터 영웅등급",
  IF(AND(OR($B233=10,$B233=11),$M233=OFFSET($M233,-1,0)),OFFSET(R233,-1,0),
    VLOOKUP($M233,$AP:$BC,MATCH($AZ$1,$AP$1:$BC$1,0),0)+INT($I233*(VLOOKUP($M233,$AP:$BC,MATCH($BA$1,$AP$1:$BC$1,0),0)-VLOOKUP($M233,$AP:$BC,MATCH($AZ$1,$AP$1:$BC$1,0),0)+1))),
IF($M233="지정 캐릭터 PP",
  IF(AND(OR($B233=10,$B233=11),$M233=OFFSET($M233,-1,0)),OFFSET(R233,-1,0),
    INT($O233*VLOOKUP($M233,$AP:$BC,MATCH($AZ$1,$AP$1:$BC$1,0),0)*IF($O233&lt;=15,1,1+($O233-15)^0.5/8)*CHOOSE(MID($N233,7,1)+1,1,1.25,2)*(VLOOKUP($M233,$AP:$BC,MATCH($BA$1,$AP$1:$BC$1,0),0)+$I233*(VLOOKUP($M233,$AP:$BC,MATCH($BB$1,$AP$1:$BC$1,0),0)-VLOOKUP($M233,$AP:$BC,MATCH($BA$1,$AP$1:$BC$1,0),0))))),
IF(OR($M233="안 지정 캐릭터 PP 일반등급",$M233="안 지정 캐릭터 PP 영웅등급"),
  IF(AND(OR($B233=10,$B233=11),$M233=OFFSET($M233,-1,0)),OFFSET(R233,-1,0),
    $O233*VLOOKUP($M233,$AP:$BC,MATCH($AZ$1,$AP$1:$BC$1,0),0)),
"그외없음")))))))</f>
        <v>9400</v>
      </c>
      <c r="S233" t="str">
        <f ca="1">IF(OR(ISNUMBER(N233),N233="삭제",ISBLANK(N233)),"",
IF(LEFT(N233,5)="Equip",
  IF($BP$1&lt;VLOOKUP(N233,[1]EquipTable!$1:$1048576,MATCH("업데이트순번",[1]EquipTable!$1:$1,0),0),"업데이트순번이상",""),
IF(LEFT(N233,5)="Actor",
  IF($BY$1&lt;VLOOKUP(N233,[2]ActorTable!$1:$1048576,MATCH("업데이트순번",[2]ActorTable!$1:$1,0),0),"업데이트순번이상",""),
"그외없음")))</f>
        <v/>
      </c>
      <c r="T233" t="str">
        <f ca="1">IF(OR(ISNUMBER(N233),N233="삭제",ISBLANK(N233)),"",
IF(LEFT(N233,5)="Equip",IF(MID(N233,7,1)="4","전설",""),
IF(LEFT(N233,5)="Actor",IF(MID(N233,7,1)="2","전설",""),
"그외없음")))</f>
        <v/>
      </c>
      <c r="U233" t="s">
        <v>82</v>
      </c>
      <c r="V233" t="s">
        <v>247</v>
      </c>
      <c r="W233">
        <v>1</v>
      </c>
      <c r="X233" t="s">
        <v>125</v>
      </c>
      <c r="Z233">
        <v>1000</v>
      </c>
      <c r="AA233" t="str">
        <f ca="1">IF(ISBLANK(AB233),"",
VLOOKUP(AB233,OFFSET(INDIRECT("$A:$B"),0,MATCH(AB$1&amp;"_Verify",INDIRECT("$1:$1"),0)-1),2,0)
)</f>
        <v>fe</v>
      </c>
      <c r="AB233" t="s">
        <v>82</v>
      </c>
      <c r="AC233" t="s">
        <v>374</v>
      </c>
      <c r="AD233">
        <v>1</v>
      </c>
      <c r="AE233" t="s">
        <v>125</v>
      </c>
      <c r="AG233">
        <v>1000</v>
      </c>
      <c r="AH233" t="str">
        <f ca="1">IF(OR(ISNUMBER(AC233),AC233="삭제",ISBLANK(AC233)),"",
IF(LEFT(AC233,5)="Equip",
  IF($BP$1&lt;VLOOKUP(AC233,[1]EquipTable!$1:$1048576,MATCH("업데이트순번",[1]EquipTable!$1:$1,0),0),"업데이트순번이상",""),
IF(LEFT(AC233,5)="Actor",
  IF($BY$1&lt;VLOOKUP(AC233,[2]ActorTable!$1:$1048576,MATCH("업데이트순번",[2]ActorTable!$1:$1,0),0),"업데이트순번이상",""),
"그외없음")))</f>
        <v/>
      </c>
      <c r="AI233" s="11" t="str">
        <f>IF(OR(ISNUMBER(AC233),AC233="삭제",ISBLANK(AC233)),"",
IF(LEFT(AC233,5)="Equip",IF(MID(AC233,7,1)="4","전설",""),
IF(LEFT(AC233,5)="Actor",IF(MID(AC233,7,1)="2","전설",""),
"그외없음")))</f>
        <v/>
      </c>
      <c r="AJ233" t="str">
        <f>IF(ISBLANK($AB233),"",
IF(AND($B233&gt;=VLOOKUP($AB233,$AP:$AS,3,0),$B233&lt;=VLOOKUP($AB233,$AP:$AS,4,0)),"","슬롯타입이상"))</f>
        <v/>
      </c>
      <c r="AK233" t="str">
        <f ca="1">IF(OR(
  AND(NOT(ISERROR(FIND("상자",AB233))),ISBLANK(AC233)),
  AND(ISBLANK(AB233),ISBLANK(AC233)),
  AND(NOT(ISERROR(FIND("안 지정",AB233))),ISNUMBER(AC233))),"",
IF(AND(NOT(ISERROR(FIND("상자",AB233))),NOT(ISBLANK(AC233))),"밸류불필요",
IF(AND(NOT(ISERROR(FIND("안 지정",AB233))),NOT(ISNUMBER(AC233))),"숫자필요",
IF(NOT(ISERROR(FIND("장비",AB233))),
  IFERROR(VLOOKUP(AC233,[1]EquipTable!$A:$T,MATCH("이름참고",[1]EquipTable!$1:$1,0),0),"장비없음"),
IF(NOT(ISERROR(FIND("캐릭터",AB233))),
  IFERROR(VLOOKUP(AC233,[2]ActorTable!$A:$H,MATCH("이름참고",[2]ActorTable!$1:$1,0),0),"캐릭터없음"),
"")))))</f>
        <v>이국의 무기</v>
      </c>
      <c r="AL233">
        <v>1</v>
      </c>
      <c r="AM233" t="str">
        <f ca="1">IF(ROW()=2,AN233,OFFSET(AM233,-1,0)&amp;IF(LEN(AN233)=0,"",","&amp;AN233))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v>
      </c>
      <c r="AN233" t="str">
        <f ca="1">IF(AL233&lt;&gt;1,"",
"{"""&amp;A$1&amp;""":"&amp;A233
&amp;","""&amp;B$1&amp;""":"&amp;B233
&amp;IF(LEN(AA233)=0,"",","""&amp;AA$1&amp;""":"""&amp;AA233&amp;"""")
&amp;IF(LEN(AC233)=0,"",","""&amp;AC$1&amp;""":"""&amp;AC233&amp;"""")
&amp;IF(LEN(AD233)=0,"",","""&amp;AD$1&amp;""":"&amp;AD233)
&amp;IF(LEN(AE233)=0,"",","""&amp;AE$1&amp;""":"""&amp;AE233&amp;"""")
&amp;IF(LEN(AF233)=0,"",","""&amp;AF$1&amp;""":"&amp;AF233)
&amp;IF(LEN(AG233)=0,"",","""&amp;AG$1&amp;""":"&amp;AG233)&amp;"}")</f>
        <v>{"dy":24,"sl":1,"tp":"fe","vl":"Equip0102","cn":1,"pt":"GO","pr":1000}</v>
      </c>
    </row>
    <row r="234" spans="1:40">
      <c r="A234">
        <v>24</v>
      </c>
      <c r="B234">
        <v>2</v>
      </c>
      <c r="C234">
        <f>IF(B234&lt;=9,0,
IF(B234=10,1,2))</f>
        <v>0</v>
      </c>
      <c r="D234">
        <f ca="1">RAND()</f>
        <v>0.30059238764681329</v>
      </c>
      <c r="E234">
        <f ca="1">RAND()</f>
        <v>0.69769096998677138</v>
      </c>
      <c r="F234">
        <f ca="1">RAND()</f>
        <v>0.12792808001051981</v>
      </c>
      <c r="G234">
        <f ca="1">RAND()</f>
        <v>0.31566496825760315</v>
      </c>
      <c r="H234">
        <f ca="1">RAND()</f>
        <v>0.61237312212931405</v>
      </c>
      <c r="I234">
        <f ca="1">RAND()</f>
        <v>7.4693218994074217E-2</v>
      </c>
      <c r="M234" t="str">
        <f ca="1">IF(LEN(J234)&lt;&gt;0,J234,VLOOKUP(D234+$B234,$BJ:$BK,MATCH($BK$1,$BJ$1:$BK$1,0),1))</f>
        <v>안 지정 캐릭터 PP 영웅등급</v>
      </c>
      <c r="N234">
        <f ca="1">IF(LEN(K234)&lt;&gt;0,
  IF(LEN($J234)=0,"두 칸 모두 입력",
  IF($J234="지정 장비",K234,INDEX($CA:$CA,MATCH(K234,$CB:$CB,0)))),
IF($M234="삭제","삭제",
IF($M234="지정 장비",VLOOKUP($E234,OFFSET($BS:$BV,0,IF($B234=6,1,IF($B234=7,2,0))),MATCH($BV$1,OFFSET($BS$1:$BV$1,0,IF($B234=6,1,IF($B234=7,2,0))),0),1),
IF(OR($M234="캐릭터 상자 일반등급",$M234="캐릭터 상자 영웅등급"),"삭제",
IF(OR($M234="지정 캐릭터",$M234="지정 캐릭터 PP",IF(ISERROR(FIND("지정 캐릭터 LBP",$M234)),0,1)),
  IF(AND(OR($B234=10,$B234=11),$M234=OFFSET($M234,-1,0)),OFFSET(N234,-1,0),VLOOKUP($E234,$BZ:$CA,MATCH($CA$1,$BZ$1:$CA$1,0),1)),
IF(OR($M234="안 지정 캐릭터 영웅등급",$M234="안 지정 캐릭터 PP 일반등급",$M234="안 지정 캐릭터 PP 영웅등급"),
  IF(AND(OR($B234=10,$B234=11),$M234=OFFSET($M234,-1,0)),OFFSET(N234,-1,0),INT($E234*100000)),
"그외없음"))))))</f>
        <v>69769</v>
      </c>
      <c r="O234">
        <f ca="1">IF(LEN(L234)&lt;&gt;0,
  IF(OR(LEN($J234)=0,LEN($K234)=0),"세 칸 모두 입력",L234),
IF($M234="삭제","삭제",
IF(OR($M234="지정 장비",$M234="캐릭터 상자 일반등급",$M234="캐릭터 상자 영웅등급",$M234="지정 캐릭터",IF(ISERROR(FIND("지정 캐릭터 LBP",$M234)),0,1),$M234="안 지정 캐릭터 영웅등급"),1,
IF($M234="지정 캐릭터 PP",
  IF(AND(OR($B234=10,$B234=11),$M234=OFFSET($M234,-1,0)),OFFSET(O234,-1,0),
    VLOOKUP($M234,$AP:$BB,MATCH($AX$1,$AP$1:$BB$1,0),0)+INT($E234*(VLOOKUP($M234,$AP:$BB,MATCH($AY$1,$AP$1:$BB$1,0),0)-VLOOKUP($M234,$AP:$BB,MATCH($AX$1,$AP$1:$BB$1,0),0)+1))),
IF(OR($M234="안 지정 캐릭터 PP 일반등급",$M234="안 지정 캐릭터 PP 영웅등급"),
  IF(AND(OR($B234=10,$B234=11),$M234=OFFSET($M234,-1,0)),OFFSET(O234,-1,0),
    VLOOKUP($M234,$AP:$BB,MATCH($AX$1,$AP$1:$BB$1,0),0)+INT($E234*(VLOOKUP($M234,$AP:$BB,MATCH($AY$1,$AP$1:$BB$1,0),0)-VLOOKUP($M234,$AP:$BB,MATCH($AX$1,$AP$1:$BB$1,0),0)+1))),
"그외없음")))))</f>
        <v>11</v>
      </c>
      <c r="P234" t="str">
        <f ca="1">IF($M234="삭제","삭제",
IF($M234="지정 장비",
  IF(ISBLANK(VLOOKUP($N234,[1]EquipTable!$1:$1048576,MATCH("표준 GO pr Min",[1]EquipTable!$1:$1,0),0)),"DI",
    IF(ISBLANK(VLOOKUP($N234,[1]EquipTable!$1:$1048576,MATCH("표준 DI pr Min",[1]EquipTable!$1:$1,0),0)),"GO",
      IF(G234&lt;IF($B234&lt;=1,0.5,0.25),"DI","GO"))),
IF(OR($M234="캐릭터 상자 일반등급",$M234="캐릭터 상자 영웅등급"),"DI",
IF(OR($M234="지정 캐릭터",IF(ISERROR(FIND("지정 캐릭터 LBP",$M234)),0,1),$M234="안 지정 캐릭터 영웅등급"),"DI",
IF($M234="지정 캐릭터 PP","DI",
IF(OR($M234="안 지정 캐릭터 PP 일반등급",$M234="안 지정 캐릭터 PP 영웅등급"),"GO",
"그외없음"))))))</f>
        <v>GO</v>
      </c>
      <c r="Q234" t="str">
        <f ca="1">IF($M234="삭제","삭제",
IF($P234="GO","삭제",
IF($M234="지정 장비",
  IF(ISBLANK(VLOOKUP($N234,[1]EquipTable!$1:$1048576,MATCH("표준 DI pp Min",[1]EquipTable!$1:$1,0),0)),"삭제",
    VLOOKUP($N234,[1]EquipTable!$1:$1048576,MATCH("표준 DI pp Min",[1]EquipTable!$1:$1,0),0)+INT($H234*(VLOOKUP($N234,[1]EquipTable!$1:$1048576,MATCH("표준 DI pp Max",[1]EquipTable!$1:$1,0),0)-VLOOKUP($N234,[1]EquipTable!$1:$1048576,MATCH("표준 DI pp Min",[1]EquipTable!$1:$1,0),0)+1))),
IF(OR($M234="캐릭터 상자 일반등급",$M234="캐릭터 상자 영웅등급"),"삭제",
IF(OR($M234="지정 캐릭터",IF(ISERROR(FIND("지정 캐릭터 LBP",$M234)),0,1)),
  IF(AND(OR($B234=10,$B234=11),$M234=OFFSET($M234,-1,0)),OFFSET(Q234,-1,0),
    IF(ISBLANK(VLOOKUP($N234,[2]ActorTable!$1:$1048576,MATCH("표준 DI pp Min",[2]ActorTable!$1:$1,0),0)),"삭제",
      INT(VLOOKUP($M234,$AP:$BC,MATCH($AZ$1,$AP$1:$BC$1,0),0)*(VLOOKUP($N234,[2]ActorTable!$1:$1048576,MATCH("표준 DI pp Min",[2]ActorTable!$1:$1,0),0)+$H234*(VLOOKUP($N234,[2]ActorTable!$1:$1048576,MATCH("표준 DI pp Max",[2]ActorTable!$1:$1,0),0)-VLOOKUP($N234,[2]ActorTable!$1:$1048576,MATCH("표준 DI pp Min",[2]ActorTable!$1:$1,0),0)+1))))),
IF($M234="안 지정 캐릭터 영웅등급",
  IF(AND(OR($B234=10,$B234=11),$M234=OFFSET($M234,-1,0)),OFFSET(Q234,-1,0),
    VLOOKUP($M234,$AP:$BC,MATCH($BB$1,$AP$1:$BC$1,0),0)+INT($H234*(VLOOKUP($M234,$AP:$BC,MATCH($BC$1,$AP$1:$BC$1,0),0)-VLOOKUP($M234,$AP:$BC,MATCH($BB$1,$AP$1:$BC$1,0),0)+1))),
IF($M234="지정 캐릭터 PP",
  IF(AND(OR($B234=10,$B234=11),$M234=OFFSET($M234,-1,0)),OFFSET(Q234,-1,0),
    INT($O234*VLOOKUP($M234,$AP:$BC,MATCH($AZ$1,$AP$1:$BC$1,0),0)*IF($O234&lt;=15,1,1+($O234-15)^0.5/8)*CHOOSE(MID($N234,7,1)+1,1,1.25,2))),
"그외없음")))))))</f>
        <v>삭제</v>
      </c>
      <c r="R234">
        <f ca="1">IF($M234="삭제","삭제",
IF($M234="지정 장비",
  IF($P234="DI",
    VLOOKUP($N234,[1]EquipTable!$1:$1048576,MATCH("표준 DI pr Min",[1]EquipTable!$1:$1,0),0)+INT($I234*(VLOOKUP($N234,[1]EquipTable!$1:$1048576,MATCH("표준 DI pr Max",[1]EquipTable!$1:$1,0),0)-VLOOKUP($N234,[1]EquipTable!$1:$1048576,MATCH("표준 DI pr Min",[1]EquipTable!$1:$1,0),0)+1)),
    ROUNDDOWN(VLOOKUP($N234,[1]EquipTable!$1:$1048576,MATCH("표준 GO pr Min",[1]EquipTable!$1:$1,0),0)+INT($I234*(VLOOKUP($N234,[1]EquipTable!$1:$1048576,MATCH("표준 GO pr Max",[1]EquipTable!$1:$1,0),0)-VLOOKUP($N234,[1]EquipTable!$1:$1048576,MATCH("표준 GO pr Min",[1]EquipTable!$1:$1,0),0)+100)),-2)),
IF(OR($M234="캐릭터 상자 일반등급",$M234="캐릭터 상자 영웅등급"),VLOOKUP($M234,$AP:$BC,MATCH($AZ$1,$AP$1:$BC$1,0),0),
IF(OR($M234="지정 캐릭터",IF(ISERROR(FIND("지정 캐릭터 LBP",$M234)),0,1)),
  IF(AND(OR($B234=10,$B234=11),$M234=OFFSET($M234,-1,0)),OFFSET(R234,-1,0),
    INT(VLOOKUP($M234,$AP:$BC,MATCH($AZ$1,$AP$1:$BC$1,0),0)*(VLOOKUP($N234,[2]ActorTable!$1:$1048576,MATCH("표준 DI pr Min",[2]ActorTable!$1:$1,0),0)+$I234*(VLOOKUP($N234,[2]ActorTable!$1:$1048576,MATCH("표준 DI pr Max",[2]ActorTable!$1:$1,0),0)-VLOOKUP($N234,[2]ActorTable!$1:$1048576,MATCH("표준 DI pr Min",[2]ActorTable!$1:$1,0),0)+1)))),
IF($M234="안 지정 캐릭터 영웅등급",
  IF(AND(OR($B234=10,$B234=11),$M234=OFFSET($M234,-1,0)),OFFSET(R234,-1,0),
    VLOOKUP($M234,$AP:$BC,MATCH($AZ$1,$AP$1:$BC$1,0),0)+INT($I234*(VLOOKUP($M234,$AP:$BC,MATCH($BA$1,$AP$1:$BC$1,0),0)-VLOOKUP($M234,$AP:$BC,MATCH($AZ$1,$AP$1:$BC$1,0),0)+1))),
IF($M234="지정 캐릭터 PP",
  IF(AND(OR($B234=10,$B234=11),$M234=OFFSET($M234,-1,0)),OFFSET(R234,-1,0),
    INT($O234*VLOOKUP($M234,$AP:$BC,MATCH($AZ$1,$AP$1:$BC$1,0),0)*IF($O234&lt;=15,1,1+($O234-15)^0.5/8)*CHOOSE(MID($N234,7,1)+1,1,1.25,2)*(VLOOKUP($M234,$AP:$BC,MATCH($BA$1,$AP$1:$BC$1,0),0)+$I234*(VLOOKUP($M234,$AP:$BC,MATCH($BB$1,$AP$1:$BC$1,0),0)-VLOOKUP($M234,$AP:$BC,MATCH($BA$1,$AP$1:$BC$1,0),0))))),
IF(OR($M234="안 지정 캐릭터 PP 일반등급",$M234="안 지정 캐릭터 PP 영웅등급"),
  IF(AND(OR($B234=10,$B234=11),$M234=OFFSET($M234,-1,0)),OFFSET(R234,-1,0),
    $O234*VLOOKUP($M234,$AP:$BC,MATCH($AZ$1,$AP$1:$BC$1,0),0)),
"그외없음")))))))</f>
        <v>3300</v>
      </c>
      <c r="S234" t="str">
        <f ca="1">IF(OR(ISNUMBER(N234),N234="삭제",ISBLANK(N234)),"",
IF(LEFT(N234,5)="Equip",
  IF($BP$1&lt;VLOOKUP(N234,[1]EquipTable!$1:$1048576,MATCH("업데이트순번",[1]EquipTable!$1:$1,0),0),"업데이트순번이상",""),
IF(LEFT(N234,5)="Actor",
  IF($BY$1&lt;VLOOKUP(N234,[2]ActorTable!$1:$1048576,MATCH("업데이트순번",[2]ActorTable!$1:$1,0),0),"업데이트순번이상",""),
"그외없음")))</f>
        <v/>
      </c>
      <c r="T234" t="str">
        <f ca="1">IF(OR(ISNUMBER(N234),N234="삭제",ISBLANK(N234)),"",
IF(LEFT(N234,5)="Equip",IF(MID(N234,7,1)="4","전설",""),
IF(LEFT(N234,5)="Actor",IF(MID(N234,7,1)="2","전설",""),
"그외없음")))</f>
        <v/>
      </c>
      <c r="U234" t="s">
        <v>91</v>
      </c>
      <c r="V234">
        <v>52405</v>
      </c>
      <c r="W234">
        <v>12</v>
      </c>
      <c r="X234" t="s">
        <v>125</v>
      </c>
      <c r="Z234">
        <v>1200</v>
      </c>
      <c r="AA234" t="str">
        <f ca="1">IF(ISBLANK(AB234),"",
VLOOKUP(AB234,OFFSET(INDIRECT("$A:$B"),0,MATCH(AB$1&amp;"_Verify",INDIRECT("$1:$1"),0)-1),2,0)
)</f>
        <v>uph</v>
      </c>
      <c r="AB234" t="s">
        <v>91</v>
      </c>
      <c r="AC234">
        <v>52405</v>
      </c>
      <c r="AD234">
        <v>9</v>
      </c>
      <c r="AE234" t="s">
        <v>125</v>
      </c>
      <c r="AG234">
        <v>2700</v>
      </c>
      <c r="AH234" t="str">
        <f>IF(OR(ISNUMBER(AC234),AC234="삭제",ISBLANK(AC234)),"",
IF(LEFT(AC234,5)="Equip",
  IF($BP$1&lt;VLOOKUP(AC234,[1]EquipTable!$1:$1048576,MATCH("업데이트순번",[1]EquipTable!$1:$1,0),0),"업데이트순번이상",""),
IF(LEFT(AC234,5)="Actor",
  IF($BY$1&lt;VLOOKUP(AC234,[2]ActorTable!$1:$1048576,MATCH("업데이트순번",[2]ActorTable!$1:$1,0),0),"업데이트순번이상",""),
"그외없음")))</f>
        <v/>
      </c>
      <c r="AI234" s="11" t="str">
        <f>IF(OR(ISNUMBER(AC234),AC234="삭제",ISBLANK(AC234)),"",
IF(LEFT(AC234,5)="Equip",IF(MID(AC234,7,1)="4","전설",""),
IF(LEFT(AC234,5)="Actor",IF(MID(AC234,7,1)="2","전설",""),
"그외없음")))</f>
        <v/>
      </c>
      <c r="AJ234" t="str">
        <f>IF(ISBLANK($AB234),"",
IF(AND($B234&gt;=VLOOKUP($AB234,$AP:$AS,3,0),$B234&lt;=VLOOKUP($AB234,$AP:$AS,4,0)),"","슬롯타입이상"))</f>
        <v/>
      </c>
      <c r="AK234" t="str">
        <f>IF(OR(
  AND(NOT(ISERROR(FIND("상자",AB234))),ISBLANK(AC234)),
  AND(ISBLANK(AB234),ISBLANK(AC234)),
  AND(NOT(ISERROR(FIND("안 지정",AB234))),ISNUMBER(AC234))),"",
IF(AND(NOT(ISERROR(FIND("상자",AB234))),NOT(ISBLANK(AC234))),"밸류불필요",
IF(AND(NOT(ISERROR(FIND("안 지정",AB234))),NOT(ISNUMBER(AC234))),"숫자필요",
IF(NOT(ISERROR(FIND("장비",AB234))),
  IFERROR(VLOOKUP(AC234,[1]EquipTable!$A:$T,MATCH("이름참고",[1]EquipTable!$1:$1,0),0),"장비없음"),
IF(NOT(ISERROR(FIND("캐릭터",AB234))),
  IFERROR(VLOOKUP(AC234,[2]ActorTable!$A:$H,MATCH("이름참고",[2]ActorTable!$1:$1,0),0),"캐릭터없음"),
"")))))</f>
        <v/>
      </c>
      <c r="AL234">
        <v>1</v>
      </c>
      <c r="AM234" t="str">
        <f ca="1">IF(ROW()=2,AN234,OFFSET(AM234,-1,0)&amp;IF(LEN(AN234)=0,"",","&amp;AN234))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v>
      </c>
      <c r="AN234" t="str">
        <f ca="1">IF(AL234&lt;&gt;1,"",
"{"""&amp;A$1&amp;""":"&amp;A234
&amp;","""&amp;B$1&amp;""":"&amp;B234
&amp;IF(LEN(AA234)=0,"",","""&amp;AA$1&amp;""":"""&amp;AA234&amp;"""")
&amp;IF(LEN(AC234)=0,"",","""&amp;AC$1&amp;""":"""&amp;AC234&amp;"""")
&amp;IF(LEN(AD234)=0,"",","""&amp;AD$1&amp;""":"&amp;AD234)
&amp;IF(LEN(AE234)=0,"",","""&amp;AE$1&amp;""":"""&amp;AE234&amp;"""")
&amp;IF(LEN(AF234)=0,"",","""&amp;AF$1&amp;""":"&amp;AF234)
&amp;IF(LEN(AG234)=0,"",","""&amp;AG$1&amp;""":"&amp;AG234)&amp;"}")</f>
        <v>{"dy":24,"sl":2,"tp":"uph","vl":"52405","cn":9,"pt":"GO","pr":2700}</v>
      </c>
    </row>
    <row r="235" spans="1:40">
      <c r="A235">
        <v>24</v>
      </c>
      <c r="B235">
        <v>3</v>
      </c>
      <c r="C235">
        <f>IF(B235&lt;=9,0,
IF(B235=10,1,2))</f>
        <v>0</v>
      </c>
      <c r="D235">
        <f ca="1">RAND()</f>
        <v>0.91952849953574267</v>
      </c>
      <c r="E235">
        <f ca="1">RAND()</f>
        <v>0.78690166699509245</v>
      </c>
      <c r="F235">
        <f ca="1">RAND()</f>
        <v>0.15810845537617213</v>
      </c>
      <c r="G235">
        <f ca="1">RAND()</f>
        <v>9.9750869002213749E-2</v>
      </c>
      <c r="H235">
        <f ca="1">RAND()</f>
        <v>0.69299761029544882</v>
      </c>
      <c r="I235">
        <f ca="1">RAND()</f>
        <v>2.3494638444926497E-2</v>
      </c>
      <c r="M235" t="str">
        <f ca="1">IF(LEN(J235)&lt;&gt;0,J235,VLOOKUP(D235+$B235,$BJ:$BK,MATCH($BK$1,$BJ$1:$BK$1,0),1))</f>
        <v>안 지정 캐릭터 PP 일반등급</v>
      </c>
      <c r="N235">
        <f ca="1">IF(LEN(K235)&lt;&gt;0,
  IF(LEN($J235)=0,"두 칸 모두 입력",
  IF($J235="지정 장비",K235,INDEX($CA:$CA,MATCH(K235,$CB:$CB,0)))),
IF($M235="삭제","삭제",
IF($M235="지정 장비",VLOOKUP($E235,OFFSET($BS:$BV,0,IF($B235=6,1,IF($B235=7,2,0))),MATCH($BV$1,OFFSET($BS$1:$BV$1,0,IF($B235=6,1,IF($B235=7,2,0))),0),1),
IF(OR($M235="캐릭터 상자 일반등급",$M235="캐릭터 상자 영웅등급"),"삭제",
IF(OR($M235="지정 캐릭터",$M235="지정 캐릭터 PP",IF(ISERROR(FIND("지정 캐릭터 LBP",$M235)),0,1)),
  IF(AND(OR($B235=10,$B235=11),$M235=OFFSET($M235,-1,0)),OFFSET(N235,-1,0),VLOOKUP($E235,$BZ:$CA,MATCH($CA$1,$BZ$1:$CA$1,0),1)),
IF(OR($M235="안 지정 캐릭터 영웅등급",$M235="안 지정 캐릭터 PP 일반등급",$M235="안 지정 캐릭터 PP 영웅등급"),
  IF(AND(OR($B235=10,$B235=11),$M235=OFFSET($M235,-1,0)),OFFSET(N235,-1,0),INT($E235*100000)),
"그외없음"))))))</f>
        <v>78690</v>
      </c>
      <c r="O235">
        <f ca="1">IF(LEN(L235)&lt;&gt;0,
  IF(OR(LEN($J235)=0,LEN($K235)=0),"세 칸 모두 입력",L235),
IF($M235="삭제","삭제",
IF(OR($M235="지정 장비",$M235="캐릭터 상자 일반등급",$M235="캐릭터 상자 영웅등급",$M235="지정 캐릭터",IF(ISERROR(FIND("지정 캐릭터 LBP",$M235)),0,1),$M235="안 지정 캐릭터 영웅등급"),1,
IF($M235="지정 캐릭터 PP",
  IF(AND(OR($B235=10,$B235=11),$M235=OFFSET($M235,-1,0)),OFFSET(O235,-1,0),
    VLOOKUP($M235,$AP:$BB,MATCH($AX$1,$AP$1:$BB$1,0),0)+INT($E235*(VLOOKUP($M235,$AP:$BB,MATCH($AY$1,$AP$1:$BB$1,0),0)-VLOOKUP($M235,$AP:$BB,MATCH($AX$1,$AP$1:$BB$1,0),0)+1))),
IF(OR($M235="안 지정 캐릭터 PP 일반등급",$M235="안 지정 캐릭터 PP 영웅등급"),
  IF(AND(OR($B235=10,$B235=11),$M235=OFFSET($M235,-1,0)),OFFSET(O235,-1,0),
    VLOOKUP($M235,$AP:$BB,MATCH($AX$1,$AP$1:$BB$1,0),0)+INT($E235*(VLOOKUP($M235,$AP:$BB,MATCH($AY$1,$AP$1:$BB$1,0),0)-VLOOKUP($M235,$AP:$BB,MATCH($AX$1,$AP$1:$BB$1,0),0)+1))),
"그외없음")))))</f>
        <v>12</v>
      </c>
      <c r="P235" t="str">
        <f ca="1">IF($M235="삭제","삭제",
IF($M235="지정 장비",
  IF(ISBLANK(VLOOKUP($N235,[1]EquipTable!$1:$1048576,MATCH("표준 GO pr Min",[1]EquipTable!$1:$1,0),0)),"DI",
    IF(ISBLANK(VLOOKUP($N235,[1]EquipTable!$1:$1048576,MATCH("표준 DI pr Min",[1]EquipTable!$1:$1,0),0)),"GO",
      IF(G235&lt;IF($B235&lt;=1,0.5,0.25),"DI","GO"))),
IF(OR($M235="캐릭터 상자 일반등급",$M235="캐릭터 상자 영웅등급"),"DI",
IF(OR($M235="지정 캐릭터",IF(ISERROR(FIND("지정 캐릭터 LBP",$M235)),0,1),$M235="안 지정 캐릭터 영웅등급"),"DI",
IF($M235="지정 캐릭터 PP","DI",
IF(OR($M235="안 지정 캐릭터 PP 일반등급",$M235="안 지정 캐릭터 PP 영웅등급"),"GO",
"그외없음"))))))</f>
        <v>GO</v>
      </c>
      <c r="Q235" t="str">
        <f ca="1">IF($M235="삭제","삭제",
IF($P235="GO","삭제",
IF($M235="지정 장비",
  IF(ISBLANK(VLOOKUP($N235,[1]EquipTable!$1:$1048576,MATCH("표준 DI pp Min",[1]EquipTable!$1:$1,0),0)),"삭제",
    VLOOKUP($N235,[1]EquipTable!$1:$1048576,MATCH("표준 DI pp Min",[1]EquipTable!$1:$1,0),0)+INT($H235*(VLOOKUP($N235,[1]EquipTable!$1:$1048576,MATCH("표준 DI pp Max",[1]EquipTable!$1:$1,0),0)-VLOOKUP($N235,[1]EquipTable!$1:$1048576,MATCH("표준 DI pp Min",[1]EquipTable!$1:$1,0),0)+1))),
IF(OR($M235="캐릭터 상자 일반등급",$M235="캐릭터 상자 영웅등급"),"삭제",
IF(OR($M235="지정 캐릭터",IF(ISERROR(FIND("지정 캐릭터 LBP",$M235)),0,1)),
  IF(AND(OR($B235=10,$B235=11),$M235=OFFSET($M235,-1,0)),OFFSET(Q235,-1,0),
    IF(ISBLANK(VLOOKUP($N235,[2]ActorTable!$1:$1048576,MATCH("표준 DI pp Min",[2]ActorTable!$1:$1,0),0)),"삭제",
      INT(VLOOKUP($M235,$AP:$BC,MATCH($AZ$1,$AP$1:$BC$1,0),0)*(VLOOKUP($N235,[2]ActorTable!$1:$1048576,MATCH("표준 DI pp Min",[2]ActorTable!$1:$1,0),0)+$H235*(VLOOKUP($N235,[2]ActorTable!$1:$1048576,MATCH("표준 DI pp Max",[2]ActorTable!$1:$1,0),0)-VLOOKUP($N235,[2]ActorTable!$1:$1048576,MATCH("표준 DI pp Min",[2]ActorTable!$1:$1,0),0)+1))))),
IF($M235="안 지정 캐릭터 영웅등급",
  IF(AND(OR($B235=10,$B235=11),$M235=OFFSET($M235,-1,0)),OFFSET(Q235,-1,0),
    VLOOKUP($M235,$AP:$BC,MATCH($BB$1,$AP$1:$BC$1,0),0)+INT($H235*(VLOOKUP($M235,$AP:$BC,MATCH($BC$1,$AP$1:$BC$1,0),0)-VLOOKUP($M235,$AP:$BC,MATCH($BB$1,$AP$1:$BC$1,0),0)+1))),
IF($M235="지정 캐릭터 PP",
  IF(AND(OR($B235=10,$B235=11),$M235=OFFSET($M235,-1,0)),OFFSET(Q235,-1,0),
    INT($O235*VLOOKUP($M235,$AP:$BC,MATCH($AZ$1,$AP$1:$BC$1,0),0)*IF($O235&lt;=15,1,1+($O235-15)^0.5/8)*CHOOSE(MID($N235,7,1)+1,1,1.25,2))),
"그외없음")))))))</f>
        <v>삭제</v>
      </c>
      <c r="R235">
        <f ca="1">IF($M235="삭제","삭제",
IF($M235="지정 장비",
  IF($P235="DI",
    VLOOKUP($N235,[1]EquipTable!$1:$1048576,MATCH("표준 DI pr Min",[1]EquipTable!$1:$1,0),0)+INT($I235*(VLOOKUP($N235,[1]EquipTable!$1:$1048576,MATCH("표준 DI pr Max",[1]EquipTable!$1:$1,0),0)-VLOOKUP($N235,[1]EquipTable!$1:$1048576,MATCH("표준 DI pr Min",[1]EquipTable!$1:$1,0),0)+1)),
    ROUNDDOWN(VLOOKUP($N235,[1]EquipTable!$1:$1048576,MATCH("표준 GO pr Min",[1]EquipTable!$1:$1,0),0)+INT($I235*(VLOOKUP($N235,[1]EquipTable!$1:$1048576,MATCH("표준 GO pr Max",[1]EquipTable!$1:$1,0),0)-VLOOKUP($N235,[1]EquipTable!$1:$1048576,MATCH("표준 GO pr Min",[1]EquipTable!$1:$1,0),0)+100)),-2)),
IF(OR($M235="캐릭터 상자 일반등급",$M235="캐릭터 상자 영웅등급"),VLOOKUP($M235,$AP:$BC,MATCH($AZ$1,$AP$1:$BC$1,0),0),
IF(OR($M235="지정 캐릭터",IF(ISERROR(FIND("지정 캐릭터 LBP",$M235)),0,1)),
  IF(AND(OR($B235=10,$B235=11),$M235=OFFSET($M235,-1,0)),OFFSET(R235,-1,0),
    INT(VLOOKUP($M235,$AP:$BC,MATCH($AZ$1,$AP$1:$BC$1,0),0)*(VLOOKUP($N235,[2]ActorTable!$1:$1048576,MATCH("표준 DI pr Min",[2]ActorTable!$1:$1,0),0)+$I235*(VLOOKUP($N235,[2]ActorTable!$1:$1048576,MATCH("표준 DI pr Max",[2]ActorTable!$1:$1,0),0)-VLOOKUP($N235,[2]ActorTable!$1:$1048576,MATCH("표준 DI pr Min",[2]ActorTable!$1:$1,0),0)+1)))),
IF($M235="안 지정 캐릭터 영웅등급",
  IF(AND(OR($B235=10,$B235=11),$M235=OFFSET($M235,-1,0)),OFFSET(R235,-1,0),
    VLOOKUP($M235,$AP:$BC,MATCH($AZ$1,$AP$1:$BC$1,0),0)+INT($I235*(VLOOKUP($M235,$AP:$BC,MATCH($BA$1,$AP$1:$BC$1,0),0)-VLOOKUP($M235,$AP:$BC,MATCH($AZ$1,$AP$1:$BC$1,0),0)+1))),
IF($M235="지정 캐릭터 PP",
  IF(AND(OR($B235=10,$B235=11),$M235=OFFSET($M235,-1,0)),OFFSET(R235,-1,0),
    INT($O235*VLOOKUP($M235,$AP:$BC,MATCH($AZ$1,$AP$1:$BC$1,0),0)*IF($O235&lt;=15,1,1+($O235-15)^0.5/8)*CHOOSE(MID($N235,7,1)+1,1,1.25,2)*(VLOOKUP($M235,$AP:$BC,MATCH($BA$1,$AP$1:$BC$1,0),0)+$I235*(VLOOKUP($M235,$AP:$BC,MATCH($BB$1,$AP$1:$BC$1,0),0)-VLOOKUP($M235,$AP:$BC,MATCH($BA$1,$AP$1:$BC$1,0),0))))),
IF(OR($M235="안 지정 캐릭터 PP 일반등급",$M235="안 지정 캐릭터 PP 영웅등급"),
  IF(AND(OR($B235=10,$B235=11),$M235=OFFSET($M235,-1,0)),OFFSET(R235,-1,0),
    $O235*VLOOKUP($M235,$AP:$BC,MATCH($AZ$1,$AP$1:$BC$1,0),0)),
"그외없음")))))))</f>
        <v>3600</v>
      </c>
      <c r="S235" t="str">
        <f ca="1">IF(OR(ISNUMBER(N235),N235="삭제",ISBLANK(N235)),"",
IF(LEFT(N235,5)="Equip",
  IF($BP$1&lt;VLOOKUP(N235,[1]EquipTable!$1:$1048576,MATCH("업데이트순번",[1]EquipTable!$1:$1,0),0),"업데이트순번이상",""),
IF(LEFT(N235,5)="Actor",
  IF($BY$1&lt;VLOOKUP(N235,[2]ActorTable!$1:$1048576,MATCH("업데이트순번",[2]ActorTable!$1:$1,0),0),"업데이트순번이상",""),
"그외없음")))</f>
        <v/>
      </c>
      <c r="T235" t="str">
        <f ca="1">IF(OR(ISNUMBER(N235),N235="삭제",ISBLANK(N235)),"",
IF(LEFT(N235,5)="Equip",IF(MID(N235,7,1)="4","전설",""),
IF(LEFT(N235,5)="Actor",IF(MID(N235,7,1)="2","전설",""),
"그외없음")))</f>
        <v/>
      </c>
      <c r="U235" t="s">
        <v>92</v>
      </c>
      <c r="V235">
        <v>11471</v>
      </c>
      <c r="W235">
        <v>9</v>
      </c>
      <c r="X235" t="s">
        <v>125</v>
      </c>
      <c r="Z235">
        <v>900</v>
      </c>
      <c r="AA235" t="str">
        <f ca="1">IF(ISBLANK(AB235),"",
VLOOKUP(AB235,OFFSET(INDIRECT("$A:$B"),0,MATCH(AB$1&amp;"_Verify",INDIRECT("$1:$1"),0)-1),2,0)
)</f>
        <v>fe</v>
      </c>
      <c r="AB235" t="s">
        <v>82</v>
      </c>
      <c r="AC235" t="s">
        <v>259</v>
      </c>
      <c r="AD235">
        <v>1</v>
      </c>
      <c r="AE235" t="s">
        <v>125</v>
      </c>
      <c r="AG235">
        <v>7600</v>
      </c>
      <c r="AH235" t="str">
        <f ca="1">IF(OR(ISNUMBER(AC235),AC235="삭제",ISBLANK(AC235)),"",
IF(LEFT(AC235,5)="Equip",
  IF($BP$1&lt;VLOOKUP(AC235,[1]EquipTable!$1:$1048576,MATCH("업데이트순번",[1]EquipTable!$1:$1,0),0),"업데이트순번이상",""),
IF(LEFT(AC235,5)="Actor",
  IF($BY$1&lt;VLOOKUP(AC235,[2]ActorTable!$1:$1048576,MATCH("업데이트순번",[2]ActorTable!$1:$1,0),0),"업데이트순번이상",""),
"그외없음")))</f>
        <v/>
      </c>
      <c r="AI235" s="11" t="str">
        <f>IF(OR(ISNUMBER(AC235),AC235="삭제",ISBLANK(AC235)),"",
IF(LEFT(AC235,5)="Equip",IF(MID(AC235,7,1)="4","전설",""),
IF(LEFT(AC235,5)="Actor",IF(MID(AC235,7,1)="2","전설",""),
"그외없음")))</f>
        <v/>
      </c>
      <c r="AJ235" t="str">
        <f>IF(ISBLANK($AB235),"",
IF(AND($B235&gt;=VLOOKUP($AB235,$AP:$AS,3,0),$B235&lt;=VLOOKUP($AB235,$AP:$AS,4,0)),"","슬롯타입이상"))</f>
        <v/>
      </c>
      <c r="AK235" t="str">
        <f ca="1">IF(OR(
  AND(NOT(ISERROR(FIND("상자",AB235))),ISBLANK(AC235)),
  AND(ISBLANK(AB235),ISBLANK(AC235)),
  AND(NOT(ISERROR(FIND("안 지정",AB235))),ISNUMBER(AC235))),"",
IF(AND(NOT(ISERROR(FIND("상자",AB235))),NOT(ISBLANK(AC235))),"밸류불필요",
IF(AND(NOT(ISERROR(FIND("안 지정",AB235))),NOT(ISNUMBER(AC235))),"숫자필요",
IF(NOT(ISERROR(FIND("장비",AB235))),
  IFERROR(VLOOKUP(AC235,[1]EquipTable!$A:$T,MATCH("이름참고",[1]EquipTable!$1:$1,0),0),"장비없음"),
IF(NOT(ISERROR(FIND("캐릭터",AB235))),
  IFERROR(VLOOKUP(AC235,[2]ActorTable!$A:$H,MATCH("이름참고",[2]ActorTable!$1:$1,0),0),"캐릭터없음"),
"")))))</f>
        <v>태양과 달과 별</v>
      </c>
      <c r="AL235">
        <v>1</v>
      </c>
      <c r="AM235" t="str">
        <f ca="1">IF(ROW()=2,AN235,OFFSET(AM235,-1,0)&amp;IF(LEN(AN235)=0,"",","&amp;AN235))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v>
      </c>
      <c r="AN235" t="str">
        <f ca="1">IF(AL235&lt;&gt;1,"",
"{"""&amp;A$1&amp;""":"&amp;A235
&amp;","""&amp;B$1&amp;""":"&amp;B235
&amp;IF(LEN(AA235)=0,"",","""&amp;AA$1&amp;""":"""&amp;AA235&amp;"""")
&amp;IF(LEN(AC235)=0,"",","""&amp;AC$1&amp;""":"""&amp;AC235&amp;"""")
&amp;IF(LEN(AD235)=0,"",","""&amp;AD$1&amp;""":"&amp;AD235)
&amp;IF(LEN(AE235)=0,"",","""&amp;AE$1&amp;""":"""&amp;AE235&amp;"""")
&amp;IF(LEN(AF235)=0,"",","""&amp;AF$1&amp;""":"&amp;AF235)
&amp;IF(LEN(AG235)=0,"",","""&amp;AG$1&amp;""":"&amp;AG235)&amp;"}")</f>
        <v>{"dy":24,"sl":3,"tp":"fe","vl":"Equip3302","cn":1,"pt":"GO","pr":7600}</v>
      </c>
    </row>
    <row r="236" spans="1:40">
      <c r="A236">
        <v>24</v>
      </c>
      <c r="B236">
        <v>4</v>
      </c>
      <c r="C236">
        <f>IF(B236&lt;=9,0,
IF(B236=10,1,2))</f>
        <v>0</v>
      </c>
      <c r="D236">
        <f ca="1">RAND()</f>
        <v>0.77868285873800291</v>
      </c>
      <c r="E236">
        <f ca="1">RAND()</f>
        <v>0.68587024415063458</v>
      </c>
      <c r="F236">
        <f ca="1">RAND()</f>
        <v>5.1437544122008294E-3</v>
      </c>
      <c r="G236">
        <f ca="1">RAND()</f>
        <v>0.216657290559365</v>
      </c>
      <c r="H236">
        <f ca="1">RAND()</f>
        <v>0.33312586967871938</v>
      </c>
      <c r="I236">
        <f ca="1">RAND()</f>
        <v>0.81523329714730131</v>
      </c>
      <c r="M236" t="str">
        <f ca="1">IF(LEN(J236)&lt;&gt;0,J236,VLOOKUP(D236+$B236,$BJ:$BK,MATCH($BK$1,$BJ$1:$BK$1,0),1))</f>
        <v>안 지정 캐릭터 PP 일반등급</v>
      </c>
      <c r="N236">
        <f ca="1">IF(LEN(K236)&lt;&gt;0,
  IF(LEN($J236)=0,"두 칸 모두 입력",
  IF($J236="지정 장비",K236,INDEX($CA:$CA,MATCH(K236,$CB:$CB,0)))),
IF($M236="삭제","삭제",
IF($M236="지정 장비",VLOOKUP($E236,OFFSET($BS:$BV,0,IF($B236=6,1,IF($B236=7,2,0))),MATCH($BV$1,OFFSET($BS$1:$BV$1,0,IF($B236=6,1,IF($B236=7,2,0))),0),1),
IF(OR($M236="캐릭터 상자 일반등급",$M236="캐릭터 상자 영웅등급"),"삭제",
IF(OR($M236="지정 캐릭터",$M236="지정 캐릭터 PP",IF(ISERROR(FIND("지정 캐릭터 LBP",$M236)),0,1)),
  IF(AND(OR($B236=10,$B236=11),$M236=OFFSET($M236,-1,0)),OFFSET(N236,-1,0),VLOOKUP($E236,$BZ:$CA,MATCH($CA$1,$BZ$1:$CA$1,0),1)),
IF(OR($M236="안 지정 캐릭터 영웅등급",$M236="안 지정 캐릭터 PP 일반등급",$M236="안 지정 캐릭터 PP 영웅등급"),
  IF(AND(OR($B236=10,$B236=11),$M236=OFFSET($M236,-1,0)),OFFSET(N236,-1,0),INT($E236*100000)),
"그외없음"))))))</f>
        <v>68587</v>
      </c>
      <c r="O236">
        <f ca="1">IF(LEN(L236)&lt;&gt;0,
  IF(OR(LEN($J236)=0,LEN($K236)=0),"세 칸 모두 입력",L236),
IF($M236="삭제","삭제",
IF(OR($M236="지정 장비",$M236="캐릭터 상자 일반등급",$M236="캐릭터 상자 영웅등급",$M236="지정 캐릭터",IF(ISERROR(FIND("지정 캐릭터 LBP",$M236)),0,1),$M236="안 지정 캐릭터 영웅등급"),1,
IF($M236="지정 캐릭터 PP",
  IF(AND(OR($B236=10,$B236=11),$M236=OFFSET($M236,-1,0)),OFFSET(O236,-1,0),
    VLOOKUP($M236,$AP:$BB,MATCH($AX$1,$AP$1:$BB$1,0),0)+INT($E236*(VLOOKUP($M236,$AP:$BB,MATCH($AY$1,$AP$1:$BB$1,0),0)-VLOOKUP($M236,$AP:$BB,MATCH($AX$1,$AP$1:$BB$1,0),0)+1))),
IF(OR($M236="안 지정 캐릭터 PP 일반등급",$M236="안 지정 캐릭터 PP 영웅등급"),
  IF(AND(OR($B236=10,$B236=11),$M236=OFFSET($M236,-1,0)),OFFSET(O236,-1,0),
    VLOOKUP($M236,$AP:$BB,MATCH($AX$1,$AP$1:$BB$1,0),0)+INT($E236*(VLOOKUP($M236,$AP:$BB,MATCH($AY$1,$AP$1:$BB$1,0),0)-VLOOKUP($M236,$AP:$BB,MATCH($AX$1,$AP$1:$BB$1,0),0)+1))),
"그외없음")))))</f>
        <v>11</v>
      </c>
      <c r="P236" t="str">
        <f ca="1">IF($M236="삭제","삭제",
IF($M236="지정 장비",
  IF(ISBLANK(VLOOKUP($N236,[1]EquipTable!$1:$1048576,MATCH("표준 GO pr Min",[1]EquipTable!$1:$1,0),0)),"DI",
    IF(ISBLANK(VLOOKUP($N236,[1]EquipTable!$1:$1048576,MATCH("표준 DI pr Min",[1]EquipTable!$1:$1,0),0)),"GO",
      IF(G236&lt;IF($B236&lt;=1,0.5,0.25),"DI","GO"))),
IF(OR($M236="캐릭터 상자 일반등급",$M236="캐릭터 상자 영웅등급"),"DI",
IF(OR($M236="지정 캐릭터",IF(ISERROR(FIND("지정 캐릭터 LBP",$M236)),0,1),$M236="안 지정 캐릭터 영웅등급"),"DI",
IF($M236="지정 캐릭터 PP","DI",
IF(OR($M236="안 지정 캐릭터 PP 일반등급",$M236="안 지정 캐릭터 PP 영웅등급"),"GO",
"그외없음"))))))</f>
        <v>GO</v>
      </c>
      <c r="Q236" t="str">
        <f ca="1">IF($M236="삭제","삭제",
IF($P236="GO","삭제",
IF($M236="지정 장비",
  IF(ISBLANK(VLOOKUP($N236,[1]EquipTable!$1:$1048576,MATCH("표준 DI pp Min",[1]EquipTable!$1:$1,0),0)),"삭제",
    VLOOKUP($N236,[1]EquipTable!$1:$1048576,MATCH("표준 DI pp Min",[1]EquipTable!$1:$1,0),0)+INT($H236*(VLOOKUP($N236,[1]EquipTable!$1:$1048576,MATCH("표준 DI pp Max",[1]EquipTable!$1:$1,0),0)-VLOOKUP($N236,[1]EquipTable!$1:$1048576,MATCH("표준 DI pp Min",[1]EquipTable!$1:$1,0),0)+1))),
IF(OR($M236="캐릭터 상자 일반등급",$M236="캐릭터 상자 영웅등급"),"삭제",
IF(OR($M236="지정 캐릭터",IF(ISERROR(FIND("지정 캐릭터 LBP",$M236)),0,1)),
  IF(AND(OR($B236=10,$B236=11),$M236=OFFSET($M236,-1,0)),OFFSET(Q236,-1,0),
    IF(ISBLANK(VLOOKUP($N236,[2]ActorTable!$1:$1048576,MATCH("표준 DI pp Min",[2]ActorTable!$1:$1,0),0)),"삭제",
      INT(VLOOKUP($M236,$AP:$BC,MATCH($AZ$1,$AP$1:$BC$1,0),0)*(VLOOKUP($N236,[2]ActorTable!$1:$1048576,MATCH("표준 DI pp Min",[2]ActorTable!$1:$1,0),0)+$H236*(VLOOKUP($N236,[2]ActorTable!$1:$1048576,MATCH("표준 DI pp Max",[2]ActorTable!$1:$1,0),0)-VLOOKUP($N236,[2]ActorTable!$1:$1048576,MATCH("표준 DI pp Min",[2]ActorTable!$1:$1,0),0)+1))))),
IF($M236="안 지정 캐릭터 영웅등급",
  IF(AND(OR($B236=10,$B236=11),$M236=OFFSET($M236,-1,0)),OFFSET(Q236,-1,0),
    VLOOKUP($M236,$AP:$BC,MATCH($BB$1,$AP$1:$BC$1,0),0)+INT($H236*(VLOOKUP($M236,$AP:$BC,MATCH($BC$1,$AP$1:$BC$1,0),0)-VLOOKUP($M236,$AP:$BC,MATCH($BB$1,$AP$1:$BC$1,0),0)+1))),
IF($M236="지정 캐릭터 PP",
  IF(AND(OR($B236=10,$B236=11),$M236=OFFSET($M236,-1,0)),OFFSET(Q236,-1,0),
    INT($O236*VLOOKUP($M236,$AP:$BC,MATCH($AZ$1,$AP$1:$BC$1,0),0)*IF($O236&lt;=15,1,1+($O236-15)^0.5/8)*CHOOSE(MID($N236,7,1)+1,1,1.25,2))),
"그외없음")))))))</f>
        <v>삭제</v>
      </c>
      <c r="R236">
        <f ca="1">IF($M236="삭제","삭제",
IF($M236="지정 장비",
  IF($P236="DI",
    VLOOKUP($N236,[1]EquipTable!$1:$1048576,MATCH("표준 DI pr Min",[1]EquipTable!$1:$1,0),0)+INT($I236*(VLOOKUP($N236,[1]EquipTable!$1:$1048576,MATCH("표준 DI pr Max",[1]EquipTable!$1:$1,0),0)-VLOOKUP($N236,[1]EquipTable!$1:$1048576,MATCH("표준 DI pr Min",[1]EquipTable!$1:$1,0),0)+1)),
    ROUNDDOWN(VLOOKUP($N236,[1]EquipTable!$1:$1048576,MATCH("표준 GO pr Min",[1]EquipTable!$1:$1,0),0)+INT($I236*(VLOOKUP($N236,[1]EquipTable!$1:$1048576,MATCH("표준 GO pr Max",[1]EquipTable!$1:$1,0),0)-VLOOKUP($N236,[1]EquipTable!$1:$1048576,MATCH("표준 GO pr Min",[1]EquipTable!$1:$1,0),0)+100)),-2)),
IF(OR($M236="캐릭터 상자 일반등급",$M236="캐릭터 상자 영웅등급"),VLOOKUP($M236,$AP:$BC,MATCH($AZ$1,$AP$1:$BC$1,0),0),
IF(OR($M236="지정 캐릭터",IF(ISERROR(FIND("지정 캐릭터 LBP",$M236)),0,1)),
  IF(AND(OR($B236=10,$B236=11),$M236=OFFSET($M236,-1,0)),OFFSET(R236,-1,0),
    INT(VLOOKUP($M236,$AP:$BC,MATCH($AZ$1,$AP$1:$BC$1,0),0)*(VLOOKUP($N236,[2]ActorTable!$1:$1048576,MATCH("표준 DI pr Min",[2]ActorTable!$1:$1,0),0)+$I236*(VLOOKUP($N236,[2]ActorTable!$1:$1048576,MATCH("표준 DI pr Max",[2]ActorTable!$1:$1,0),0)-VLOOKUP($N236,[2]ActorTable!$1:$1048576,MATCH("표준 DI pr Min",[2]ActorTable!$1:$1,0),0)+1)))),
IF($M236="안 지정 캐릭터 영웅등급",
  IF(AND(OR($B236=10,$B236=11),$M236=OFFSET($M236,-1,0)),OFFSET(R236,-1,0),
    VLOOKUP($M236,$AP:$BC,MATCH($AZ$1,$AP$1:$BC$1,0),0)+INT($I236*(VLOOKUP($M236,$AP:$BC,MATCH($BA$1,$AP$1:$BC$1,0),0)-VLOOKUP($M236,$AP:$BC,MATCH($AZ$1,$AP$1:$BC$1,0),0)+1))),
IF($M236="지정 캐릭터 PP",
  IF(AND(OR($B236=10,$B236=11),$M236=OFFSET($M236,-1,0)),OFFSET(R236,-1,0),
    INT($O236*VLOOKUP($M236,$AP:$BC,MATCH($AZ$1,$AP$1:$BC$1,0),0)*IF($O236&lt;=15,1,1+($O236-15)^0.5/8)*CHOOSE(MID($N236,7,1)+1,1,1.25,2)*(VLOOKUP($M236,$AP:$BC,MATCH($BA$1,$AP$1:$BC$1,0),0)+$I236*(VLOOKUP($M236,$AP:$BC,MATCH($BB$1,$AP$1:$BC$1,0),0)-VLOOKUP($M236,$AP:$BC,MATCH($BA$1,$AP$1:$BC$1,0),0))))),
IF(OR($M236="안 지정 캐릭터 PP 일반등급",$M236="안 지정 캐릭터 PP 영웅등급"),
  IF(AND(OR($B236=10,$B236=11),$M236=OFFSET($M236,-1,0)),OFFSET(R236,-1,0),
    $O236*VLOOKUP($M236,$AP:$BC,MATCH($AZ$1,$AP$1:$BC$1,0),0)),
"그외없음")))))))</f>
        <v>3300</v>
      </c>
      <c r="S236" t="str">
        <f ca="1">IF(OR(ISNUMBER(N236),N236="삭제",ISBLANK(N236)),"",
IF(LEFT(N236,5)="Equip",
  IF($BP$1&lt;VLOOKUP(N236,[1]EquipTable!$1:$1048576,MATCH("업데이트순번",[1]EquipTable!$1:$1,0),0),"업데이트순번이상",""),
IF(LEFT(N236,5)="Actor",
  IF($BY$1&lt;VLOOKUP(N236,[2]ActorTable!$1:$1048576,MATCH("업데이트순번",[2]ActorTable!$1:$1,0),0),"업데이트순번이상",""),
"그외없음")))</f>
        <v/>
      </c>
      <c r="T236" t="str">
        <f ca="1">IF(OR(ISNUMBER(N236),N236="삭제",ISBLANK(N236)),"",
IF(LEFT(N236,5)="Equip",IF(MID(N236,7,1)="4","전설",""),
IF(LEFT(N236,5)="Actor",IF(MID(N236,7,1)="2","전설",""),
"그외없음")))</f>
        <v/>
      </c>
      <c r="U236" t="s">
        <v>92</v>
      </c>
      <c r="V236">
        <v>95704</v>
      </c>
      <c r="W236">
        <v>14</v>
      </c>
      <c r="X236" t="s">
        <v>125</v>
      </c>
      <c r="Z236">
        <v>1400</v>
      </c>
      <c r="AA236" t="str">
        <f ca="1">IF(ISBLANK(AB236),"",
VLOOKUP(AB236,OFFSET(INDIRECT("$A:$B"),0,MATCH(AB$1&amp;"_Verify",INDIRECT("$1:$1"),0)-1),2,0)
)</f>
        <v>fe</v>
      </c>
      <c r="AB236" t="s">
        <v>82</v>
      </c>
      <c r="AC236" t="s">
        <v>397</v>
      </c>
      <c r="AD236">
        <v>1</v>
      </c>
      <c r="AE236" t="s">
        <v>125</v>
      </c>
      <c r="AG236">
        <v>700</v>
      </c>
      <c r="AH236" t="str">
        <f ca="1">IF(OR(ISNUMBER(AC236),AC236="삭제",ISBLANK(AC236)),"",
IF(LEFT(AC236,5)="Equip",
  IF($BP$1&lt;VLOOKUP(AC236,[1]EquipTable!$1:$1048576,MATCH("업데이트순번",[1]EquipTable!$1:$1,0),0),"업데이트순번이상",""),
IF(LEFT(AC236,5)="Actor",
  IF($BY$1&lt;VLOOKUP(AC236,[2]ActorTable!$1:$1048576,MATCH("업데이트순번",[2]ActorTable!$1:$1,0),0),"업데이트순번이상",""),
"그외없음")))</f>
        <v/>
      </c>
      <c r="AI236" s="11" t="str">
        <f>IF(OR(ISNUMBER(AC236),AC236="삭제",ISBLANK(AC236)),"",
IF(LEFT(AC236,5)="Equip",IF(MID(AC236,7,1)="4","전설",""),
IF(LEFT(AC236,5)="Actor",IF(MID(AC236,7,1)="2","전설",""),
"그외없음")))</f>
        <v/>
      </c>
      <c r="AJ236" t="str">
        <f>IF(ISBLANK($AB236),"",
IF(AND($B236&gt;=VLOOKUP($AB236,$AP:$AS,3,0),$B236&lt;=VLOOKUP($AB236,$AP:$AS,4,0)),"","슬롯타입이상"))</f>
        <v/>
      </c>
      <c r="AK236" t="str">
        <f ca="1">IF(OR(
  AND(NOT(ISERROR(FIND("상자",AB236))),ISBLANK(AC236)),
  AND(ISBLANK(AB236),ISBLANK(AC236)),
  AND(NOT(ISERROR(FIND("안 지정",AB236))),ISNUMBER(AC236))),"",
IF(AND(NOT(ISERROR(FIND("상자",AB236))),NOT(ISBLANK(AC236))),"밸류불필요",
IF(AND(NOT(ISERROR(FIND("안 지정",AB236))),NOT(ISNUMBER(AC236))),"숫자필요",
IF(NOT(ISERROR(FIND("장비",AB236))),
  IFERROR(VLOOKUP(AC236,[1]EquipTable!$A:$T,MATCH("이름참고",[1]EquipTable!$1:$1,0),0),"장비없음"),
IF(NOT(ISERROR(FIND("캐릭터",AB236))),
  IFERROR(VLOOKUP(AC236,[2]ActorTable!$A:$H,MATCH("이름참고",[2]ActorTable!$1:$1,0),0),"캐릭터없음"),
"")))))</f>
        <v>푸른 보석 지팡이</v>
      </c>
      <c r="AL236">
        <v>1</v>
      </c>
      <c r="AM236" t="str">
        <f ca="1">IF(ROW()=2,AN236,OFFSET(AM236,-1,0)&amp;IF(LEN(AN236)=0,"",","&amp;AN236))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v>
      </c>
      <c r="AN236" t="str">
        <f ca="1">IF(AL236&lt;&gt;1,"",
"{"""&amp;A$1&amp;""":"&amp;A236
&amp;","""&amp;B$1&amp;""":"&amp;B236
&amp;IF(LEN(AA236)=0,"",","""&amp;AA$1&amp;""":"""&amp;AA236&amp;"""")
&amp;IF(LEN(AC236)=0,"",","""&amp;AC$1&amp;""":"""&amp;AC236&amp;"""")
&amp;IF(LEN(AD236)=0,"",","""&amp;AD$1&amp;""":"&amp;AD236)
&amp;IF(LEN(AE236)=0,"",","""&amp;AE$1&amp;""":"""&amp;AE236&amp;"""")
&amp;IF(LEN(AF236)=0,"",","""&amp;AF$1&amp;""":"&amp;AF236)
&amp;IF(LEN(AG236)=0,"",","""&amp;AG$1&amp;""":"&amp;AG236)&amp;"}")</f>
        <v>{"dy":24,"sl":4,"tp":"fe","vl":"Equip3001","cn":1,"pt":"GO","pr":700}</v>
      </c>
    </row>
    <row r="237" spans="1:40">
      <c r="A237">
        <v>24</v>
      </c>
      <c r="B237">
        <v>5</v>
      </c>
      <c r="C237">
        <f>IF(B237&lt;=9,0,
IF(B237=10,1,2))</f>
        <v>0</v>
      </c>
      <c r="D237">
        <f ca="1">RAND()</f>
        <v>0.25799542875073056</v>
      </c>
      <c r="E237">
        <f ca="1">RAND()</f>
        <v>0.52072862094506922</v>
      </c>
      <c r="F237">
        <f ca="1">RAND()</f>
        <v>0.37433883311346117</v>
      </c>
      <c r="G237">
        <f ca="1">RAND()</f>
        <v>0.2437687316582422</v>
      </c>
      <c r="H237">
        <f ca="1">RAND()</f>
        <v>0.91017666518103524</v>
      </c>
      <c r="I237">
        <f ca="1">RAND()</f>
        <v>0.88018017954578986</v>
      </c>
      <c r="M237" t="str">
        <f ca="1">IF(LEN(J237)&lt;&gt;0,J237,VLOOKUP(D237+$B237,$BJ:$BK,MATCH($BK$1,$BJ$1:$BK$1,0),1))</f>
        <v>지정 장비</v>
      </c>
      <c r="N237" t="str">
        <f ca="1">IF(LEN(K237)&lt;&gt;0,
  IF(LEN($J237)=0,"두 칸 모두 입력",
  IF($J237="지정 장비",K237,INDEX($CA:$CA,MATCH(K237,$CB:$CB,0)))),
IF($M237="삭제","삭제",
IF($M237="지정 장비",VLOOKUP($E237,OFFSET($BS:$BV,0,IF($B237=6,1,IF($B237=7,2,0))),MATCH($BV$1,OFFSET($BS$1:$BV$1,0,IF($B237=6,1,IF($B237=7,2,0))),0),1),
IF(OR($M237="캐릭터 상자 일반등급",$M237="캐릭터 상자 영웅등급"),"삭제",
IF(OR($M237="지정 캐릭터",$M237="지정 캐릭터 PP",IF(ISERROR(FIND("지정 캐릭터 LBP",$M237)),0,1)),
  IF(AND(OR($B237=10,$B237=11),$M237=OFFSET($M237,-1,0)),OFFSET(N237,-1,0),VLOOKUP($E237,$BZ:$CA,MATCH($CA$1,$BZ$1:$CA$1,0),1)),
IF(OR($M237="안 지정 캐릭터 영웅등급",$M237="안 지정 캐릭터 PP 일반등급",$M237="안 지정 캐릭터 PP 영웅등급"),
  IF(AND(OR($B237=10,$B237=11),$M237=OFFSET($M237,-1,0)),OFFSET(N237,-1,0),INT($E237*100000)),
"그외없음"))))))</f>
        <v>Equip4202</v>
      </c>
      <c r="O237">
        <f ca="1">IF(LEN(L237)&lt;&gt;0,
  IF(OR(LEN($J237)=0,LEN($K237)=0),"세 칸 모두 입력",L237),
IF($M237="삭제","삭제",
IF(OR($M237="지정 장비",$M237="캐릭터 상자 일반등급",$M237="캐릭터 상자 영웅등급",$M237="지정 캐릭터",IF(ISERROR(FIND("지정 캐릭터 LBP",$M237)),0,1),$M237="안 지정 캐릭터 영웅등급"),1,
IF($M237="지정 캐릭터 PP",
  IF(AND(OR($B237=10,$B237=11),$M237=OFFSET($M237,-1,0)),OFFSET(O237,-1,0),
    VLOOKUP($M237,$AP:$BB,MATCH($AX$1,$AP$1:$BB$1,0),0)+INT($E237*(VLOOKUP($M237,$AP:$BB,MATCH($AY$1,$AP$1:$BB$1,0),0)-VLOOKUP($M237,$AP:$BB,MATCH($AX$1,$AP$1:$BB$1,0),0)+1))),
IF(OR($M237="안 지정 캐릭터 PP 일반등급",$M237="안 지정 캐릭터 PP 영웅등급"),
  IF(AND(OR($B237=10,$B237=11),$M237=OFFSET($M237,-1,0)),OFFSET(O237,-1,0),
    VLOOKUP($M237,$AP:$BB,MATCH($AX$1,$AP$1:$BB$1,0),0)+INT($E237*(VLOOKUP($M237,$AP:$BB,MATCH($AY$1,$AP$1:$BB$1,0),0)-VLOOKUP($M237,$AP:$BB,MATCH($AX$1,$AP$1:$BB$1,0),0)+1))),
"그외없음")))))</f>
        <v>1</v>
      </c>
      <c r="P237" t="str">
        <f ca="1">IF($M237="삭제","삭제",
IF($M237="지정 장비",
  IF(ISBLANK(VLOOKUP($N237,[1]EquipTable!$1:$1048576,MATCH("표준 GO pr Min",[1]EquipTable!$1:$1,0),0)),"DI",
    IF(ISBLANK(VLOOKUP($N237,[1]EquipTable!$1:$1048576,MATCH("표준 DI pr Min",[1]EquipTable!$1:$1,0),0)),"GO",
      IF(G237&lt;IF($B237&lt;=1,0.5,0.25),"DI","GO"))),
IF(OR($M237="캐릭터 상자 일반등급",$M237="캐릭터 상자 영웅등급"),"DI",
IF(OR($M237="지정 캐릭터",IF(ISERROR(FIND("지정 캐릭터 LBP",$M237)),0,1),$M237="안 지정 캐릭터 영웅등급"),"DI",
IF($M237="지정 캐릭터 PP","DI",
IF(OR($M237="안 지정 캐릭터 PP 일반등급",$M237="안 지정 캐릭터 PP 영웅등급"),"GO",
"그외없음"))))))</f>
        <v>DI</v>
      </c>
      <c r="Q237" t="str">
        <f ca="1">IF($M237="삭제","삭제",
IF($P237="GO","삭제",
IF($M237="지정 장비",
  IF(ISBLANK(VLOOKUP($N237,[1]EquipTable!$1:$1048576,MATCH("표준 DI pp Min",[1]EquipTable!$1:$1,0),0)),"삭제",
    VLOOKUP($N237,[1]EquipTable!$1:$1048576,MATCH("표준 DI pp Min",[1]EquipTable!$1:$1,0),0)+INT($H237*(VLOOKUP($N237,[1]EquipTable!$1:$1048576,MATCH("표준 DI pp Max",[1]EquipTable!$1:$1,0),0)-VLOOKUP($N237,[1]EquipTable!$1:$1048576,MATCH("표준 DI pp Min",[1]EquipTable!$1:$1,0),0)+1))),
IF(OR($M237="캐릭터 상자 일반등급",$M237="캐릭터 상자 영웅등급"),"삭제",
IF(OR($M237="지정 캐릭터",IF(ISERROR(FIND("지정 캐릭터 LBP",$M237)),0,1)),
  IF(AND(OR($B237=10,$B237=11),$M237=OFFSET($M237,-1,0)),OFFSET(Q237,-1,0),
    IF(ISBLANK(VLOOKUP($N237,[2]ActorTable!$1:$1048576,MATCH("표준 DI pp Min",[2]ActorTable!$1:$1,0),0)),"삭제",
      INT(VLOOKUP($M237,$AP:$BC,MATCH($AZ$1,$AP$1:$BC$1,0),0)*(VLOOKUP($N237,[2]ActorTable!$1:$1048576,MATCH("표준 DI pp Min",[2]ActorTable!$1:$1,0),0)+$H237*(VLOOKUP($N237,[2]ActorTable!$1:$1048576,MATCH("표준 DI pp Max",[2]ActorTable!$1:$1,0),0)-VLOOKUP($N237,[2]ActorTable!$1:$1048576,MATCH("표준 DI pp Min",[2]ActorTable!$1:$1,0),0)+1))))),
IF($M237="안 지정 캐릭터 영웅등급",
  IF(AND(OR($B237=10,$B237=11),$M237=OFFSET($M237,-1,0)),OFFSET(Q237,-1,0),
    VLOOKUP($M237,$AP:$BC,MATCH($BB$1,$AP$1:$BC$1,0),0)+INT($H237*(VLOOKUP($M237,$AP:$BC,MATCH($BC$1,$AP$1:$BC$1,0),0)-VLOOKUP($M237,$AP:$BC,MATCH($BB$1,$AP$1:$BC$1,0),0)+1))),
IF($M237="지정 캐릭터 PP",
  IF(AND(OR($B237=10,$B237=11),$M237=OFFSET($M237,-1,0)),OFFSET(Q237,-1,0),
    INT($O237*VLOOKUP($M237,$AP:$BC,MATCH($AZ$1,$AP$1:$BC$1,0),0)*IF($O237&lt;=15,1,1+($O237-15)^0.5/8)*CHOOSE(MID($N237,7,1)+1,1,1.25,2))),
"그외없음")))))))</f>
        <v>삭제</v>
      </c>
      <c r="R237">
        <f ca="1">IF($M237="삭제","삭제",
IF($M237="지정 장비",
  IF($P237="DI",
    VLOOKUP($N237,[1]EquipTable!$1:$1048576,MATCH("표준 DI pr Min",[1]EquipTable!$1:$1,0),0)+INT($I237*(VLOOKUP($N237,[1]EquipTable!$1:$1048576,MATCH("표준 DI pr Max",[1]EquipTable!$1:$1,0),0)-VLOOKUP($N237,[1]EquipTable!$1:$1048576,MATCH("표준 DI pr Min",[1]EquipTable!$1:$1,0),0)+1)),
    ROUNDDOWN(VLOOKUP($N237,[1]EquipTable!$1:$1048576,MATCH("표준 GO pr Min",[1]EquipTable!$1:$1,0),0)+INT($I237*(VLOOKUP($N237,[1]EquipTable!$1:$1048576,MATCH("표준 GO pr Max",[1]EquipTable!$1:$1,0),0)-VLOOKUP($N237,[1]EquipTable!$1:$1048576,MATCH("표준 GO pr Min",[1]EquipTable!$1:$1,0),0)+100)),-2)),
IF(OR($M237="캐릭터 상자 일반등급",$M237="캐릭터 상자 영웅등급"),VLOOKUP($M237,$AP:$BC,MATCH($AZ$1,$AP$1:$BC$1,0),0),
IF(OR($M237="지정 캐릭터",IF(ISERROR(FIND("지정 캐릭터 LBP",$M237)),0,1)),
  IF(AND(OR($B237=10,$B237=11),$M237=OFFSET($M237,-1,0)),OFFSET(R237,-1,0),
    INT(VLOOKUP($M237,$AP:$BC,MATCH($AZ$1,$AP$1:$BC$1,0),0)*(VLOOKUP($N237,[2]ActorTable!$1:$1048576,MATCH("표준 DI pr Min",[2]ActorTable!$1:$1,0),0)+$I237*(VLOOKUP($N237,[2]ActorTable!$1:$1048576,MATCH("표준 DI pr Max",[2]ActorTable!$1:$1,0),0)-VLOOKUP($N237,[2]ActorTable!$1:$1048576,MATCH("표준 DI pr Min",[2]ActorTable!$1:$1,0),0)+1)))),
IF($M237="안 지정 캐릭터 영웅등급",
  IF(AND(OR($B237=10,$B237=11),$M237=OFFSET($M237,-1,0)),OFFSET(R237,-1,0),
    VLOOKUP($M237,$AP:$BC,MATCH($AZ$1,$AP$1:$BC$1,0),0)+INT($I237*(VLOOKUP($M237,$AP:$BC,MATCH($BA$1,$AP$1:$BC$1,0),0)-VLOOKUP($M237,$AP:$BC,MATCH($AZ$1,$AP$1:$BC$1,0),0)+1))),
IF($M237="지정 캐릭터 PP",
  IF(AND(OR($B237=10,$B237=11),$M237=OFFSET($M237,-1,0)),OFFSET(R237,-1,0),
    INT($O237*VLOOKUP($M237,$AP:$BC,MATCH($AZ$1,$AP$1:$BC$1,0),0)*IF($O237&lt;=15,1,1+($O237-15)^0.5/8)*CHOOSE(MID($N237,7,1)+1,1,1.25,2)*(VLOOKUP($M237,$AP:$BC,MATCH($BA$1,$AP$1:$BC$1,0),0)+$I237*(VLOOKUP($M237,$AP:$BC,MATCH($BB$1,$AP$1:$BC$1,0),0)-VLOOKUP($M237,$AP:$BC,MATCH($BA$1,$AP$1:$BC$1,0),0))))),
IF(OR($M237="안 지정 캐릭터 PP 일반등급",$M237="안 지정 캐릭터 PP 영웅등급"),
  IF(AND(OR($B237=10,$B237=11),$M237=OFFSET($M237,-1,0)),OFFSET(R237,-1,0),
    $O237*VLOOKUP($M237,$AP:$BC,MATCH($AZ$1,$AP$1:$BC$1,0),0)),
"그외없음")))))))</f>
        <v>5</v>
      </c>
      <c r="S237" t="str">
        <f ca="1">IF(OR(ISNUMBER(N237),N237="삭제",ISBLANK(N237)),"",
IF(LEFT(N237,5)="Equip",
  IF($BP$1&lt;VLOOKUP(N237,[1]EquipTable!$1:$1048576,MATCH("업데이트순번",[1]EquipTable!$1:$1,0),0),"업데이트순번이상",""),
IF(LEFT(N237,5)="Actor",
  IF($BY$1&lt;VLOOKUP(N237,[2]ActorTable!$1:$1048576,MATCH("업데이트순번",[2]ActorTable!$1:$1,0),0),"업데이트순번이상",""),
"그외없음")))</f>
        <v/>
      </c>
      <c r="T237" t="str">
        <f ca="1">IF(OR(ISNUMBER(N237),N237="삭제",ISBLANK(N237)),"",
IF(LEFT(N237,5)="Equip",IF(MID(N237,7,1)="4","전설",""),
IF(LEFT(N237,5)="Actor",IF(MID(N237,7,1)="2","전설",""),
"그외없음")))</f>
        <v/>
      </c>
      <c r="U237" t="s">
        <v>91</v>
      </c>
      <c r="V237">
        <v>15462</v>
      </c>
      <c r="W237">
        <v>9</v>
      </c>
      <c r="X237" t="s">
        <v>125</v>
      </c>
      <c r="Z237">
        <v>900</v>
      </c>
      <c r="AA237" t="str">
        <f ca="1">IF(ISBLANK(AB237),"",
VLOOKUP(AB237,OFFSET(INDIRECT("$A:$B"),0,MATCH(AB$1&amp;"_Verify",INDIRECT("$1:$1"),0)-1),2,0)
)</f>
        <v>fe</v>
      </c>
      <c r="AB237" t="s">
        <v>82</v>
      </c>
      <c r="AC237" t="s">
        <v>466</v>
      </c>
      <c r="AD237">
        <v>1</v>
      </c>
      <c r="AE237" t="s">
        <v>125</v>
      </c>
      <c r="AG237">
        <v>1100</v>
      </c>
      <c r="AH237" t="str">
        <f ca="1">IF(OR(ISNUMBER(AC237),AC237="삭제",ISBLANK(AC237)),"",
IF(LEFT(AC237,5)="Equip",
  IF($BP$1&lt;VLOOKUP(AC237,[1]EquipTable!$1:$1048576,MATCH("업데이트순번",[1]EquipTable!$1:$1,0),0),"업데이트순번이상",""),
IF(LEFT(AC237,5)="Actor",
  IF($BY$1&lt;VLOOKUP(AC237,[2]ActorTable!$1:$1048576,MATCH("업데이트순번",[2]ActorTable!$1:$1,0),0),"업데이트순번이상",""),
"그외없음")))</f>
        <v/>
      </c>
      <c r="AI237" s="11" t="str">
        <f>IF(OR(ISNUMBER(AC237),AC237="삭제",ISBLANK(AC237)),"",
IF(LEFT(AC237,5)="Equip",IF(MID(AC237,7,1)="4","전설",""),
IF(LEFT(AC237,5)="Actor",IF(MID(AC237,7,1)="2","전설",""),
"그외없음")))</f>
        <v/>
      </c>
      <c r="AJ237" t="str">
        <f>IF(ISBLANK($AB237),"",
IF(AND($B237&gt;=VLOOKUP($AB237,$AP:$AS,3,0),$B237&lt;=VLOOKUP($AB237,$AP:$AS,4,0)),"","슬롯타입이상"))</f>
        <v/>
      </c>
      <c r="AK237" t="str">
        <f ca="1">IF(OR(
  AND(NOT(ISERROR(FIND("상자",AB237))),ISBLANK(AC237)),
  AND(ISBLANK(AB237),ISBLANK(AC237)),
  AND(NOT(ISERROR(FIND("안 지정",AB237))),ISNUMBER(AC237))),"",
IF(AND(NOT(ISERROR(FIND("상자",AB237))),NOT(ISBLANK(AC237))),"밸류불필요",
IF(AND(NOT(ISERROR(FIND("안 지정",AB237))),NOT(ISNUMBER(AC237))),"숫자필요",
IF(NOT(ISERROR(FIND("장비",AB237))),
  IFERROR(VLOOKUP(AC237,[1]EquipTable!$A:$T,MATCH("이름참고",[1]EquipTable!$1:$1,0),0),"장비없음"),
IF(NOT(ISERROR(FIND("캐릭터",AB237))),
  IFERROR(VLOOKUP(AC237,[2]ActorTable!$A:$H,MATCH("이름참고",[2]ActorTable!$1:$1,0),0),"캐릭터없음"),
"")))))</f>
        <v>몬스터 세포</v>
      </c>
      <c r="AL237">
        <v>1</v>
      </c>
      <c r="AM237" t="str">
        <f ca="1">IF(ROW()=2,AN237,OFFSET(AM237,-1,0)&amp;IF(LEN(AN237)=0,"",","&amp;AN237))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v>
      </c>
      <c r="AN237" t="str">
        <f ca="1">IF(AL237&lt;&gt;1,"",
"{"""&amp;A$1&amp;""":"&amp;A237
&amp;","""&amp;B$1&amp;""":"&amp;B237
&amp;IF(LEN(AA237)=0,"",","""&amp;AA$1&amp;""":"""&amp;AA237&amp;"""")
&amp;IF(LEN(AC237)=0,"",","""&amp;AC$1&amp;""":"""&amp;AC237&amp;"""")
&amp;IF(LEN(AD237)=0,"",","""&amp;AD$1&amp;""":"&amp;AD237)
&amp;IF(LEN(AE237)=0,"",","""&amp;AE$1&amp;""":"""&amp;AE237&amp;"""")
&amp;IF(LEN(AF237)=0,"",","""&amp;AF$1&amp;""":"&amp;AF237)
&amp;IF(LEN(AG237)=0,"",","""&amp;AG$1&amp;""":"&amp;AG237)&amp;"}")</f>
        <v>{"dy":24,"sl":5,"tp":"fe","vl":"Equip2102","cn":1,"pt":"GO","pr":1100}</v>
      </c>
    </row>
    <row r="238" spans="1:40">
      <c r="A238">
        <v>24</v>
      </c>
      <c r="B238">
        <v>6</v>
      </c>
      <c r="C238">
        <f>IF(B238&lt;=9,0,
IF(B238=10,1,2))</f>
        <v>0</v>
      </c>
      <c r="D238">
        <f ca="1">RAND()</f>
        <v>0.78367447021348724</v>
      </c>
      <c r="E238">
        <f ca="1">RAND()</f>
        <v>0.44555643721346472</v>
      </c>
      <c r="F238">
        <f ca="1">RAND()</f>
        <v>0.47266068982085374</v>
      </c>
      <c r="G238">
        <f ca="1">RAND()</f>
        <v>0.69345008493991056</v>
      </c>
      <c r="H238">
        <f ca="1">RAND()</f>
        <v>0.74154017744629008</v>
      </c>
      <c r="I238">
        <f ca="1">RAND()</f>
        <v>5.1127032757761537E-2</v>
      </c>
      <c r="M238" t="str">
        <f ca="1">IF(LEN(J238)&lt;&gt;0,J238,VLOOKUP(D238+$B238,$BJ:$BK,MATCH($BK$1,$BJ$1:$BK$1,0),1))</f>
        <v>지정 장비</v>
      </c>
      <c r="N238" t="str">
        <f ca="1">IF(LEN(K238)&lt;&gt;0,
  IF(LEN($J238)=0,"두 칸 모두 입력",
  IF($J238="지정 장비",K238,INDEX($CA:$CA,MATCH(K238,$CB:$CB,0)))),
IF($M238="삭제","삭제",
IF($M238="지정 장비",VLOOKUP($E238,OFFSET($BS:$BV,0,IF($B238=6,1,IF($B238=7,2,0))),MATCH($BV$1,OFFSET($BS$1:$BV$1,0,IF($B238=6,1,IF($B238=7,2,0))),0),1),
IF(OR($M238="캐릭터 상자 일반등급",$M238="캐릭터 상자 영웅등급"),"삭제",
IF(OR($M238="지정 캐릭터",$M238="지정 캐릭터 PP",IF(ISERROR(FIND("지정 캐릭터 LBP",$M238)),0,1)),
  IF(AND(OR($B238=10,$B238=11),$M238=OFFSET($M238,-1,0)),OFFSET(N238,-1,0),VLOOKUP($E238,$BZ:$CA,MATCH($CA$1,$BZ$1:$CA$1,0),1)),
IF(OR($M238="안 지정 캐릭터 영웅등급",$M238="안 지정 캐릭터 PP 일반등급",$M238="안 지정 캐릭터 PP 영웅등급"),
  IF(AND(OR($B238=10,$B238=11),$M238=OFFSET($M238,-1,0)),OFFSET(N238,-1,0),INT($E238*100000)),
"그외없음"))))))</f>
        <v>Equip5202</v>
      </c>
      <c r="O238">
        <f ca="1">IF(LEN(L238)&lt;&gt;0,
  IF(OR(LEN($J238)=0,LEN($K238)=0),"세 칸 모두 입력",L238),
IF($M238="삭제","삭제",
IF(OR($M238="지정 장비",$M238="캐릭터 상자 일반등급",$M238="캐릭터 상자 영웅등급",$M238="지정 캐릭터",IF(ISERROR(FIND("지정 캐릭터 LBP",$M238)),0,1),$M238="안 지정 캐릭터 영웅등급"),1,
IF($M238="지정 캐릭터 PP",
  IF(AND(OR($B238=10,$B238=11),$M238=OFFSET($M238,-1,0)),OFFSET(O238,-1,0),
    VLOOKUP($M238,$AP:$BB,MATCH($AX$1,$AP$1:$BB$1,0),0)+INT($E238*(VLOOKUP($M238,$AP:$BB,MATCH($AY$1,$AP$1:$BB$1,0),0)-VLOOKUP($M238,$AP:$BB,MATCH($AX$1,$AP$1:$BB$1,0),0)+1))),
IF(OR($M238="안 지정 캐릭터 PP 일반등급",$M238="안 지정 캐릭터 PP 영웅등급"),
  IF(AND(OR($B238=10,$B238=11),$M238=OFFSET($M238,-1,0)),OFFSET(O238,-1,0),
    VLOOKUP($M238,$AP:$BB,MATCH($AX$1,$AP$1:$BB$1,0),0)+INT($E238*(VLOOKUP($M238,$AP:$BB,MATCH($AY$1,$AP$1:$BB$1,0),0)-VLOOKUP($M238,$AP:$BB,MATCH($AX$1,$AP$1:$BB$1,0),0)+1))),
"그외없음")))))</f>
        <v>1</v>
      </c>
      <c r="P238" t="str">
        <f ca="1">IF($M238="삭제","삭제",
IF($M238="지정 장비",
  IF(ISBLANK(VLOOKUP($N238,[1]EquipTable!$1:$1048576,MATCH("표준 GO pr Min",[1]EquipTable!$1:$1,0),0)),"DI",
    IF(ISBLANK(VLOOKUP($N238,[1]EquipTable!$1:$1048576,MATCH("표준 DI pr Min",[1]EquipTable!$1:$1,0),0)),"GO",
      IF(G238&lt;IF($B238&lt;=1,0.5,0.25),"DI","GO"))),
IF(OR($M238="캐릭터 상자 일반등급",$M238="캐릭터 상자 영웅등급"),"DI",
IF(OR($M238="지정 캐릭터",IF(ISERROR(FIND("지정 캐릭터 LBP",$M238)),0,1),$M238="안 지정 캐릭터 영웅등급"),"DI",
IF($M238="지정 캐릭터 PP","DI",
IF(OR($M238="안 지정 캐릭터 PP 일반등급",$M238="안 지정 캐릭터 PP 영웅등급"),"GO",
"그외없음"))))))</f>
        <v>GO</v>
      </c>
      <c r="Q238" t="str">
        <f ca="1">IF($M238="삭제","삭제",
IF($P238="GO","삭제",
IF($M238="지정 장비",
  IF(ISBLANK(VLOOKUP($N238,[1]EquipTable!$1:$1048576,MATCH("표준 DI pp Min",[1]EquipTable!$1:$1,0),0)),"삭제",
    VLOOKUP($N238,[1]EquipTable!$1:$1048576,MATCH("표준 DI pp Min",[1]EquipTable!$1:$1,0),0)+INT($H238*(VLOOKUP($N238,[1]EquipTable!$1:$1048576,MATCH("표준 DI pp Max",[1]EquipTable!$1:$1,0),0)-VLOOKUP($N238,[1]EquipTable!$1:$1048576,MATCH("표준 DI pp Min",[1]EquipTable!$1:$1,0),0)+1))),
IF(OR($M238="캐릭터 상자 일반등급",$M238="캐릭터 상자 영웅등급"),"삭제",
IF(OR($M238="지정 캐릭터",IF(ISERROR(FIND("지정 캐릭터 LBP",$M238)),0,1)),
  IF(AND(OR($B238=10,$B238=11),$M238=OFFSET($M238,-1,0)),OFFSET(Q238,-1,0),
    IF(ISBLANK(VLOOKUP($N238,[2]ActorTable!$1:$1048576,MATCH("표준 DI pp Min",[2]ActorTable!$1:$1,0),0)),"삭제",
      INT(VLOOKUP($M238,$AP:$BC,MATCH($AZ$1,$AP$1:$BC$1,0),0)*(VLOOKUP($N238,[2]ActorTable!$1:$1048576,MATCH("표준 DI pp Min",[2]ActorTable!$1:$1,0),0)+$H238*(VLOOKUP($N238,[2]ActorTable!$1:$1048576,MATCH("표준 DI pp Max",[2]ActorTable!$1:$1,0),0)-VLOOKUP($N238,[2]ActorTable!$1:$1048576,MATCH("표준 DI pp Min",[2]ActorTable!$1:$1,0),0)+1))))),
IF($M238="안 지정 캐릭터 영웅등급",
  IF(AND(OR($B238=10,$B238=11),$M238=OFFSET($M238,-1,0)),OFFSET(Q238,-1,0),
    VLOOKUP($M238,$AP:$BC,MATCH($BB$1,$AP$1:$BC$1,0),0)+INT($H238*(VLOOKUP($M238,$AP:$BC,MATCH($BC$1,$AP$1:$BC$1,0),0)-VLOOKUP($M238,$AP:$BC,MATCH($BB$1,$AP$1:$BC$1,0),0)+1))),
IF($M238="지정 캐릭터 PP",
  IF(AND(OR($B238=10,$B238=11),$M238=OFFSET($M238,-1,0)),OFFSET(Q238,-1,0),
    INT($O238*VLOOKUP($M238,$AP:$BC,MATCH($AZ$1,$AP$1:$BC$1,0),0)*IF($O238&lt;=15,1,1+($O238-15)^0.5/8)*CHOOSE(MID($N238,7,1)+1,1,1.25,2))),
"그외없음")))))))</f>
        <v>삭제</v>
      </c>
      <c r="R238">
        <f ca="1">IF($M238="삭제","삭제",
IF($M238="지정 장비",
  IF($P238="DI",
    VLOOKUP($N238,[1]EquipTable!$1:$1048576,MATCH("표준 DI pr Min",[1]EquipTable!$1:$1,0),0)+INT($I238*(VLOOKUP($N238,[1]EquipTable!$1:$1048576,MATCH("표준 DI pr Max",[1]EquipTable!$1:$1,0),0)-VLOOKUP($N238,[1]EquipTable!$1:$1048576,MATCH("표준 DI pr Min",[1]EquipTable!$1:$1,0),0)+1)),
    ROUNDDOWN(VLOOKUP($N238,[1]EquipTable!$1:$1048576,MATCH("표준 GO pr Min",[1]EquipTable!$1:$1,0),0)+INT($I238*(VLOOKUP($N238,[1]EquipTable!$1:$1048576,MATCH("표준 GO pr Max",[1]EquipTable!$1:$1,0),0)-VLOOKUP($N238,[1]EquipTable!$1:$1048576,MATCH("표준 GO pr Min",[1]EquipTable!$1:$1,0),0)+100)),-2)),
IF(OR($M238="캐릭터 상자 일반등급",$M238="캐릭터 상자 영웅등급"),VLOOKUP($M238,$AP:$BC,MATCH($AZ$1,$AP$1:$BC$1,0),0),
IF(OR($M238="지정 캐릭터",IF(ISERROR(FIND("지정 캐릭터 LBP",$M238)),0,1)),
  IF(AND(OR($B238=10,$B238=11),$M238=OFFSET($M238,-1,0)),OFFSET(R238,-1,0),
    INT(VLOOKUP($M238,$AP:$BC,MATCH($AZ$1,$AP$1:$BC$1,0),0)*(VLOOKUP($N238,[2]ActorTable!$1:$1048576,MATCH("표준 DI pr Min",[2]ActorTable!$1:$1,0),0)+$I238*(VLOOKUP($N238,[2]ActorTable!$1:$1048576,MATCH("표준 DI pr Max",[2]ActorTable!$1:$1,0),0)-VLOOKUP($N238,[2]ActorTable!$1:$1048576,MATCH("표준 DI pr Min",[2]ActorTable!$1:$1,0),0)+1)))),
IF($M238="안 지정 캐릭터 영웅등급",
  IF(AND(OR($B238=10,$B238=11),$M238=OFFSET($M238,-1,0)),OFFSET(R238,-1,0),
    VLOOKUP($M238,$AP:$BC,MATCH($AZ$1,$AP$1:$BC$1,0),0)+INT($I238*(VLOOKUP($M238,$AP:$BC,MATCH($BA$1,$AP$1:$BC$1,0),0)-VLOOKUP($M238,$AP:$BC,MATCH($AZ$1,$AP$1:$BC$1,0),0)+1))),
IF($M238="지정 캐릭터 PP",
  IF(AND(OR($B238=10,$B238=11),$M238=OFFSET($M238,-1,0)),OFFSET(R238,-1,0),
    INT($O238*VLOOKUP($M238,$AP:$BC,MATCH($AZ$1,$AP$1:$BC$1,0),0)*IF($O238&lt;=15,1,1+($O238-15)^0.5/8)*CHOOSE(MID($N238,7,1)+1,1,1.25,2)*(VLOOKUP($M238,$AP:$BC,MATCH($BA$1,$AP$1:$BC$1,0),0)+$I238*(VLOOKUP($M238,$AP:$BC,MATCH($BB$1,$AP$1:$BC$1,0),0)-VLOOKUP($M238,$AP:$BC,MATCH($BA$1,$AP$1:$BC$1,0),0))))),
IF(OR($M238="안 지정 캐릭터 PP 일반등급",$M238="안 지정 캐릭터 PP 영웅등급"),
  IF(AND(OR($B238=10,$B238=11),$M238=OFFSET($M238,-1,0)),OFFSET(R238,-1,0),
    $O238*VLOOKUP($M238,$AP:$BC,MATCH($AZ$1,$AP$1:$BC$1,0),0)),
"그외없음")))))))</f>
        <v>2500</v>
      </c>
      <c r="S238" t="str">
        <f ca="1">IF(OR(ISNUMBER(N238),N238="삭제",ISBLANK(N238)),"",
IF(LEFT(N238,5)="Equip",
  IF($BP$1&lt;VLOOKUP(N238,[1]EquipTable!$1:$1048576,MATCH("업데이트순번",[1]EquipTable!$1:$1,0),0),"업데이트순번이상",""),
IF(LEFT(N238,5)="Actor",
  IF($BY$1&lt;VLOOKUP(N238,[2]ActorTable!$1:$1048576,MATCH("업데이트순번",[2]ActorTable!$1:$1,0),0),"업데이트순번이상",""),
"그외없음")))</f>
        <v/>
      </c>
      <c r="T238" t="str">
        <f ca="1">IF(OR(ISNUMBER(N238),N238="삭제",ISBLANK(N238)),"",
IF(LEFT(N238,5)="Equip",IF(MID(N238,7,1)="4","전설",""),
IF(LEFT(N238,5)="Actor",IF(MID(N238,7,1)="2","전설",""),
"그외없음")))</f>
        <v/>
      </c>
      <c r="U238" t="s">
        <v>82</v>
      </c>
      <c r="V238" t="s">
        <v>185</v>
      </c>
      <c r="W238">
        <v>1</v>
      </c>
      <c r="X238" t="s">
        <v>125</v>
      </c>
      <c r="Z238">
        <v>74400</v>
      </c>
      <c r="AA238" t="str">
        <f ca="1">IF(ISBLANK(AB238),"",
VLOOKUP(AB238,OFFSET(INDIRECT("$A:$B"),0,MATCH(AB$1&amp;"_Verify",INDIRECT("$1:$1"),0)-1),2,0)
)</f>
        <v>uph</v>
      </c>
      <c r="AB238" t="s">
        <v>91</v>
      </c>
      <c r="AC238">
        <v>15462</v>
      </c>
      <c r="AD238">
        <v>10</v>
      </c>
      <c r="AE238" t="s">
        <v>125</v>
      </c>
      <c r="AG238">
        <v>3000</v>
      </c>
      <c r="AH238" t="str">
        <f>IF(OR(ISNUMBER(AC238),AC238="삭제",ISBLANK(AC238)),"",
IF(LEFT(AC238,5)="Equip",
  IF($BP$1&lt;VLOOKUP(AC238,[1]EquipTable!$1:$1048576,MATCH("업데이트순번",[1]EquipTable!$1:$1,0),0),"업데이트순번이상",""),
IF(LEFT(AC238,5)="Actor",
  IF($BY$1&lt;VLOOKUP(AC238,[2]ActorTable!$1:$1048576,MATCH("업데이트순번",[2]ActorTable!$1:$1,0),0),"업데이트순번이상",""),
"그외없음")))</f>
        <v/>
      </c>
      <c r="AI238" s="11" t="str">
        <f>IF(OR(ISNUMBER(AC238),AC238="삭제",ISBLANK(AC238)),"",
IF(LEFT(AC238,5)="Equip",IF(MID(AC238,7,1)="4","전설",""),
IF(LEFT(AC238,5)="Actor",IF(MID(AC238,7,1)="2","전설",""),
"그외없음")))</f>
        <v/>
      </c>
      <c r="AJ238" t="str">
        <f>IF(ISBLANK($AB238),"",
IF(AND($B238&gt;=VLOOKUP($AB238,$AP:$AS,3,0),$B238&lt;=VLOOKUP($AB238,$AP:$AS,4,0)),"","슬롯타입이상"))</f>
        <v/>
      </c>
      <c r="AK238" t="str">
        <f>IF(OR(
  AND(NOT(ISERROR(FIND("상자",AB238))),ISBLANK(AC238)),
  AND(ISBLANK(AB238),ISBLANK(AC238)),
  AND(NOT(ISERROR(FIND("안 지정",AB238))),ISNUMBER(AC238))),"",
IF(AND(NOT(ISERROR(FIND("상자",AB238))),NOT(ISBLANK(AC238))),"밸류불필요",
IF(AND(NOT(ISERROR(FIND("안 지정",AB238))),NOT(ISNUMBER(AC238))),"숫자필요",
IF(NOT(ISERROR(FIND("장비",AB238))),
  IFERROR(VLOOKUP(AC238,[1]EquipTable!$A:$T,MATCH("이름참고",[1]EquipTable!$1:$1,0),0),"장비없음"),
IF(NOT(ISERROR(FIND("캐릭터",AB238))),
  IFERROR(VLOOKUP(AC238,[2]ActorTable!$A:$H,MATCH("이름참고",[2]ActorTable!$1:$1,0),0),"캐릭터없음"),
"")))))</f>
        <v/>
      </c>
      <c r="AL238">
        <v>1</v>
      </c>
      <c r="AM238" t="str">
        <f ca="1">IF(ROW()=2,AN238,OFFSET(AM238,-1,0)&amp;IF(LEN(AN238)=0,"",","&amp;AN238))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v>
      </c>
      <c r="AN238" t="str">
        <f ca="1">IF(AL238&lt;&gt;1,"",
"{"""&amp;A$1&amp;""":"&amp;A238
&amp;","""&amp;B$1&amp;""":"&amp;B238
&amp;IF(LEN(AA238)=0,"",","""&amp;AA$1&amp;""":"""&amp;AA238&amp;"""")
&amp;IF(LEN(AC238)=0,"",","""&amp;AC$1&amp;""":"""&amp;AC238&amp;"""")
&amp;IF(LEN(AD238)=0,"",","""&amp;AD$1&amp;""":"&amp;AD238)
&amp;IF(LEN(AE238)=0,"",","""&amp;AE$1&amp;""":"""&amp;AE238&amp;"""")
&amp;IF(LEN(AF238)=0,"",","""&amp;AF$1&amp;""":"&amp;AF238)
&amp;IF(LEN(AG238)=0,"",","""&amp;AG$1&amp;""":"&amp;AG238)&amp;"}")</f>
        <v>{"dy":24,"sl":6,"tp":"uph","vl":"15462","cn":10,"pt":"GO","pr":3000}</v>
      </c>
    </row>
    <row r="239" spans="1:40">
      <c r="A239">
        <v>24</v>
      </c>
      <c r="B239">
        <v>7</v>
      </c>
      <c r="C239">
        <f>IF(B239&lt;=9,0,
IF(B239=10,1,2))</f>
        <v>0</v>
      </c>
      <c r="D239">
        <f ca="1">RAND()</f>
        <v>4.4269196003488998E-2</v>
      </c>
      <c r="E239">
        <f ca="1">RAND()</f>
        <v>0.23512254770564733</v>
      </c>
      <c r="F239">
        <f ca="1">RAND()</f>
        <v>0.72543784721726401</v>
      </c>
      <c r="G239">
        <f ca="1">RAND()</f>
        <v>0.68965262098311841</v>
      </c>
      <c r="H239">
        <f ca="1">RAND()</f>
        <v>0.34737541624199519</v>
      </c>
      <c r="I239">
        <f ca="1">RAND()</f>
        <v>0.27891205534480457</v>
      </c>
      <c r="M239" t="str">
        <f ca="1">IF(LEN(J239)&lt;&gt;0,J239,VLOOKUP(D239+$B239,$BJ:$BK,MATCH($BK$1,$BJ$1:$BK$1,0),1))</f>
        <v>지정 장비</v>
      </c>
      <c r="N239" t="str">
        <f ca="1">IF(LEN(K239)&lt;&gt;0,
  IF(LEN($J239)=0,"두 칸 모두 입력",
  IF($J239="지정 장비",K239,INDEX($CA:$CA,MATCH(K239,$CB:$CB,0)))),
IF($M239="삭제","삭제",
IF($M239="지정 장비",VLOOKUP($E239,OFFSET($BS:$BV,0,IF($B239=6,1,IF($B239=7,2,0))),MATCH($BV$1,OFFSET($BS$1:$BV$1,0,IF($B239=6,1,IF($B239=7,2,0))),0),1),
IF(OR($M239="캐릭터 상자 일반등급",$M239="캐릭터 상자 영웅등급"),"삭제",
IF(OR($M239="지정 캐릭터",$M239="지정 캐릭터 PP",IF(ISERROR(FIND("지정 캐릭터 LBP",$M239)),0,1)),
  IF(AND(OR($B239=10,$B239=11),$M239=OFFSET($M239,-1,0)),OFFSET(N239,-1,0),VLOOKUP($E239,$BZ:$CA,MATCH($CA$1,$BZ$1:$CA$1,0),1)),
IF(OR($M239="안 지정 캐릭터 영웅등급",$M239="안 지정 캐릭터 PP 일반등급",$M239="안 지정 캐릭터 PP 영웅등급"),
  IF(AND(OR($B239=10,$B239=11),$M239=OFFSET($M239,-1,0)),OFFSET(N239,-1,0),INT($E239*100000)),
"그외없음"))))))</f>
        <v>Equip2301</v>
      </c>
      <c r="O239">
        <f ca="1">IF(LEN(L239)&lt;&gt;0,
  IF(OR(LEN($J239)=0,LEN($K239)=0),"세 칸 모두 입력",L239),
IF($M239="삭제","삭제",
IF(OR($M239="지정 장비",$M239="캐릭터 상자 일반등급",$M239="캐릭터 상자 영웅등급",$M239="지정 캐릭터",IF(ISERROR(FIND("지정 캐릭터 LBP",$M239)),0,1),$M239="안 지정 캐릭터 영웅등급"),1,
IF($M239="지정 캐릭터 PP",
  IF(AND(OR($B239=10,$B239=11),$M239=OFFSET($M239,-1,0)),OFFSET(O239,-1,0),
    VLOOKUP($M239,$AP:$BB,MATCH($AX$1,$AP$1:$BB$1,0),0)+INT($E239*(VLOOKUP($M239,$AP:$BB,MATCH($AY$1,$AP$1:$BB$1,0),0)-VLOOKUP($M239,$AP:$BB,MATCH($AX$1,$AP$1:$BB$1,0),0)+1))),
IF(OR($M239="안 지정 캐릭터 PP 일반등급",$M239="안 지정 캐릭터 PP 영웅등급"),
  IF(AND(OR($B239=10,$B239=11),$M239=OFFSET($M239,-1,0)),OFFSET(O239,-1,0),
    VLOOKUP($M239,$AP:$BB,MATCH($AX$1,$AP$1:$BB$1,0),0)+INT($E239*(VLOOKUP($M239,$AP:$BB,MATCH($AY$1,$AP$1:$BB$1,0),0)-VLOOKUP($M239,$AP:$BB,MATCH($AX$1,$AP$1:$BB$1,0),0)+1))),
"그외없음")))))</f>
        <v>1</v>
      </c>
      <c r="P239" t="str">
        <f ca="1">IF($M239="삭제","삭제",
IF($M239="지정 장비",
  IF(ISBLANK(VLOOKUP($N239,[1]EquipTable!$1:$1048576,MATCH("표준 GO pr Min",[1]EquipTable!$1:$1,0),0)),"DI",
    IF(ISBLANK(VLOOKUP($N239,[1]EquipTable!$1:$1048576,MATCH("표준 DI pr Min",[1]EquipTable!$1:$1,0),0)),"GO",
      IF(G239&lt;IF($B239&lt;=1,0.5,0.25),"DI","GO"))),
IF(OR($M239="캐릭터 상자 일반등급",$M239="캐릭터 상자 영웅등급"),"DI",
IF(OR($M239="지정 캐릭터",IF(ISERROR(FIND("지정 캐릭터 LBP",$M239)),0,1),$M239="안 지정 캐릭터 영웅등급"),"DI",
IF($M239="지정 캐릭터 PP","DI",
IF(OR($M239="안 지정 캐릭터 PP 일반등급",$M239="안 지정 캐릭터 PP 영웅등급"),"GO",
"그외없음"))))))</f>
        <v>GO</v>
      </c>
      <c r="Q239" t="str">
        <f ca="1">IF($M239="삭제","삭제",
IF($P239="GO","삭제",
IF($M239="지정 장비",
  IF(ISBLANK(VLOOKUP($N239,[1]EquipTable!$1:$1048576,MATCH("표준 DI pp Min",[1]EquipTable!$1:$1,0),0)),"삭제",
    VLOOKUP($N239,[1]EquipTable!$1:$1048576,MATCH("표준 DI pp Min",[1]EquipTable!$1:$1,0),0)+INT($H239*(VLOOKUP($N239,[1]EquipTable!$1:$1048576,MATCH("표준 DI pp Max",[1]EquipTable!$1:$1,0),0)-VLOOKUP($N239,[1]EquipTable!$1:$1048576,MATCH("표준 DI pp Min",[1]EquipTable!$1:$1,0),0)+1))),
IF(OR($M239="캐릭터 상자 일반등급",$M239="캐릭터 상자 영웅등급"),"삭제",
IF(OR($M239="지정 캐릭터",IF(ISERROR(FIND("지정 캐릭터 LBP",$M239)),0,1)),
  IF(AND(OR($B239=10,$B239=11),$M239=OFFSET($M239,-1,0)),OFFSET(Q239,-1,0),
    IF(ISBLANK(VLOOKUP($N239,[2]ActorTable!$1:$1048576,MATCH("표준 DI pp Min",[2]ActorTable!$1:$1,0),0)),"삭제",
      INT(VLOOKUP($M239,$AP:$BC,MATCH($AZ$1,$AP$1:$BC$1,0),0)*(VLOOKUP($N239,[2]ActorTable!$1:$1048576,MATCH("표준 DI pp Min",[2]ActorTable!$1:$1,0),0)+$H239*(VLOOKUP($N239,[2]ActorTable!$1:$1048576,MATCH("표준 DI pp Max",[2]ActorTable!$1:$1,0),0)-VLOOKUP($N239,[2]ActorTable!$1:$1048576,MATCH("표준 DI pp Min",[2]ActorTable!$1:$1,0),0)+1))))),
IF($M239="안 지정 캐릭터 영웅등급",
  IF(AND(OR($B239=10,$B239=11),$M239=OFFSET($M239,-1,0)),OFFSET(Q239,-1,0),
    VLOOKUP($M239,$AP:$BC,MATCH($BB$1,$AP$1:$BC$1,0),0)+INT($H239*(VLOOKUP($M239,$AP:$BC,MATCH($BC$1,$AP$1:$BC$1,0),0)-VLOOKUP($M239,$AP:$BC,MATCH($BB$1,$AP$1:$BC$1,0),0)+1))),
IF($M239="지정 캐릭터 PP",
  IF(AND(OR($B239=10,$B239=11),$M239=OFFSET($M239,-1,0)),OFFSET(Q239,-1,0),
    INT($O239*VLOOKUP($M239,$AP:$BC,MATCH($AZ$1,$AP$1:$BC$1,0),0)*IF($O239&lt;=15,1,1+($O239-15)^0.5/8)*CHOOSE(MID($N239,7,1)+1,1,1.25,2))),
"그외없음")))))))</f>
        <v>삭제</v>
      </c>
      <c r="R239">
        <f ca="1">IF($M239="삭제","삭제",
IF($M239="지정 장비",
  IF($P239="DI",
    VLOOKUP($N239,[1]EquipTable!$1:$1048576,MATCH("표준 DI pr Min",[1]EquipTable!$1:$1,0),0)+INT($I239*(VLOOKUP($N239,[1]EquipTable!$1:$1048576,MATCH("표준 DI pr Max",[1]EquipTable!$1:$1,0),0)-VLOOKUP($N239,[1]EquipTable!$1:$1048576,MATCH("표준 DI pr Min",[1]EquipTable!$1:$1,0),0)+1)),
    ROUNDDOWN(VLOOKUP($N239,[1]EquipTable!$1:$1048576,MATCH("표준 GO pr Min",[1]EquipTable!$1:$1,0),0)+INT($I239*(VLOOKUP($N239,[1]EquipTable!$1:$1048576,MATCH("표준 GO pr Max",[1]EquipTable!$1:$1,0),0)-VLOOKUP($N239,[1]EquipTable!$1:$1048576,MATCH("표준 GO pr Min",[1]EquipTable!$1:$1,0),0)+100)),-2)),
IF(OR($M239="캐릭터 상자 일반등급",$M239="캐릭터 상자 영웅등급"),VLOOKUP($M239,$AP:$BC,MATCH($AZ$1,$AP$1:$BC$1,0),0),
IF(OR($M239="지정 캐릭터",IF(ISERROR(FIND("지정 캐릭터 LBP",$M239)),0,1)),
  IF(AND(OR($B239=10,$B239=11),$M239=OFFSET($M239,-1,0)),OFFSET(R239,-1,0),
    INT(VLOOKUP($M239,$AP:$BC,MATCH($AZ$1,$AP$1:$BC$1,0),0)*(VLOOKUP($N239,[2]ActorTable!$1:$1048576,MATCH("표준 DI pr Min",[2]ActorTable!$1:$1,0),0)+$I239*(VLOOKUP($N239,[2]ActorTable!$1:$1048576,MATCH("표준 DI pr Max",[2]ActorTable!$1:$1,0),0)-VLOOKUP($N239,[2]ActorTable!$1:$1048576,MATCH("표준 DI pr Min",[2]ActorTable!$1:$1,0),0)+1)))),
IF($M239="안 지정 캐릭터 영웅등급",
  IF(AND(OR($B239=10,$B239=11),$M239=OFFSET($M239,-1,0)),OFFSET(R239,-1,0),
    VLOOKUP($M239,$AP:$BC,MATCH($AZ$1,$AP$1:$BC$1,0),0)+INT($I239*(VLOOKUP($M239,$AP:$BC,MATCH($BA$1,$AP$1:$BC$1,0),0)-VLOOKUP($M239,$AP:$BC,MATCH($AZ$1,$AP$1:$BC$1,0),0)+1))),
IF($M239="지정 캐릭터 PP",
  IF(AND(OR($B239=10,$B239=11),$M239=OFFSET($M239,-1,0)),OFFSET(R239,-1,0),
    INT($O239*VLOOKUP($M239,$AP:$BC,MATCH($AZ$1,$AP$1:$BC$1,0),0)*IF($O239&lt;=15,1,1+($O239-15)^0.5/8)*CHOOSE(MID($N239,7,1)+1,1,1.25,2)*(VLOOKUP($M239,$AP:$BC,MATCH($BA$1,$AP$1:$BC$1,0),0)+$I239*(VLOOKUP($M239,$AP:$BC,MATCH($BB$1,$AP$1:$BC$1,0),0)-VLOOKUP($M239,$AP:$BC,MATCH($BA$1,$AP$1:$BC$1,0),0))))),
IF(OR($M239="안 지정 캐릭터 PP 일반등급",$M239="안 지정 캐릭터 PP 영웅등급"),
  IF(AND(OR($B239=10,$B239=11),$M239=OFFSET($M239,-1,0)),OFFSET(R239,-1,0),
    $O239*VLOOKUP($M239,$AP:$BC,MATCH($AZ$1,$AP$1:$BC$1,0),0)),
"그외없음")))))))</f>
        <v>7300</v>
      </c>
      <c r="S239" t="str">
        <f ca="1">IF(OR(ISNUMBER(N239),N239="삭제",ISBLANK(N239)),"",
IF(LEFT(N239,5)="Equip",
  IF($BP$1&lt;VLOOKUP(N239,[1]EquipTable!$1:$1048576,MATCH("업데이트순번",[1]EquipTable!$1:$1,0),0),"업데이트순번이상",""),
IF(LEFT(N239,5)="Actor",
  IF($BY$1&lt;VLOOKUP(N239,[2]ActorTable!$1:$1048576,MATCH("업데이트순번",[2]ActorTable!$1:$1,0),0),"업데이트순번이상",""),
"그외없음")))</f>
        <v/>
      </c>
      <c r="T239" t="str">
        <f ca="1">IF(OR(ISNUMBER(N239),N239="삭제",ISBLANK(N239)),"",
IF(LEFT(N239,5)="Equip",IF(MID(N239,7,1)="4","전설",""),
IF(LEFT(N239,5)="Actor",IF(MID(N239,7,1)="2","전설",""),
"그외없음")))</f>
        <v/>
      </c>
      <c r="U239" t="s">
        <v>82</v>
      </c>
      <c r="V239" t="s">
        <v>250</v>
      </c>
      <c r="W239">
        <v>1</v>
      </c>
      <c r="X239" t="s">
        <v>125</v>
      </c>
      <c r="Z239">
        <v>700</v>
      </c>
      <c r="AA239" t="str">
        <f ca="1">IF(ISBLANK(AB239),"",
VLOOKUP(AB239,OFFSET(INDIRECT("$A:$B"),0,MATCH(AB$1&amp;"_Verify",INDIRECT("$1:$1"),0)-1),2,0)
)</f>
        <v>fe</v>
      </c>
      <c r="AB239" t="s">
        <v>82</v>
      </c>
      <c r="AC239" t="s">
        <v>378</v>
      </c>
      <c r="AD239">
        <v>1</v>
      </c>
      <c r="AE239" t="s">
        <v>125</v>
      </c>
      <c r="AG239">
        <v>3100</v>
      </c>
      <c r="AH239" t="str">
        <f ca="1">IF(OR(ISNUMBER(AC239),AC239="삭제",ISBLANK(AC239)),"",
IF(LEFT(AC239,5)="Equip",
  IF($BP$1&lt;VLOOKUP(AC239,[1]EquipTable!$1:$1048576,MATCH("업데이트순번",[1]EquipTable!$1:$1,0),0),"업데이트순번이상",""),
IF(LEFT(AC239,5)="Actor",
  IF($BY$1&lt;VLOOKUP(AC239,[2]ActorTable!$1:$1048576,MATCH("업데이트순번",[2]ActorTable!$1:$1,0),0),"업데이트순번이상",""),
"그외없음")))</f>
        <v/>
      </c>
      <c r="AI239" s="11" t="str">
        <f>IF(OR(ISNUMBER(AC239),AC239="삭제",ISBLANK(AC239)),"",
IF(LEFT(AC239,5)="Equip",IF(MID(AC239,7,1)="4","전설",""),
IF(LEFT(AC239,5)="Actor",IF(MID(AC239,7,1)="2","전설",""),
"그외없음")))</f>
        <v/>
      </c>
      <c r="AJ239" t="str">
        <f>IF(ISBLANK($AB239),"",
IF(AND($B239&gt;=VLOOKUP($AB239,$AP:$AS,3,0),$B239&lt;=VLOOKUP($AB239,$AP:$AS,4,0)),"","슬롯타입이상"))</f>
        <v/>
      </c>
      <c r="AK239" t="str">
        <f ca="1">IF(OR(
  AND(NOT(ISERROR(FIND("상자",AB239))),ISBLANK(AC239)),
  AND(ISBLANK(AB239),ISBLANK(AC239)),
  AND(NOT(ISERROR(FIND("안 지정",AB239))),ISNUMBER(AC239))),"",
IF(AND(NOT(ISERROR(FIND("상자",AB239))),NOT(ISBLANK(AC239))),"밸류불필요",
IF(AND(NOT(ISERROR(FIND("안 지정",AB239))),NOT(ISNUMBER(AC239))),"숫자필요",
IF(NOT(ISERROR(FIND("장비",AB239))),
  IFERROR(VLOOKUP(AC239,[1]EquipTable!$A:$T,MATCH("이름참고",[1]EquipTable!$1:$1,0),0),"장비없음"),
IF(NOT(ISERROR(FIND("캐릭터",AB239))),
  IFERROR(VLOOKUP(AC239,[2]ActorTable!$A:$H,MATCH("이름참고",[2]ActorTable!$1:$1,0),0),"캐릭터없음"),
"")))))</f>
        <v>버블 블래스터</v>
      </c>
      <c r="AL239">
        <v>1</v>
      </c>
      <c r="AM239" t="str">
        <f ca="1">IF(ROW()=2,AN239,OFFSET(AM239,-1,0)&amp;IF(LEN(AN239)=0,"",","&amp;AN239))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v>
      </c>
      <c r="AN239" t="str">
        <f ca="1">IF(AL239&lt;&gt;1,"",
"{"""&amp;A$1&amp;""":"&amp;A239
&amp;","""&amp;B$1&amp;""":"&amp;B239
&amp;IF(LEN(AA239)=0,"",","""&amp;AA$1&amp;""":"""&amp;AA239&amp;"""")
&amp;IF(LEN(AC239)=0,"",","""&amp;AC$1&amp;""":"""&amp;AC239&amp;"""")
&amp;IF(LEN(AD239)=0,"",","""&amp;AD$1&amp;""":"&amp;AD239)
&amp;IF(LEN(AE239)=0,"",","""&amp;AE$1&amp;""":"""&amp;AE239&amp;"""")
&amp;IF(LEN(AF239)=0,"",","""&amp;AF$1&amp;""":"&amp;AF239)
&amp;IF(LEN(AG239)=0,"",","""&amp;AG$1&amp;""":"&amp;AG239)&amp;"}")</f>
        <v>{"dy":24,"sl":7,"tp":"fe","vl":"Equip6102","cn":1,"pt":"GO","pr":3100}</v>
      </c>
    </row>
    <row r="240" spans="1:40">
      <c r="A240">
        <v>24</v>
      </c>
      <c r="B240">
        <v>8</v>
      </c>
      <c r="C240">
        <f>IF(B240&lt;=9,0,
IF(B240=10,1,2))</f>
        <v>0</v>
      </c>
      <c r="D240">
        <f ca="1">RAND()</f>
        <v>0.28757626283039106</v>
      </c>
      <c r="E240">
        <f ca="1">RAND()</f>
        <v>0.70847664757872086</v>
      </c>
      <c r="F240">
        <f ca="1">RAND()</f>
        <v>0.29081964734867172</v>
      </c>
      <c r="G240">
        <f ca="1">RAND()</f>
        <v>0.54324082131329321</v>
      </c>
      <c r="H240">
        <f ca="1">RAND()</f>
        <v>0.97931088164657321</v>
      </c>
      <c r="I240">
        <f ca="1">RAND()</f>
        <v>0.86567854706947656</v>
      </c>
      <c r="M240" t="str">
        <f ca="1">IF(LEN(J240)&lt;&gt;0,J240,VLOOKUP(D240+$B240,$BJ:$BK,MATCH($BK$1,$BJ$1:$BK$1,0),1))</f>
        <v>삭제</v>
      </c>
      <c r="N240" t="str">
        <f ca="1">IF(LEN(K240)&lt;&gt;0,
  IF(LEN($J240)=0,"두 칸 모두 입력",
  IF($J240="지정 장비",K240,INDEX($CA:$CA,MATCH(K240,$CB:$CB,0)))),
IF($M240="삭제","삭제",
IF($M240="지정 장비",VLOOKUP($E240,OFFSET($BS:$BV,0,IF($B240=6,1,IF($B240=7,2,0))),MATCH($BV$1,OFFSET($BS$1:$BV$1,0,IF($B240=6,1,IF($B240=7,2,0))),0),1),
IF(OR($M240="캐릭터 상자 일반등급",$M240="캐릭터 상자 영웅등급"),"삭제",
IF(OR($M240="지정 캐릭터",$M240="지정 캐릭터 PP",IF(ISERROR(FIND("지정 캐릭터 LBP",$M240)),0,1)),
  IF(AND(OR($B240=10,$B240=11),$M240=OFFSET($M240,-1,0)),OFFSET(N240,-1,0),VLOOKUP($E240,$BZ:$CA,MATCH($CA$1,$BZ$1:$CA$1,0),1)),
IF(OR($M240="안 지정 캐릭터 영웅등급",$M240="안 지정 캐릭터 PP 일반등급",$M240="안 지정 캐릭터 PP 영웅등급"),
  IF(AND(OR($B240=10,$B240=11),$M240=OFFSET($M240,-1,0)),OFFSET(N240,-1,0),INT($E240*100000)),
"그외없음"))))))</f>
        <v>삭제</v>
      </c>
      <c r="O240" t="str">
        <f ca="1">IF(LEN(L240)&lt;&gt;0,
  IF(OR(LEN($J240)=0,LEN($K240)=0),"세 칸 모두 입력",L240),
IF($M240="삭제","삭제",
IF(OR($M240="지정 장비",$M240="캐릭터 상자 일반등급",$M240="캐릭터 상자 영웅등급",$M240="지정 캐릭터",IF(ISERROR(FIND("지정 캐릭터 LBP",$M240)),0,1),$M240="안 지정 캐릭터 영웅등급"),1,
IF($M240="지정 캐릭터 PP",
  IF(AND(OR($B240=10,$B240=11),$M240=OFFSET($M240,-1,0)),OFFSET(O240,-1,0),
    VLOOKUP($M240,$AP:$BB,MATCH($AX$1,$AP$1:$BB$1,0),0)+INT($E240*(VLOOKUP($M240,$AP:$BB,MATCH($AY$1,$AP$1:$BB$1,0),0)-VLOOKUP($M240,$AP:$BB,MATCH($AX$1,$AP$1:$BB$1,0),0)+1))),
IF(OR($M240="안 지정 캐릭터 PP 일반등급",$M240="안 지정 캐릭터 PP 영웅등급"),
  IF(AND(OR($B240=10,$B240=11),$M240=OFFSET($M240,-1,0)),OFFSET(O240,-1,0),
    VLOOKUP($M240,$AP:$BB,MATCH($AX$1,$AP$1:$BB$1,0),0)+INT($E240*(VLOOKUP($M240,$AP:$BB,MATCH($AY$1,$AP$1:$BB$1,0),0)-VLOOKUP($M240,$AP:$BB,MATCH($AX$1,$AP$1:$BB$1,0),0)+1))),
"그외없음")))))</f>
        <v>삭제</v>
      </c>
      <c r="P240" t="str">
        <f ca="1">IF($M240="삭제","삭제",
IF($M240="지정 장비",
  IF(ISBLANK(VLOOKUP($N240,[1]EquipTable!$1:$1048576,MATCH("표준 GO pr Min",[1]EquipTable!$1:$1,0),0)),"DI",
    IF(ISBLANK(VLOOKUP($N240,[1]EquipTable!$1:$1048576,MATCH("표준 DI pr Min",[1]EquipTable!$1:$1,0),0)),"GO",
      IF(G240&lt;IF($B240&lt;=1,0.5,0.25),"DI","GO"))),
IF(OR($M240="캐릭터 상자 일반등급",$M240="캐릭터 상자 영웅등급"),"DI",
IF(OR($M240="지정 캐릭터",IF(ISERROR(FIND("지정 캐릭터 LBP",$M240)),0,1),$M240="안 지정 캐릭터 영웅등급"),"DI",
IF($M240="지정 캐릭터 PP","DI",
IF(OR($M240="안 지정 캐릭터 PP 일반등급",$M240="안 지정 캐릭터 PP 영웅등급"),"GO",
"그외없음"))))))</f>
        <v>삭제</v>
      </c>
      <c r="Q240" t="str">
        <f ca="1">IF($M240="삭제","삭제",
IF($P240="GO","삭제",
IF($M240="지정 장비",
  IF(ISBLANK(VLOOKUP($N240,[1]EquipTable!$1:$1048576,MATCH("표준 DI pp Min",[1]EquipTable!$1:$1,0),0)),"삭제",
    VLOOKUP($N240,[1]EquipTable!$1:$1048576,MATCH("표준 DI pp Min",[1]EquipTable!$1:$1,0),0)+INT($H240*(VLOOKUP($N240,[1]EquipTable!$1:$1048576,MATCH("표준 DI pp Max",[1]EquipTable!$1:$1,0),0)-VLOOKUP($N240,[1]EquipTable!$1:$1048576,MATCH("표준 DI pp Min",[1]EquipTable!$1:$1,0),0)+1))),
IF(OR($M240="캐릭터 상자 일반등급",$M240="캐릭터 상자 영웅등급"),"삭제",
IF(OR($M240="지정 캐릭터",IF(ISERROR(FIND("지정 캐릭터 LBP",$M240)),0,1)),
  IF(AND(OR($B240=10,$B240=11),$M240=OFFSET($M240,-1,0)),OFFSET(Q240,-1,0),
    IF(ISBLANK(VLOOKUP($N240,[2]ActorTable!$1:$1048576,MATCH("표준 DI pp Min",[2]ActorTable!$1:$1,0),0)),"삭제",
      INT(VLOOKUP($M240,$AP:$BC,MATCH($AZ$1,$AP$1:$BC$1,0),0)*(VLOOKUP($N240,[2]ActorTable!$1:$1048576,MATCH("표준 DI pp Min",[2]ActorTable!$1:$1,0),0)+$H240*(VLOOKUP($N240,[2]ActorTable!$1:$1048576,MATCH("표준 DI pp Max",[2]ActorTable!$1:$1,0),0)-VLOOKUP($N240,[2]ActorTable!$1:$1048576,MATCH("표준 DI pp Min",[2]ActorTable!$1:$1,0),0)+1))))),
IF($M240="안 지정 캐릭터 영웅등급",
  IF(AND(OR($B240=10,$B240=11),$M240=OFFSET($M240,-1,0)),OFFSET(Q240,-1,0),
    VLOOKUP($M240,$AP:$BC,MATCH($BB$1,$AP$1:$BC$1,0),0)+INT($H240*(VLOOKUP($M240,$AP:$BC,MATCH($BC$1,$AP$1:$BC$1,0),0)-VLOOKUP($M240,$AP:$BC,MATCH($BB$1,$AP$1:$BC$1,0),0)+1))),
IF($M240="지정 캐릭터 PP",
  IF(AND(OR($B240=10,$B240=11),$M240=OFFSET($M240,-1,0)),OFFSET(Q240,-1,0),
    INT($O240*VLOOKUP($M240,$AP:$BC,MATCH($AZ$1,$AP$1:$BC$1,0),0)*IF($O240&lt;=15,1,1+($O240-15)^0.5/8)*CHOOSE(MID($N240,7,1)+1,1,1.25,2))),
"그외없음")))))))</f>
        <v>삭제</v>
      </c>
      <c r="R240" t="str">
        <f ca="1">IF($M240="삭제","삭제",
IF($M240="지정 장비",
  IF($P240="DI",
    VLOOKUP($N240,[1]EquipTable!$1:$1048576,MATCH("표준 DI pr Min",[1]EquipTable!$1:$1,0),0)+INT($I240*(VLOOKUP($N240,[1]EquipTable!$1:$1048576,MATCH("표준 DI pr Max",[1]EquipTable!$1:$1,0),0)-VLOOKUP($N240,[1]EquipTable!$1:$1048576,MATCH("표준 DI pr Min",[1]EquipTable!$1:$1,0),0)+1)),
    ROUNDDOWN(VLOOKUP($N240,[1]EquipTable!$1:$1048576,MATCH("표준 GO pr Min",[1]EquipTable!$1:$1,0),0)+INT($I240*(VLOOKUP($N240,[1]EquipTable!$1:$1048576,MATCH("표준 GO pr Max",[1]EquipTable!$1:$1,0),0)-VLOOKUP($N240,[1]EquipTable!$1:$1048576,MATCH("표준 GO pr Min",[1]EquipTable!$1:$1,0),0)+100)),-2)),
IF(OR($M240="캐릭터 상자 일반등급",$M240="캐릭터 상자 영웅등급"),VLOOKUP($M240,$AP:$BC,MATCH($AZ$1,$AP$1:$BC$1,0),0),
IF(OR($M240="지정 캐릭터",IF(ISERROR(FIND("지정 캐릭터 LBP",$M240)),0,1)),
  IF(AND(OR($B240=10,$B240=11),$M240=OFFSET($M240,-1,0)),OFFSET(R240,-1,0),
    INT(VLOOKUP($M240,$AP:$BC,MATCH($AZ$1,$AP$1:$BC$1,0),0)*(VLOOKUP($N240,[2]ActorTable!$1:$1048576,MATCH("표준 DI pr Min",[2]ActorTable!$1:$1,0),0)+$I240*(VLOOKUP($N240,[2]ActorTable!$1:$1048576,MATCH("표준 DI pr Max",[2]ActorTable!$1:$1,0),0)-VLOOKUP($N240,[2]ActorTable!$1:$1048576,MATCH("표준 DI pr Min",[2]ActorTable!$1:$1,0),0)+1)))),
IF($M240="안 지정 캐릭터 영웅등급",
  IF(AND(OR($B240=10,$B240=11),$M240=OFFSET($M240,-1,0)),OFFSET(R240,-1,0),
    VLOOKUP($M240,$AP:$BC,MATCH($AZ$1,$AP$1:$BC$1,0),0)+INT($I240*(VLOOKUP($M240,$AP:$BC,MATCH($BA$1,$AP$1:$BC$1,0),0)-VLOOKUP($M240,$AP:$BC,MATCH($AZ$1,$AP$1:$BC$1,0),0)+1))),
IF($M240="지정 캐릭터 PP",
  IF(AND(OR($B240=10,$B240=11),$M240=OFFSET($M240,-1,0)),OFFSET(R240,-1,0),
    INT($O240*VLOOKUP($M240,$AP:$BC,MATCH($AZ$1,$AP$1:$BC$1,0),0)*IF($O240&lt;=15,1,1+($O240-15)^0.5/8)*CHOOSE(MID($N240,7,1)+1,1,1.25,2)*(VLOOKUP($M240,$AP:$BC,MATCH($BA$1,$AP$1:$BC$1,0),0)+$I240*(VLOOKUP($M240,$AP:$BC,MATCH($BB$1,$AP$1:$BC$1,0),0)-VLOOKUP($M240,$AP:$BC,MATCH($BA$1,$AP$1:$BC$1,0),0))))),
IF(OR($M240="안 지정 캐릭터 PP 일반등급",$M240="안 지정 캐릭터 PP 영웅등급"),
  IF(AND(OR($B240=10,$B240=11),$M240=OFFSET($M240,-1,0)),OFFSET(R240,-1,0),
    $O240*VLOOKUP($M240,$AP:$BC,MATCH($AZ$1,$AP$1:$BC$1,0),0)),
"그외없음")))))))</f>
        <v>삭제</v>
      </c>
      <c r="S240" t="str">
        <f ca="1">IF(OR(ISNUMBER(N240),N240="삭제",ISBLANK(N240)),"",
IF(LEFT(N240,5)="Equip",
  IF($BP$1&lt;VLOOKUP(N240,[1]EquipTable!$1:$1048576,MATCH("업데이트순번",[1]EquipTable!$1:$1,0),0),"업데이트순번이상",""),
IF(LEFT(N240,5)="Actor",
  IF($BY$1&lt;VLOOKUP(N240,[2]ActorTable!$1:$1048576,MATCH("업데이트순번",[2]ActorTable!$1:$1,0),0),"업데이트순번이상",""),
"그외없음")))</f>
        <v/>
      </c>
      <c r="T240" t="str">
        <f ca="1">IF(OR(ISNUMBER(N240),N240="삭제",ISBLANK(N240)),"",
IF(LEFT(N240,5)="Equip",IF(MID(N240,7,1)="4","전설",""),
IF(LEFT(N240,5)="Actor",IF(MID(N240,7,1)="2","전설",""),
"그외없음")))</f>
        <v/>
      </c>
      <c r="AA240" t="str">
        <f ca="1">IF(ISBLANK(AB240),"",
VLOOKUP(AB240,OFFSET(INDIRECT("$A:$B"),0,MATCH(AB$1&amp;"_Verify",INDIRECT("$1:$1"),0)-1),2,0)
)</f>
        <v>fl2</v>
      </c>
      <c r="AB240" t="s">
        <v>88</v>
      </c>
      <c r="AC240" t="s">
        <v>481</v>
      </c>
      <c r="AD240">
        <v>1</v>
      </c>
      <c r="AE240" t="s">
        <v>129</v>
      </c>
      <c r="AF240">
        <v>70</v>
      </c>
      <c r="AG240">
        <v>49</v>
      </c>
      <c r="AH240" t="str">
        <f>IF(OR(ISNUMBER(AC240),AC240="삭제",ISBLANK(AC240)),"",
IF(LEFT(AC240,5)="Equip",
  IF($BP$1&lt;VLOOKUP(AC240,[1]EquipTable!$1:$1048576,MATCH("업데이트순번",[1]EquipTable!$1:$1,0),0),"업데이트순번이상",""),
IF(LEFT(AC240,5)="Actor",
  IF($BY$1&lt;VLOOKUP(AC240,[2]ActorTable!$1:$1048576,MATCH("업데이트순번",[2]ActorTable!$1:$1,0),0),"업데이트순번이상",""),
"그외없음")))</f>
        <v/>
      </c>
      <c r="AI240" s="11" t="str">
        <f>IF(OR(ISNUMBER(AC240),AC240="삭제",ISBLANK(AC240)),"",
IF(LEFT(AC240,5)="Equip",IF(MID(AC240,7,1)="4","전설",""),
IF(LEFT(AC240,5)="Actor",IF(MID(AC240,7,1)="2","전설",""),
"그외없음")))</f>
        <v/>
      </c>
      <c r="AJ240" t="str">
        <f>IF(ISBLANK($AB240),"",
IF(AND($B240&gt;=VLOOKUP($AB240,$AP:$AS,3,0),$B240&lt;=VLOOKUP($AB240,$AP:$AS,4,0)),"","슬롯타입이상"))</f>
        <v/>
      </c>
      <c r="AK240" t="str">
        <f>IF(OR(
  AND(NOT(ISERROR(FIND("상자",AB240))),ISBLANK(AC240)),
  AND(ISBLANK(AB240),ISBLANK(AC240)),
  AND(NOT(ISERROR(FIND("안 지정",AB240))),ISNUMBER(AC240))),"",
IF(AND(NOT(ISERROR(FIND("상자",AB240))),NOT(ISBLANK(AC240))),"밸류불필요",
IF(AND(NOT(ISERROR(FIND("안 지정",AB240))),NOT(ISNUMBER(AC240))),"숫자필요",
IF(NOT(ISERROR(FIND("장비",AB240))),
  IFERROR(VLOOKUP(AC240,[1]EquipTable!$A:$T,MATCH("이름참고",[1]EquipTable!$1:$1,0),0),"장비없음"),
IF(NOT(ISERROR(FIND("캐릭터",AB240))),
  IFERROR(VLOOKUP(AC240,[2]ActorTable!$A:$H,MATCH("이름참고",[2]ActorTable!$1:$1,0),0),"캐릭터없음"),
"")))))</f>
        <v>튤린</v>
      </c>
      <c r="AL240">
        <v>1</v>
      </c>
      <c r="AM240" t="str">
        <f ca="1">IF(ROW()=2,AN240,OFFSET(AM240,-1,0)&amp;IF(LEN(AN240)=0,"",","&amp;AN240))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v>
      </c>
      <c r="AN240" t="str">
        <f ca="1">IF(AL240&lt;&gt;1,"",
"{"""&amp;A$1&amp;""":"&amp;A240
&amp;","""&amp;B$1&amp;""":"&amp;B240
&amp;IF(LEN(AA240)=0,"",","""&amp;AA$1&amp;""":"""&amp;AA240&amp;"""")
&amp;IF(LEN(AC240)=0,"",","""&amp;AC$1&amp;""":"""&amp;AC240&amp;"""")
&amp;IF(LEN(AD240)=0,"",","""&amp;AD$1&amp;""":"&amp;AD240)
&amp;IF(LEN(AE240)=0,"",","""&amp;AE$1&amp;""":"""&amp;AE240&amp;"""")
&amp;IF(LEN(AF240)=0,"",","""&amp;AF$1&amp;""":"&amp;AF240)
&amp;IF(LEN(AG240)=0,"",","""&amp;AG$1&amp;""":"&amp;AG240)&amp;"}")</f>
        <v>{"dy":24,"sl":8,"tp":"fl2","vl":"Actor0037","cn":1,"pt":"DI","pp":70,"pr":49}</v>
      </c>
    </row>
    <row r="241" spans="1:40">
      <c r="A241">
        <v>24</v>
      </c>
      <c r="B241">
        <v>9</v>
      </c>
      <c r="C241">
        <f>IF(B241&lt;=9,0,
IF(B241=10,1,2))</f>
        <v>0</v>
      </c>
      <c r="D241">
        <f ca="1">RAND()</f>
        <v>0.76281908471585369</v>
      </c>
      <c r="E241">
        <f ca="1">RAND()</f>
        <v>0.71568458238609234</v>
      </c>
      <c r="F241">
        <f ca="1">RAND()</f>
        <v>0.42679127426370789</v>
      </c>
      <c r="G241">
        <f ca="1">RAND()</f>
        <v>0.18935541422524271</v>
      </c>
      <c r="H241">
        <f ca="1">RAND()</f>
        <v>4.7912494680427686E-3</v>
      </c>
      <c r="I241">
        <f ca="1">RAND()</f>
        <v>0.61343345224706225</v>
      </c>
      <c r="M241" t="str">
        <f ca="1">IF(LEN(J241)&lt;&gt;0,J241,VLOOKUP(D241+$B241,$BJ:$BK,MATCH($BK$1,$BJ$1:$BK$1,0),1))</f>
        <v>삭제</v>
      </c>
      <c r="N241" t="str">
        <f ca="1">IF(LEN(K241)&lt;&gt;0,
  IF(LEN($J241)=0,"두 칸 모두 입력",
  IF($J241="지정 장비",K241,INDEX($CA:$CA,MATCH(K241,$CB:$CB,0)))),
IF($M241="삭제","삭제",
IF($M241="지정 장비",VLOOKUP($E241,OFFSET($BS:$BV,0,IF($B241=6,1,IF($B241=7,2,0))),MATCH($BV$1,OFFSET($BS$1:$BV$1,0,IF($B241=6,1,IF($B241=7,2,0))),0),1),
IF(OR($M241="캐릭터 상자 일반등급",$M241="캐릭터 상자 영웅등급"),"삭제",
IF(OR($M241="지정 캐릭터",$M241="지정 캐릭터 PP",IF(ISERROR(FIND("지정 캐릭터 LBP",$M241)),0,1)),
  IF(AND(OR($B241=10,$B241=11),$M241=OFFSET($M241,-1,0)),OFFSET(N241,-1,0),VLOOKUP($E241,$BZ:$CA,MATCH($CA$1,$BZ$1:$CA$1,0),1)),
IF(OR($M241="안 지정 캐릭터 영웅등급",$M241="안 지정 캐릭터 PP 일반등급",$M241="안 지정 캐릭터 PP 영웅등급"),
  IF(AND(OR($B241=10,$B241=11),$M241=OFFSET($M241,-1,0)),OFFSET(N241,-1,0),INT($E241*100000)),
"그외없음"))))))</f>
        <v>삭제</v>
      </c>
      <c r="O241" t="str">
        <f ca="1">IF(LEN(L241)&lt;&gt;0,
  IF(OR(LEN($J241)=0,LEN($K241)=0),"세 칸 모두 입력",L241),
IF($M241="삭제","삭제",
IF(OR($M241="지정 장비",$M241="캐릭터 상자 일반등급",$M241="캐릭터 상자 영웅등급",$M241="지정 캐릭터",IF(ISERROR(FIND("지정 캐릭터 LBP",$M241)),0,1),$M241="안 지정 캐릭터 영웅등급"),1,
IF($M241="지정 캐릭터 PP",
  IF(AND(OR($B241=10,$B241=11),$M241=OFFSET($M241,-1,0)),OFFSET(O241,-1,0),
    VLOOKUP($M241,$AP:$BB,MATCH($AX$1,$AP$1:$BB$1,0),0)+INT($E241*(VLOOKUP($M241,$AP:$BB,MATCH($AY$1,$AP$1:$BB$1,0),0)-VLOOKUP($M241,$AP:$BB,MATCH($AX$1,$AP$1:$BB$1,0),0)+1))),
IF(OR($M241="안 지정 캐릭터 PP 일반등급",$M241="안 지정 캐릭터 PP 영웅등급"),
  IF(AND(OR($B241=10,$B241=11),$M241=OFFSET($M241,-1,0)),OFFSET(O241,-1,0),
    VLOOKUP($M241,$AP:$BB,MATCH($AX$1,$AP$1:$BB$1,0),0)+INT($E241*(VLOOKUP($M241,$AP:$BB,MATCH($AY$1,$AP$1:$BB$1,0),0)-VLOOKUP($M241,$AP:$BB,MATCH($AX$1,$AP$1:$BB$1,0),0)+1))),
"그외없음")))))</f>
        <v>삭제</v>
      </c>
      <c r="P241" t="str">
        <f ca="1">IF($M241="삭제","삭제",
IF($M241="지정 장비",
  IF(ISBLANK(VLOOKUP($N241,[1]EquipTable!$1:$1048576,MATCH("표준 GO pr Min",[1]EquipTable!$1:$1,0),0)),"DI",
    IF(ISBLANK(VLOOKUP($N241,[1]EquipTable!$1:$1048576,MATCH("표준 DI pr Min",[1]EquipTable!$1:$1,0),0)),"GO",
      IF(G241&lt;IF($B241&lt;=1,0.5,0.25),"DI","GO"))),
IF(OR($M241="캐릭터 상자 일반등급",$M241="캐릭터 상자 영웅등급"),"DI",
IF(OR($M241="지정 캐릭터",IF(ISERROR(FIND("지정 캐릭터 LBP",$M241)),0,1),$M241="안 지정 캐릭터 영웅등급"),"DI",
IF($M241="지정 캐릭터 PP","DI",
IF(OR($M241="안 지정 캐릭터 PP 일반등급",$M241="안 지정 캐릭터 PP 영웅등급"),"GO",
"그외없음"))))))</f>
        <v>삭제</v>
      </c>
      <c r="Q241" t="str">
        <f ca="1">IF($M241="삭제","삭제",
IF($P241="GO","삭제",
IF($M241="지정 장비",
  IF(ISBLANK(VLOOKUP($N241,[1]EquipTable!$1:$1048576,MATCH("표준 DI pp Min",[1]EquipTable!$1:$1,0),0)),"삭제",
    VLOOKUP($N241,[1]EquipTable!$1:$1048576,MATCH("표준 DI pp Min",[1]EquipTable!$1:$1,0),0)+INT($H241*(VLOOKUP($N241,[1]EquipTable!$1:$1048576,MATCH("표준 DI pp Max",[1]EquipTable!$1:$1,0),0)-VLOOKUP($N241,[1]EquipTable!$1:$1048576,MATCH("표준 DI pp Min",[1]EquipTable!$1:$1,0),0)+1))),
IF(OR($M241="캐릭터 상자 일반등급",$M241="캐릭터 상자 영웅등급"),"삭제",
IF(OR($M241="지정 캐릭터",IF(ISERROR(FIND("지정 캐릭터 LBP",$M241)),0,1)),
  IF(AND(OR($B241=10,$B241=11),$M241=OFFSET($M241,-1,0)),OFFSET(Q241,-1,0),
    IF(ISBLANK(VLOOKUP($N241,[2]ActorTable!$1:$1048576,MATCH("표준 DI pp Min",[2]ActorTable!$1:$1,0),0)),"삭제",
      INT(VLOOKUP($M241,$AP:$BC,MATCH($AZ$1,$AP$1:$BC$1,0),0)*(VLOOKUP($N241,[2]ActorTable!$1:$1048576,MATCH("표준 DI pp Min",[2]ActorTable!$1:$1,0),0)+$H241*(VLOOKUP($N241,[2]ActorTable!$1:$1048576,MATCH("표준 DI pp Max",[2]ActorTable!$1:$1,0),0)-VLOOKUP($N241,[2]ActorTable!$1:$1048576,MATCH("표준 DI pp Min",[2]ActorTable!$1:$1,0),0)+1))))),
IF($M241="안 지정 캐릭터 영웅등급",
  IF(AND(OR($B241=10,$B241=11),$M241=OFFSET($M241,-1,0)),OFFSET(Q241,-1,0),
    VLOOKUP($M241,$AP:$BC,MATCH($BB$1,$AP$1:$BC$1,0),0)+INT($H241*(VLOOKUP($M241,$AP:$BC,MATCH($BC$1,$AP$1:$BC$1,0),0)-VLOOKUP($M241,$AP:$BC,MATCH($BB$1,$AP$1:$BC$1,0),0)+1))),
IF($M241="지정 캐릭터 PP",
  IF(AND(OR($B241=10,$B241=11),$M241=OFFSET($M241,-1,0)),OFFSET(Q241,-1,0),
    INT($O241*VLOOKUP($M241,$AP:$BC,MATCH($AZ$1,$AP$1:$BC$1,0),0)*IF($O241&lt;=15,1,1+($O241-15)^0.5/8)*CHOOSE(MID($N241,7,1)+1,1,1.25,2))),
"그외없음")))))))</f>
        <v>삭제</v>
      </c>
      <c r="R241" t="str">
        <f ca="1">IF($M241="삭제","삭제",
IF($M241="지정 장비",
  IF($P241="DI",
    VLOOKUP($N241,[1]EquipTable!$1:$1048576,MATCH("표준 DI pr Min",[1]EquipTable!$1:$1,0),0)+INT($I241*(VLOOKUP($N241,[1]EquipTable!$1:$1048576,MATCH("표준 DI pr Max",[1]EquipTable!$1:$1,0),0)-VLOOKUP($N241,[1]EquipTable!$1:$1048576,MATCH("표준 DI pr Min",[1]EquipTable!$1:$1,0),0)+1)),
    ROUNDDOWN(VLOOKUP($N241,[1]EquipTable!$1:$1048576,MATCH("표준 GO pr Min",[1]EquipTable!$1:$1,0),0)+INT($I241*(VLOOKUP($N241,[1]EquipTable!$1:$1048576,MATCH("표준 GO pr Max",[1]EquipTable!$1:$1,0),0)-VLOOKUP($N241,[1]EquipTable!$1:$1048576,MATCH("표준 GO pr Min",[1]EquipTable!$1:$1,0),0)+100)),-2)),
IF(OR($M241="캐릭터 상자 일반등급",$M241="캐릭터 상자 영웅등급"),VLOOKUP($M241,$AP:$BC,MATCH($AZ$1,$AP$1:$BC$1,0),0),
IF(OR($M241="지정 캐릭터",IF(ISERROR(FIND("지정 캐릭터 LBP",$M241)),0,1)),
  IF(AND(OR($B241=10,$B241=11),$M241=OFFSET($M241,-1,0)),OFFSET(R241,-1,0),
    INT(VLOOKUP($M241,$AP:$BC,MATCH($AZ$1,$AP$1:$BC$1,0),0)*(VLOOKUP($N241,[2]ActorTable!$1:$1048576,MATCH("표준 DI pr Min",[2]ActorTable!$1:$1,0),0)+$I241*(VLOOKUP($N241,[2]ActorTable!$1:$1048576,MATCH("표준 DI pr Max",[2]ActorTable!$1:$1,0),0)-VLOOKUP($N241,[2]ActorTable!$1:$1048576,MATCH("표준 DI pr Min",[2]ActorTable!$1:$1,0),0)+1)))),
IF($M241="안 지정 캐릭터 영웅등급",
  IF(AND(OR($B241=10,$B241=11),$M241=OFFSET($M241,-1,0)),OFFSET(R241,-1,0),
    VLOOKUP($M241,$AP:$BC,MATCH($AZ$1,$AP$1:$BC$1,0),0)+INT($I241*(VLOOKUP($M241,$AP:$BC,MATCH($BA$1,$AP$1:$BC$1,0),0)-VLOOKUP($M241,$AP:$BC,MATCH($AZ$1,$AP$1:$BC$1,0),0)+1))),
IF($M241="지정 캐릭터 PP",
  IF(AND(OR($B241=10,$B241=11),$M241=OFFSET($M241,-1,0)),OFFSET(R241,-1,0),
    INT($O241*VLOOKUP($M241,$AP:$BC,MATCH($AZ$1,$AP$1:$BC$1,0),0)*IF($O241&lt;=15,1,1+($O241-15)^0.5/8)*CHOOSE(MID($N241,7,1)+1,1,1.25,2)*(VLOOKUP($M241,$AP:$BC,MATCH($BA$1,$AP$1:$BC$1,0),0)+$I241*(VLOOKUP($M241,$AP:$BC,MATCH($BB$1,$AP$1:$BC$1,0),0)-VLOOKUP($M241,$AP:$BC,MATCH($BA$1,$AP$1:$BC$1,0),0))))),
IF(OR($M241="안 지정 캐릭터 PP 일반등급",$M241="안 지정 캐릭터 PP 영웅등급"),
  IF(AND(OR($B241=10,$B241=11),$M241=OFFSET($M241,-1,0)),OFFSET(R241,-1,0),
    $O241*VLOOKUP($M241,$AP:$BC,MATCH($AZ$1,$AP$1:$BC$1,0),0)),
"그외없음")))))))</f>
        <v>삭제</v>
      </c>
      <c r="S241" t="str">
        <f ca="1">IF(OR(ISNUMBER(N241),N241="삭제",ISBLANK(N241)),"",
IF(LEFT(N241,5)="Equip",
  IF($BP$1&lt;VLOOKUP(N241,[1]EquipTable!$1:$1048576,MATCH("업데이트순번",[1]EquipTable!$1:$1,0),0),"업데이트순번이상",""),
IF(LEFT(N241,5)="Actor",
  IF($BY$1&lt;VLOOKUP(N241,[2]ActorTable!$1:$1048576,MATCH("업데이트순번",[2]ActorTable!$1:$1,0),0),"업데이트순번이상",""),
"그외없음")))</f>
        <v/>
      </c>
      <c r="T241" t="str">
        <f ca="1">IF(OR(ISNUMBER(N241),N241="삭제",ISBLANK(N241)),"",
IF(LEFT(N241,5)="Equip",IF(MID(N241,7,1)="4","전설",""),
IF(LEFT(N241,5)="Actor",IF(MID(N241,7,1)="2","전설",""),
"그외없음")))</f>
        <v/>
      </c>
      <c r="AA241" t="str">
        <f ca="1">IF(ISBLANK(AB241),"",
VLOOKUP(AB241,OFFSET(INDIRECT("$A:$B"),0,MATCH(AB$1&amp;"_Verify",INDIRECT("$1:$1"),0)-1),2,0)
)</f>
        <v>fl3</v>
      </c>
      <c r="AB241" t="s">
        <v>89</v>
      </c>
      <c r="AC241" t="s">
        <v>481</v>
      </c>
      <c r="AD241">
        <v>1</v>
      </c>
      <c r="AE241" t="s">
        <v>129</v>
      </c>
      <c r="AF241">
        <v>70</v>
      </c>
      <c r="AG241">
        <v>49</v>
      </c>
      <c r="AH241" t="str">
        <f>IF(OR(ISNUMBER(AC241),AC241="삭제",ISBLANK(AC241)),"",
IF(LEFT(AC241,5)="Equip",
  IF($BP$1&lt;VLOOKUP(AC241,[1]EquipTable!$1:$1048576,MATCH("업데이트순번",[1]EquipTable!$1:$1,0),0),"업데이트순번이상",""),
IF(LEFT(AC241,5)="Actor",
  IF($BY$1&lt;VLOOKUP(AC241,[2]ActorTable!$1:$1048576,MATCH("업데이트순번",[2]ActorTable!$1:$1,0),0),"업데이트순번이상",""),
"그외없음")))</f>
        <v/>
      </c>
      <c r="AI241" s="11" t="str">
        <f>IF(OR(ISNUMBER(AC241),AC241="삭제",ISBLANK(AC241)),"",
IF(LEFT(AC241,5)="Equip",IF(MID(AC241,7,1)="4","전설",""),
IF(LEFT(AC241,5)="Actor",IF(MID(AC241,7,1)="2","전설",""),
"그외없음")))</f>
        <v/>
      </c>
      <c r="AJ241" t="str">
        <f>IF(ISBLANK($AB241),"",
IF(AND($B241&gt;=VLOOKUP($AB241,$AP:$AS,3,0),$B241&lt;=VLOOKUP($AB241,$AP:$AS,4,0)),"","슬롯타입이상"))</f>
        <v/>
      </c>
      <c r="AK241" t="str">
        <f>IF(OR(
  AND(NOT(ISERROR(FIND("상자",AB241))),ISBLANK(AC241)),
  AND(ISBLANK(AB241),ISBLANK(AC241)),
  AND(NOT(ISERROR(FIND("안 지정",AB241))),ISNUMBER(AC241))),"",
IF(AND(NOT(ISERROR(FIND("상자",AB241))),NOT(ISBLANK(AC241))),"밸류불필요",
IF(AND(NOT(ISERROR(FIND("안 지정",AB241))),NOT(ISNUMBER(AC241))),"숫자필요",
IF(NOT(ISERROR(FIND("장비",AB241))),
  IFERROR(VLOOKUP(AC241,[1]EquipTable!$A:$T,MATCH("이름참고",[1]EquipTable!$1:$1,0),0),"장비없음"),
IF(NOT(ISERROR(FIND("캐릭터",AB241))),
  IFERROR(VLOOKUP(AC241,[2]ActorTable!$A:$H,MATCH("이름참고",[2]ActorTable!$1:$1,0),0),"캐릭터없음"),
"")))))</f>
        <v>튤린</v>
      </c>
      <c r="AL241">
        <v>1</v>
      </c>
      <c r="AM241" t="str">
        <f ca="1">IF(ROW()=2,AN241,OFFSET(AM241,-1,0)&amp;IF(LEN(AN241)=0,"",","&amp;AN241))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v>
      </c>
      <c r="AN241" t="str">
        <f ca="1">IF(AL241&lt;&gt;1,"",
"{"""&amp;A$1&amp;""":"&amp;A241
&amp;","""&amp;B$1&amp;""":"&amp;B241
&amp;IF(LEN(AA241)=0,"",","""&amp;AA$1&amp;""":"""&amp;AA241&amp;"""")
&amp;IF(LEN(AC241)=0,"",","""&amp;AC$1&amp;""":"""&amp;AC241&amp;"""")
&amp;IF(LEN(AD241)=0,"",","""&amp;AD$1&amp;""":"&amp;AD241)
&amp;IF(LEN(AE241)=0,"",","""&amp;AE$1&amp;""":"""&amp;AE241&amp;"""")
&amp;IF(LEN(AF241)=0,"",","""&amp;AF$1&amp;""":"&amp;AF241)
&amp;IF(LEN(AG241)=0,"",","""&amp;AG$1&amp;""":"&amp;AG241)&amp;"}")</f>
        <v>{"dy":24,"sl":9,"tp":"fl3","vl":"Actor0037","cn":1,"pt":"DI","pp":70,"pr":49}</v>
      </c>
    </row>
    <row r="242" spans="1:40">
      <c r="A242">
        <v>25</v>
      </c>
      <c r="B242">
        <v>0</v>
      </c>
      <c r="C242">
        <f>IF(B242&lt;=9,0,
IF(B242=10,1,2))</f>
        <v>0</v>
      </c>
      <c r="D242">
        <f ca="1">RAND()</f>
        <v>0.47391022887104284</v>
      </c>
      <c r="E242">
        <f ca="1">RAND()</f>
        <v>5.1087592752511179E-3</v>
      </c>
      <c r="F242">
        <f ca="1">RAND()</f>
        <v>0.97265483504712336</v>
      </c>
      <c r="G242">
        <f ca="1">RAND()</f>
        <v>0.37795966733634234</v>
      </c>
      <c r="H242">
        <f ca="1">RAND()</f>
        <v>0.22662027331301338</v>
      </c>
      <c r="I242">
        <f ca="1">RAND()</f>
        <v>0.12108296102005434</v>
      </c>
      <c r="M242" t="str">
        <f ca="1">IF(LEN(J242)&lt;&gt;0,J242,VLOOKUP(D242+$B242,$BJ:$BK,MATCH($BK$1,$BJ$1:$BK$1,0),1))</f>
        <v>지정 장비</v>
      </c>
      <c r="N242" t="str">
        <f ca="1">IF(LEN(K242)&lt;&gt;0,
  IF(LEN($J242)=0,"두 칸 모두 입력",
  IF($J242="지정 장비",K242,INDEX($CA:$CA,MATCH(K242,$CB:$CB,0)))),
IF($M242="삭제","삭제",
IF($M242="지정 장비",VLOOKUP($E242,OFFSET($BS:$BV,0,IF($B242=6,1,IF($B242=7,2,0))),MATCH($BV$1,OFFSET($BS$1:$BV$1,0,IF($B242=6,1,IF($B242=7,2,0))),0),1),
IF(OR($M242="캐릭터 상자 일반등급",$M242="캐릭터 상자 영웅등급"),"삭제",
IF(OR($M242="지정 캐릭터",$M242="지정 캐릭터 PP",IF(ISERROR(FIND("지정 캐릭터 LBP",$M242)),0,1)),
  IF(AND(OR($B242=10,$B242=11),$M242=OFFSET($M242,-1,0)),OFFSET(N242,-1,0),VLOOKUP($E242,$BZ:$CA,MATCH($CA$1,$BZ$1:$CA$1,0),1)),
IF(OR($M242="안 지정 캐릭터 영웅등급",$M242="안 지정 캐릭터 PP 일반등급",$M242="안 지정 캐릭터 PP 영웅등급"),
  IF(AND(OR($B242=10,$B242=11),$M242=OFFSET($M242,-1,0)),OFFSET(N242,-1,0),INT($E242*100000)),
"그외없음"))))))</f>
        <v>Equip0001</v>
      </c>
      <c r="O242">
        <f ca="1">IF(LEN(L242)&lt;&gt;0,
  IF(OR(LEN($J242)=0,LEN($K242)=0),"세 칸 모두 입력",L242),
IF($M242="삭제","삭제",
IF(OR($M242="지정 장비",$M242="캐릭터 상자 일반등급",$M242="캐릭터 상자 영웅등급",$M242="지정 캐릭터",IF(ISERROR(FIND("지정 캐릭터 LBP",$M242)),0,1),$M242="안 지정 캐릭터 영웅등급"),1,
IF($M242="지정 캐릭터 PP",
  IF(AND(OR($B242=10,$B242=11),$M242=OFFSET($M242,-1,0)),OFFSET(O242,-1,0),
    VLOOKUP($M242,$AP:$BB,MATCH($AX$1,$AP$1:$BB$1,0),0)+INT($E242*(VLOOKUP($M242,$AP:$BB,MATCH($AY$1,$AP$1:$BB$1,0),0)-VLOOKUP($M242,$AP:$BB,MATCH($AX$1,$AP$1:$BB$1,0),0)+1))),
IF(OR($M242="안 지정 캐릭터 PP 일반등급",$M242="안 지정 캐릭터 PP 영웅등급"),
  IF(AND(OR($B242=10,$B242=11),$M242=OFFSET($M242,-1,0)),OFFSET(O242,-1,0),
    VLOOKUP($M242,$AP:$BB,MATCH($AX$1,$AP$1:$BB$1,0),0)+INT($E242*(VLOOKUP($M242,$AP:$BB,MATCH($AY$1,$AP$1:$BB$1,0),0)-VLOOKUP($M242,$AP:$BB,MATCH($AX$1,$AP$1:$BB$1,0),0)+1))),
"그외없음")))))</f>
        <v>1</v>
      </c>
      <c r="P242" t="str">
        <f ca="1">IF($M242="삭제","삭제",
IF($M242="지정 장비",
  IF(ISBLANK(VLOOKUP($N242,[1]EquipTable!$1:$1048576,MATCH("표준 GO pr Min",[1]EquipTable!$1:$1,0),0)),"DI",
    IF(ISBLANK(VLOOKUP($N242,[1]EquipTable!$1:$1048576,MATCH("표준 DI pr Min",[1]EquipTable!$1:$1,0),0)),"GO",
      IF(G242&lt;IF($B242&lt;=1,0.5,0.25),"DI","GO"))),
IF(OR($M242="캐릭터 상자 일반등급",$M242="캐릭터 상자 영웅등급"),"DI",
IF(OR($M242="지정 캐릭터",IF(ISERROR(FIND("지정 캐릭터 LBP",$M242)),0,1),$M242="안 지정 캐릭터 영웅등급"),"DI",
IF($M242="지정 캐릭터 PP","DI",
IF(OR($M242="안 지정 캐릭터 PP 일반등급",$M242="안 지정 캐릭터 PP 영웅등급"),"GO",
"그외없음"))))))</f>
        <v>GO</v>
      </c>
      <c r="Q242" t="str">
        <f ca="1">IF($M242="삭제","삭제",
IF($P242="GO","삭제",
IF($M242="지정 장비",
  IF(ISBLANK(VLOOKUP($N242,[1]EquipTable!$1:$1048576,MATCH("표준 DI pp Min",[1]EquipTable!$1:$1,0),0)),"삭제",
    VLOOKUP($N242,[1]EquipTable!$1:$1048576,MATCH("표준 DI pp Min",[1]EquipTable!$1:$1,0),0)+INT($H242*(VLOOKUP($N242,[1]EquipTable!$1:$1048576,MATCH("표준 DI pp Max",[1]EquipTable!$1:$1,0),0)-VLOOKUP($N242,[1]EquipTable!$1:$1048576,MATCH("표준 DI pp Min",[1]EquipTable!$1:$1,0),0)+1))),
IF(OR($M242="캐릭터 상자 일반등급",$M242="캐릭터 상자 영웅등급"),"삭제",
IF(OR($M242="지정 캐릭터",IF(ISERROR(FIND("지정 캐릭터 LBP",$M242)),0,1)),
  IF(AND(OR($B242=10,$B242=11),$M242=OFFSET($M242,-1,0)),OFFSET(Q242,-1,0),
    IF(ISBLANK(VLOOKUP($N242,[2]ActorTable!$1:$1048576,MATCH("표준 DI pp Min",[2]ActorTable!$1:$1,0),0)),"삭제",
      INT(VLOOKUP($M242,$AP:$BC,MATCH($AZ$1,$AP$1:$BC$1,0),0)*(VLOOKUP($N242,[2]ActorTable!$1:$1048576,MATCH("표준 DI pp Min",[2]ActorTable!$1:$1,0),0)+$H242*(VLOOKUP($N242,[2]ActorTable!$1:$1048576,MATCH("표준 DI pp Max",[2]ActorTable!$1:$1,0),0)-VLOOKUP($N242,[2]ActorTable!$1:$1048576,MATCH("표준 DI pp Min",[2]ActorTable!$1:$1,0),0)+1))))),
IF($M242="안 지정 캐릭터 영웅등급",
  IF(AND(OR($B242=10,$B242=11),$M242=OFFSET($M242,-1,0)),OFFSET(Q242,-1,0),
    VLOOKUP($M242,$AP:$BC,MATCH($BB$1,$AP$1:$BC$1,0),0)+INT($H242*(VLOOKUP($M242,$AP:$BC,MATCH($BC$1,$AP$1:$BC$1,0),0)-VLOOKUP($M242,$AP:$BC,MATCH($BB$1,$AP$1:$BC$1,0),0)+1))),
IF($M242="지정 캐릭터 PP",
  IF(AND(OR($B242=10,$B242=11),$M242=OFFSET($M242,-1,0)),OFFSET(Q242,-1,0),
    INT($O242*VLOOKUP($M242,$AP:$BC,MATCH($AZ$1,$AP$1:$BC$1,0),0)*IF($O242&lt;=15,1,1+($O242-15)^0.5/8)*CHOOSE(MID($N242,7,1)+1,1,1.25,2))),
"그외없음")))))))</f>
        <v>삭제</v>
      </c>
      <c r="R242">
        <f ca="1">IF($M242="삭제","삭제",
IF($M242="지정 장비",
  IF($P242="DI",
    VLOOKUP($N242,[1]EquipTable!$1:$1048576,MATCH("표준 DI pr Min",[1]EquipTable!$1:$1,0),0)+INT($I242*(VLOOKUP($N242,[1]EquipTable!$1:$1048576,MATCH("표준 DI pr Max",[1]EquipTable!$1:$1,0),0)-VLOOKUP($N242,[1]EquipTable!$1:$1048576,MATCH("표준 DI pr Min",[1]EquipTable!$1:$1,0),0)+1)),
    ROUNDDOWN(VLOOKUP($N242,[1]EquipTable!$1:$1048576,MATCH("표준 GO pr Min",[1]EquipTable!$1:$1,0),0)+INT($I242*(VLOOKUP($N242,[1]EquipTable!$1:$1048576,MATCH("표준 GO pr Max",[1]EquipTable!$1:$1,0),0)-VLOOKUP($N242,[1]EquipTable!$1:$1048576,MATCH("표준 GO pr Min",[1]EquipTable!$1:$1,0),0)+100)),-2)),
IF(OR($M242="캐릭터 상자 일반등급",$M242="캐릭터 상자 영웅등급"),VLOOKUP($M242,$AP:$BC,MATCH($AZ$1,$AP$1:$BC$1,0),0),
IF(OR($M242="지정 캐릭터",IF(ISERROR(FIND("지정 캐릭터 LBP",$M242)),0,1)),
  IF(AND(OR($B242=10,$B242=11),$M242=OFFSET($M242,-1,0)),OFFSET(R242,-1,0),
    INT(VLOOKUP($M242,$AP:$BC,MATCH($AZ$1,$AP$1:$BC$1,0),0)*(VLOOKUP($N242,[2]ActorTable!$1:$1048576,MATCH("표준 DI pr Min",[2]ActorTable!$1:$1,0),0)+$I242*(VLOOKUP($N242,[2]ActorTable!$1:$1048576,MATCH("표준 DI pr Max",[2]ActorTable!$1:$1,0),0)-VLOOKUP($N242,[2]ActorTable!$1:$1048576,MATCH("표준 DI pr Min",[2]ActorTable!$1:$1,0),0)+1)))),
IF($M242="안 지정 캐릭터 영웅등급",
  IF(AND(OR($B242=10,$B242=11),$M242=OFFSET($M242,-1,0)),OFFSET(R242,-1,0),
    VLOOKUP($M242,$AP:$BC,MATCH($AZ$1,$AP$1:$BC$1,0),0)+INT($I242*(VLOOKUP($M242,$AP:$BC,MATCH($BA$1,$AP$1:$BC$1,0),0)-VLOOKUP($M242,$AP:$BC,MATCH($AZ$1,$AP$1:$BC$1,0),0)+1))),
IF($M242="지정 캐릭터 PP",
  IF(AND(OR($B242=10,$B242=11),$M242=OFFSET($M242,-1,0)),OFFSET(R242,-1,0),
    INT($O242*VLOOKUP($M242,$AP:$BC,MATCH($AZ$1,$AP$1:$BC$1,0),0)*IF($O242&lt;=15,1,1+($O242-15)^0.5/8)*CHOOSE(MID($N242,7,1)+1,1,1.25,2)*(VLOOKUP($M242,$AP:$BC,MATCH($BA$1,$AP$1:$BC$1,0),0)+$I242*(VLOOKUP($M242,$AP:$BC,MATCH($BB$1,$AP$1:$BC$1,0),0)-VLOOKUP($M242,$AP:$BC,MATCH($BA$1,$AP$1:$BC$1,0),0))))),
IF(OR($M242="안 지정 캐릭터 PP 일반등급",$M242="안 지정 캐릭터 PP 영웅등급"),
  IF(AND(OR($B242=10,$B242=11),$M242=OFFSET($M242,-1,0)),OFFSET(R242,-1,0),
    $O242*VLOOKUP($M242,$AP:$BC,MATCH($AZ$1,$AP$1:$BC$1,0),0)),
"그외없음")))))))</f>
        <v>600</v>
      </c>
      <c r="S242" t="str">
        <f ca="1">IF(OR(ISNUMBER(N242),N242="삭제",ISBLANK(N242)),"",
IF(LEFT(N242,5)="Equip",
  IF($BP$1&lt;VLOOKUP(N242,[1]EquipTable!$1:$1048576,MATCH("업데이트순번",[1]EquipTable!$1:$1,0),0),"업데이트순번이상",""),
IF(LEFT(N242,5)="Actor",
  IF($BY$1&lt;VLOOKUP(N242,[2]ActorTable!$1:$1048576,MATCH("업데이트순번",[2]ActorTable!$1:$1,0),0),"업데이트순번이상",""),
"그외없음")))</f>
        <v/>
      </c>
      <c r="T242" t="str">
        <f ca="1">IF(OR(ISNUMBER(N242),N242="삭제",ISBLANK(N242)),"",
IF(LEFT(N242,5)="Equip",IF(MID(N242,7,1)="4","전설",""),
IF(LEFT(N242,5)="Actor",IF(MID(N242,7,1)="2","전설",""),
"그외없음")))</f>
        <v/>
      </c>
      <c r="U242" t="s">
        <v>82</v>
      </c>
      <c r="V242" t="s">
        <v>238</v>
      </c>
      <c r="W242">
        <v>1</v>
      </c>
      <c r="X242" t="s">
        <v>125</v>
      </c>
      <c r="Z242">
        <v>800</v>
      </c>
      <c r="AA242" t="str">
        <f ca="1">IF(ISBLANK(AB242),"",
VLOOKUP(AB242,OFFSET(INDIRECT("$A:$B"),0,MATCH(AB$1&amp;"_Verify",INDIRECT("$1:$1"),0)-1),2,0)
)</f>
        <v>fe</v>
      </c>
      <c r="AB242" t="s">
        <v>82</v>
      </c>
      <c r="AC242" t="s">
        <v>395</v>
      </c>
      <c r="AD242">
        <v>1</v>
      </c>
      <c r="AE242" t="s">
        <v>125</v>
      </c>
      <c r="AG242">
        <v>800</v>
      </c>
      <c r="AH242" t="str">
        <f ca="1">IF(OR(ISNUMBER(AC242),AC242="삭제",ISBLANK(AC242)),"",
IF(LEFT(AC242,5)="Equip",
  IF($BP$1&lt;VLOOKUP(AC242,[1]EquipTable!$1:$1048576,MATCH("업데이트순번",[1]EquipTable!$1:$1,0),0),"업데이트순번이상",""),
IF(LEFT(AC242,5)="Actor",
  IF($BY$1&lt;VLOOKUP(AC242,[2]ActorTable!$1:$1048576,MATCH("업데이트순번",[2]ActorTable!$1:$1,0),0),"업데이트순번이상",""),
"그외없음")))</f>
        <v/>
      </c>
      <c r="AI242" s="11" t="str">
        <f>IF(OR(ISNUMBER(AC242),AC242="삭제",ISBLANK(AC242)),"",
IF(LEFT(AC242,5)="Equip",IF(MID(AC242,7,1)="4","전설",""),
IF(LEFT(AC242,5)="Actor",IF(MID(AC242,7,1)="2","전설",""),
"그외없음")))</f>
        <v/>
      </c>
      <c r="AJ242" t="str">
        <f>IF(ISBLANK($AB242),"",
IF(AND($B242&gt;=VLOOKUP($AB242,$AP:$AS,3,0),$B242&lt;=VLOOKUP($AB242,$AP:$AS,4,0)),"","슬롯타입이상"))</f>
        <v/>
      </c>
      <c r="AK242" t="str">
        <f ca="1">IF(OR(
  AND(NOT(ISERROR(FIND("상자",AB242))),ISBLANK(AC242)),
  AND(ISBLANK(AB242),ISBLANK(AC242)),
  AND(NOT(ISERROR(FIND("안 지정",AB242))),ISNUMBER(AC242))),"",
IF(AND(NOT(ISERROR(FIND("상자",AB242))),NOT(ISBLANK(AC242))),"밸류불필요",
IF(AND(NOT(ISERROR(FIND("안 지정",AB242))),NOT(ISNUMBER(AC242))),"숫자필요",
IF(NOT(ISERROR(FIND("장비",AB242))),
  IFERROR(VLOOKUP(AC242,[1]EquipTable!$A:$T,MATCH("이름참고",[1]EquipTable!$1:$1,0),0),"장비없음"),
IF(NOT(ISERROR(FIND("캐릭터",AB242))),
  IFERROR(VLOOKUP(AC242,[2]ActorTable!$A:$H,MATCH("이름참고",[2]ActorTable!$1:$1,0),0),"캐릭터없음"),
"")))))</f>
        <v>숨겨온 원한</v>
      </c>
      <c r="AL242">
        <v>1</v>
      </c>
      <c r="AM242" t="str">
        <f ca="1">IF(ROW()=2,AN242,OFFSET(AM242,-1,0)&amp;IF(LEN(AN242)=0,"",","&amp;AN242))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v>
      </c>
      <c r="AN242" t="str">
        <f ca="1">IF(AL242&lt;&gt;1,"",
"{"""&amp;A$1&amp;""":"&amp;A242
&amp;","""&amp;B$1&amp;""":"&amp;B242
&amp;IF(LEN(AA242)=0,"",","""&amp;AA$1&amp;""":"""&amp;AA242&amp;"""")
&amp;IF(LEN(AC242)=0,"",","""&amp;AC$1&amp;""":"""&amp;AC242&amp;"""")
&amp;IF(LEN(AD242)=0,"",","""&amp;AD$1&amp;""":"&amp;AD242)
&amp;IF(LEN(AE242)=0,"",","""&amp;AE$1&amp;""":"""&amp;AE242&amp;"""")
&amp;IF(LEN(AF242)=0,"",","""&amp;AF$1&amp;""":"&amp;AF242)
&amp;IF(LEN(AG242)=0,"",","""&amp;AG$1&amp;""":"&amp;AG242)&amp;"}")</f>
        <v>{"dy":25,"sl":0,"tp":"fe","vl":"Equip1002","cn":1,"pt":"GO","pr":800}</v>
      </c>
    </row>
    <row r="243" spans="1:40">
      <c r="A243">
        <v>25</v>
      </c>
      <c r="B243">
        <v>1</v>
      </c>
      <c r="C243">
        <f>IF(B243&lt;=9,0,
IF(B243=10,1,2))</f>
        <v>0</v>
      </c>
      <c r="D243">
        <f ca="1">RAND()</f>
        <v>0.7842550110670482</v>
      </c>
      <c r="E243">
        <f ca="1">RAND()</f>
        <v>0.37669961694539977</v>
      </c>
      <c r="F243">
        <f ca="1">RAND()</f>
        <v>0.74063577467132247</v>
      </c>
      <c r="G243">
        <f ca="1">RAND()</f>
        <v>0.66614488460056198</v>
      </c>
      <c r="H243">
        <f ca="1">RAND()</f>
        <v>0.84691689157083305</v>
      </c>
      <c r="I243">
        <f ca="1">RAND()</f>
        <v>0.34371285885712277</v>
      </c>
      <c r="J243" t="s">
        <v>82</v>
      </c>
      <c r="K243" t="s">
        <v>464</v>
      </c>
      <c r="M243" t="str">
        <f>IF(LEN(J243)&lt;&gt;0,J243,VLOOKUP(D243+$B243,$BJ:$BK,MATCH($BK$1,$BJ$1:$BK$1,0),1))</f>
        <v>지정 장비</v>
      </c>
      <c r="N243" t="str">
        <f ca="1">IF(LEN(K243)&lt;&gt;0,
  IF(LEN($J243)=0,"두 칸 모두 입력",
  IF($J243="지정 장비",K243,INDEX($CA:$CA,MATCH(K243,$CB:$CB,0)))),
IF($M243="삭제","삭제",
IF($M243="지정 장비",VLOOKUP($E243,OFFSET($BS:$BV,0,IF($B243=6,1,IF($B243=7,2,0))),MATCH($BV$1,OFFSET($BS$1:$BV$1,0,IF($B243=6,1,IF($B243=7,2,0))),0),1),
IF(OR($M243="캐릭터 상자 일반등급",$M243="캐릭터 상자 영웅등급"),"삭제",
IF(OR($M243="지정 캐릭터",$M243="지정 캐릭터 PP",IF(ISERROR(FIND("지정 캐릭터 LBP",$M243)),0,1)),
  IF(AND(OR($B243=10,$B243=11),$M243=OFFSET($M243,-1,0)),OFFSET(N243,-1,0),VLOOKUP($E243,$BZ:$CA,MATCH($CA$1,$BZ$1:$CA$1,0),1)),
IF(OR($M243="안 지정 캐릭터 영웅등급",$M243="안 지정 캐릭터 PP 일반등급",$M243="안 지정 캐릭터 PP 영웅등급"),
  IF(AND(OR($B243=10,$B243=11),$M243=OFFSET($M243,-1,0)),OFFSET(N243,-1,0),INT($E243*100000)),
"그외없음"))))))</f>
        <v>Equip0403</v>
      </c>
      <c r="O243">
        <f ca="1">IF(LEN(L243)&lt;&gt;0,
  IF(OR(LEN($J243)=0,LEN($K243)=0),"세 칸 모두 입력",L243),
IF($M243="삭제","삭제",
IF(OR($M243="지정 장비",$M243="캐릭터 상자 일반등급",$M243="캐릭터 상자 영웅등급",$M243="지정 캐릭터",IF(ISERROR(FIND("지정 캐릭터 LBP",$M243)),0,1),$M243="안 지정 캐릭터 영웅등급"),1,
IF($M243="지정 캐릭터 PP",
  IF(AND(OR($B243=10,$B243=11),$M243=OFFSET($M243,-1,0)),OFFSET(O243,-1,0),
    VLOOKUP($M243,$AP:$BB,MATCH($AX$1,$AP$1:$BB$1,0),0)+INT($E243*(VLOOKUP($M243,$AP:$BB,MATCH($AY$1,$AP$1:$BB$1,0),0)-VLOOKUP($M243,$AP:$BB,MATCH($AX$1,$AP$1:$BB$1,0),0)+1))),
IF(OR($M243="안 지정 캐릭터 PP 일반등급",$M243="안 지정 캐릭터 PP 영웅등급"),
  IF(AND(OR($B243=10,$B243=11),$M243=OFFSET($M243,-1,0)),OFFSET(O243,-1,0),
    VLOOKUP($M243,$AP:$BB,MATCH($AX$1,$AP$1:$BB$1,0),0)+INT($E243*(VLOOKUP($M243,$AP:$BB,MATCH($AY$1,$AP$1:$BB$1,0),0)-VLOOKUP($M243,$AP:$BB,MATCH($AX$1,$AP$1:$BB$1,0),0)+1))),
"그외없음")))))</f>
        <v>1</v>
      </c>
      <c r="P243" t="str">
        <f ca="1">IF($M243="삭제","삭제",
IF($M243="지정 장비",
  IF(ISBLANK(VLOOKUP($N243,[1]EquipTable!$1:$1048576,MATCH("표준 GO pr Min",[1]EquipTable!$1:$1,0),0)),"DI",
    IF(ISBLANK(VLOOKUP($N243,[1]EquipTable!$1:$1048576,MATCH("표준 DI pr Min",[1]EquipTable!$1:$1,0),0)),"GO",
      IF(G243&lt;IF($B243&lt;=1,0.5,0.25),"DI","GO"))),
IF(OR($M243="캐릭터 상자 일반등급",$M243="캐릭터 상자 영웅등급"),"DI",
IF(OR($M243="지정 캐릭터",IF(ISERROR(FIND("지정 캐릭터 LBP",$M243)),0,1),$M243="안 지정 캐릭터 영웅등급"),"DI",
IF($M243="지정 캐릭터 PP","DI",
IF(OR($M243="안 지정 캐릭터 PP 일반등급",$M243="안 지정 캐릭터 PP 영웅등급"),"GO",
"그외없음"))))))</f>
        <v>DI</v>
      </c>
      <c r="Q243">
        <f ca="1">IF($M243="삭제","삭제",
IF($P243="GO","삭제",
IF($M243="지정 장비",
  IF(ISBLANK(VLOOKUP($N243,[1]EquipTable!$1:$1048576,MATCH("표준 DI pp Min",[1]EquipTable!$1:$1,0),0)),"삭제",
    VLOOKUP($N243,[1]EquipTable!$1:$1048576,MATCH("표준 DI pp Min",[1]EquipTable!$1:$1,0),0)+INT($H243*(VLOOKUP($N243,[1]EquipTable!$1:$1048576,MATCH("표준 DI pp Max",[1]EquipTable!$1:$1,0),0)-VLOOKUP($N243,[1]EquipTable!$1:$1048576,MATCH("표준 DI pp Min",[1]EquipTable!$1:$1,0),0)+1))),
IF(OR($M243="캐릭터 상자 일반등급",$M243="캐릭터 상자 영웅등급"),"삭제",
IF(OR($M243="지정 캐릭터",IF(ISERROR(FIND("지정 캐릭터 LBP",$M243)),0,1)),
  IF(AND(OR($B243=10,$B243=11),$M243=OFFSET($M243,-1,0)),OFFSET(Q243,-1,0),
    IF(ISBLANK(VLOOKUP($N243,[2]ActorTable!$1:$1048576,MATCH("표준 DI pp Min",[2]ActorTable!$1:$1,0),0)),"삭제",
      INT(VLOOKUP($M243,$AP:$BC,MATCH($AZ$1,$AP$1:$BC$1,0),0)*(VLOOKUP($N243,[2]ActorTable!$1:$1048576,MATCH("표준 DI pp Min",[2]ActorTable!$1:$1,0),0)+$H243*(VLOOKUP($N243,[2]ActorTable!$1:$1048576,MATCH("표준 DI pp Max",[2]ActorTable!$1:$1,0),0)-VLOOKUP($N243,[2]ActorTable!$1:$1048576,MATCH("표준 DI pp Min",[2]ActorTable!$1:$1,0),0)+1))))),
IF($M243="안 지정 캐릭터 영웅등급",
  IF(AND(OR($B243=10,$B243=11),$M243=OFFSET($M243,-1,0)),OFFSET(Q243,-1,0),
    VLOOKUP($M243,$AP:$BC,MATCH($BB$1,$AP$1:$BC$1,0),0)+INT($H243*(VLOOKUP($M243,$AP:$BC,MATCH($BC$1,$AP$1:$BC$1,0),0)-VLOOKUP($M243,$AP:$BC,MATCH($BB$1,$AP$1:$BC$1,0),0)+1))),
IF($M243="지정 캐릭터 PP",
  IF(AND(OR($B243=10,$B243=11),$M243=OFFSET($M243,-1,0)),OFFSET(Q243,-1,0),
    INT($O243*VLOOKUP($M243,$AP:$BC,MATCH($AZ$1,$AP$1:$BC$1,0),0)*IF($O243&lt;=15,1,1+($O243-15)^0.5/8)*CHOOSE(MID($N243,7,1)+1,1,1.25,2))),
"그외없음")))))))</f>
        <v>34</v>
      </c>
      <c r="R243">
        <f ca="1">IF($M243="삭제","삭제",
IF($M243="지정 장비",
  IF($P243="DI",
    VLOOKUP($N243,[1]EquipTable!$1:$1048576,MATCH("표준 DI pr Min",[1]EquipTable!$1:$1,0),0)+INT($I243*(VLOOKUP($N243,[1]EquipTable!$1:$1048576,MATCH("표준 DI pr Max",[1]EquipTable!$1:$1,0),0)-VLOOKUP($N243,[1]EquipTable!$1:$1048576,MATCH("표준 DI pr Min",[1]EquipTable!$1:$1,0),0)+1)),
    ROUNDDOWN(VLOOKUP($N243,[1]EquipTable!$1:$1048576,MATCH("표준 GO pr Min",[1]EquipTable!$1:$1,0),0)+INT($I243*(VLOOKUP($N243,[1]EquipTable!$1:$1048576,MATCH("표준 GO pr Max",[1]EquipTable!$1:$1,0),0)-VLOOKUP($N243,[1]EquipTable!$1:$1048576,MATCH("표준 GO pr Min",[1]EquipTable!$1:$1,0),0)+100)),-2)),
IF(OR($M243="캐릭터 상자 일반등급",$M243="캐릭터 상자 영웅등급"),VLOOKUP($M243,$AP:$BC,MATCH($AZ$1,$AP$1:$BC$1,0),0),
IF(OR($M243="지정 캐릭터",IF(ISERROR(FIND("지정 캐릭터 LBP",$M243)),0,1)),
  IF(AND(OR($B243=10,$B243=11),$M243=OFFSET($M243,-1,0)),OFFSET(R243,-1,0),
    INT(VLOOKUP($M243,$AP:$BC,MATCH($AZ$1,$AP$1:$BC$1,0),0)*(VLOOKUP($N243,[2]ActorTable!$1:$1048576,MATCH("표준 DI pr Min",[2]ActorTable!$1:$1,0),0)+$I243*(VLOOKUP($N243,[2]ActorTable!$1:$1048576,MATCH("표준 DI pr Max",[2]ActorTable!$1:$1,0),0)-VLOOKUP($N243,[2]ActorTable!$1:$1048576,MATCH("표준 DI pr Min",[2]ActorTable!$1:$1,0),0)+1)))),
IF($M243="안 지정 캐릭터 영웅등급",
  IF(AND(OR($B243=10,$B243=11),$M243=OFFSET($M243,-1,0)),OFFSET(R243,-1,0),
    VLOOKUP($M243,$AP:$BC,MATCH($AZ$1,$AP$1:$BC$1,0),0)+INT($I243*(VLOOKUP($M243,$AP:$BC,MATCH($BA$1,$AP$1:$BC$1,0),0)-VLOOKUP($M243,$AP:$BC,MATCH($AZ$1,$AP$1:$BC$1,0),0)+1))),
IF($M243="지정 캐릭터 PP",
  IF(AND(OR($B243=10,$B243=11),$M243=OFFSET($M243,-1,0)),OFFSET(R243,-1,0),
    INT($O243*VLOOKUP($M243,$AP:$BC,MATCH($AZ$1,$AP$1:$BC$1,0),0)*IF($O243&lt;=15,1,1+($O243-15)^0.5/8)*CHOOSE(MID($N243,7,1)+1,1,1.25,2)*(VLOOKUP($M243,$AP:$BC,MATCH($BA$1,$AP$1:$BC$1,0),0)+$I243*(VLOOKUP($M243,$AP:$BC,MATCH($BB$1,$AP$1:$BC$1,0),0)-VLOOKUP($M243,$AP:$BC,MATCH($BA$1,$AP$1:$BC$1,0),0))))),
IF(OR($M243="안 지정 캐릭터 PP 일반등급",$M243="안 지정 캐릭터 PP 영웅등급"),
  IF(AND(OR($B243=10,$B243=11),$M243=OFFSET($M243,-1,0)),OFFSET(R243,-1,0),
    $O243*VLOOKUP($M243,$AP:$BC,MATCH($AZ$1,$AP$1:$BC$1,0),0)),
"그외없음")))))))</f>
        <v>19</v>
      </c>
      <c r="S243" t="str">
        <f ca="1">IF(OR(ISNUMBER(N243),N243="삭제",ISBLANK(N243)),"",
IF(LEFT(N243,5)="Equip",
  IF($BP$1&lt;VLOOKUP(N243,[1]EquipTable!$1:$1048576,MATCH("업데이트순번",[1]EquipTable!$1:$1,0),0),"업데이트순번이상",""),
IF(LEFT(N243,5)="Actor",
  IF($BY$1&lt;VLOOKUP(N243,[2]ActorTable!$1:$1048576,MATCH("업데이트순번",[2]ActorTable!$1:$1,0),0),"업데이트순번이상",""),
"그외없음")))</f>
        <v/>
      </c>
      <c r="T243" t="str">
        <f ca="1">IF(OR(ISNUMBER(N243),N243="삭제",ISBLANK(N243)),"",
IF(LEFT(N243,5)="Equip",IF(MID(N243,7,1)="4","전설",""),
IF(LEFT(N243,5)="Actor",IF(MID(N243,7,1)="2","전설",""),
"그외없음")))</f>
        <v>전설</v>
      </c>
      <c r="U243" t="s">
        <v>82</v>
      </c>
      <c r="V243" t="s">
        <v>292</v>
      </c>
      <c r="W243">
        <v>1</v>
      </c>
      <c r="X243" t="s">
        <v>125</v>
      </c>
      <c r="Z243">
        <v>1500</v>
      </c>
      <c r="AA243" t="str">
        <f ca="1">IF(ISBLANK(AB243),"",
VLOOKUP(AB243,OFFSET(INDIRECT("$A:$B"),0,MATCH(AB$1&amp;"_Verify",INDIRECT("$1:$1"),0)-1),2,0)
)</f>
        <v>fe</v>
      </c>
      <c r="AB243" t="s">
        <v>82</v>
      </c>
      <c r="AC243" t="s">
        <v>498</v>
      </c>
      <c r="AD243">
        <v>1</v>
      </c>
      <c r="AE243" t="s">
        <v>125</v>
      </c>
      <c r="AG243">
        <v>2500</v>
      </c>
      <c r="AH243" t="str">
        <f ca="1">IF(OR(ISNUMBER(AC243),AC243="삭제",ISBLANK(AC243)),"",
IF(LEFT(AC243,5)="Equip",
  IF($BP$1&lt;VLOOKUP(AC243,[1]EquipTable!$1:$1048576,MATCH("업데이트순번",[1]EquipTable!$1:$1,0),0),"업데이트순번이상",""),
IF(LEFT(AC243,5)="Actor",
  IF($BY$1&lt;VLOOKUP(AC243,[2]ActorTable!$1:$1048576,MATCH("업데이트순번",[2]ActorTable!$1:$1,0),0),"업데이트순번이상",""),
"그외없음")))</f>
        <v/>
      </c>
      <c r="AI243" s="11" t="str">
        <f>IF(OR(ISNUMBER(AC243),AC243="삭제",ISBLANK(AC243)),"",
IF(LEFT(AC243,5)="Equip",IF(MID(AC243,7,1)="4","전설",""),
IF(LEFT(AC243,5)="Actor",IF(MID(AC243,7,1)="2","전설",""),
"그외없음")))</f>
        <v/>
      </c>
      <c r="AJ243" t="str">
        <f>IF(ISBLANK($AB243),"",
IF(AND($B243&gt;=VLOOKUP($AB243,$AP:$AS,3,0),$B243&lt;=VLOOKUP($AB243,$AP:$AS,4,0)),"","슬롯타입이상"))</f>
        <v/>
      </c>
      <c r="AK243" t="str">
        <f ca="1">IF(OR(
  AND(NOT(ISERROR(FIND("상자",AB243))),ISBLANK(AC243)),
  AND(ISBLANK(AB243),ISBLANK(AC243)),
  AND(NOT(ISERROR(FIND("안 지정",AB243))),ISNUMBER(AC243))),"",
IF(AND(NOT(ISERROR(FIND("상자",AB243))),NOT(ISBLANK(AC243))),"밸류불필요",
IF(AND(NOT(ISERROR(FIND("안 지정",AB243))),NOT(ISNUMBER(AC243))),"숫자필요",
IF(NOT(ISERROR(FIND("장비",AB243))),
  IFERROR(VLOOKUP(AC243,[1]EquipTable!$A:$T,MATCH("이름참고",[1]EquipTable!$1:$1,0),0),"장비없음"),
IF(NOT(ISERROR(FIND("캐릭터",AB243))),
  IFERROR(VLOOKUP(AC243,[2]ActorTable!$A:$H,MATCH("이름참고",[2]ActorTable!$1:$1,0),0),"캐릭터없음"),
"")))))</f>
        <v>작은 별 완드</v>
      </c>
      <c r="AL243">
        <v>1</v>
      </c>
      <c r="AM243" t="str">
        <f ca="1">IF(ROW()=2,AN243,OFFSET(AM243,-1,0)&amp;IF(LEN(AN243)=0,"",","&amp;AN243))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v>
      </c>
      <c r="AN243" t="str">
        <f ca="1">IF(AL243&lt;&gt;1,"",
"{"""&amp;A$1&amp;""":"&amp;A243
&amp;","""&amp;B$1&amp;""":"&amp;B243
&amp;IF(LEN(AA243)=0,"",","""&amp;AA$1&amp;""":"""&amp;AA243&amp;"""")
&amp;IF(LEN(AC243)=0,"",","""&amp;AC$1&amp;""":"""&amp;AC243&amp;"""")
&amp;IF(LEN(AD243)=0,"",","""&amp;AD$1&amp;""":"&amp;AD243)
&amp;IF(LEN(AE243)=0,"",","""&amp;AE$1&amp;""":"""&amp;AE243&amp;"""")
&amp;IF(LEN(AF243)=0,"",","""&amp;AF$1&amp;""":"&amp;AF243)
&amp;IF(LEN(AG243)=0,"",","""&amp;AG$1&amp;""":"&amp;AG243)&amp;"}")</f>
        <v>{"dy":25,"sl":1,"tp":"fe","vl":"Equip3202","cn":1,"pt":"GO","pr":2500}</v>
      </c>
    </row>
    <row r="244" spans="1:40">
      <c r="A244">
        <v>25</v>
      </c>
      <c r="B244">
        <v>2</v>
      </c>
      <c r="C244">
        <f>IF(B244&lt;=9,0,
IF(B244=10,1,2))</f>
        <v>0</v>
      </c>
      <c r="D244">
        <f ca="1">RAND()</f>
        <v>0.98764074327573403</v>
      </c>
      <c r="E244">
        <f ca="1">RAND()</f>
        <v>0.86773105525933003</v>
      </c>
      <c r="F244">
        <f ca="1">RAND()</f>
        <v>0.40621144730752523</v>
      </c>
      <c r="G244">
        <f ca="1">RAND()</f>
        <v>0.17163941455982767</v>
      </c>
      <c r="H244">
        <f ca="1">RAND()</f>
        <v>0.94345617320593245</v>
      </c>
      <c r="I244">
        <f ca="1">RAND()</f>
        <v>0.64579313300286612</v>
      </c>
      <c r="M244" t="str">
        <f ca="1">IF(LEN(J244)&lt;&gt;0,J244,VLOOKUP(D244+$B244,$BJ:$BK,MATCH($BK$1,$BJ$1:$BK$1,0),1))</f>
        <v>안 지정 캐릭터 PP 영웅등급</v>
      </c>
      <c r="N244">
        <f ca="1">IF(LEN(K244)&lt;&gt;0,
  IF(LEN($J244)=0,"두 칸 모두 입력",
  IF($J244="지정 장비",K244,INDEX($CA:$CA,MATCH(K244,$CB:$CB,0)))),
IF($M244="삭제","삭제",
IF($M244="지정 장비",VLOOKUP($E244,OFFSET($BS:$BV,0,IF($B244=6,1,IF($B244=7,2,0))),MATCH($BV$1,OFFSET($BS$1:$BV$1,0,IF($B244=6,1,IF($B244=7,2,0))),0),1),
IF(OR($M244="캐릭터 상자 일반등급",$M244="캐릭터 상자 영웅등급"),"삭제",
IF(OR($M244="지정 캐릭터",$M244="지정 캐릭터 PP",IF(ISERROR(FIND("지정 캐릭터 LBP",$M244)),0,1)),
  IF(AND(OR($B244=10,$B244=11),$M244=OFFSET($M244,-1,0)),OFFSET(N244,-1,0),VLOOKUP($E244,$BZ:$CA,MATCH($CA$1,$BZ$1:$CA$1,0),1)),
IF(OR($M244="안 지정 캐릭터 영웅등급",$M244="안 지정 캐릭터 PP 일반등급",$M244="안 지정 캐릭터 PP 영웅등급"),
  IF(AND(OR($B244=10,$B244=11),$M244=OFFSET($M244,-1,0)),OFFSET(N244,-1,0),INT($E244*100000)),
"그외없음"))))))</f>
        <v>86773</v>
      </c>
      <c r="O244">
        <f ca="1">IF(LEN(L244)&lt;&gt;0,
  IF(OR(LEN($J244)=0,LEN($K244)=0),"세 칸 모두 입력",L244),
IF($M244="삭제","삭제",
IF(OR($M244="지정 장비",$M244="캐릭터 상자 일반등급",$M244="캐릭터 상자 영웅등급",$M244="지정 캐릭터",IF(ISERROR(FIND("지정 캐릭터 LBP",$M244)),0,1),$M244="안 지정 캐릭터 영웅등급"),1,
IF($M244="지정 캐릭터 PP",
  IF(AND(OR($B244=10,$B244=11),$M244=OFFSET($M244,-1,0)),OFFSET(O244,-1,0),
    VLOOKUP($M244,$AP:$BB,MATCH($AX$1,$AP$1:$BB$1,0),0)+INT($E244*(VLOOKUP($M244,$AP:$BB,MATCH($AY$1,$AP$1:$BB$1,0),0)-VLOOKUP($M244,$AP:$BB,MATCH($AX$1,$AP$1:$BB$1,0),0)+1))),
IF(OR($M244="안 지정 캐릭터 PP 일반등급",$M244="안 지정 캐릭터 PP 영웅등급"),
  IF(AND(OR($B244=10,$B244=11),$M244=OFFSET($M244,-1,0)),OFFSET(O244,-1,0),
    VLOOKUP($M244,$AP:$BB,MATCH($AX$1,$AP$1:$BB$1,0),0)+INT($E244*(VLOOKUP($M244,$AP:$BB,MATCH($AY$1,$AP$1:$BB$1,0),0)-VLOOKUP($M244,$AP:$BB,MATCH($AX$1,$AP$1:$BB$1,0),0)+1))),
"그외없음")))))</f>
        <v>13</v>
      </c>
      <c r="P244" t="str">
        <f ca="1">IF($M244="삭제","삭제",
IF($M244="지정 장비",
  IF(ISBLANK(VLOOKUP($N244,[1]EquipTable!$1:$1048576,MATCH("표준 GO pr Min",[1]EquipTable!$1:$1,0),0)),"DI",
    IF(ISBLANK(VLOOKUP($N244,[1]EquipTable!$1:$1048576,MATCH("표준 DI pr Min",[1]EquipTable!$1:$1,0),0)),"GO",
      IF(G244&lt;IF($B244&lt;=1,0.5,0.25),"DI","GO"))),
IF(OR($M244="캐릭터 상자 일반등급",$M244="캐릭터 상자 영웅등급"),"DI",
IF(OR($M244="지정 캐릭터",IF(ISERROR(FIND("지정 캐릭터 LBP",$M244)),0,1),$M244="안 지정 캐릭터 영웅등급"),"DI",
IF($M244="지정 캐릭터 PP","DI",
IF(OR($M244="안 지정 캐릭터 PP 일반등급",$M244="안 지정 캐릭터 PP 영웅등급"),"GO",
"그외없음"))))))</f>
        <v>GO</v>
      </c>
      <c r="Q244" t="str">
        <f ca="1">IF($M244="삭제","삭제",
IF($P244="GO","삭제",
IF($M244="지정 장비",
  IF(ISBLANK(VLOOKUP($N244,[1]EquipTable!$1:$1048576,MATCH("표준 DI pp Min",[1]EquipTable!$1:$1,0),0)),"삭제",
    VLOOKUP($N244,[1]EquipTable!$1:$1048576,MATCH("표준 DI pp Min",[1]EquipTable!$1:$1,0),0)+INT($H244*(VLOOKUP($N244,[1]EquipTable!$1:$1048576,MATCH("표준 DI pp Max",[1]EquipTable!$1:$1,0),0)-VLOOKUP($N244,[1]EquipTable!$1:$1048576,MATCH("표준 DI pp Min",[1]EquipTable!$1:$1,0),0)+1))),
IF(OR($M244="캐릭터 상자 일반등급",$M244="캐릭터 상자 영웅등급"),"삭제",
IF(OR($M244="지정 캐릭터",IF(ISERROR(FIND("지정 캐릭터 LBP",$M244)),0,1)),
  IF(AND(OR($B244=10,$B244=11),$M244=OFFSET($M244,-1,0)),OFFSET(Q244,-1,0),
    IF(ISBLANK(VLOOKUP($N244,[2]ActorTable!$1:$1048576,MATCH("표준 DI pp Min",[2]ActorTable!$1:$1,0),0)),"삭제",
      INT(VLOOKUP($M244,$AP:$BC,MATCH($AZ$1,$AP$1:$BC$1,0),0)*(VLOOKUP($N244,[2]ActorTable!$1:$1048576,MATCH("표준 DI pp Min",[2]ActorTable!$1:$1,0),0)+$H244*(VLOOKUP($N244,[2]ActorTable!$1:$1048576,MATCH("표준 DI pp Max",[2]ActorTable!$1:$1,0),0)-VLOOKUP($N244,[2]ActorTable!$1:$1048576,MATCH("표준 DI pp Min",[2]ActorTable!$1:$1,0),0)+1))))),
IF($M244="안 지정 캐릭터 영웅등급",
  IF(AND(OR($B244=10,$B244=11),$M244=OFFSET($M244,-1,0)),OFFSET(Q244,-1,0),
    VLOOKUP($M244,$AP:$BC,MATCH($BB$1,$AP$1:$BC$1,0),0)+INT($H244*(VLOOKUP($M244,$AP:$BC,MATCH($BC$1,$AP$1:$BC$1,0),0)-VLOOKUP($M244,$AP:$BC,MATCH($BB$1,$AP$1:$BC$1,0),0)+1))),
IF($M244="지정 캐릭터 PP",
  IF(AND(OR($B244=10,$B244=11),$M244=OFFSET($M244,-1,0)),OFFSET(Q244,-1,0),
    INT($O244*VLOOKUP($M244,$AP:$BC,MATCH($AZ$1,$AP$1:$BC$1,0),0)*IF($O244&lt;=15,1,1+($O244-15)^0.5/8)*CHOOSE(MID($N244,7,1)+1,1,1.25,2))),
"그외없음")))))))</f>
        <v>삭제</v>
      </c>
      <c r="R244">
        <f ca="1">IF($M244="삭제","삭제",
IF($M244="지정 장비",
  IF($P244="DI",
    VLOOKUP($N244,[1]EquipTable!$1:$1048576,MATCH("표준 DI pr Min",[1]EquipTable!$1:$1,0),0)+INT($I244*(VLOOKUP($N244,[1]EquipTable!$1:$1048576,MATCH("표준 DI pr Max",[1]EquipTable!$1:$1,0),0)-VLOOKUP($N244,[1]EquipTable!$1:$1048576,MATCH("표준 DI pr Min",[1]EquipTable!$1:$1,0),0)+1)),
    ROUNDDOWN(VLOOKUP($N244,[1]EquipTable!$1:$1048576,MATCH("표준 GO pr Min",[1]EquipTable!$1:$1,0),0)+INT($I244*(VLOOKUP($N244,[1]EquipTable!$1:$1048576,MATCH("표준 GO pr Max",[1]EquipTable!$1:$1,0),0)-VLOOKUP($N244,[1]EquipTable!$1:$1048576,MATCH("표준 GO pr Min",[1]EquipTable!$1:$1,0),0)+100)),-2)),
IF(OR($M244="캐릭터 상자 일반등급",$M244="캐릭터 상자 영웅등급"),VLOOKUP($M244,$AP:$BC,MATCH($AZ$1,$AP$1:$BC$1,0),0),
IF(OR($M244="지정 캐릭터",IF(ISERROR(FIND("지정 캐릭터 LBP",$M244)),0,1)),
  IF(AND(OR($B244=10,$B244=11),$M244=OFFSET($M244,-1,0)),OFFSET(R244,-1,0),
    INT(VLOOKUP($M244,$AP:$BC,MATCH($AZ$1,$AP$1:$BC$1,0),0)*(VLOOKUP($N244,[2]ActorTable!$1:$1048576,MATCH("표준 DI pr Min",[2]ActorTable!$1:$1,0),0)+$I244*(VLOOKUP($N244,[2]ActorTable!$1:$1048576,MATCH("표준 DI pr Max",[2]ActorTable!$1:$1,0),0)-VLOOKUP($N244,[2]ActorTable!$1:$1048576,MATCH("표준 DI pr Min",[2]ActorTable!$1:$1,0),0)+1)))),
IF($M244="안 지정 캐릭터 영웅등급",
  IF(AND(OR($B244=10,$B244=11),$M244=OFFSET($M244,-1,0)),OFFSET(R244,-1,0),
    VLOOKUP($M244,$AP:$BC,MATCH($AZ$1,$AP$1:$BC$1,0),0)+INT($I244*(VLOOKUP($M244,$AP:$BC,MATCH($BA$1,$AP$1:$BC$1,0),0)-VLOOKUP($M244,$AP:$BC,MATCH($AZ$1,$AP$1:$BC$1,0),0)+1))),
IF($M244="지정 캐릭터 PP",
  IF(AND(OR($B244=10,$B244=11),$M244=OFFSET($M244,-1,0)),OFFSET(R244,-1,0),
    INT($O244*VLOOKUP($M244,$AP:$BC,MATCH($AZ$1,$AP$1:$BC$1,0),0)*IF($O244&lt;=15,1,1+($O244-15)^0.5/8)*CHOOSE(MID($N244,7,1)+1,1,1.25,2)*(VLOOKUP($M244,$AP:$BC,MATCH($BA$1,$AP$1:$BC$1,0),0)+$I244*(VLOOKUP($M244,$AP:$BC,MATCH($BB$1,$AP$1:$BC$1,0),0)-VLOOKUP($M244,$AP:$BC,MATCH($BA$1,$AP$1:$BC$1,0),0))))),
IF(OR($M244="안 지정 캐릭터 PP 일반등급",$M244="안 지정 캐릭터 PP 영웅등급"),
  IF(AND(OR($B244=10,$B244=11),$M244=OFFSET($M244,-1,0)),OFFSET(R244,-1,0),
    $O244*VLOOKUP($M244,$AP:$BC,MATCH($AZ$1,$AP$1:$BC$1,0),0)),
"그외없음")))))))</f>
        <v>3900</v>
      </c>
      <c r="S244" t="str">
        <f ca="1">IF(OR(ISNUMBER(N244),N244="삭제",ISBLANK(N244)),"",
IF(LEFT(N244,5)="Equip",
  IF($BP$1&lt;VLOOKUP(N244,[1]EquipTable!$1:$1048576,MATCH("업데이트순번",[1]EquipTable!$1:$1,0),0),"업데이트순번이상",""),
IF(LEFT(N244,5)="Actor",
  IF($BY$1&lt;VLOOKUP(N244,[2]ActorTable!$1:$1048576,MATCH("업데이트순번",[2]ActorTable!$1:$1,0),0),"업데이트순번이상",""),
"그외없음")))</f>
        <v/>
      </c>
      <c r="T244" t="str">
        <f ca="1">IF(OR(ISNUMBER(N244),N244="삭제",ISBLANK(N244)),"",
IF(LEFT(N244,5)="Equip",IF(MID(N244,7,1)="4","전설",""),
IF(LEFT(N244,5)="Actor",IF(MID(N244,7,1)="2","전설",""),
"그외없음")))</f>
        <v/>
      </c>
      <c r="U244" t="s">
        <v>91</v>
      </c>
      <c r="V244">
        <v>84832</v>
      </c>
      <c r="W244">
        <v>14</v>
      </c>
      <c r="X244" t="s">
        <v>125</v>
      </c>
      <c r="Z244">
        <v>1400</v>
      </c>
      <c r="AA244" t="str">
        <f ca="1">IF(ISBLANK(AB244),"",
VLOOKUP(AB244,OFFSET(INDIRECT("$A:$B"),0,MATCH(AB$1&amp;"_Verify",INDIRECT("$1:$1"),0)-1),2,0)
)</f>
        <v>fe</v>
      </c>
      <c r="AB244" t="s">
        <v>82</v>
      </c>
      <c r="AC244" t="s">
        <v>448</v>
      </c>
      <c r="AD244">
        <v>1</v>
      </c>
      <c r="AE244" t="s">
        <v>125</v>
      </c>
      <c r="AG244">
        <v>1200</v>
      </c>
      <c r="AH244" t="str">
        <f ca="1">IF(OR(ISNUMBER(AC244),AC244="삭제",ISBLANK(AC244)),"",
IF(LEFT(AC244,5)="Equip",
  IF($BP$1&lt;VLOOKUP(AC244,[1]EquipTable!$1:$1048576,MATCH("업데이트순번",[1]EquipTable!$1:$1,0),0),"업데이트순번이상",""),
IF(LEFT(AC244,5)="Actor",
  IF($BY$1&lt;VLOOKUP(AC244,[2]ActorTable!$1:$1048576,MATCH("업데이트순번",[2]ActorTable!$1:$1,0),0),"업데이트순번이상",""),
"그외없음")))</f>
        <v/>
      </c>
      <c r="AI244" s="11" t="str">
        <f>IF(OR(ISNUMBER(AC244),AC244="삭제",ISBLANK(AC244)),"",
IF(LEFT(AC244,5)="Equip",IF(MID(AC244,7,1)="4","전설",""),
IF(LEFT(AC244,5)="Actor",IF(MID(AC244,7,1)="2","전설",""),
"그외없음")))</f>
        <v/>
      </c>
      <c r="AJ244" t="str">
        <f>IF(ISBLANK($AB244),"",
IF(AND($B244&gt;=VLOOKUP($AB244,$AP:$AS,3,0),$B244&lt;=VLOOKUP($AB244,$AP:$AS,4,0)),"","슬롯타입이상"))</f>
        <v/>
      </c>
      <c r="AK244" t="str">
        <f ca="1">IF(OR(
  AND(NOT(ISERROR(FIND("상자",AB244))),ISBLANK(AC244)),
  AND(ISBLANK(AB244),ISBLANK(AC244)),
  AND(NOT(ISERROR(FIND("안 지정",AB244))),ISNUMBER(AC244))),"",
IF(AND(NOT(ISERROR(FIND("상자",AB244))),NOT(ISBLANK(AC244))),"밸류불필요",
IF(AND(NOT(ISERROR(FIND("안 지정",AB244))),NOT(ISNUMBER(AC244))),"숫자필요",
IF(NOT(ISERROR(FIND("장비",AB244))),
  IFERROR(VLOOKUP(AC244,[1]EquipTable!$A:$T,MATCH("이름참고",[1]EquipTable!$1:$1,0),0),"장비없음"),
IF(NOT(ISERROR(FIND("캐릭터",AB244))),
  IFERROR(VLOOKUP(AC244,[2]ActorTable!$A:$H,MATCH("이름참고",[2]ActorTable!$1:$1,0),0),"캐릭터없음"),
"")))))</f>
        <v>노장의 친구</v>
      </c>
      <c r="AL244">
        <v>1</v>
      </c>
      <c r="AM244" t="str">
        <f ca="1">IF(ROW()=2,AN244,OFFSET(AM244,-1,0)&amp;IF(LEN(AN244)=0,"",","&amp;AN244))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v>
      </c>
      <c r="AN244" t="str">
        <f ca="1">IF(AL244&lt;&gt;1,"",
"{"""&amp;A$1&amp;""":"&amp;A244
&amp;","""&amp;B$1&amp;""":"&amp;B244
&amp;IF(LEN(AA244)=0,"",","""&amp;AA$1&amp;""":"""&amp;AA244&amp;"""")
&amp;IF(LEN(AC244)=0,"",","""&amp;AC$1&amp;""":"""&amp;AC244&amp;"""")
&amp;IF(LEN(AD244)=0,"",","""&amp;AD$1&amp;""":"&amp;AD244)
&amp;IF(LEN(AE244)=0,"",","""&amp;AE$1&amp;""":"""&amp;AE244&amp;"""")
&amp;IF(LEN(AF244)=0,"",","""&amp;AF$1&amp;""":"&amp;AF244)
&amp;IF(LEN(AG244)=0,"",","""&amp;AG$1&amp;""":"&amp;AG244)&amp;"}")</f>
        <v>{"dy":25,"sl":2,"tp":"fe","vl":"Equip5101","cn":1,"pt":"GO","pr":1200}</v>
      </c>
    </row>
    <row r="245" spans="1:40">
      <c r="A245">
        <v>25</v>
      </c>
      <c r="B245">
        <v>3</v>
      </c>
      <c r="C245">
        <f>IF(B245&lt;=9,0,
IF(B245=10,1,2))</f>
        <v>0</v>
      </c>
      <c r="D245">
        <f ca="1">RAND()</f>
        <v>0.51061400615081332</v>
      </c>
      <c r="E245">
        <f ca="1">RAND()</f>
        <v>0.28977020354986094</v>
      </c>
      <c r="F245">
        <f ca="1">RAND()</f>
        <v>0.95026484441480874</v>
      </c>
      <c r="G245">
        <f ca="1">RAND()</f>
        <v>0.54075445821543355</v>
      </c>
      <c r="H245">
        <f ca="1">RAND()</f>
        <v>0.12130812924899681</v>
      </c>
      <c r="I245">
        <f ca="1">RAND()</f>
        <v>5.1632747876138252E-2</v>
      </c>
      <c r="M245" t="str">
        <f ca="1">IF(LEN(J245)&lt;&gt;0,J245,VLOOKUP(D245+$B245,$BJ:$BK,MATCH($BK$1,$BJ$1:$BK$1,0),1))</f>
        <v>안 지정 캐릭터 PP 일반등급</v>
      </c>
      <c r="N245">
        <f ca="1">IF(LEN(K245)&lt;&gt;0,
  IF(LEN($J245)=0,"두 칸 모두 입력",
  IF($J245="지정 장비",K245,INDEX($CA:$CA,MATCH(K245,$CB:$CB,0)))),
IF($M245="삭제","삭제",
IF($M245="지정 장비",VLOOKUP($E245,OFFSET($BS:$BV,0,IF($B245=6,1,IF($B245=7,2,0))),MATCH($BV$1,OFFSET($BS$1:$BV$1,0,IF($B245=6,1,IF($B245=7,2,0))),0),1),
IF(OR($M245="캐릭터 상자 일반등급",$M245="캐릭터 상자 영웅등급"),"삭제",
IF(OR($M245="지정 캐릭터",$M245="지정 캐릭터 PP",IF(ISERROR(FIND("지정 캐릭터 LBP",$M245)),0,1)),
  IF(AND(OR($B245=10,$B245=11),$M245=OFFSET($M245,-1,0)),OFFSET(N245,-1,0),VLOOKUP($E245,$BZ:$CA,MATCH($CA$1,$BZ$1:$CA$1,0),1)),
IF(OR($M245="안 지정 캐릭터 영웅등급",$M245="안 지정 캐릭터 PP 일반등급",$M245="안 지정 캐릭터 PP 영웅등급"),
  IF(AND(OR($B245=10,$B245=11),$M245=OFFSET($M245,-1,0)),OFFSET(N245,-1,0),INT($E245*100000)),
"그외없음"))))))</f>
        <v>28977</v>
      </c>
      <c r="O245">
        <f ca="1">IF(LEN(L245)&lt;&gt;0,
  IF(OR(LEN($J245)=0,LEN($K245)=0),"세 칸 모두 입력",L245),
IF($M245="삭제","삭제",
IF(OR($M245="지정 장비",$M245="캐릭터 상자 일반등급",$M245="캐릭터 상자 영웅등급",$M245="지정 캐릭터",IF(ISERROR(FIND("지정 캐릭터 LBP",$M245)),0,1),$M245="안 지정 캐릭터 영웅등급"),1,
IF($M245="지정 캐릭터 PP",
  IF(AND(OR($B245=10,$B245=11),$M245=OFFSET($M245,-1,0)),OFFSET(O245,-1,0),
    VLOOKUP($M245,$AP:$BB,MATCH($AX$1,$AP$1:$BB$1,0),0)+INT($E245*(VLOOKUP($M245,$AP:$BB,MATCH($AY$1,$AP$1:$BB$1,0),0)-VLOOKUP($M245,$AP:$BB,MATCH($AX$1,$AP$1:$BB$1,0),0)+1))),
IF(OR($M245="안 지정 캐릭터 PP 일반등급",$M245="안 지정 캐릭터 PP 영웅등급"),
  IF(AND(OR($B245=10,$B245=11),$M245=OFFSET($M245,-1,0)),OFFSET(O245,-1,0),
    VLOOKUP($M245,$AP:$BB,MATCH($AX$1,$AP$1:$BB$1,0),0)+INT($E245*(VLOOKUP($M245,$AP:$BB,MATCH($AY$1,$AP$1:$BB$1,0),0)-VLOOKUP($M245,$AP:$BB,MATCH($AX$1,$AP$1:$BB$1,0),0)+1))),
"그외없음")))))</f>
        <v>6</v>
      </c>
      <c r="P245" t="str">
        <f ca="1">IF($M245="삭제","삭제",
IF($M245="지정 장비",
  IF(ISBLANK(VLOOKUP($N245,[1]EquipTable!$1:$1048576,MATCH("표준 GO pr Min",[1]EquipTable!$1:$1,0),0)),"DI",
    IF(ISBLANK(VLOOKUP($N245,[1]EquipTable!$1:$1048576,MATCH("표준 DI pr Min",[1]EquipTable!$1:$1,0),0)),"GO",
      IF(G245&lt;IF($B245&lt;=1,0.5,0.25),"DI","GO"))),
IF(OR($M245="캐릭터 상자 일반등급",$M245="캐릭터 상자 영웅등급"),"DI",
IF(OR($M245="지정 캐릭터",IF(ISERROR(FIND("지정 캐릭터 LBP",$M245)),0,1),$M245="안 지정 캐릭터 영웅등급"),"DI",
IF($M245="지정 캐릭터 PP","DI",
IF(OR($M245="안 지정 캐릭터 PP 일반등급",$M245="안 지정 캐릭터 PP 영웅등급"),"GO",
"그외없음"))))))</f>
        <v>GO</v>
      </c>
      <c r="Q245" t="str">
        <f ca="1">IF($M245="삭제","삭제",
IF($P245="GO","삭제",
IF($M245="지정 장비",
  IF(ISBLANK(VLOOKUP($N245,[1]EquipTable!$1:$1048576,MATCH("표준 DI pp Min",[1]EquipTable!$1:$1,0),0)),"삭제",
    VLOOKUP($N245,[1]EquipTable!$1:$1048576,MATCH("표준 DI pp Min",[1]EquipTable!$1:$1,0),0)+INT($H245*(VLOOKUP($N245,[1]EquipTable!$1:$1048576,MATCH("표준 DI pp Max",[1]EquipTable!$1:$1,0),0)-VLOOKUP($N245,[1]EquipTable!$1:$1048576,MATCH("표준 DI pp Min",[1]EquipTable!$1:$1,0),0)+1))),
IF(OR($M245="캐릭터 상자 일반등급",$M245="캐릭터 상자 영웅등급"),"삭제",
IF(OR($M245="지정 캐릭터",IF(ISERROR(FIND("지정 캐릭터 LBP",$M245)),0,1)),
  IF(AND(OR($B245=10,$B245=11),$M245=OFFSET($M245,-1,0)),OFFSET(Q245,-1,0),
    IF(ISBLANK(VLOOKUP($N245,[2]ActorTable!$1:$1048576,MATCH("표준 DI pp Min",[2]ActorTable!$1:$1,0),0)),"삭제",
      INT(VLOOKUP($M245,$AP:$BC,MATCH($AZ$1,$AP$1:$BC$1,0),0)*(VLOOKUP($N245,[2]ActorTable!$1:$1048576,MATCH("표준 DI pp Min",[2]ActorTable!$1:$1,0),0)+$H245*(VLOOKUP($N245,[2]ActorTable!$1:$1048576,MATCH("표준 DI pp Max",[2]ActorTable!$1:$1,0),0)-VLOOKUP($N245,[2]ActorTable!$1:$1048576,MATCH("표준 DI pp Min",[2]ActorTable!$1:$1,0),0)+1))))),
IF($M245="안 지정 캐릭터 영웅등급",
  IF(AND(OR($B245=10,$B245=11),$M245=OFFSET($M245,-1,0)),OFFSET(Q245,-1,0),
    VLOOKUP($M245,$AP:$BC,MATCH($BB$1,$AP$1:$BC$1,0),0)+INT($H245*(VLOOKUP($M245,$AP:$BC,MATCH($BC$1,$AP$1:$BC$1,0),0)-VLOOKUP($M245,$AP:$BC,MATCH($BB$1,$AP$1:$BC$1,0),0)+1))),
IF($M245="지정 캐릭터 PP",
  IF(AND(OR($B245=10,$B245=11),$M245=OFFSET($M245,-1,0)),OFFSET(Q245,-1,0),
    INT($O245*VLOOKUP($M245,$AP:$BC,MATCH($AZ$1,$AP$1:$BC$1,0),0)*IF($O245&lt;=15,1,1+($O245-15)^0.5/8)*CHOOSE(MID($N245,7,1)+1,1,1.25,2))),
"그외없음")))))))</f>
        <v>삭제</v>
      </c>
      <c r="R245">
        <f ca="1">IF($M245="삭제","삭제",
IF($M245="지정 장비",
  IF($P245="DI",
    VLOOKUP($N245,[1]EquipTable!$1:$1048576,MATCH("표준 DI pr Min",[1]EquipTable!$1:$1,0),0)+INT($I245*(VLOOKUP($N245,[1]EquipTable!$1:$1048576,MATCH("표준 DI pr Max",[1]EquipTable!$1:$1,0),0)-VLOOKUP($N245,[1]EquipTable!$1:$1048576,MATCH("표준 DI pr Min",[1]EquipTable!$1:$1,0),0)+1)),
    ROUNDDOWN(VLOOKUP($N245,[1]EquipTable!$1:$1048576,MATCH("표준 GO pr Min",[1]EquipTable!$1:$1,0),0)+INT($I245*(VLOOKUP($N245,[1]EquipTable!$1:$1048576,MATCH("표준 GO pr Max",[1]EquipTable!$1:$1,0),0)-VLOOKUP($N245,[1]EquipTable!$1:$1048576,MATCH("표준 GO pr Min",[1]EquipTable!$1:$1,0),0)+100)),-2)),
IF(OR($M245="캐릭터 상자 일반등급",$M245="캐릭터 상자 영웅등급"),VLOOKUP($M245,$AP:$BC,MATCH($AZ$1,$AP$1:$BC$1,0),0),
IF(OR($M245="지정 캐릭터",IF(ISERROR(FIND("지정 캐릭터 LBP",$M245)),0,1)),
  IF(AND(OR($B245=10,$B245=11),$M245=OFFSET($M245,-1,0)),OFFSET(R245,-1,0),
    INT(VLOOKUP($M245,$AP:$BC,MATCH($AZ$1,$AP$1:$BC$1,0),0)*(VLOOKUP($N245,[2]ActorTable!$1:$1048576,MATCH("표준 DI pr Min",[2]ActorTable!$1:$1,0),0)+$I245*(VLOOKUP($N245,[2]ActorTable!$1:$1048576,MATCH("표준 DI pr Max",[2]ActorTable!$1:$1,0),0)-VLOOKUP($N245,[2]ActorTable!$1:$1048576,MATCH("표준 DI pr Min",[2]ActorTable!$1:$1,0),0)+1)))),
IF($M245="안 지정 캐릭터 영웅등급",
  IF(AND(OR($B245=10,$B245=11),$M245=OFFSET($M245,-1,0)),OFFSET(R245,-1,0),
    VLOOKUP($M245,$AP:$BC,MATCH($AZ$1,$AP$1:$BC$1,0),0)+INT($I245*(VLOOKUP($M245,$AP:$BC,MATCH($BA$1,$AP$1:$BC$1,0),0)-VLOOKUP($M245,$AP:$BC,MATCH($AZ$1,$AP$1:$BC$1,0),0)+1))),
IF($M245="지정 캐릭터 PP",
  IF(AND(OR($B245=10,$B245=11),$M245=OFFSET($M245,-1,0)),OFFSET(R245,-1,0),
    INT($O245*VLOOKUP($M245,$AP:$BC,MATCH($AZ$1,$AP$1:$BC$1,0),0)*IF($O245&lt;=15,1,1+($O245-15)^0.5/8)*CHOOSE(MID($N245,7,1)+1,1,1.25,2)*(VLOOKUP($M245,$AP:$BC,MATCH($BA$1,$AP$1:$BC$1,0),0)+$I245*(VLOOKUP($M245,$AP:$BC,MATCH($BB$1,$AP$1:$BC$1,0),0)-VLOOKUP($M245,$AP:$BC,MATCH($BA$1,$AP$1:$BC$1,0),0))))),
IF(OR($M245="안 지정 캐릭터 PP 일반등급",$M245="안 지정 캐릭터 PP 영웅등급"),
  IF(AND(OR($B245=10,$B245=11),$M245=OFFSET($M245,-1,0)),OFFSET(R245,-1,0),
    $O245*VLOOKUP($M245,$AP:$BC,MATCH($AZ$1,$AP$1:$BC$1,0),0)),
"그외없음")))))))</f>
        <v>1800</v>
      </c>
      <c r="S245" t="str">
        <f ca="1">IF(OR(ISNUMBER(N245),N245="삭제",ISBLANK(N245)),"",
IF(LEFT(N245,5)="Equip",
  IF($BP$1&lt;VLOOKUP(N245,[1]EquipTable!$1:$1048576,MATCH("업데이트순번",[1]EquipTable!$1:$1,0),0),"업데이트순번이상",""),
IF(LEFT(N245,5)="Actor",
  IF($BY$1&lt;VLOOKUP(N245,[2]ActorTable!$1:$1048576,MATCH("업데이트순번",[2]ActorTable!$1:$1,0),0),"업데이트순번이상",""),
"그외없음")))</f>
        <v/>
      </c>
      <c r="T245" t="str">
        <f ca="1">IF(OR(ISNUMBER(N245),N245="삭제",ISBLANK(N245)),"",
IF(LEFT(N245,5)="Equip",IF(MID(N245,7,1)="4","전설",""),
IF(LEFT(N245,5)="Actor",IF(MID(N245,7,1)="2","전설",""),
"그외없음")))</f>
        <v/>
      </c>
      <c r="U245" t="s">
        <v>92</v>
      </c>
      <c r="V245">
        <v>94548</v>
      </c>
      <c r="W245">
        <v>14</v>
      </c>
      <c r="X245" t="s">
        <v>125</v>
      </c>
      <c r="Z245">
        <v>1400</v>
      </c>
      <c r="AA245" t="str">
        <f ca="1">IF(ISBLANK(AB245),"",
VLOOKUP(AB245,OFFSET(INDIRECT("$A:$B"),0,MATCH(AB$1&amp;"_Verify",INDIRECT("$1:$1"),0)-1),2,0)
)</f>
        <v>uph</v>
      </c>
      <c r="AB245" t="s">
        <v>91</v>
      </c>
      <c r="AC245">
        <v>64832</v>
      </c>
      <c r="AD245">
        <v>7</v>
      </c>
      <c r="AE245" t="s">
        <v>125</v>
      </c>
      <c r="AG245">
        <v>2100</v>
      </c>
      <c r="AH245" t="str">
        <f>IF(OR(ISNUMBER(AC245),AC245="삭제",ISBLANK(AC245)),"",
IF(LEFT(AC245,5)="Equip",
  IF($BP$1&lt;VLOOKUP(AC245,[1]EquipTable!$1:$1048576,MATCH("업데이트순번",[1]EquipTable!$1:$1,0),0),"업데이트순번이상",""),
IF(LEFT(AC245,5)="Actor",
  IF($BY$1&lt;VLOOKUP(AC245,[2]ActorTable!$1:$1048576,MATCH("업데이트순번",[2]ActorTable!$1:$1,0),0),"업데이트순번이상",""),
"그외없음")))</f>
        <v/>
      </c>
      <c r="AI245" s="11" t="str">
        <f>IF(OR(ISNUMBER(AC245),AC245="삭제",ISBLANK(AC245)),"",
IF(LEFT(AC245,5)="Equip",IF(MID(AC245,7,1)="4","전설",""),
IF(LEFT(AC245,5)="Actor",IF(MID(AC245,7,1)="2","전설",""),
"그외없음")))</f>
        <v/>
      </c>
      <c r="AJ245" t="str">
        <f>IF(ISBLANK($AB245),"",
IF(AND($B245&gt;=VLOOKUP($AB245,$AP:$AS,3,0),$B245&lt;=VLOOKUP($AB245,$AP:$AS,4,0)),"","슬롯타입이상"))</f>
        <v/>
      </c>
      <c r="AK245" t="str">
        <f>IF(OR(
  AND(NOT(ISERROR(FIND("상자",AB245))),ISBLANK(AC245)),
  AND(ISBLANK(AB245),ISBLANK(AC245)),
  AND(NOT(ISERROR(FIND("안 지정",AB245))),ISNUMBER(AC245))),"",
IF(AND(NOT(ISERROR(FIND("상자",AB245))),NOT(ISBLANK(AC245))),"밸류불필요",
IF(AND(NOT(ISERROR(FIND("안 지정",AB245))),NOT(ISNUMBER(AC245))),"숫자필요",
IF(NOT(ISERROR(FIND("장비",AB245))),
  IFERROR(VLOOKUP(AC245,[1]EquipTable!$A:$T,MATCH("이름참고",[1]EquipTable!$1:$1,0),0),"장비없음"),
IF(NOT(ISERROR(FIND("캐릭터",AB245))),
  IFERROR(VLOOKUP(AC245,[2]ActorTable!$A:$H,MATCH("이름참고",[2]ActorTable!$1:$1,0),0),"캐릭터없음"),
"")))))</f>
        <v/>
      </c>
      <c r="AL245">
        <v>1</v>
      </c>
      <c r="AM245" t="str">
        <f ca="1">IF(ROW()=2,AN245,OFFSET(AM245,-1,0)&amp;IF(LEN(AN245)=0,"",","&amp;AN245))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v>
      </c>
      <c r="AN245" t="str">
        <f ca="1">IF(AL245&lt;&gt;1,"",
"{"""&amp;A$1&amp;""":"&amp;A245
&amp;","""&amp;B$1&amp;""":"&amp;B245
&amp;IF(LEN(AA245)=0,"",","""&amp;AA$1&amp;""":"""&amp;AA245&amp;"""")
&amp;IF(LEN(AC245)=0,"",","""&amp;AC$1&amp;""":"""&amp;AC245&amp;"""")
&amp;IF(LEN(AD245)=0,"",","""&amp;AD$1&amp;""":"&amp;AD245)
&amp;IF(LEN(AE245)=0,"",","""&amp;AE$1&amp;""":"""&amp;AE245&amp;"""")
&amp;IF(LEN(AF245)=0,"",","""&amp;AF$1&amp;""":"&amp;AF245)
&amp;IF(LEN(AG245)=0,"",","""&amp;AG$1&amp;""":"&amp;AG245)&amp;"}")</f>
        <v>{"dy":25,"sl":3,"tp":"uph","vl":"64832","cn":7,"pt":"GO","pr":2100}</v>
      </c>
    </row>
    <row r="246" spans="1:40">
      <c r="A246">
        <v>25</v>
      </c>
      <c r="B246">
        <v>4</v>
      </c>
      <c r="C246">
        <f>IF(B246&lt;=9,0,
IF(B246=10,1,2))</f>
        <v>0</v>
      </c>
      <c r="D246">
        <f ca="1">RAND()</f>
        <v>0.28908162577134544</v>
      </c>
      <c r="E246">
        <f ca="1">RAND()</f>
        <v>0.99434621595969219</v>
      </c>
      <c r="F246">
        <f ca="1">RAND()</f>
        <v>0.45622629850627172</v>
      </c>
      <c r="G246">
        <f ca="1">RAND()</f>
        <v>5.0856785045130248E-3</v>
      </c>
      <c r="H246">
        <f ca="1">RAND()</f>
        <v>7.9242224868410482E-2</v>
      </c>
      <c r="I246">
        <f ca="1">RAND()</f>
        <v>0.7246746384807522</v>
      </c>
      <c r="M246" t="str">
        <f ca="1">IF(LEN(J246)&lt;&gt;0,J246,VLOOKUP(D246+$B246,$BJ:$BK,MATCH($BK$1,$BJ$1:$BK$1,0),1))</f>
        <v>안 지정 캐릭터 PP 일반등급</v>
      </c>
      <c r="N246">
        <f ca="1">IF(LEN(K246)&lt;&gt;0,
  IF(LEN($J246)=0,"두 칸 모두 입력",
  IF($J246="지정 장비",K246,INDEX($CA:$CA,MATCH(K246,$CB:$CB,0)))),
IF($M246="삭제","삭제",
IF($M246="지정 장비",VLOOKUP($E246,OFFSET($BS:$BV,0,IF($B246=6,1,IF($B246=7,2,0))),MATCH($BV$1,OFFSET($BS$1:$BV$1,0,IF($B246=6,1,IF($B246=7,2,0))),0),1),
IF(OR($M246="캐릭터 상자 일반등급",$M246="캐릭터 상자 영웅등급"),"삭제",
IF(OR($M246="지정 캐릭터",$M246="지정 캐릭터 PP",IF(ISERROR(FIND("지정 캐릭터 LBP",$M246)),0,1)),
  IF(AND(OR($B246=10,$B246=11),$M246=OFFSET($M246,-1,0)),OFFSET(N246,-1,0),VLOOKUP($E246,$BZ:$CA,MATCH($CA$1,$BZ$1:$CA$1,0),1)),
IF(OR($M246="안 지정 캐릭터 영웅등급",$M246="안 지정 캐릭터 PP 일반등급",$M246="안 지정 캐릭터 PP 영웅등급"),
  IF(AND(OR($B246=10,$B246=11),$M246=OFFSET($M246,-1,0)),OFFSET(N246,-1,0),INT($E246*100000)),
"그외없음"))))))</f>
        <v>99434</v>
      </c>
      <c r="O246">
        <f ca="1">IF(LEN(L246)&lt;&gt;0,
  IF(OR(LEN($J246)=0,LEN($K246)=0),"세 칸 모두 입력",L246),
IF($M246="삭제","삭제",
IF(OR($M246="지정 장비",$M246="캐릭터 상자 일반등급",$M246="캐릭터 상자 영웅등급",$M246="지정 캐릭터",IF(ISERROR(FIND("지정 캐릭터 LBP",$M246)),0,1),$M246="안 지정 캐릭터 영웅등급"),1,
IF($M246="지정 캐릭터 PP",
  IF(AND(OR($B246=10,$B246=11),$M246=OFFSET($M246,-1,0)),OFFSET(O246,-1,0),
    VLOOKUP($M246,$AP:$BB,MATCH($AX$1,$AP$1:$BB$1,0),0)+INT($E246*(VLOOKUP($M246,$AP:$BB,MATCH($AY$1,$AP$1:$BB$1,0),0)-VLOOKUP($M246,$AP:$BB,MATCH($AX$1,$AP$1:$BB$1,0),0)+1))),
IF(OR($M246="안 지정 캐릭터 PP 일반등급",$M246="안 지정 캐릭터 PP 영웅등급"),
  IF(AND(OR($B246=10,$B246=11),$M246=OFFSET($M246,-1,0)),OFFSET(O246,-1,0),
    VLOOKUP($M246,$AP:$BB,MATCH($AX$1,$AP$1:$BB$1,0),0)+INT($E246*(VLOOKUP($M246,$AP:$BB,MATCH($AY$1,$AP$1:$BB$1,0),0)-VLOOKUP($M246,$AP:$BB,MATCH($AX$1,$AP$1:$BB$1,0),0)+1))),
"그외없음")))))</f>
        <v>14</v>
      </c>
      <c r="P246" t="str">
        <f ca="1">IF($M246="삭제","삭제",
IF($M246="지정 장비",
  IF(ISBLANK(VLOOKUP($N246,[1]EquipTable!$1:$1048576,MATCH("표준 GO pr Min",[1]EquipTable!$1:$1,0),0)),"DI",
    IF(ISBLANK(VLOOKUP($N246,[1]EquipTable!$1:$1048576,MATCH("표준 DI pr Min",[1]EquipTable!$1:$1,0),0)),"GO",
      IF(G246&lt;IF($B246&lt;=1,0.5,0.25),"DI","GO"))),
IF(OR($M246="캐릭터 상자 일반등급",$M246="캐릭터 상자 영웅등급"),"DI",
IF(OR($M246="지정 캐릭터",IF(ISERROR(FIND("지정 캐릭터 LBP",$M246)),0,1),$M246="안 지정 캐릭터 영웅등급"),"DI",
IF($M246="지정 캐릭터 PP","DI",
IF(OR($M246="안 지정 캐릭터 PP 일반등급",$M246="안 지정 캐릭터 PP 영웅등급"),"GO",
"그외없음"))))))</f>
        <v>GO</v>
      </c>
      <c r="Q246" t="str">
        <f ca="1">IF($M246="삭제","삭제",
IF($P246="GO","삭제",
IF($M246="지정 장비",
  IF(ISBLANK(VLOOKUP($N246,[1]EquipTable!$1:$1048576,MATCH("표준 DI pp Min",[1]EquipTable!$1:$1,0),0)),"삭제",
    VLOOKUP($N246,[1]EquipTable!$1:$1048576,MATCH("표준 DI pp Min",[1]EquipTable!$1:$1,0),0)+INT($H246*(VLOOKUP($N246,[1]EquipTable!$1:$1048576,MATCH("표준 DI pp Max",[1]EquipTable!$1:$1,0),0)-VLOOKUP($N246,[1]EquipTable!$1:$1048576,MATCH("표준 DI pp Min",[1]EquipTable!$1:$1,0),0)+1))),
IF(OR($M246="캐릭터 상자 일반등급",$M246="캐릭터 상자 영웅등급"),"삭제",
IF(OR($M246="지정 캐릭터",IF(ISERROR(FIND("지정 캐릭터 LBP",$M246)),0,1)),
  IF(AND(OR($B246=10,$B246=11),$M246=OFFSET($M246,-1,0)),OFFSET(Q246,-1,0),
    IF(ISBLANK(VLOOKUP($N246,[2]ActorTable!$1:$1048576,MATCH("표준 DI pp Min",[2]ActorTable!$1:$1,0),0)),"삭제",
      INT(VLOOKUP($M246,$AP:$BC,MATCH($AZ$1,$AP$1:$BC$1,0),0)*(VLOOKUP($N246,[2]ActorTable!$1:$1048576,MATCH("표준 DI pp Min",[2]ActorTable!$1:$1,0),0)+$H246*(VLOOKUP($N246,[2]ActorTable!$1:$1048576,MATCH("표준 DI pp Max",[2]ActorTable!$1:$1,0),0)-VLOOKUP($N246,[2]ActorTable!$1:$1048576,MATCH("표준 DI pp Min",[2]ActorTable!$1:$1,0),0)+1))))),
IF($M246="안 지정 캐릭터 영웅등급",
  IF(AND(OR($B246=10,$B246=11),$M246=OFFSET($M246,-1,0)),OFFSET(Q246,-1,0),
    VLOOKUP($M246,$AP:$BC,MATCH($BB$1,$AP$1:$BC$1,0),0)+INT($H246*(VLOOKUP($M246,$AP:$BC,MATCH($BC$1,$AP$1:$BC$1,0),0)-VLOOKUP($M246,$AP:$BC,MATCH($BB$1,$AP$1:$BC$1,0),0)+1))),
IF($M246="지정 캐릭터 PP",
  IF(AND(OR($B246=10,$B246=11),$M246=OFFSET($M246,-1,0)),OFFSET(Q246,-1,0),
    INT($O246*VLOOKUP($M246,$AP:$BC,MATCH($AZ$1,$AP$1:$BC$1,0),0)*IF($O246&lt;=15,1,1+($O246-15)^0.5/8)*CHOOSE(MID($N246,7,1)+1,1,1.25,2))),
"그외없음")))))))</f>
        <v>삭제</v>
      </c>
      <c r="R246">
        <f ca="1">IF($M246="삭제","삭제",
IF($M246="지정 장비",
  IF($P246="DI",
    VLOOKUP($N246,[1]EquipTable!$1:$1048576,MATCH("표준 DI pr Min",[1]EquipTable!$1:$1,0),0)+INT($I246*(VLOOKUP($N246,[1]EquipTable!$1:$1048576,MATCH("표준 DI pr Max",[1]EquipTable!$1:$1,0),0)-VLOOKUP($N246,[1]EquipTable!$1:$1048576,MATCH("표준 DI pr Min",[1]EquipTable!$1:$1,0),0)+1)),
    ROUNDDOWN(VLOOKUP($N246,[1]EquipTable!$1:$1048576,MATCH("표준 GO pr Min",[1]EquipTable!$1:$1,0),0)+INT($I246*(VLOOKUP($N246,[1]EquipTable!$1:$1048576,MATCH("표준 GO pr Max",[1]EquipTable!$1:$1,0),0)-VLOOKUP($N246,[1]EquipTable!$1:$1048576,MATCH("표준 GO pr Min",[1]EquipTable!$1:$1,0),0)+100)),-2)),
IF(OR($M246="캐릭터 상자 일반등급",$M246="캐릭터 상자 영웅등급"),VLOOKUP($M246,$AP:$BC,MATCH($AZ$1,$AP$1:$BC$1,0),0),
IF(OR($M246="지정 캐릭터",IF(ISERROR(FIND("지정 캐릭터 LBP",$M246)),0,1)),
  IF(AND(OR($B246=10,$B246=11),$M246=OFFSET($M246,-1,0)),OFFSET(R246,-1,0),
    INT(VLOOKUP($M246,$AP:$BC,MATCH($AZ$1,$AP$1:$BC$1,0),0)*(VLOOKUP($N246,[2]ActorTable!$1:$1048576,MATCH("표준 DI pr Min",[2]ActorTable!$1:$1,0),0)+$I246*(VLOOKUP($N246,[2]ActorTable!$1:$1048576,MATCH("표준 DI pr Max",[2]ActorTable!$1:$1,0),0)-VLOOKUP($N246,[2]ActorTable!$1:$1048576,MATCH("표준 DI pr Min",[2]ActorTable!$1:$1,0),0)+1)))),
IF($M246="안 지정 캐릭터 영웅등급",
  IF(AND(OR($B246=10,$B246=11),$M246=OFFSET($M246,-1,0)),OFFSET(R246,-1,0),
    VLOOKUP($M246,$AP:$BC,MATCH($AZ$1,$AP$1:$BC$1,0),0)+INT($I246*(VLOOKUP($M246,$AP:$BC,MATCH($BA$1,$AP$1:$BC$1,0),0)-VLOOKUP($M246,$AP:$BC,MATCH($AZ$1,$AP$1:$BC$1,0),0)+1))),
IF($M246="지정 캐릭터 PP",
  IF(AND(OR($B246=10,$B246=11),$M246=OFFSET($M246,-1,0)),OFFSET(R246,-1,0),
    INT($O246*VLOOKUP($M246,$AP:$BC,MATCH($AZ$1,$AP$1:$BC$1,0),0)*IF($O246&lt;=15,1,1+($O246-15)^0.5/8)*CHOOSE(MID($N246,7,1)+1,1,1.25,2)*(VLOOKUP($M246,$AP:$BC,MATCH($BA$1,$AP$1:$BC$1,0),0)+$I246*(VLOOKUP($M246,$AP:$BC,MATCH($BB$1,$AP$1:$BC$1,0),0)-VLOOKUP($M246,$AP:$BC,MATCH($BA$1,$AP$1:$BC$1,0),0))))),
IF(OR($M246="안 지정 캐릭터 PP 일반등급",$M246="안 지정 캐릭터 PP 영웅등급"),
  IF(AND(OR($B246=10,$B246=11),$M246=OFFSET($M246,-1,0)),OFFSET(R246,-1,0),
    $O246*VLOOKUP($M246,$AP:$BC,MATCH($AZ$1,$AP$1:$BC$1,0),0)),
"그외없음")))))))</f>
        <v>4200</v>
      </c>
      <c r="S246" t="str">
        <f ca="1">IF(OR(ISNUMBER(N246),N246="삭제",ISBLANK(N246)),"",
IF(LEFT(N246,5)="Equip",
  IF($BP$1&lt;VLOOKUP(N246,[1]EquipTable!$1:$1048576,MATCH("업데이트순번",[1]EquipTable!$1:$1,0),0),"업데이트순번이상",""),
IF(LEFT(N246,5)="Actor",
  IF($BY$1&lt;VLOOKUP(N246,[2]ActorTable!$1:$1048576,MATCH("업데이트순번",[2]ActorTable!$1:$1,0),0),"업데이트순번이상",""),
"그외없음")))</f>
        <v/>
      </c>
      <c r="T246" t="str">
        <f ca="1">IF(OR(ISNUMBER(N246),N246="삭제",ISBLANK(N246)),"",
IF(LEFT(N246,5)="Equip",IF(MID(N246,7,1)="4","전설",""),
IF(LEFT(N246,5)="Actor",IF(MID(N246,7,1)="2","전설",""),
"그외없음")))</f>
        <v/>
      </c>
      <c r="U246" t="s">
        <v>92</v>
      </c>
      <c r="V246">
        <v>14628</v>
      </c>
      <c r="W246">
        <v>9</v>
      </c>
      <c r="X246" t="s">
        <v>125</v>
      </c>
      <c r="Z246">
        <v>900</v>
      </c>
      <c r="AA246" t="str">
        <f ca="1">IF(ISBLANK(AB246),"",
VLOOKUP(AB246,OFFSET(INDIRECT("$A:$B"),0,MATCH(AB$1&amp;"_Verify",INDIRECT("$1:$1"),0)-1),2,0)
)</f>
        <v>upn</v>
      </c>
      <c r="AB246" t="s">
        <v>92</v>
      </c>
      <c r="AC246">
        <v>94548</v>
      </c>
      <c r="AD246">
        <v>13</v>
      </c>
      <c r="AE246" t="s">
        <v>68</v>
      </c>
      <c r="AG246">
        <v>3900</v>
      </c>
      <c r="AH246" t="str">
        <f>IF(OR(ISNUMBER(AC246),AC246="삭제",ISBLANK(AC246)),"",
IF(LEFT(AC246,5)="Equip",
  IF($BP$1&lt;VLOOKUP(AC246,[1]EquipTable!$1:$1048576,MATCH("업데이트순번",[1]EquipTable!$1:$1,0),0),"업데이트순번이상",""),
IF(LEFT(AC246,5)="Actor",
  IF($BY$1&lt;VLOOKUP(AC246,[2]ActorTable!$1:$1048576,MATCH("업데이트순번",[2]ActorTable!$1:$1,0),0),"업데이트순번이상",""),
"그외없음")))</f>
        <v/>
      </c>
      <c r="AI246" s="11" t="str">
        <f>IF(OR(ISNUMBER(AC246),AC246="삭제",ISBLANK(AC246)),"",
IF(LEFT(AC246,5)="Equip",IF(MID(AC246,7,1)="4","전설",""),
IF(LEFT(AC246,5)="Actor",IF(MID(AC246,7,1)="2","전설",""),
"그외없음")))</f>
        <v/>
      </c>
      <c r="AJ246" t="str">
        <f>IF(ISBLANK($AB246),"",
IF(AND($B246&gt;=VLOOKUP($AB246,$AP:$AS,3,0),$B246&lt;=VLOOKUP($AB246,$AP:$AS,4,0)),"","슬롯타입이상"))</f>
        <v/>
      </c>
      <c r="AK246" t="str">
        <f>IF(OR(
  AND(NOT(ISERROR(FIND("상자",AB246))),ISBLANK(AC246)),
  AND(ISBLANK(AB246),ISBLANK(AC246)),
  AND(NOT(ISERROR(FIND("안 지정",AB246))),ISNUMBER(AC246))),"",
IF(AND(NOT(ISERROR(FIND("상자",AB246))),NOT(ISBLANK(AC246))),"밸류불필요",
IF(AND(NOT(ISERROR(FIND("안 지정",AB246))),NOT(ISNUMBER(AC246))),"숫자필요",
IF(NOT(ISERROR(FIND("장비",AB246))),
  IFERROR(VLOOKUP(AC246,[1]EquipTable!$A:$T,MATCH("이름참고",[1]EquipTable!$1:$1,0),0),"장비없음"),
IF(NOT(ISERROR(FIND("캐릭터",AB246))),
  IFERROR(VLOOKUP(AC246,[2]ActorTable!$A:$H,MATCH("이름참고",[2]ActorTable!$1:$1,0),0),"캐릭터없음"),
"")))))</f>
        <v/>
      </c>
      <c r="AL246">
        <v>1</v>
      </c>
      <c r="AM246" t="str">
        <f ca="1">IF(ROW()=2,AN246,OFFSET(AM246,-1,0)&amp;IF(LEN(AN246)=0,"",","&amp;AN246))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v>
      </c>
      <c r="AN246" t="str">
        <f ca="1">IF(AL246&lt;&gt;1,"",
"{"""&amp;A$1&amp;""":"&amp;A246
&amp;","""&amp;B$1&amp;""":"&amp;B246
&amp;IF(LEN(AA246)=0,"",","""&amp;AA$1&amp;""":"""&amp;AA246&amp;"""")
&amp;IF(LEN(AC246)=0,"",","""&amp;AC$1&amp;""":"""&amp;AC246&amp;"""")
&amp;IF(LEN(AD246)=0,"",","""&amp;AD$1&amp;""":"&amp;AD246)
&amp;IF(LEN(AE246)=0,"",","""&amp;AE$1&amp;""":"""&amp;AE246&amp;"""")
&amp;IF(LEN(AF246)=0,"",","""&amp;AF$1&amp;""":"&amp;AF246)
&amp;IF(LEN(AG246)=0,"",","""&amp;AG$1&amp;""":"&amp;AG246)&amp;"}")</f>
        <v>{"dy":25,"sl":4,"tp":"upn","vl":"94548","cn":13,"pt":"GO","pr":3900}</v>
      </c>
    </row>
    <row r="247" spans="1:40">
      <c r="A247">
        <v>25</v>
      </c>
      <c r="B247">
        <v>5</v>
      </c>
      <c r="C247">
        <f>IF(B247&lt;=9,0,
IF(B247=10,1,2))</f>
        <v>0</v>
      </c>
      <c r="D247">
        <f ca="1">RAND()</f>
        <v>2.9653751170294895E-2</v>
      </c>
      <c r="E247">
        <f ca="1">RAND()</f>
        <v>8.1221964824211845E-3</v>
      </c>
      <c r="F247">
        <f ca="1">RAND()</f>
        <v>0.26779990458612413</v>
      </c>
      <c r="G247">
        <f ca="1">RAND()</f>
        <v>0.66640339218871458</v>
      </c>
      <c r="H247">
        <f ca="1">RAND()</f>
        <v>0.71634412417775561</v>
      </c>
      <c r="I247">
        <f ca="1">RAND()</f>
        <v>0.2392502493483325</v>
      </c>
      <c r="M247" t="str">
        <f ca="1">IF(LEN(J247)&lt;&gt;0,J247,VLOOKUP(D247+$B247,$BJ:$BK,MATCH($BK$1,$BJ$1:$BK$1,0),1))</f>
        <v>지정 장비</v>
      </c>
      <c r="N247" t="str">
        <f ca="1">IF(LEN(K247)&lt;&gt;0,
  IF(LEN($J247)=0,"두 칸 모두 입력",
  IF($J247="지정 장비",K247,INDEX($CA:$CA,MATCH(K247,$CB:$CB,0)))),
IF($M247="삭제","삭제",
IF($M247="지정 장비",VLOOKUP($E247,OFFSET($BS:$BV,0,IF($B247=6,1,IF($B247=7,2,0))),MATCH($BV$1,OFFSET($BS$1:$BV$1,0,IF($B247=6,1,IF($B247=7,2,0))),0),1),
IF(OR($M247="캐릭터 상자 일반등급",$M247="캐릭터 상자 영웅등급"),"삭제",
IF(OR($M247="지정 캐릭터",$M247="지정 캐릭터 PP",IF(ISERROR(FIND("지정 캐릭터 LBP",$M247)),0,1)),
  IF(AND(OR($B247=10,$B247=11),$M247=OFFSET($M247,-1,0)),OFFSET(N247,-1,0),VLOOKUP($E247,$BZ:$CA,MATCH($CA$1,$BZ$1:$CA$1,0),1)),
IF(OR($M247="안 지정 캐릭터 영웅등급",$M247="안 지정 캐릭터 PP 일반등급",$M247="안 지정 캐릭터 PP 영웅등급"),
  IF(AND(OR($B247=10,$B247=11),$M247=OFFSET($M247,-1,0)),OFFSET(N247,-1,0),INT($E247*100000)),
"그외없음"))))))</f>
        <v>Equip0001</v>
      </c>
      <c r="O247">
        <f ca="1">IF(LEN(L247)&lt;&gt;0,
  IF(OR(LEN($J247)=0,LEN($K247)=0),"세 칸 모두 입력",L247),
IF($M247="삭제","삭제",
IF(OR($M247="지정 장비",$M247="캐릭터 상자 일반등급",$M247="캐릭터 상자 영웅등급",$M247="지정 캐릭터",IF(ISERROR(FIND("지정 캐릭터 LBP",$M247)),0,1),$M247="안 지정 캐릭터 영웅등급"),1,
IF($M247="지정 캐릭터 PP",
  IF(AND(OR($B247=10,$B247=11),$M247=OFFSET($M247,-1,0)),OFFSET(O247,-1,0),
    VLOOKUP($M247,$AP:$BB,MATCH($AX$1,$AP$1:$BB$1,0),0)+INT($E247*(VLOOKUP($M247,$AP:$BB,MATCH($AY$1,$AP$1:$BB$1,0),0)-VLOOKUP($M247,$AP:$BB,MATCH($AX$1,$AP$1:$BB$1,0),0)+1))),
IF(OR($M247="안 지정 캐릭터 PP 일반등급",$M247="안 지정 캐릭터 PP 영웅등급"),
  IF(AND(OR($B247=10,$B247=11),$M247=OFFSET($M247,-1,0)),OFFSET(O247,-1,0),
    VLOOKUP($M247,$AP:$BB,MATCH($AX$1,$AP$1:$BB$1,0),0)+INT($E247*(VLOOKUP($M247,$AP:$BB,MATCH($AY$1,$AP$1:$BB$1,0),0)-VLOOKUP($M247,$AP:$BB,MATCH($AX$1,$AP$1:$BB$1,0),0)+1))),
"그외없음")))))</f>
        <v>1</v>
      </c>
      <c r="P247" t="str">
        <f ca="1">IF($M247="삭제","삭제",
IF($M247="지정 장비",
  IF(ISBLANK(VLOOKUP($N247,[1]EquipTable!$1:$1048576,MATCH("표준 GO pr Min",[1]EquipTable!$1:$1,0),0)),"DI",
    IF(ISBLANK(VLOOKUP($N247,[1]EquipTable!$1:$1048576,MATCH("표준 DI pr Min",[1]EquipTable!$1:$1,0),0)),"GO",
      IF(G247&lt;IF($B247&lt;=1,0.5,0.25),"DI","GO"))),
IF(OR($M247="캐릭터 상자 일반등급",$M247="캐릭터 상자 영웅등급"),"DI",
IF(OR($M247="지정 캐릭터",IF(ISERROR(FIND("지정 캐릭터 LBP",$M247)),0,1),$M247="안 지정 캐릭터 영웅등급"),"DI",
IF($M247="지정 캐릭터 PP","DI",
IF(OR($M247="안 지정 캐릭터 PP 일반등급",$M247="안 지정 캐릭터 PP 영웅등급"),"GO",
"그외없음"))))))</f>
        <v>GO</v>
      </c>
      <c r="Q247" t="str">
        <f ca="1">IF($M247="삭제","삭제",
IF($P247="GO","삭제",
IF($M247="지정 장비",
  IF(ISBLANK(VLOOKUP($N247,[1]EquipTable!$1:$1048576,MATCH("표준 DI pp Min",[1]EquipTable!$1:$1,0),0)),"삭제",
    VLOOKUP($N247,[1]EquipTable!$1:$1048576,MATCH("표준 DI pp Min",[1]EquipTable!$1:$1,0),0)+INT($H247*(VLOOKUP($N247,[1]EquipTable!$1:$1048576,MATCH("표준 DI pp Max",[1]EquipTable!$1:$1,0),0)-VLOOKUP($N247,[1]EquipTable!$1:$1048576,MATCH("표준 DI pp Min",[1]EquipTable!$1:$1,0),0)+1))),
IF(OR($M247="캐릭터 상자 일반등급",$M247="캐릭터 상자 영웅등급"),"삭제",
IF(OR($M247="지정 캐릭터",IF(ISERROR(FIND("지정 캐릭터 LBP",$M247)),0,1)),
  IF(AND(OR($B247=10,$B247=11),$M247=OFFSET($M247,-1,0)),OFFSET(Q247,-1,0),
    IF(ISBLANK(VLOOKUP($N247,[2]ActorTable!$1:$1048576,MATCH("표준 DI pp Min",[2]ActorTable!$1:$1,0),0)),"삭제",
      INT(VLOOKUP($M247,$AP:$BC,MATCH($AZ$1,$AP$1:$BC$1,0),0)*(VLOOKUP($N247,[2]ActorTable!$1:$1048576,MATCH("표준 DI pp Min",[2]ActorTable!$1:$1,0),0)+$H247*(VLOOKUP($N247,[2]ActorTable!$1:$1048576,MATCH("표준 DI pp Max",[2]ActorTable!$1:$1,0),0)-VLOOKUP($N247,[2]ActorTable!$1:$1048576,MATCH("표준 DI pp Min",[2]ActorTable!$1:$1,0),0)+1))))),
IF($M247="안 지정 캐릭터 영웅등급",
  IF(AND(OR($B247=10,$B247=11),$M247=OFFSET($M247,-1,0)),OFFSET(Q247,-1,0),
    VLOOKUP($M247,$AP:$BC,MATCH($BB$1,$AP$1:$BC$1,0),0)+INT($H247*(VLOOKUP($M247,$AP:$BC,MATCH($BC$1,$AP$1:$BC$1,0),0)-VLOOKUP($M247,$AP:$BC,MATCH($BB$1,$AP$1:$BC$1,0),0)+1))),
IF($M247="지정 캐릭터 PP",
  IF(AND(OR($B247=10,$B247=11),$M247=OFFSET($M247,-1,0)),OFFSET(Q247,-1,0),
    INT($O247*VLOOKUP($M247,$AP:$BC,MATCH($AZ$1,$AP$1:$BC$1,0),0)*IF($O247&lt;=15,1,1+($O247-15)^0.5/8)*CHOOSE(MID($N247,7,1)+1,1,1.25,2))),
"그외없음")))))))</f>
        <v>삭제</v>
      </c>
      <c r="R247">
        <f ca="1">IF($M247="삭제","삭제",
IF($M247="지정 장비",
  IF($P247="DI",
    VLOOKUP($N247,[1]EquipTable!$1:$1048576,MATCH("표준 DI pr Min",[1]EquipTable!$1:$1,0),0)+INT($I247*(VLOOKUP($N247,[1]EquipTable!$1:$1048576,MATCH("표준 DI pr Max",[1]EquipTable!$1:$1,0),0)-VLOOKUP($N247,[1]EquipTable!$1:$1048576,MATCH("표준 DI pr Min",[1]EquipTable!$1:$1,0),0)+1)),
    ROUNDDOWN(VLOOKUP($N247,[1]EquipTable!$1:$1048576,MATCH("표준 GO pr Min",[1]EquipTable!$1:$1,0),0)+INT($I247*(VLOOKUP($N247,[1]EquipTable!$1:$1048576,MATCH("표준 GO pr Max",[1]EquipTable!$1:$1,0),0)-VLOOKUP($N247,[1]EquipTable!$1:$1048576,MATCH("표준 GO pr Min",[1]EquipTable!$1:$1,0),0)+100)),-2)),
IF(OR($M247="캐릭터 상자 일반등급",$M247="캐릭터 상자 영웅등급"),VLOOKUP($M247,$AP:$BC,MATCH($AZ$1,$AP$1:$BC$1,0),0),
IF(OR($M247="지정 캐릭터",IF(ISERROR(FIND("지정 캐릭터 LBP",$M247)),0,1)),
  IF(AND(OR($B247=10,$B247=11),$M247=OFFSET($M247,-1,0)),OFFSET(R247,-1,0),
    INT(VLOOKUP($M247,$AP:$BC,MATCH($AZ$1,$AP$1:$BC$1,0),0)*(VLOOKUP($N247,[2]ActorTable!$1:$1048576,MATCH("표준 DI pr Min",[2]ActorTable!$1:$1,0),0)+$I247*(VLOOKUP($N247,[2]ActorTable!$1:$1048576,MATCH("표준 DI pr Max",[2]ActorTable!$1:$1,0),0)-VLOOKUP($N247,[2]ActorTable!$1:$1048576,MATCH("표준 DI pr Min",[2]ActorTable!$1:$1,0),0)+1)))),
IF($M247="안 지정 캐릭터 영웅등급",
  IF(AND(OR($B247=10,$B247=11),$M247=OFFSET($M247,-1,0)),OFFSET(R247,-1,0),
    VLOOKUP($M247,$AP:$BC,MATCH($AZ$1,$AP$1:$BC$1,0),0)+INT($I247*(VLOOKUP($M247,$AP:$BC,MATCH($BA$1,$AP$1:$BC$1,0),0)-VLOOKUP($M247,$AP:$BC,MATCH($AZ$1,$AP$1:$BC$1,0),0)+1))),
IF($M247="지정 캐릭터 PP",
  IF(AND(OR($B247=10,$B247=11),$M247=OFFSET($M247,-1,0)),OFFSET(R247,-1,0),
    INT($O247*VLOOKUP($M247,$AP:$BC,MATCH($AZ$1,$AP$1:$BC$1,0),0)*IF($O247&lt;=15,1,1+($O247-15)^0.5/8)*CHOOSE(MID($N247,7,1)+1,1,1.25,2)*(VLOOKUP($M247,$AP:$BC,MATCH($BA$1,$AP$1:$BC$1,0),0)+$I247*(VLOOKUP($M247,$AP:$BC,MATCH($BB$1,$AP$1:$BC$1,0),0)-VLOOKUP($M247,$AP:$BC,MATCH($BA$1,$AP$1:$BC$1,0),0))))),
IF(OR($M247="안 지정 캐릭터 PP 일반등급",$M247="안 지정 캐릭터 PP 영웅등급"),
  IF(AND(OR($B247=10,$B247=11),$M247=OFFSET($M247,-1,0)),OFFSET(R247,-1,0),
    $O247*VLOOKUP($M247,$AP:$BC,MATCH($AZ$1,$AP$1:$BC$1,0),0)),
"그외없음")))))))</f>
        <v>600</v>
      </c>
      <c r="S247" t="str">
        <f ca="1">IF(OR(ISNUMBER(N247),N247="삭제",ISBLANK(N247)),"",
IF(LEFT(N247,5)="Equip",
  IF($BP$1&lt;VLOOKUP(N247,[1]EquipTable!$1:$1048576,MATCH("업데이트순번",[1]EquipTable!$1:$1,0),0),"업데이트순번이상",""),
IF(LEFT(N247,5)="Actor",
  IF($BY$1&lt;VLOOKUP(N247,[2]ActorTable!$1:$1048576,MATCH("업데이트순번",[2]ActorTable!$1:$1,0),0),"업데이트순번이상",""),
"그외없음")))</f>
        <v/>
      </c>
      <c r="T247" t="str">
        <f ca="1">IF(OR(ISNUMBER(N247),N247="삭제",ISBLANK(N247)),"",
IF(LEFT(N247,5)="Equip",IF(MID(N247,7,1)="4","전설",""),
IF(LEFT(N247,5)="Actor",IF(MID(N247,7,1)="2","전설",""),
"그외없음")))</f>
        <v/>
      </c>
      <c r="U247" t="s">
        <v>91</v>
      </c>
      <c r="V247">
        <v>31175</v>
      </c>
      <c r="W247">
        <v>10</v>
      </c>
      <c r="X247" t="s">
        <v>125</v>
      </c>
      <c r="Z247">
        <v>1000</v>
      </c>
      <c r="AA247" t="str">
        <f ca="1">IF(ISBLANK(AB247),"",
VLOOKUP(AB247,OFFSET(INDIRECT("$A:$B"),0,MATCH(AB$1&amp;"_Verify",INDIRECT("$1:$1"),0)-1),2,0)
)</f>
        <v>fe</v>
      </c>
      <c r="AB247" t="s">
        <v>82</v>
      </c>
      <c r="AC247" t="s">
        <v>467</v>
      </c>
      <c r="AD247">
        <v>1</v>
      </c>
      <c r="AE247" t="s">
        <v>125</v>
      </c>
      <c r="AG247">
        <v>3600</v>
      </c>
      <c r="AH247" t="str">
        <f ca="1">IF(OR(ISNUMBER(AC247),AC247="삭제",ISBLANK(AC247)),"",
IF(LEFT(AC247,5)="Equip",
  IF($BP$1&lt;VLOOKUP(AC247,[1]EquipTable!$1:$1048576,MATCH("업데이트순번",[1]EquipTable!$1:$1,0),0),"업데이트순번이상",""),
IF(LEFT(AC247,5)="Actor",
  IF($BY$1&lt;VLOOKUP(AC247,[2]ActorTable!$1:$1048576,MATCH("업데이트순번",[2]ActorTable!$1:$1,0),0),"업데이트순번이상",""),
"그외없음")))</f>
        <v/>
      </c>
      <c r="AI247" s="11" t="str">
        <f>IF(OR(ISNUMBER(AC247),AC247="삭제",ISBLANK(AC247)),"",
IF(LEFT(AC247,5)="Equip",IF(MID(AC247,7,1)="4","전설",""),
IF(LEFT(AC247,5)="Actor",IF(MID(AC247,7,1)="2","전설",""),
"그외없음")))</f>
        <v/>
      </c>
      <c r="AJ247" t="str">
        <f>IF(ISBLANK($AB247),"",
IF(AND($B247&gt;=VLOOKUP($AB247,$AP:$AS,3,0),$B247&lt;=VLOOKUP($AB247,$AP:$AS,4,0)),"","슬롯타입이상"))</f>
        <v/>
      </c>
      <c r="AK247" t="str">
        <f ca="1">IF(OR(
  AND(NOT(ISERROR(FIND("상자",AB247))),ISBLANK(AC247)),
  AND(ISBLANK(AB247),ISBLANK(AC247)),
  AND(NOT(ISERROR(FIND("안 지정",AB247))),ISNUMBER(AC247))),"",
IF(AND(NOT(ISERROR(FIND("상자",AB247))),NOT(ISBLANK(AC247))),"밸류불필요",
IF(AND(NOT(ISERROR(FIND("안 지정",AB247))),NOT(ISNUMBER(AC247))),"숫자필요",
IF(NOT(ISERROR(FIND("장비",AB247))),
  IFERROR(VLOOKUP(AC247,[1]EquipTable!$A:$T,MATCH("이름참고",[1]EquipTable!$1:$1,0),0),"장비없음"),
IF(NOT(ISERROR(FIND("캐릭터",AB247))),
  IFERROR(VLOOKUP(AC247,[2]ActorTable!$A:$H,MATCH("이름참고",[2]ActorTable!$1:$1,0),0),"캐릭터없음"),
"")))))</f>
        <v>용력의 방패</v>
      </c>
      <c r="AL247">
        <v>1</v>
      </c>
      <c r="AM247" t="str">
        <f ca="1">IF(ROW()=2,AN247,OFFSET(AM247,-1,0)&amp;IF(LEN(AN247)=0,"",","&amp;AN247))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v>
      </c>
      <c r="AN247" t="str">
        <f ca="1">IF(AL247&lt;&gt;1,"",
"{"""&amp;A$1&amp;""":"&amp;A247
&amp;","""&amp;B$1&amp;""":"&amp;B247
&amp;IF(LEN(AA247)=0,"",","""&amp;AA$1&amp;""":"""&amp;AA247&amp;"""")
&amp;IF(LEN(AC247)=0,"",","""&amp;AC$1&amp;""":"""&amp;AC247&amp;"""")
&amp;IF(LEN(AD247)=0,"",","""&amp;AD$1&amp;""":"&amp;AD247)
&amp;IF(LEN(AE247)=0,"",","""&amp;AE$1&amp;""":"""&amp;AE247&amp;"""")
&amp;IF(LEN(AF247)=0,"",","""&amp;AF$1&amp;""":"&amp;AF247)
&amp;IF(LEN(AG247)=0,"",","""&amp;AG$1&amp;""":"&amp;AG247)&amp;"}")</f>
        <v>{"dy":25,"sl":5,"tp":"fe","vl":"Equip7101","cn":1,"pt":"GO","pr":3600}</v>
      </c>
    </row>
    <row r="248" spans="1:40">
      <c r="A248">
        <v>25</v>
      </c>
      <c r="B248">
        <v>6</v>
      </c>
      <c r="C248">
        <f>IF(B248&lt;=9,0,
IF(B248=10,1,2))</f>
        <v>0</v>
      </c>
      <c r="D248">
        <f ca="1">RAND()</f>
        <v>0.67144978597557659</v>
      </c>
      <c r="E248">
        <f ca="1">RAND()</f>
        <v>0.23455278266072122</v>
      </c>
      <c r="F248">
        <f ca="1">RAND()</f>
        <v>0.69739008286254189</v>
      </c>
      <c r="G248">
        <f ca="1">RAND()</f>
        <v>0.9481010635927245</v>
      </c>
      <c r="H248">
        <f ca="1">RAND()</f>
        <v>0.96314335510890148</v>
      </c>
      <c r="I248">
        <f ca="1">RAND()</f>
        <v>0.49503428047844789</v>
      </c>
      <c r="M248" t="str">
        <f ca="1">IF(LEN(J248)&lt;&gt;0,J248,VLOOKUP(D248+$B248,$BJ:$BK,MATCH($BK$1,$BJ$1:$BK$1,0),1))</f>
        <v>지정 장비</v>
      </c>
      <c r="N248" t="str">
        <f ca="1">IF(LEN(K248)&lt;&gt;0,
  IF(LEN($J248)=0,"두 칸 모두 입력",
  IF($J248="지정 장비",K248,INDEX($CA:$CA,MATCH(K248,$CB:$CB,0)))),
IF($M248="삭제","삭제",
IF($M248="지정 장비",VLOOKUP($E248,OFFSET($BS:$BV,0,IF($B248=6,1,IF($B248=7,2,0))),MATCH($BV$1,OFFSET($BS$1:$BV$1,0,IF($B248=6,1,IF($B248=7,2,0))),0),1),
IF(OR($M248="캐릭터 상자 일반등급",$M248="캐릭터 상자 영웅등급"),"삭제",
IF(OR($M248="지정 캐릭터",$M248="지정 캐릭터 PP",IF(ISERROR(FIND("지정 캐릭터 LBP",$M248)),0,1)),
  IF(AND(OR($B248=10,$B248=11),$M248=OFFSET($M248,-1,0)),OFFSET(N248,-1,0),VLOOKUP($E248,$BZ:$CA,MATCH($CA$1,$BZ$1:$CA$1,0),1)),
IF(OR($M248="안 지정 캐릭터 영웅등급",$M248="안 지정 캐릭터 PP 일반등급",$M248="안 지정 캐릭터 PP 영웅등급"),
  IF(AND(OR($B248=10,$B248=11),$M248=OFFSET($M248,-1,0)),OFFSET(N248,-1,0),INT($E248*100000)),
"그외없음"))))))</f>
        <v>Equip2402</v>
      </c>
      <c r="O248">
        <f ca="1">IF(LEN(L248)&lt;&gt;0,
  IF(OR(LEN($J248)=0,LEN($K248)=0),"세 칸 모두 입력",L248),
IF($M248="삭제","삭제",
IF(OR($M248="지정 장비",$M248="캐릭터 상자 일반등급",$M248="캐릭터 상자 영웅등급",$M248="지정 캐릭터",IF(ISERROR(FIND("지정 캐릭터 LBP",$M248)),0,1),$M248="안 지정 캐릭터 영웅등급"),1,
IF($M248="지정 캐릭터 PP",
  IF(AND(OR($B248=10,$B248=11),$M248=OFFSET($M248,-1,0)),OFFSET(O248,-1,0),
    VLOOKUP($M248,$AP:$BB,MATCH($AX$1,$AP$1:$BB$1,0),0)+INT($E248*(VLOOKUP($M248,$AP:$BB,MATCH($AY$1,$AP$1:$BB$1,0),0)-VLOOKUP($M248,$AP:$BB,MATCH($AX$1,$AP$1:$BB$1,0),0)+1))),
IF(OR($M248="안 지정 캐릭터 PP 일반등급",$M248="안 지정 캐릭터 PP 영웅등급"),
  IF(AND(OR($B248=10,$B248=11),$M248=OFFSET($M248,-1,0)),OFFSET(O248,-1,0),
    VLOOKUP($M248,$AP:$BB,MATCH($AX$1,$AP$1:$BB$1,0),0)+INT($E248*(VLOOKUP($M248,$AP:$BB,MATCH($AY$1,$AP$1:$BB$1,0),0)-VLOOKUP($M248,$AP:$BB,MATCH($AX$1,$AP$1:$BB$1,0),0)+1))),
"그외없음")))))</f>
        <v>1</v>
      </c>
      <c r="P248" t="str">
        <f ca="1">IF($M248="삭제","삭제",
IF($M248="지정 장비",
  IF(ISBLANK(VLOOKUP($N248,[1]EquipTable!$1:$1048576,MATCH("표준 GO pr Min",[1]EquipTable!$1:$1,0),0)),"DI",
    IF(ISBLANK(VLOOKUP($N248,[1]EquipTable!$1:$1048576,MATCH("표준 DI pr Min",[1]EquipTable!$1:$1,0),0)),"GO",
      IF(G248&lt;IF($B248&lt;=1,0.5,0.25),"DI","GO"))),
IF(OR($M248="캐릭터 상자 일반등급",$M248="캐릭터 상자 영웅등급"),"DI",
IF(OR($M248="지정 캐릭터",IF(ISERROR(FIND("지정 캐릭터 LBP",$M248)),0,1),$M248="안 지정 캐릭터 영웅등급"),"DI",
IF($M248="지정 캐릭터 PP","DI",
IF(OR($M248="안 지정 캐릭터 PP 일반등급",$M248="안 지정 캐릭터 PP 영웅등급"),"GO",
"그외없음"))))))</f>
        <v>DI</v>
      </c>
      <c r="Q248">
        <f ca="1">IF($M248="삭제","삭제",
IF($P248="GO","삭제",
IF($M248="지정 장비",
  IF(ISBLANK(VLOOKUP($N248,[1]EquipTable!$1:$1048576,MATCH("표준 DI pp Min",[1]EquipTable!$1:$1,0),0)),"삭제",
    VLOOKUP($N248,[1]EquipTable!$1:$1048576,MATCH("표준 DI pp Min",[1]EquipTable!$1:$1,0),0)+INT($H248*(VLOOKUP($N248,[1]EquipTable!$1:$1048576,MATCH("표준 DI pp Max",[1]EquipTable!$1:$1,0),0)-VLOOKUP($N248,[1]EquipTable!$1:$1048576,MATCH("표준 DI pp Min",[1]EquipTable!$1:$1,0),0)+1))),
IF(OR($M248="캐릭터 상자 일반등급",$M248="캐릭터 상자 영웅등급"),"삭제",
IF(OR($M248="지정 캐릭터",IF(ISERROR(FIND("지정 캐릭터 LBP",$M248)),0,1)),
  IF(AND(OR($B248=10,$B248=11),$M248=OFFSET($M248,-1,0)),OFFSET(Q248,-1,0),
    IF(ISBLANK(VLOOKUP($N248,[2]ActorTable!$1:$1048576,MATCH("표준 DI pp Min",[2]ActorTable!$1:$1,0),0)),"삭제",
      INT(VLOOKUP($M248,$AP:$BC,MATCH($AZ$1,$AP$1:$BC$1,0),0)*(VLOOKUP($N248,[2]ActorTable!$1:$1048576,MATCH("표준 DI pp Min",[2]ActorTable!$1:$1,0),0)+$H248*(VLOOKUP($N248,[2]ActorTable!$1:$1048576,MATCH("표준 DI pp Max",[2]ActorTable!$1:$1,0),0)-VLOOKUP($N248,[2]ActorTable!$1:$1048576,MATCH("표준 DI pp Min",[2]ActorTable!$1:$1,0),0)+1))))),
IF($M248="안 지정 캐릭터 영웅등급",
  IF(AND(OR($B248=10,$B248=11),$M248=OFFSET($M248,-1,0)),OFFSET(Q248,-1,0),
    VLOOKUP($M248,$AP:$BC,MATCH($BB$1,$AP$1:$BC$1,0),0)+INT($H248*(VLOOKUP($M248,$AP:$BC,MATCH($BC$1,$AP$1:$BC$1,0),0)-VLOOKUP($M248,$AP:$BC,MATCH($BB$1,$AP$1:$BC$1,0),0)+1))),
IF($M248="지정 캐릭터 PP",
  IF(AND(OR($B248=10,$B248=11),$M248=OFFSET($M248,-1,0)),OFFSET(Q248,-1,0),
    INT($O248*VLOOKUP($M248,$AP:$BC,MATCH($AZ$1,$AP$1:$BC$1,0),0)*IF($O248&lt;=15,1,1+($O248-15)^0.5/8)*CHOOSE(MID($N248,7,1)+1,1,1.25,2))),
"그외없음")))))))</f>
        <v>29</v>
      </c>
      <c r="R248">
        <f ca="1">IF($M248="삭제","삭제",
IF($M248="지정 장비",
  IF($P248="DI",
    VLOOKUP($N248,[1]EquipTable!$1:$1048576,MATCH("표준 DI pr Min",[1]EquipTable!$1:$1,0),0)+INT($I248*(VLOOKUP($N248,[1]EquipTable!$1:$1048576,MATCH("표준 DI pr Max",[1]EquipTable!$1:$1,0),0)-VLOOKUP($N248,[1]EquipTable!$1:$1048576,MATCH("표준 DI pr Min",[1]EquipTable!$1:$1,0),0)+1)),
    ROUNDDOWN(VLOOKUP($N248,[1]EquipTable!$1:$1048576,MATCH("표준 GO pr Min",[1]EquipTable!$1:$1,0),0)+INT($I248*(VLOOKUP($N248,[1]EquipTable!$1:$1048576,MATCH("표준 GO pr Max",[1]EquipTable!$1:$1,0),0)-VLOOKUP($N248,[1]EquipTable!$1:$1048576,MATCH("표준 GO pr Min",[1]EquipTable!$1:$1,0),0)+100)),-2)),
IF(OR($M248="캐릭터 상자 일반등급",$M248="캐릭터 상자 영웅등급"),VLOOKUP($M248,$AP:$BC,MATCH($AZ$1,$AP$1:$BC$1,0),0),
IF(OR($M248="지정 캐릭터",IF(ISERROR(FIND("지정 캐릭터 LBP",$M248)),0,1)),
  IF(AND(OR($B248=10,$B248=11),$M248=OFFSET($M248,-1,0)),OFFSET(R248,-1,0),
    INT(VLOOKUP($M248,$AP:$BC,MATCH($AZ$1,$AP$1:$BC$1,0),0)*(VLOOKUP($N248,[2]ActorTable!$1:$1048576,MATCH("표준 DI pr Min",[2]ActorTable!$1:$1,0),0)+$I248*(VLOOKUP($N248,[2]ActorTable!$1:$1048576,MATCH("표준 DI pr Max",[2]ActorTable!$1:$1,0),0)-VLOOKUP($N248,[2]ActorTable!$1:$1048576,MATCH("표준 DI pr Min",[2]ActorTable!$1:$1,0),0)+1)))),
IF($M248="안 지정 캐릭터 영웅등급",
  IF(AND(OR($B248=10,$B248=11),$M248=OFFSET($M248,-1,0)),OFFSET(R248,-1,0),
    VLOOKUP($M248,$AP:$BC,MATCH($AZ$1,$AP$1:$BC$1,0),0)+INT($I248*(VLOOKUP($M248,$AP:$BC,MATCH($BA$1,$AP$1:$BC$1,0),0)-VLOOKUP($M248,$AP:$BC,MATCH($AZ$1,$AP$1:$BC$1,0),0)+1))),
IF($M248="지정 캐릭터 PP",
  IF(AND(OR($B248=10,$B248=11),$M248=OFFSET($M248,-1,0)),OFFSET(R248,-1,0),
    INT($O248*VLOOKUP($M248,$AP:$BC,MATCH($AZ$1,$AP$1:$BC$1,0),0)*IF($O248&lt;=15,1,1+($O248-15)^0.5/8)*CHOOSE(MID($N248,7,1)+1,1,1.25,2)*(VLOOKUP($M248,$AP:$BC,MATCH($BA$1,$AP$1:$BC$1,0),0)+$I248*(VLOOKUP($M248,$AP:$BC,MATCH($BB$1,$AP$1:$BC$1,0),0)-VLOOKUP($M248,$AP:$BC,MATCH($BA$1,$AP$1:$BC$1,0),0))))),
IF(OR($M248="안 지정 캐릭터 PP 일반등급",$M248="안 지정 캐릭터 PP 영웅등급"),
  IF(AND(OR($B248=10,$B248=11),$M248=OFFSET($M248,-1,0)),OFFSET(R248,-1,0),
    $O248*VLOOKUP($M248,$AP:$BC,MATCH($AZ$1,$AP$1:$BC$1,0),0)),
"그외없음")))))))</f>
        <v>17</v>
      </c>
      <c r="S248" t="str">
        <f ca="1">IF(OR(ISNUMBER(N248),N248="삭제",ISBLANK(N248)),"",
IF(LEFT(N248,5)="Equip",
  IF($BP$1&lt;VLOOKUP(N248,[1]EquipTable!$1:$1048576,MATCH("업데이트순번",[1]EquipTable!$1:$1,0),0),"업데이트순번이상",""),
IF(LEFT(N248,5)="Actor",
  IF($BY$1&lt;VLOOKUP(N248,[2]ActorTable!$1:$1048576,MATCH("업데이트순번",[2]ActorTable!$1:$1,0),0),"업데이트순번이상",""),
"그외없음")))</f>
        <v/>
      </c>
      <c r="T248" t="str">
        <f ca="1">IF(OR(ISNUMBER(N248),N248="삭제",ISBLANK(N248)),"",
IF(LEFT(N248,5)="Equip",IF(MID(N248,7,1)="4","전설",""),
IF(LEFT(N248,5)="Actor",IF(MID(N248,7,1)="2","전설",""),
"그외없음")))</f>
        <v>전설</v>
      </c>
      <c r="U248" t="s">
        <v>82</v>
      </c>
      <c r="V248" t="s">
        <v>183</v>
      </c>
      <c r="W248">
        <v>1</v>
      </c>
      <c r="X248" t="s">
        <v>125</v>
      </c>
      <c r="Z248">
        <v>3600</v>
      </c>
      <c r="AA248" t="str">
        <f ca="1">IF(ISBLANK(AB248),"",
VLOOKUP(AB248,OFFSET(INDIRECT("$A:$B"),0,MATCH(AB$1&amp;"_Verify",INDIRECT("$1:$1"),0)-1),2,0)
)</f>
        <v>upn</v>
      </c>
      <c r="AB248" t="s">
        <v>92</v>
      </c>
      <c r="AC248">
        <v>14628</v>
      </c>
      <c r="AD248">
        <v>6</v>
      </c>
      <c r="AE248" t="s">
        <v>125</v>
      </c>
      <c r="AG248">
        <v>1800</v>
      </c>
      <c r="AH248" t="str">
        <f>IF(OR(ISNUMBER(AC248),AC248="삭제",ISBLANK(AC248)),"",
IF(LEFT(AC248,5)="Equip",
  IF($BP$1&lt;VLOOKUP(AC248,[1]EquipTable!$1:$1048576,MATCH("업데이트순번",[1]EquipTable!$1:$1,0),0),"업데이트순번이상",""),
IF(LEFT(AC248,5)="Actor",
  IF($BY$1&lt;VLOOKUP(AC248,[2]ActorTable!$1:$1048576,MATCH("업데이트순번",[2]ActorTable!$1:$1,0),0),"업데이트순번이상",""),
"그외없음")))</f>
        <v/>
      </c>
      <c r="AI248" s="11" t="str">
        <f>IF(OR(ISNUMBER(AC248),AC248="삭제",ISBLANK(AC248)),"",
IF(LEFT(AC248,5)="Equip",IF(MID(AC248,7,1)="4","전설",""),
IF(LEFT(AC248,5)="Actor",IF(MID(AC248,7,1)="2","전설",""),
"그외없음")))</f>
        <v/>
      </c>
      <c r="AJ248" t="str">
        <f>IF(ISBLANK($AB248),"",
IF(AND($B248&gt;=VLOOKUP($AB248,$AP:$AS,3,0),$B248&lt;=VLOOKUP($AB248,$AP:$AS,4,0)),"","슬롯타입이상"))</f>
        <v/>
      </c>
      <c r="AK248" t="str">
        <f>IF(OR(
  AND(NOT(ISERROR(FIND("상자",AB248))),ISBLANK(AC248)),
  AND(ISBLANK(AB248),ISBLANK(AC248)),
  AND(NOT(ISERROR(FIND("안 지정",AB248))),ISNUMBER(AC248))),"",
IF(AND(NOT(ISERROR(FIND("상자",AB248))),NOT(ISBLANK(AC248))),"밸류불필요",
IF(AND(NOT(ISERROR(FIND("안 지정",AB248))),NOT(ISNUMBER(AC248))),"숫자필요",
IF(NOT(ISERROR(FIND("장비",AB248))),
  IFERROR(VLOOKUP(AC248,[1]EquipTable!$A:$T,MATCH("이름참고",[1]EquipTable!$1:$1,0),0),"장비없음"),
IF(NOT(ISERROR(FIND("캐릭터",AB248))),
  IFERROR(VLOOKUP(AC248,[2]ActorTable!$A:$H,MATCH("이름참고",[2]ActorTable!$1:$1,0),0),"캐릭터없음"),
"")))))</f>
        <v/>
      </c>
      <c r="AL248">
        <v>1</v>
      </c>
      <c r="AM248" t="str">
        <f ca="1">IF(ROW()=2,AN248,OFFSET(AM248,-1,0)&amp;IF(LEN(AN248)=0,"",","&amp;AN248))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v>
      </c>
      <c r="AN248" t="str">
        <f ca="1">IF(AL248&lt;&gt;1,"",
"{"""&amp;A$1&amp;""":"&amp;A248
&amp;","""&amp;B$1&amp;""":"&amp;B248
&amp;IF(LEN(AA248)=0,"",","""&amp;AA$1&amp;""":"""&amp;AA248&amp;"""")
&amp;IF(LEN(AC248)=0,"",","""&amp;AC$1&amp;""":"""&amp;AC248&amp;"""")
&amp;IF(LEN(AD248)=0,"",","""&amp;AD$1&amp;""":"&amp;AD248)
&amp;IF(LEN(AE248)=0,"",","""&amp;AE$1&amp;""":"""&amp;AE248&amp;"""")
&amp;IF(LEN(AF248)=0,"",","""&amp;AF$1&amp;""":"&amp;AF248)
&amp;IF(LEN(AG248)=0,"",","""&amp;AG$1&amp;""":"&amp;AG248)&amp;"}")</f>
        <v>{"dy":25,"sl":6,"tp":"upn","vl":"14628","cn":6,"pt":"GO","pr":1800}</v>
      </c>
    </row>
    <row r="249" spans="1:40">
      <c r="A249">
        <v>25</v>
      </c>
      <c r="B249">
        <v>7</v>
      </c>
      <c r="C249">
        <f>IF(B249&lt;=9,0,
IF(B249=10,1,2))</f>
        <v>0</v>
      </c>
      <c r="D249">
        <f ca="1">RAND()</f>
        <v>0.16496536092453817</v>
      </c>
      <c r="E249">
        <f ca="1">RAND()</f>
        <v>0.46227251256966895</v>
      </c>
      <c r="F249">
        <f ca="1">RAND()</f>
        <v>0.67868011452024624</v>
      </c>
      <c r="G249">
        <f ca="1">RAND()</f>
        <v>0.38027199963453329</v>
      </c>
      <c r="H249">
        <f ca="1">RAND()</f>
        <v>0.68228361163222406</v>
      </c>
      <c r="I249">
        <f ca="1">RAND()</f>
        <v>0.38657961798895724</v>
      </c>
      <c r="M249" t="str">
        <f ca="1">IF(LEN(J249)&lt;&gt;0,J249,VLOOKUP(D249+$B249,$BJ:$BK,MATCH($BK$1,$BJ$1:$BK$1,0),1))</f>
        <v>지정 장비</v>
      </c>
      <c r="N249" t="str">
        <f ca="1">IF(LEN(K249)&lt;&gt;0,
  IF(LEN($J249)=0,"두 칸 모두 입력",
  IF($J249="지정 장비",K249,INDEX($CA:$CA,MATCH(K249,$CB:$CB,0)))),
IF($M249="삭제","삭제",
IF($M249="지정 장비",VLOOKUP($E249,OFFSET($BS:$BV,0,IF($B249=6,1,IF($B249=7,2,0))),MATCH($BV$1,OFFSET($BS$1:$BV$1,0,IF($B249=6,1,IF($B249=7,2,0))),0),1),
IF(OR($M249="캐릭터 상자 일반등급",$M249="캐릭터 상자 영웅등급"),"삭제",
IF(OR($M249="지정 캐릭터",$M249="지정 캐릭터 PP",IF(ISERROR(FIND("지정 캐릭터 LBP",$M249)),0,1)),
  IF(AND(OR($B249=10,$B249=11),$M249=OFFSET($M249,-1,0)),OFFSET(N249,-1,0),VLOOKUP($E249,$BZ:$CA,MATCH($CA$1,$BZ$1:$CA$1,0),1)),
IF(OR($M249="안 지정 캐릭터 영웅등급",$M249="안 지정 캐릭터 PP 일반등급",$M249="안 지정 캐릭터 PP 영웅등급"),
  IF(AND(OR($B249=10,$B249=11),$M249=OFFSET($M249,-1,0)),OFFSET(N249,-1,0),INT($E249*100000)),
"그외없음"))))))</f>
        <v>Equip5201</v>
      </c>
      <c r="O249">
        <f ca="1">IF(LEN(L249)&lt;&gt;0,
  IF(OR(LEN($J249)=0,LEN($K249)=0),"세 칸 모두 입력",L249),
IF($M249="삭제","삭제",
IF(OR($M249="지정 장비",$M249="캐릭터 상자 일반등급",$M249="캐릭터 상자 영웅등급",$M249="지정 캐릭터",IF(ISERROR(FIND("지정 캐릭터 LBP",$M249)),0,1),$M249="안 지정 캐릭터 영웅등급"),1,
IF($M249="지정 캐릭터 PP",
  IF(AND(OR($B249=10,$B249=11),$M249=OFFSET($M249,-1,0)),OFFSET(O249,-1,0),
    VLOOKUP($M249,$AP:$BB,MATCH($AX$1,$AP$1:$BB$1,0),0)+INT($E249*(VLOOKUP($M249,$AP:$BB,MATCH($AY$1,$AP$1:$BB$1,0),0)-VLOOKUP($M249,$AP:$BB,MATCH($AX$1,$AP$1:$BB$1,0),0)+1))),
IF(OR($M249="안 지정 캐릭터 PP 일반등급",$M249="안 지정 캐릭터 PP 영웅등급"),
  IF(AND(OR($B249=10,$B249=11),$M249=OFFSET($M249,-1,0)),OFFSET(O249,-1,0),
    VLOOKUP($M249,$AP:$BB,MATCH($AX$1,$AP$1:$BB$1,0),0)+INT($E249*(VLOOKUP($M249,$AP:$BB,MATCH($AY$1,$AP$1:$BB$1,0),0)-VLOOKUP($M249,$AP:$BB,MATCH($AX$1,$AP$1:$BB$1,0),0)+1))),
"그외없음")))))</f>
        <v>1</v>
      </c>
      <c r="P249" t="str">
        <f ca="1">IF($M249="삭제","삭제",
IF($M249="지정 장비",
  IF(ISBLANK(VLOOKUP($N249,[1]EquipTable!$1:$1048576,MATCH("표준 GO pr Min",[1]EquipTable!$1:$1,0),0)),"DI",
    IF(ISBLANK(VLOOKUP($N249,[1]EquipTable!$1:$1048576,MATCH("표준 DI pr Min",[1]EquipTable!$1:$1,0),0)),"GO",
      IF(G249&lt;IF($B249&lt;=1,0.5,0.25),"DI","GO"))),
IF(OR($M249="캐릭터 상자 일반등급",$M249="캐릭터 상자 영웅등급"),"DI",
IF(OR($M249="지정 캐릭터",IF(ISERROR(FIND("지정 캐릭터 LBP",$M249)),0,1),$M249="안 지정 캐릭터 영웅등급"),"DI",
IF($M249="지정 캐릭터 PP","DI",
IF(OR($M249="안 지정 캐릭터 PP 일반등급",$M249="안 지정 캐릭터 PP 영웅등급"),"GO",
"그외없음"))))))</f>
        <v>GO</v>
      </c>
      <c r="Q249" t="str">
        <f ca="1">IF($M249="삭제","삭제",
IF($P249="GO","삭제",
IF($M249="지정 장비",
  IF(ISBLANK(VLOOKUP($N249,[1]EquipTable!$1:$1048576,MATCH("표준 DI pp Min",[1]EquipTable!$1:$1,0),0)),"삭제",
    VLOOKUP($N249,[1]EquipTable!$1:$1048576,MATCH("표준 DI pp Min",[1]EquipTable!$1:$1,0),0)+INT($H249*(VLOOKUP($N249,[1]EquipTable!$1:$1048576,MATCH("표준 DI pp Max",[1]EquipTable!$1:$1,0),0)-VLOOKUP($N249,[1]EquipTable!$1:$1048576,MATCH("표준 DI pp Min",[1]EquipTable!$1:$1,0),0)+1))),
IF(OR($M249="캐릭터 상자 일반등급",$M249="캐릭터 상자 영웅등급"),"삭제",
IF(OR($M249="지정 캐릭터",IF(ISERROR(FIND("지정 캐릭터 LBP",$M249)),0,1)),
  IF(AND(OR($B249=10,$B249=11),$M249=OFFSET($M249,-1,0)),OFFSET(Q249,-1,0),
    IF(ISBLANK(VLOOKUP($N249,[2]ActorTable!$1:$1048576,MATCH("표준 DI pp Min",[2]ActorTable!$1:$1,0),0)),"삭제",
      INT(VLOOKUP($M249,$AP:$BC,MATCH($AZ$1,$AP$1:$BC$1,0),0)*(VLOOKUP($N249,[2]ActorTable!$1:$1048576,MATCH("표준 DI pp Min",[2]ActorTable!$1:$1,0),0)+$H249*(VLOOKUP($N249,[2]ActorTable!$1:$1048576,MATCH("표준 DI pp Max",[2]ActorTable!$1:$1,0),0)-VLOOKUP($N249,[2]ActorTable!$1:$1048576,MATCH("표준 DI pp Min",[2]ActorTable!$1:$1,0),0)+1))))),
IF($M249="안 지정 캐릭터 영웅등급",
  IF(AND(OR($B249=10,$B249=11),$M249=OFFSET($M249,-1,0)),OFFSET(Q249,-1,0),
    VLOOKUP($M249,$AP:$BC,MATCH($BB$1,$AP$1:$BC$1,0),0)+INT($H249*(VLOOKUP($M249,$AP:$BC,MATCH($BC$1,$AP$1:$BC$1,0),0)-VLOOKUP($M249,$AP:$BC,MATCH($BB$1,$AP$1:$BC$1,0),0)+1))),
IF($M249="지정 캐릭터 PP",
  IF(AND(OR($B249=10,$B249=11),$M249=OFFSET($M249,-1,0)),OFFSET(Q249,-1,0),
    INT($O249*VLOOKUP($M249,$AP:$BC,MATCH($AZ$1,$AP$1:$BC$1,0),0)*IF($O249&lt;=15,1,1+($O249-15)^0.5/8)*CHOOSE(MID($N249,7,1)+1,1,1.25,2))),
"그외없음")))))))</f>
        <v>삭제</v>
      </c>
      <c r="R249">
        <f ca="1">IF($M249="삭제","삭제",
IF($M249="지정 장비",
  IF($P249="DI",
    VLOOKUP($N249,[1]EquipTable!$1:$1048576,MATCH("표준 DI pr Min",[1]EquipTable!$1:$1,0),0)+INT($I249*(VLOOKUP($N249,[1]EquipTable!$1:$1048576,MATCH("표준 DI pr Max",[1]EquipTable!$1:$1,0),0)-VLOOKUP($N249,[1]EquipTable!$1:$1048576,MATCH("표준 DI pr Min",[1]EquipTable!$1:$1,0),0)+1)),
    ROUNDDOWN(VLOOKUP($N249,[1]EquipTable!$1:$1048576,MATCH("표준 GO pr Min",[1]EquipTable!$1:$1,0),0)+INT($I249*(VLOOKUP($N249,[1]EquipTable!$1:$1048576,MATCH("표준 GO pr Max",[1]EquipTable!$1:$1,0),0)-VLOOKUP($N249,[1]EquipTable!$1:$1048576,MATCH("표준 GO pr Min",[1]EquipTable!$1:$1,0),0)+100)),-2)),
IF(OR($M249="캐릭터 상자 일반등급",$M249="캐릭터 상자 영웅등급"),VLOOKUP($M249,$AP:$BC,MATCH($AZ$1,$AP$1:$BC$1,0),0),
IF(OR($M249="지정 캐릭터",IF(ISERROR(FIND("지정 캐릭터 LBP",$M249)),0,1)),
  IF(AND(OR($B249=10,$B249=11),$M249=OFFSET($M249,-1,0)),OFFSET(R249,-1,0),
    INT(VLOOKUP($M249,$AP:$BC,MATCH($AZ$1,$AP$1:$BC$1,0),0)*(VLOOKUP($N249,[2]ActorTable!$1:$1048576,MATCH("표준 DI pr Min",[2]ActorTable!$1:$1,0),0)+$I249*(VLOOKUP($N249,[2]ActorTable!$1:$1048576,MATCH("표준 DI pr Max",[2]ActorTable!$1:$1,0),0)-VLOOKUP($N249,[2]ActorTable!$1:$1048576,MATCH("표준 DI pr Min",[2]ActorTable!$1:$1,0),0)+1)))),
IF($M249="안 지정 캐릭터 영웅등급",
  IF(AND(OR($B249=10,$B249=11),$M249=OFFSET($M249,-1,0)),OFFSET(R249,-1,0),
    VLOOKUP($M249,$AP:$BC,MATCH($AZ$1,$AP$1:$BC$1,0),0)+INT($I249*(VLOOKUP($M249,$AP:$BC,MATCH($BA$1,$AP$1:$BC$1,0),0)-VLOOKUP($M249,$AP:$BC,MATCH($AZ$1,$AP$1:$BC$1,0),0)+1))),
IF($M249="지정 캐릭터 PP",
  IF(AND(OR($B249=10,$B249=11),$M249=OFFSET($M249,-1,0)),OFFSET(R249,-1,0),
    INT($O249*VLOOKUP($M249,$AP:$BC,MATCH($AZ$1,$AP$1:$BC$1,0),0)*IF($O249&lt;=15,1,1+($O249-15)^0.5/8)*CHOOSE(MID($N249,7,1)+1,1,1.25,2)*(VLOOKUP($M249,$AP:$BC,MATCH($BA$1,$AP$1:$BC$1,0),0)+$I249*(VLOOKUP($M249,$AP:$BC,MATCH($BB$1,$AP$1:$BC$1,0),0)-VLOOKUP($M249,$AP:$BC,MATCH($BA$1,$AP$1:$BC$1,0),0))))),
IF(OR($M249="안 지정 캐릭터 PP 일반등급",$M249="안 지정 캐릭터 PP 영웅등급"),
  IF(AND(OR($B249=10,$B249=11),$M249=OFFSET($M249,-1,0)),OFFSET(R249,-1,0),
    $O249*VLOOKUP($M249,$AP:$BC,MATCH($AZ$1,$AP$1:$BC$1,0),0)),
"그외없음")))))))</f>
        <v>2900</v>
      </c>
      <c r="S249" t="str">
        <f ca="1">IF(OR(ISNUMBER(N249),N249="삭제",ISBLANK(N249)),"",
IF(LEFT(N249,5)="Equip",
  IF($BP$1&lt;VLOOKUP(N249,[1]EquipTable!$1:$1048576,MATCH("업데이트순번",[1]EquipTable!$1:$1,0),0),"업데이트순번이상",""),
IF(LEFT(N249,5)="Actor",
  IF($BY$1&lt;VLOOKUP(N249,[2]ActorTable!$1:$1048576,MATCH("업데이트순번",[2]ActorTable!$1:$1,0),0),"업데이트순번이상",""),
"그외없음")))</f>
        <v/>
      </c>
      <c r="T249" t="str">
        <f ca="1">IF(OR(ISNUMBER(N249),N249="삭제",ISBLANK(N249)),"",
IF(LEFT(N249,5)="Equip",IF(MID(N249,7,1)="4","전설",""),
IF(LEFT(N249,5)="Actor",IF(MID(N249,7,1)="2","전설",""),
"그외없음")))</f>
        <v/>
      </c>
      <c r="U249" t="s">
        <v>82</v>
      </c>
      <c r="V249" t="s">
        <v>292</v>
      </c>
      <c r="W249">
        <v>1</v>
      </c>
      <c r="X249" t="s">
        <v>125</v>
      </c>
      <c r="Z249">
        <v>1200</v>
      </c>
      <c r="AA249" t="str">
        <f ca="1">IF(ISBLANK(AB249),"",
VLOOKUP(AB249,OFFSET(INDIRECT("$A:$B"),0,MATCH(AB$1&amp;"_Verify",INDIRECT("$1:$1"),0)-1),2,0)
)</f>
        <v>uph</v>
      </c>
      <c r="AB249" t="s">
        <v>91</v>
      </c>
      <c r="AC249">
        <v>31175</v>
      </c>
      <c r="AD249">
        <v>11</v>
      </c>
      <c r="AE249" t="s">
        <v>68</v>
      </c>
      <c r="AG249">
        <v>3300</v>
      </c>
      <c r="AH249" t="str">
        <f>IF(OR(ISNUMBER(AC249),AC249="삭제",ISBLANK(AC249)),"",
IF(LEFT(AC249,5)="Equip",
  IF($BP$1&lt;VLOOKUP(AC249,[1]EquipTable!$1:$1048576,MATCH("업데이트순번",[1]EquipTable!$1:$1,0),0),"업데이트순번이상",""),
IF(LEFT(AC249,5)="Actor",
  IF($BY$1&lt;VLOOKUP(AC249,[2]ActorTable!$1:$1048576,MATCH("업데이트순번",[2]ActorTable!$1:$1,0),0),"업데이트순번이상",""),
"그외없음")))</f>
        <v/>
      </c>
      <c r="AI249" s="11" t="str">
        <f>IF(OR(ISNUMBER(AC249),AC249="삭제",ISBLANK(AC249)),"",
IF(LEFT(AC249,5)="Equip",IF(MID(AC249,7,1)="4","전설",""),
IF(LEFT(AC249,5)="Actor",IF(MID(AC249,7,1)="2","전설",""),
"그외없음")))</f>
        <v/>
      </c>
      <c r="AJ249" t="str">
        <f>IF(ISBLANK($AB249),"",
IF(AND($B249&gt;=VLOOKUP($AB249,$AP:$AS,3,0),$B249&lt;=VLOOKUP($AB249,$AP:$AS,4,0)),"","슬롯타입이상"))</f>
        <v/>
      </c>
      <c r="AK249" t="str">
        <f>IF(OR(
  AND(NOT(ISERROR(FIND("상자",AB249))),ISBLANK(AC249)),
  AND(ISBLANK(AB249),ISBLANK(AC249)),
  AND(NOT(ISERROR(FIND("안 지정",AB249))),ISNUMBER(AC249))),"",
IF(AND(NOT(ISERROR(FIND("상자",AB249))),NOT(ISBLANK(AC249))),"밸류불필요",
IF(AND(NOT(ISERROR(FIND("안 지정",AB249))),NOT(ISNUMBER(AC249))),"숫자필요",
IF(NOT(ISERROR(FIND("장비",AB249))),
  IFERROR(VLOOKUP(AC249,[1]EquipTable!$A:$T,MATCH("이름참고",[1]EquipTable!$1:$1,0),0),"장비없음"),
IF(NOT(ISERROR(FIND("캐릭터",AB249))),
  IFERROR(VLOOKUP(AC249,[2]ActorTable!$A:$H,MATCH("이름참고",[2]ActorTable!$1:$1,0),0),"캐릭터없음"),
"")))))</f>
        <v/>
      </c>
      <c r="AL249">
        <v>1</v>
      </c>
      <c r="AM249" t="str">
        <f ca="1">IF(ROW()=2,AN249,OFFSET(AM249,-1,0)&amp;IF(LEN(AN249)=0,"",","&amp;AN249))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v>
      </c>
      <c r="AN249" t="str">
        <f ca="1">IF(AL249&lt;&gt;1,"",
"{"""&amp;A$1&amp;""":"&amp;A249
&amp;","""&amp;B$1&amp;""":"&amp;B249
&amp;IF(LEN(AA249)=0,"",","""&amp;AA$1&amp;""":"""&amp;AA249&amp;"""")
&amp;IF(LEN(AC249)=0,"",","""&amp;AC$1&amp;""":"""&amp;AC249&amp;"""")
&amp;IF(LEN(AD249)=0,"",","""&amp;AD$1&amp;""":"&amp;AD249)
&amp;IF(LEN(AE249)=0,"",","""&amp;AE$1&amp;""":"""&amp;AE249&amp;"""")
&amp;IF(LEN(AF249)=0,"",","""&amp;AF$1&amp;""":"&amp;AF249)
&amp;IF(LEN(AG249)=0,"",","""&amp;AG$1&amp;""":"&amp;AG249)&amp;"}")</f>
        <v>{"dy":25,"sl":7,"tp":"uph","vl":"31175","cn":11,"pt":"GO","pr":3300}</v>
      </c>
    </row>
    <row r="250" spans="1:40">
      <c r="A250">
        <v>25</v>
      </c>
      <c r="B250">
        <v>8</v>
      </c>
      <c r="C250">
        <f>IF(B250&lt;=9,0,
IF(B250=10,1,2))</f>
        <v>0</v>
      </c>
      <c r="D250">
        <f ca="1">RAND()</f>
        <v>0.55911658179101098</v>
      </c>
      <c r="E250">
        <f ca="1">RAND()</f>
        <v>0.82820927494511098</v>
      </c>
      <c r="F250">
        <f ca="1">RAND()</f>
        <v>0.21618095685399552</v>
      </c>
      <c r="G250">
        <f ca="1">RAND()</f>
        <v>0.38809344213969821</v>
      </c>
      <c r="H250">
        <f ca="1">RAND()</f>
        <v>0.65496730668849301</v>
      </c>
      <c r="I250">
        <f ca="1">RAND()</f>
        <v>0.44222739182752646</v>
      </c>
      <c r="M250" t="str">
        <f ca="1">IF(LEN(J250)&lt;&gt;0,J250,VLOOKUP(D250+$B250,$BJ:$BK,MATCH($BK$1,$BJ$1:$BK$1,0),1))</f>
        <v>삭제</v>
      </c>
      <c r="N250" t="str">
        <f ca="1">IF(LEN(K250)&lt;&gt;0,
  IF(LEN($J250)=0,"두 칸 모두 입력",
  IF($J250="지정 장비",K250,INDEX($CA:$CA,MATCH(K250,$CB:$CB,0)))),
IF($M250="삭제","삭제",
IF($M250="지정 장비",VLOOKUP($E250,OFFSET($BS:$BV,0,IF($B250=6,1,IF($B250=7,2,0))),MATCH($BV$1,OFFSET($BS$1:$BV$1,0,IF($B250=6,1,IF($B250=7,2,0))),0),1),
IF(OR($M250="캐릭터 상자 일반등급",$M250="캐릭터 상자 영웅등급"),"삭제",
IF(OR($M250="지정 캐릭터",$M250="지정 캐릭터 PP",IF(ISERROR(FIND("지정 캐릭터 LBP",$M250)),0,1)),
  IF(AND(OR($B250=10,$B250=11),$M250=OFFSET($M250,-1,0)),OFFSET(N250,-1,0),VLOOKUP($E250,$BZ:$CA,MATCH($CA$1,$BZ$1:$CA$1,0),1)),
IF(OR($M250="안 지정 캐릭터 영웅등급",$M250="안 지정 캐릭터 PP 일반등급",$M250="안 지정 캐릭터 PP 영웅등급"),
  IF(AND(OR($B250=10,$B250=11),$M250=OFFSET($M250,-1,0)),OFFSET(N250,-1,0),INT($E250*100000)),
"그외없음"))))))</f>
        <v>삭제</v>
      </c>
      <c r="O250" t="str">
        <f ca="1">IF(LEN(L250)&lt;&gt;0,
  IF(OR(LEN($J250)=0,LEN($K250)=0),"세 칸 모두 입력",L250),
IF($M250="삭제","삭제",
IF(OR($M250="지정 장비",$M250="캐릭터 상자 일반등급",$M250="캐릭터 상자 영웅등급",$M250="지정 캐릭터",IF(ISERROR(FIND("지정 캐릭터 LBP",$M250)),0,1),$M250="안 지정 캐릭터 영웅등급"),1,
IF($M250="지정 캐릭터 PP",
  IF(AND(OR($B250=10,$B250=11),$M250=OFFSET($M250,-1,0)),OFFSET(O250,-1,0),
    VLOOKUP($M250,$AP:$BB,MATCH($AX$1,$AP$1:$BB$1,0),0)+INT($E250*(VLOOKUP($M250,$AP:$BB,MATCH($AY$1,$AP$1:$BB$1,0),0)-VLOOKUP($M250,$AP:$BB,MATCH($AX$1,$AP$1:$BB$1,0),0)+1))),
IF(OR($M250="안 지정 캐릭터 PP 일반등급",$M250="안 지정 캐릭터 PP 영웅등급"),
  IF(AND(OR($B250=10,$B250=11),$M250=OFFSET($M250,-1,0)),OFFSET(O250,-1,0),
    VLOOKUP($M250,$AP:$BB,MATCH($AX$1,$AP$1:$BB$1,0),0)+INT($E250*(VLOOKUP($M250,$AP:$BB,MATCH($AY$1,$AP$1:$BB$1,0),0)-VLOOKUP($M250,$AP:$BB,MATCH($AX$1,$AP$1:$BB$1,0),0)+1))),
"그외없음")))))</f>
        <v>삭제</v>
      </c>
      <c r="P250" t="str">
        <f ca="1">IF($M250="삭제","삭제",
IF($M250="지정 장비",
  IF(ISBLANK(VLOOKUP($N250,[1]EquipTable!$1:$1048576,MATCH("표준 GO pr Min",[1]EquipTable!$1:$1,0),0)),"DI",
    IF(ISBLANK(VLOOKUP($N250,[1]EquipTable!$1:$1048576,MATCH("표준 DI pr Min",[1]EquipTable!$1:$1,0),0)),"GO",
      IF(G250&lt;IF($B250&lt;=1,0.5,0.25),"DI","GO"))),
IF(OR($M250="캐릭터 상자 일반등급",$M250="캐릭터 상자 영웅등급"),"DI",
IF(OR($M250="지정 캐릭터",IF(ISERROR(FIND("지정 캐릭터 LBP",$M250)),0,1),$M250="안 지정 캐릭터 영웅등급"),"DI",
IF($M250="지정 캐릭터 PP","DI",
IF(OR($M250="안 지정 캐릭터 PP 일반등급",$M250="안 지정 캐릭터 PP 영웅등급"),"GO",
"그외없음"))))))</f>
        <v>삭제</v>
      </c>
      <c r="Q250" t="str">
        <f ca="1">IF($M250="삭제","삭제",
IF($P250="GO","삭제",
IF($M250="지정 장비",
  IF(ISBLANK(VLOOKUP($N250,[1]EquipTable!$1:$1048576,MATCH("표준 DI pp Min",[1]EquipTable!$1:$1,0),0)),"삭제",
    VLOOKUP($N250,[1]EquipTable!$1:$1048576,MATCH("표준 DI pp Min",[1]EquipTable!$1:$1,0),0)+INT($H250*(VLOOKUP($N250,[1]EquipTable!$1:$1048576,MATCH("표준 DI pp Max",[1]EquipTable!$1:$1,0),0)-VLOOKUP($N250,[1]EquipTable!$1:$1048576,MATCH("표준 DI pp Min",[1]EquipTable!$1:$1,0),0)+1))),
IF(OR($M250="캐릭터 상자 일반등급",$M250="캐릭터 상자 영웅등급"),"삭제",
IF(OR($M250="지정 캐릭터",IF(ISERROR(FIND("지정 캐릭터 LBP",$M250)),0,1)),
  IF(AND(OR($B250=10,$B250=11),$M250=OFFSET($M250,-1,0)),OFFSET(Q250,-1,0),
    IF(ISBLANK(VLOOKUP($N250,[2]ActorTable!$1:$1048576,MATCH("표준 DI pp Min",[2]ActorTable!$1:$1,0),0)),"삭제",
      INT(VLOOKUP($M250,$AP:$BC,MATCH($AZ$1,$AP$1:$BC$1,0),0)*(VLOOKUP($N250,[2]ActorTable!$1:$1048576,MATCH("표준 DI pp Min",[2]ActorTable!$1:$1,0),0)+$H250*(VLOOKUP($N250,[2]ActorTable!$1:$1048576,MATCH("표준 DI pp Max",[2]ActorTable!$1:$1,0),0)-VLOOKUP($N250,[2]ActorTable!$1:$1048576,MATCH("표준 DI pp Min",[2]ActorTable!$1:$1,0),0)+1))))),
IF($M250="안 지정 캐릭터 영웅등급",
  IF(AND(OR($B250=10,$B250=11),$M250=OFFSET($M250,-1,0)),OFFSET(Q250,-1,0),
    VLOOKUP($M250,$AP:$BC,MATCH($BB$1,$AP$1:$BC$1,0),0)+INT($H250*(VLOOKUP($M250,$AP:$BC,MATCH($BC$1,$AP$1:$BC$1,0),0)-VLOOKUP($M250,$AP:$BC,MATCH($BB$1,$AP$1:$BC$1,0),0)+1))),
IF($M250="지정 캐릭터 PP",
  IF(AND(OR($B250=10,$B250=11),$M250=OFFSET($M250,-1,0)),OFFSET(Q250,-1,0),
    INT($O250*VLOOKUP($M250,$AP:$BC,MATCH($AZ$1,$AP$1:$BC$1,0),0)*IF($O250&lt;=15,1,1+($O250-15)^0.5/8)*CHOOSE(MID($N250,7,1)+1,1,1.25,2))),
"그외없음")))))))</f>
        <v>삭제</v>
      </c>
      <c r="R250" t="str">
        <f ca="1">IF($M250="삭제","삭제",
IF($M250="지정 장비",
  IF($P250="DI",
    VLOOKUP($N250,[1]EquipTable!$1:$1048576,MATCH("표준 DI pr Min",[1]EquipTable!$1:$1,0),0)+INT($I250*(VLOOKUP($N250,[1]EquipTable!$1:$1048576,MATCH("표준 DI pr Max",[1]EquipTable!$1:$1,0),0)-VLOOKUP($N250,[1]EquipTable!$1:$1048576,MATCH("표준 DI pr Min",[1]EquipTable!$1:$1,0),0)+1)),
    ROUNDDOWN(VLOOKUP($N250,[1]EquipTable!$1:$1048576,MATCH("표준 GO pr Min",[1]EquipTable!$1:$1,0),0)+INT($I250*(VLOOKUP($N250,[1]EquipTable!$1:$1048576,MATCH("표준 GO pr Max",[1]EquipTable!$1:$1,0),0)-VLOOKUP($N250,[1]EquipTable!$1:$1048576,MATCH("표준 GO pr Min",[1]EquipTable!$1:$1,0),0)+100)),-2)),
IF(OR($M250="캐릭터 상자 일반등급",$M250="캐릭터 상자 영웅등급"),VLOOKUP($M250,$AP:$BC,MATCH($AZ$1,$AP$1:$BC$1,0),0),
IF(OR($M250="지정 캐릭터",IF(ISERROR(FIND("지정 캐릭터 LBP",$M250)),0,1)),
  IF(AND(OR($B250=10,$B250=11),$M250=OFFSET($M250,-1,0)),OFFSET(R250,-1,0),
    INT(VLOOKUP($M250,$AP:$BC,MATCH($AZ$1,$AP$1:$BC$1,0),0)*(VLOOKUP($N250,[2]ActorTable!$1:$1048576,MATCH("표준 DI pr Min",[2]ActorTable!$1:$1,0),0)+$I250*(VLOOKUP($N250,[2]ActorTable!$1:$1048576,MATCH("표준 DI pr Max",[2]ActorTable!$1:$1,0),0)-VLOOKUP($N250,[2]ActorTable!$1:$1048576,MATCH("표준 DI pr Min",[2]ActorTable!$1:$1,0),0)+1)))),
IF($M250="안 지정 캐릭터 영웅등급",
  IF(AND(OR($B250=10,$B250=11),$M250=OFFSET($M250,-1,0)),OFFSET(R250,-1,0),
    VLOOKUP($M250,$AP:$BC,MATCH($AZ$1,$AP$1:$BC$1,0),0)+INT($I250*(VLOOKUP($M250,$AP:$BC,MATCH($BA$1,$AP$1:$BC$1,0),0)-VLOOKUP($M250,$AP:$BC,MATCH($AZ$1,$AP$1:$BC$1,0),0)+1))),
IF($M250="지정 캐릭터 PP",
  IF(AND(OR($B250=10,$B250=11),$M250=OFFSET($M250,-1,0)),OFFSET(R250,-1,0),
    INT($O250*VLOOKUP($M250,$AP:$BC,MATCH($AZ$1,$AP$1:$BC$1,0),0)*IF($O250&lt;=15,1,1+($O250-15)^0.5/8)*CHOOSE(MID($N250,7,1)+1,1,1.25,2)*(VLOOKUP($M250,$AP:$BC,MATCH($BA$1,$AP$1:$BC$1,0),0)+$I250*(VLOOKUP($M250,$AP:$BC,MATCH($BB$1,$AP$1:$BC$1,0),0)-VLOOKUP($M250,$AP:$BC,MATCH($BA$1,$AP$1:$BC$1,0),0))))),
IF(OR($M250="안 지정 캐릭터 PP 일반등급",$M250="안 지정 캐릭터 PP 영웅등급"),
  IF(AND(OR($B250=10,$B250=11),$M250=OFFSET($M250,-1,0)),OFFSET(R250,-1,0),
    $O250*VLOOKUP($M250,$AP:$BC,MATCH($AZ$1,$AP$1:$BC$1,0),0)),
"그외없음")))))))</f>
        <v>삭제</v>
      </c>
      <c r="S250" t="str">
        <f ca="1">IF(OR(ISNUMBER(N250),N250="삭제",ISBLANK(N250)),"",
IF(LEFT(N250,5)="Equip",
  IF($BP$1&lt;VLOOKUP(N250,[1]EquipTable!$1:$1048576,MATCH("업데이트순번",[1]EquipTable!$1:$1,0),0),"업데이트순번이상",""),
IF(LEFT(N250,5)="Actor",
  IF($BY$1&lt;VLOOKUP(N250,[2]ActorTable!$1:$1048576,MATCH("업데이트순번",[2]ActorTable!$1:$1,0),0),"업데이트순번이상",""),
"그외없음")))</f>
        <v/>
      </c>
      <c r="T250" t="str">
        <f ca="1">IF(OR(ISNUMBER(N250),N250="삭제",ISBLANK(N250)),"",
IF(LEFT(N250,5)="Equip",IF(MID(N250,7,1)="4","전설",""),
IF(LEFT(N250,5)="Actor",IF(MID(N250,7,1)="2","전설",""),
"그외없음")))</f>
        <v/>
      </c>
      <c r="AA250" t="str">
        <f ca="1">IF(ISBLANK(AB250),"",
VLOOKUP(AB250,OFFSET(INDIRECT("$A:$B"),0,MATCH(AB$1&amp;"_Verify",INDIRECT("$1:$1"),0)-1),2,0)
)</f>
        <v/>
      </c>
      <c r="AH250" t="str">
        <f>IF(OR(ISNUMBER(AC250),AC250="삭제",ISBLANK(AC250)),"",
IF(LEFT(AC250,5)="Equip",
  IF($BP$1&lt;VLOOKUP(AC250,[1]EquipTable!$1:$1048576,MATCH("업데이트순번",[1]EquipTable!$1:$1,0),0),"업데이트순번이상",""),
IF(LEFT(AC250,5)="Actor",
  IF($BY$1&lt;VLOOKUP(AC250,[2]ActorTable!$1:$1048576,MATCH("업데이트순번",[2]ActorTable!$1:$1,0),0),"업데이트순번이상",""),
"그외없음")))</f>
        <v/>
      </c>
      <c r="AI250" s="11" t="str">
        <f>IF(OR(ISNUMBER(AC250),AC250="삭제",ISBLANK(AC250)),"",
IF(LEFT(AC250,5)="Equip",IF(MID(AC250,7,1)="4","전설",""),
IF(LEFT(AC250,5)="Actor",IF(MID(AC250,7,1)="2","전설",""),
"그외없음")))</f>
        <v/>
      </c>
      <c r="AJ250" t="str">
        <f>IF(ISBLANK($AB250),"",
IF(AND($B250&gt;=VLOOKUP($AB250,$AP:$AS,3,0),$B250&lt;=VLOOKUP($AB250,$AP:$AS,4,0)),"","슬롯타입이상"))</f>
        <v/>
      </c>
      <c r="AK250" t="str">
        <f>IF(OR(
  AND(NOT(ISERROR(FIND("상자",AB250))),ISBLANK(AC250)),
  AND(ISBLANK(AB250),ISBLANK(AC250)),
  AND(NOT(ISERROR(FIND("안 지정",AB250))),ISNUMBER(AC250))),"",
IF(AND(NOT(ISERROR(FIND("상자",AB250))),NOT(ISBLANK(AC250))),"밸류불필요",
IF(AND(NOT(ISERROR(FIND("안 지정",AB250))),NOT(ISNUMBER(AC250))),"숫자필요",
IF(NOT(ISERROR(FIND("장비",AB250))),
  IFERROR(VLOOKUP(AC250,[1]EquipTable!$A:$T,MATCH("이름참고",[1]EquipTable!$1:$1,0),0),"장비없음"),
IF(NOT(ISERROR(FIND("캐릭터",AB250))),
  IFERROR(VLOOKUP(AC250,[2]ActorTable!$A:$H,MATCH("이름참고",[2]ActorTable!$1:$1,0),0),"캐릭터없음"),
"")))))</f>
        <v/>
      </c>
      <c r="AL250">
        <v>1</v>
      </c>
      <c r="AM250" t="str">
        <f ca="1">IF(ROW()=2,AN250,OFFSET(AM250,-1,0)&amp;IF(LEN(AN250)=0,"",","&amp;AN250))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v>
      </c>
      <c r="AN250" t="str">
        <f ca="1">IF(AL250&lt;&gt;1,"",
"{"""&amp;A$1&amp;""":"&amp;A250
&amp;","""&amp;B$1&amp;""":"&amp;B250
&amp;IF(LEN(AA250)=0,"",","""&amp;AA$1&amp;""":"""&amp;AA250&amp;"""")
&amp;IF(LEN(AC250)=0,"",","""&amp;AC$1&amp;""":"""&amp;AC250&amp;"""")
&amp;IF(LEN(AD250)=0,"",","""&amp;AD$1&amp;""":"&amp;AD250)
&amp;IF(LEN(AE250)=0,"",","""&amp;AE$1&amp;""":"""&amp;AE250&amp;"""")
&amp;IF(LEN(AF250)=0,"",","""&amp;AF$1&amp;""":"&amp;AF250)
&amp;IF(LEN(AG250)=0,"",","""&amp;AG$1&amp;""":"&amp;AG250)&amp;"}")</f>
        <v>{"dy":25,"sl":8}</v>
      </c>
    </row>
    <row r="251" spans="1:40">
      <c r="A251">
        <v>25</v>
      </c>
      <c r="B251">
        <v>9</v>
      </c>
      <c r="C251">
        <f>IF(B251&lt;=9,0,
IF(B251=10,1,2))</f>
        <v>0</v>
      </c>
      <c r="D251">
        <f ca="1">RAND()</f>
        <v>0.62001746897484178</v>
      </c>
      <c r="E251">
        <f ca="1">RAND()</f>
        <v>0.98141437633352824</v>
      </c>
      <c r="F251">
        <f ca="1">RAND()</f>
        <v>0.81659647216924292</v>
      </c>
      <c r="G251">
        <f ca="1">RAND()</f>
        <v>0.59203487722089321</v>
      </c>
      <c r="H251">
        <f ca="1">RAND()</f>
        <v>0.48930034404890288</v>
      </c>
      <c r="I251">
        <f ca="1">RAND()</f>
        <v>0.14489940687464553</v>
      </c>
      <c r="M251" t="str">
        <f ca="1">IF(LEN(J251)&lt;&gt;0,J251,VLOOKUP(D251+$B251,$BJ:$BK,MATCH($BK$1,$BJ$1:$BK$1,0),1))</f>
        <v>삭제</v>
      </c>
      <c r="N251" t="str">
        <f ca="1">IF(LEN(K251)&lt;&gt;0,
  IF(LEN($J251)=0,"두 칸 모두 입력",
  IF($J251="지정 장비",K251,INDEX($CA:$CA,MATCH(K251,$CB:$CB,0)))),
IF($M251="삭제","삭제",
IF($M251="지정 장비",VLOOKUP($E251,OFFSET($BS:$BV,0,IF($B251=6,1,IF($B251=7,2,0))),MATCH($BV$1,OFFSET($BS$1:$BV$1,0,IF($B251=6,1,IF($B251=7,2,0))),0),1),
IF(OR($M251="캐릭터 상자 일반등급",$M251="캐릭터 상자 영웅등급"),"삭제",
IF(OR($M251="지정 캐릭터",$M251="지정 캐릭터 PP",IF(ISERROR(FIND("지정 캐릭터 LBP",$M251)),0,1)),
  IF(AND(OR($B251=10,$B251=11),$M251=OFFSET($M251,-1,0)),OFFSET(N251,-1,0),VLOOKUP($E251,$BZ:$CA,MATCH($CA$1,$BZ$1:$CA$1,0),1)),
IF(OR($M251="안 지정 캐릭터 영웅등급",$M251="안 지정 캐릭터 PP 일반등급",$M251="안 지정 캐릭터 PP 영웅등급"),
  IF(AND(OR($B251=10,$B251=11),$M251=OFFSET($M251,-1,0)),OFFSET(N251,-1,0),INT($E251*100000)),
"그외없음"))))))</f>
        <v>삭제</v>
      </c>
      <c r="O251" t="str">
        <f ca="1">IF(LEN(L251)&lt;&gt;0,
  IF(OR(LEN($J251)=0,LEN($K251)=0),"세 칸 모두 입력",L251),
IF($M251="삭제","삭제",
IF(OR($M251="지정 장비",$M251="캐릭터 상자 일반등급",$M251="캐릭터 상자 영웅등급",$M251="지정 캐릭터",IF(ISERROR(FIND("지정 캐릭터 LBP",$M251)),0,1),$M251="안 지정 캐릭터 영웅등급"),1,
IF($M251="지정 캐릭터 PP",
  IF(AND(OR($B251=10,$B251=11),$M251=OFFSET($M251,-1,0)),OFFSET(O251,-1,0),
    VLOOKUP($M251,$AP:$BB,MATCH($AX$1,$AP$1:$BB$1,0),0)+INT($E251*(VLOOKUP($M251,$AP:$BB,MATCH($AY$1,$AP$1:$BB$1,0),0)-VLOOKUP($M251,$AP:$BB,MATCH($AX$1,$AP$1:$BB$1,0),0)+1))),
IF(OR($M251="안 지정 캐릭터 PP 일반등급",$M251="안 지정 캐릭터 PP 영웅등급"),
  IF(AND(OR($B251=10,$B251=11),$M251=OFFSET($M251,-1,0)),OFFSET(O251,-1,0),
    VLOOKUP($M251,$AP:$BB,MATCH($AX$1,$AP$1:$BB$1,0),0)+INT($E251*(VLOOKUP($M251,$AP:$BB,MATCH($AY$1,$AP$1:$BB$1,0),0)-VLOOKUP($M251,$AP:$BB,MATCH($AX$1,$AP$1:$BB$1,0),0)+1))),
"그외없음")))))</f>
        <v>삭제</v>
      </c>
      <c r="P251" t="str">
        <f ca="1">IF($M251="삭제","삭제",
IF($M251="지정 장비",
  IF(ISBLANK(VLOOKUP($N251,[1]EquipTable!$1:$1048576,MATCH("표준 GO pr Min",[1]EquipTable!$1:$1,0),0)),"DI",
    IF(ISBLANK(VLOOKUP($N251,[1]EquipTable!$1:$1048576,MATCH("표준 DI pr Min",[1]EquipTable!$1:$1,0),0)),"GO",
      IF(G251&lt;IF($B251&lt;=1,0.5,0.25),"DI","GO"))),
IF(OR($M251="캐릭터 상자 일반등급",$M251="캐릭터 상자 영웅등급"),"DI",
IF(OR($M251="지정 캐릭터",IF(ISERROR(FIND("지정 캐릭터 LBP",$M251)),0,1),$M251="안 지정 캐릭터 영웅등급"),"DI",
IF($M251="지정 캐릭터 PP","DI",
IF(OR($M251="안 지정 캐릭터 PP 일반등급",$M251="안 지정 캐릭터 PP 영웅등급"),"GO",
"그외없음"))))))</f>
        <v>삭제</v>
      </c>
      <c r="Q251" t="str">
        <f ca="1">IF($M251="삭제","삭제",
IF($P251="GO","삭제",
IF($M251="지정 장비",
  IF(ISBLANK(VLOOKUP($N251,[1]EquipTable!$1:$1048576,MATCH("표준 DI pp Min",[1]EquipTable!$1:$1,0),0)),"삭제",
    VLOOKUP($N251,[1]EquipTable!$1:$1048576,MATCH("표준 DI pp Min",[1]EquipTable!$1:$1,0),0)+INT($H251*(VLOOKUP($N251,[1]EquipTable!$1:$1048576,MATCH("표준 DI pp Max",[1]EquipTable!$1:$1,0),0)-VLOOKUP($N251,[1]EquipTable!$1:$1048576,MATCH("표준 DI pp Min",[1]EquipTable!$1:$1,0),0)+1))),
IF(OR($M251="캐릭터 상자 일반등급",$M251="캐릭터 상자 영웅등급"),"삭제",
IF(OR($M251="지정 캐릭터",IF(ISERROR(FIND("지정 캐릭터 LBP",$M251)),0,1)),
  IF(AND(OR($B251=10,$B251=11),$M251=OFFSET($M251,-1,0)),OFFSET(Q251,-1,0),
    IF(ISBLANK(VLOOKUP($N251,[2]ActorTable!$1:$1048576,MATCH("표준 DI pp Min",[2]ActorTable!$1:$1,0),0)),"삭제",
      INT(VLOOKUP($M251,$AP:$BC,MATCH($AZ$1,$AP$1:$BC$1,0),0)*(VLOOKUP($N251,[2]ActorTable!$1:$1048576,MATCH("표준 DI pp Min",[2]ActorTable!$1:$1,0),0)+$H251*(VLOOKUP($N251,[2]ActorTable!$1:$1048576,MATCH("표준 DI pp Max",[2]ActorTable!$1:$1,0),0)-VLOOKUP($N251,[2]ActorTable!$1:$1048576,MATCH("표준 DI pp Min",[2]ActorTable!$1:$1,0),0)+1))))),
IF($M251="안 지정 캐릭터 영웅등급",
  IF(AND(OR($B251=10,$B251=11),$M251=OFFSET($M251,-1,0)),OFFSET(Q251,-1,0),
    VLOOKUP($M251,$AP:$BC,MATCH($BB$1,$AP$1:$BC$1,0),0)+INT($H251*(VLOOKUP($M251,$AP:$BC,MATCH($BC$1,$AP$1:$BC$1,0),0)-VLOOKUP($M251,$AP:$BC,MATCH($BB$1,$AP$1:$BC$1,0),0)+1))),
IF($M251="지정 캐릭터 PP",
  IF(AND(OR($B251=10,$B251=11),$M251=OFFSET($M251,-1,0)),OFFSET(Q251,-1,0),
    INT($O251*VLOOKUP($M251,$AP:$BC,MATCH($AZ$1,$AP$1:$BC$1,0),0)*IF($O251&lt;=15,1,1+($O251-15)^0.5/8)*CHOOSE(MID($N251,7,1)+1,1,1.25,2))),
"그외없음")))))))</f>
        <v>삭제</v>
      </c>
      <c r="R251" t="str">
        <f ca="1">IF($M251="삭제","삭제",
IF($M251="지정 장비",
  IF($P251="DI",
    VLOOKUP($N251,[1]EquipTable!$1:$1048576,MATCH("표준 DI pr Min",[1]EquipTable!$1:$1,0),0)+INT($I251*(VLOOKUP($N251,[1]EquipTable!$1:$1048576,MATCH("표준 DI pr Max",[1]EquipTable!$1:$1,0),0)-VLOOKUP($N251,[1]EquipTable!$1:$1048576,MATCH("표준 DI pr Min",[1]EquipTable!$1:$1,0),0)+1)),
    ROUNDDOWN(VLOOKUP($N251,[1]EquipTable!$1:$1048576,MATCH("표준 GO pr Min",[1]EquipTable!$1:$1,0),0)+INT($I251*(VLOOKUP($N251,[1]EquipTable!$1:$1048576,MATCH("표준 GO pr Max",[1]EquipTable!$1:$1,0),0)-VLOOKUP($N251,[1]EquipTable!$1:$1048576,MATCH("표준 GO pr Min",[1]EquipTable!$1:$1,0),0)+100)),-2)),
IF(OR($M251="캐릭터 상자 일반등급",$M251="캐릭터 상자 영웅등급"),VLOOKUP($M251,$AP:$BC,MATCH($AZ$1,$AP$1:$BC$1,0),0),
IF(OR($M251="지정 캐릭터",IF(ISERROR(FIND("지정 캐릭터 LBP",$M251)),0,1)),
  IF(AND(OR($B251=10,$B251=11),$M251=OFFSET($M251,-1,0)),OFFSET(R251,-1,0),
    INT(VLOOKUP($M251,$AP:$BC,MATCH($AZ$1,$AP$1:$BC$1,0),0)*(VLOOKUP($N251,[2]ActorTable!$1:$1048576,MATCH("표준 DI pr Min",[2]ActorTable!$1:$1,0),0)+$I251*(VLOOKUP($N251,[2]ActorTable!$1:$1048576,MATCH("표준 DI pr Max",[2]ActorTable!$1:$1,0),0)-VLOOKUP($N251,[2]ActorTable!$1:$1048576,MATCH("표준 DI pr Min",[2]ActorTable!$1:$1,0),0)+1)))),
IF($M251="안 지정 캐릭터 영웅등급",
  IF(AND(OR($B251=10,$B251=11),$M251=OFFSET($M251,-1,0)),OFFSET(R251,-1,0),
    VLOOKUP($M251,$AP:$BC,MATCH($AZ$1,$AP$1:$BC$1,0),0)+INT($I251*(VLOOKUP($M251,$AP:$BC,MATCH($BA$1,$AP$1:$BC$1,0),0)-VLOOKUP($M251,$AP:$BC,MATCH($AZ$1,$AP$1:$BC$1,0),0)+1))),
IF($M251="지정 캐릭터 PP",
  IF(AND(OR($B251=10,$B251=11),$M251=OFFSET($M251,-1,0)),OFFSET(R251,-1,0),
    INT($O251*VLOOKUP($M251,$AP:$BC,MATCH($AZ$1,$AP$1:$BC$1,0),0)*IF($O251&lt;=15,1,1+($O251-15)^0.5/8)*CHOOSE(MID($N251,7,1)+1,1,1.25,2)*(VLOOKUP($M251,$AP:$BC,MATCH($BA$1,$AP$1:$BC$1,0),0)+$I251*(VLOOKUP($M251,$AP:$BC,MATCH($BB$1,$AP$1:$BC$1,0),0)-VLOOKUP($M251,$AP:$BC,MATCH($BA$1,$AP$1:$BC$1,0),0))))),
IF(OR($M251="안 지정 캐릭터 PP 일반등급",$M251="안 지정 캐릭터 PP 영웅등급"),
  IF(AND(OR($B251=10,$B251=11),$M251=OFFSET($M251,-1,0)),OFFSET(R251,-1,0),
    $O251*VLOOKUP($M251,$AP:$BC,MATCH($AZ$1,$AP$1:$BC$1,0),0)),
"그외없음")))))))</f>
        <v>삭제</v>
      </c>
      <c r="S251" t="str">
        <f ca="1">IF(OR(ISNUMBER(N251),N251="삭제",ISBLANK(N251)),"",
IF(LEFT(N251,5)="Equip",
  IF($BP$1&lt;VLOOKUP(N251,[1]EquipTable!$1:$1048576,MATCH("업데이트순번",[1]EquipTable!$1:$1,0),0),"업데이트순번이상",""),
IF(LEFT(N251,5)="Actor",
  IF($BY$1&lt;VLOOKUP(N251,[2]ActorTable!$1:$1048576,MATCH("업데이트순번",[2]ActorTable!$1:$1,0),0),"업데이트순번이상",""),
"그외없음")))</f>
        <v/>
      </c>
      <c r="T251" t="str">
        <f ca="1">IF(OR(ISNUMBER(N251),N251="삭제",ISBLANK(N251)),"",
IF(LEFT(N251,5)="Equip",IF(MID(N251,7,1)="4","전설",""),
IF(LEFT(N251,5)="Actor",IF(MID(N251,7,1)="2","전설",""),
"그외없음")))</f>
        <v/>
      </c>
      <c r="AA251" t="str">
        <f ca="1">IF(ISBLANK(AB251),"",
VLOOKUP(AB251,OFFSET(INDIRECT("$A:$B"),0,MATCH(AB$1&amp;"_Verify",INDIRECT("$1:$1"),0)-1),2,0)
)</f>
        <v/>
      </c>
      <c r="AH251" t="str">
        <f>IF(OR(ISNUMBER(AC251),AC251="삭제",ISBLANK(AC251)),"",
IF(LEFT(AC251,5)="Equip",
  IF($BP$1&lt;VLOOKUP(AC251,[1]EquipTable!$1:$1048576,MATCH("업데이트순번",[1]EquipTable!$1:$1,0),0),"업데이트순번이상",""),
IF(LEFT(AC251,5)="Actor",
  IF($BY$1&lt;VLOOKUP(AC251,[2]ActorTable!$1:$1048576,MATCH("업데이트순번",[2]ActorTable!$1:$1,0),0),"업데이트순번이상",""),
"그외없음")))</f>
        <v/>
      </c>
      <c r="AI251" s="11" t="str">
        <f>IF(OR(ISNUMBER(AC251),AC251="삭제",ISBLANK(AC251)),"",
IF(LEFT(AC251,5)="Equip",IF(MID(AC251,7,1)="4","전설",""),
IF(LEFT(AC251,5)="Actor",IF(MID(AC251,7,1)="2","전설",""),
"그외없음")))</f>
        <v/>
      </c>
      <c r="AJ251" t="str">
        <f>IF(ISBLANK($AB251),"",
IF(AND($B251&gt;=VLOOKUP($AB251,$AP:$AS,3,0),$B251&lt;=VLOOKUP($AB251,$AP:$AS,4,0)),"","슬롯타입이상"))</f>
        <v/>
      </c>
      <c r="AK251" t="str">
        <f>IF(OR(
  AND(NOT(ISERROR(FIND("상자",AB251))),ISBLANK(AC251)),
  AND(ISBLANK(AB251),ISBLANK(AC251)),
  AND(NOT(ISERROR(FIND("안 지정",AB251))),ISNUMBER(AC251))),"",
IF(AND(NOT(ISERROR(FIND("상자",AB251))),NOT(ISBLANK(AC251))),"밸류불필요",
IF(AND(NOT(ISERROR(FIND("안 지정",AB251))),NOT(ISNUMBER(AC251))),"숫자필요",
IF(NOT(ISERROR(FIND("장비",AB251))),
  IFERROR(VLOOKUP(AC251,[1]EquipTable!$A:$T,MATCH("이름참고",[1]EquipTable!$1:$1,0),0),"장비없음"),
IF(NOT(ISERROR(FIND("캐릭터",AB251))),
  IFERROR(VLOOKUP(AC251,[2]ActorTable!$A:$H,MATCH("이름참고",[2]ActorTable!$1:$1,0),0),"캐릭터없음"),
"")))))</f>
        <v/>
      </c>
      <c r="AL251">
        <v>1</v>
      </c>
      <c r="AM251" t="str">
        <f ca="1">IF(ROW()=2,AN251,OFFSET(AM251,-1,0)&amp;IF(LEN(AN251)=0,"",","&amp;AN251))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v>
      </c>
      <c r="AN251" t="str">
        <f ca="1">IF(AL251&lt;&gt;1,"",
"{"""&amp;A$1&amp;""":"&amp;A251
&amp;","""&amp;B$1&amp;""":"&amp;B251
&amp;IF(LEN(AA251)=0,"",","""&amp;AA$1&amp;""":"""&amp;AA251&amp;"""")
&amp;IF(LEN(AC251)=0,"",","""&amp;AC$1&amp;""":"""&amp;AC251&amp;"""")
&amp;IF(LEN(AD251)=0,"",","""&amp;AD$1&amp;""":"&amp;AD251)
&amp;IF(LEN(AE251)=0,"",","""&amp;AE$1&amp;""":"""&amp;AE251&amp;"""")
&amp;IF(LEN(AF251)=0,"",","""&amp;AF$1&amp;""":"&amp;AF251)
&amp;IF(LEN(AG251)=0,"",","""&amp;AG$1&amp;""":"&amp;AG251)&amp;"}")</f>
        <v>{"dy":25,"sl":9}</v>
      </c>
    </row>
    <row r="252" spans="1:40">
      <c r="A252">
        <v>26</v>
      </c>
      <c r="B252">
        <v>0</v>
      </c>
      <c r="C252">
        <f>IF(B252&lt;=9,0,
IF(B252=10,1,2))</f>
        <v>0</v>
      </c>
      <c r="D252">
        <f ca="1">RAND()</f>
        <v>0.63456634528229672</v>
      </c>
      <c r="E252">
        <f ca="1">RAND()</f>
        <v>2.9269541537246369E-2</v>
      </c>
      <c r="F252">
        <f ca="1">RAND()</f>
        <v>0.29347517951931967</v>
      </c>
      <c r="G252">
        <f ca="1">RAND()</f>
        <v>0.33467277574466092</v>
      </c>
      <c r="H252">
        <f ca="1">RAND()</f>
        <v>0.2203967718225579</v>
      </c>
      <c r="I252">
        <f ca="1">RAND()</f>
        <v>0.43200815283305427</v>
      </c>
      <c r="M252" t="str">
        <f ca="1">IF(LEN(J252)&lt;&gt;0,J252,VLOOKUP(D252+$B252,$BJ:$BK,MATCH($BK$1,$BJ$1:$BK$1,0),1))</f>
        <v>지정 장비</v>
      </c>
      <c r="N252" t="str">
        <f ca="1">IF(LEN(K252)&lt;&gt;0,
  IF(LEN($J252)=0,"두 칸 모두 입력",
  IF($J252="지정 장비",K252,INDEX($CA:$CA,MATCH(K252,$CB:$CB,0)))),
IF($M252="삭제","삭제",
IF($M252="지정 장비",VLOOKUP($E252,OFFSET($BS:$BV,0,IF($B252=6,1,IF($B252=7,2,0))),MATCH($BV$1,OFFSET($BS$1:$BV$1,0,IF($B252=6,1,IF($B252=7,2,0))),0),1),
IF(OR($M252="캐릭터 상자 일반등급",$M252="캐릭터 상자 영웅등급"),"삭제",
IF(OR($M252="지정 캐릭터",$M252="지정 캐릭터 PP",IF(ISERROR(FIND("지정 캐릭터 LBP",$M252)),0,1)),
  IF(AND(OR($B252=10,$B252=11),$M252=OFFSET($M252,-1,0)),OFFSET(N252,-1,0),VLOOKUP($E252,$BZ:$CA,MATCH($CA$1,$BZ$1:$CA$1,0),1)),
IF(OR($M252="안 지정 캐릭터 영웅등급",$M252="안 지정 캐릭터 PP 일반등급",$M252="안 지정 캐릭터 PP 영웅등급"),
  IF(AND(OR($B252=10,$B252=11),$M252=OFFSET($M252,-1,0)),OFFSET(N252,-1,0),INT($E252*100000)),
"그외없음"))))))</f>
        <v>Equip0101</v>
      </c>
      <c r="O252">
        <f ca="1">IF(LEN(L252)&lt;&gt;0,
  IF(OR(LEN($J252)=0,LEN($K252)=0),"세 칸 모두 입력",L252),
IF($M252="삭제","삭제",
IF(OR($M252="지정 장비",$M252="캐릭터 상자 일반등급",$M252="캐릭터 상자 영웅등급",$M252="지정 캐릭터",IF(ISERROR(FIND("지정 캐릭터 LBP",$M252)),0,1),$M252="안 지정 캐릭터 영웅등급"),1,
IF($M252="지정 캐릭터 PP",
  IF(AND(OR($B252=10,$B252=11),$M252=OFFSET($M252,-1,0)),OFFSET(O252,-1,0),
    VLOOKUP($M252,$AP:$BB,MATCH($AX$1,$AP$1:$BB$1,0),0)+INT($E252*(VLOOKUP($M252,$AP:$BB,MATCH($AY$1,$AP$1:$BB$1,0),0)-VLOOKUP($M252,$AP:$BB,MATCH($AX$1,$AP$1:$BB$1,0),0)+1))),
IF(OR($M252="안 지정 캐릭터 PP 일반등급",$M252="안 지정 캐릭터 PP 영웅등급"),
  IF(AND(OR($B252=10,$B252=11),$M252=OFFSET($M252,-1,0)),OFFSET(O252,-1,0),
    VLOOKUP($M252,$AP:$BB,MATCH($AX$1,$AP$1:$BB$1,0),0)+INT($E252*(VLOOKUP($M252,$AP:$BB,MATCH($AY$1,$AP$1:$BB$1,0),0)-VLOOKUP($M252,$AP:$BB,MATCH($AX$1,$AP$1:$BB$1,0),0)+1))),
"그외없음")))))</f>
        <v>1</v>
      </c>
      <c r="P252" t="str">
        <f ca="1">IF($M252="삭제","삭제",
IF($M252="지정 장비",
  IF(ISBLANK(VLOOKUP($N252,[1]EquipTable!$1:$1048576,MATCH("표준 GO pr Min",[1]EquipTable!$1:$1,0),0)),"DI",
    IF(ISBLANK(VLOOKUP($N252,[1]EquipTable!$1:$1048576,MATCH("표준 DI pr Min",[1]EquipTable!$1:$1,0),0)),"GO",
      IF(G252&lt;IF($B252&lt;=1,0.5,0.25),"DI","GO"))),
IF(OR($M252="캐릭터 상자 일반등급",$M252="캐릭터 상자 영웅등급"),"DI",
IF(OR($M252="지정 캐릭터",IF(ISERROR(FIND("지정 캐릭터 LBP",$M252)),0,1),$M252="안 지정 캐릭터 영웅등급"),"DI",
IF($M252="지정 캐릭터 PP","DI",
IF(OR($M252="안 지정 캐릭터 PP 일반등급",$M252="안 지정 캐릭터 PP 영웅등급"),"GO",
"그외없음"))))))</f>
        <v>GO</v>
      </c>
      <c r="Q252" t="str">
        <f ca="1">IF($M252="삭제","삭제",
IF($P252="GO","삭제",
IF($M252="지정 장비",
  IF(ISBLANK(VLOOKUP($N252,[1]EquipTable!$1:$1048576,MATCH("표준 DI pp Min",[1]EquipTable!$1:$1,0),0)),"삭제",
    VLOOKUP($N252,[1]EquipTable!$1:$1048576,MATCH("표준 DI pp Min",[1]EquipTable!$1:$1,0),0)+INT($H252*(VLOOKUP($N252,[1]EquipTable!$1:$1048576,MATCH("표준 DI pp Max",[1]EquipTable!$1:$1,0),0)-VLOOKUP($N252,[1]EquipTable!$1:$1048576,MATCH("표준 DI pp Min",[1]EquipTable!$1:$1,0),0)+1))),
IF(OR($M252="캐릭터 상자 일반등급",$M252="캐릭터 상자 영웅등급"),"삭제",
IF(OR($M252="지정 캐릭터",IF(ISERROR(FIND("지정 캐릭터 LBP",$M252)),0,1)),
  IF(AND(OR($B252=10,$B252=11),$M252=OFFSET($M252,-1,0)),OFFSET(Q252,-1,0),
    IF(ISBLANK(VLOOKUP($N252,[2]ActorTable!$1:$1048576,MATCH("표준 DI pp Min",[2]ActorTable!$1:$1,0),0)),"삭제",
      INT(VLOOKUP($M252,$AP:$BC,MATCH($AZ$1,$AP$1:$BC$1,0),0)*(VLOOKUP($N252,[2]ActorTable!$1:$1048576,MATCH("표준 DI pp Min",[2]ActorTable!$1:$1,0),0)+$H252*(VLOOKUP($N252,[2]ActorTable!$1:$1048576,MATCH("표준 DI pp Max",[2]ActorTable!$1:$1,0),0)-VLOOKUP($N252,[2]ActorTable!$1:$1048576,MATCH("표준 DI pp Min",[2]ActorTable!$1:$1,0),0)+1))))),
IF($M252="안 지정 캐릭터 영웅등급",
  IF(AND(OR($B252=10,$B252=11),$M252=OFFSET($M252,-1,0)),OFFSET(Q252,-1,0),
    VLOOKUP($M252,$AP:$BC,MATCH($BB$1,$AP$1:$BC$1,0),0)+INT($H252*(VLOOKUP($M252,$AP:$BC,MATCH($BC$1,$AP$1:$BC$1,0),0)-VLOOKUP($M252,$AP:$BC,MATCH($BB$1,$AP$1:$BC$1,0),0)+1))),
IF($M252="지정 캐릭터 PP",
  IF(AND(OR($B252=10,$B252=11),$M252=OFFSET($M252,-1,0)),OFFSET(Q252,-1,0),
    INT($O252*VLOOKUP($M252,$AP:$BC,MATCH($AZ$1,$AP$1:$BC$1,0),0)*IF($O252&lt;=15,1,1+($O252-15)^0.5/8)*CHOOSE(MID($N252,7,1)+1,1,1.25,2))),
"그외없음")))))))</f>
        <v>삭제</v>
      </c>
      <c r="R252">
        <f ca="1">IF($M252="삭제","삭제",
IF($M252="지정 장비",
  IF($P252="DI",
    VLOOKUP($N252,[1]EquipTable!$1:$1048576,MATCH("표준 DI pr Min",[1]EquipTable!$1:$1,0),0)+INT($I252*(VLOOKUP($N252,[1]EquipTable!$1:$1048576,MATCH("표준 DI pr Max",[1]EquipTable!$1:$1,0),0)-VLOOKUP($N252,[1]EquipTable!$1:$1048576,MATCH("표준 DI pr Min",[1]EquipTable!$1:$1,0),0)+1)),
    ROUNDDOWN(VLOOKUP($N252,[1]EquipTable!$1:$1048576,MATCH("표준 GO pr Min",[1]EquipTable!$1:$1,0),0)+INT($I252*(VLOOKUP($N252,[1]EquipTable!$1:$1048576,MATCH("표준 GO pr Max",[1]EquipTable!$1:$1,0),0)-VLOOKUP($N252,[1]EquipTable!$1:$1048576,MATCH("표준 GO pr Min",[1]EquipTable!$1:$1,0),0)+100)),-2)),
IF(OR($M252="캐릭터 상자 일반등급",$M252="캐릭터 상자 영웅등급"),VLOOKUP($M252,$AP:$BC,MATCH($AZ$1,$AP$1:$BC$1,0),0),
IF(OR($M252="지정 캐릭터",IF(ISERROR(FIND("지정 캐릭터 LBP",$M252)),0,1)),
  IF(AND(OR($B252=10,$B252=11),$M252=OFFSET($M252,-1,0)),OFFSET(R252,-1,0),
    INT(VLOOKUP($M252,$AP:$BC,MATCH($AZ$1,$AP$1:$BC$1,0),0)*(VLOOKUP($N252,[2]ActorTable!$1:$1048576,MATCH("표준 DI pr Min",[2]ActorTable!$1:$1,0),0)+$I252*(VLOOKUP($N252,[2]ActorTable!$1:$1048576,MATCH("표준 DI pr Max",[2]ActorTable!$1:$1,0),0)-VLOOKUP($N252,[2]ActorTable!$1:$1048576,MATCH("표준 DI pr Min",[2]ActorTable!$1:$1,0),0)+1)))),
IF($M252="안 지정 캐릭터 영웅등급",
  IF(AND(OR($B252=10,$B252=11),$M252=OFFSET($M252,-1,0)),OFFSET(R252,-1,0),
    VLOOKUP($M252,$AP:$BC,MATCH($AZ$1,$AP$1:$BC$1,0),0)+INT($I252*(VLOOKUP($M252,$AP:$BC,MATCH($BA$1,$AP$1:$BC$1,0),0)-VLOOKUP($M252,$AP:$BC,MATCH($AZ$1,$AP$1:$BC$1,0),0)+1))),
IF($M252="지정 캐릭터 PP",
  IF(AND(OR($B252=10,$B252=11),$M252=OFFSET($M252,-1,0)),OFFSET(R252,-1,0),
    INT($O252*VLOOKUP($M252,$AP:$BC,MATCH($AZ$1,$AP$1:$BC$1,0),0)*IF($O252&lt;=15,1,1+($O252-15)^0.5/8)*CHOOSE(MID($N252,7,1)+1,1,1.25,2)*(VLOOKUP($M252,$AP:$BC,MATCH($BA$1,$AP$1:$BC$1,0),0)+$I252*(VLOOKUP($M252,$AP:$BC,MATCH($BB$1,$AP$1:$BC$1,0),0)-VLOOKUP($M252,$AP:$BC,MATCH($BA$1,$AP$1:$BC$1,0),0))))),
IF(OR($M252="안 지정 캐릭터 PP 일반등급",$M252="안 지정 캐릭터 PP 영웅등급"),
  IF(AND(OR($B252=10,$B252=11),$M252=OFFSET($M252,-1,0)),OFFSET(R252,-1,0),
    $O252*VLOOKUP($M252,$AP:$BC,MATCH($AZ$1,$AP$1:$BC$1,0),0)),
"그외없음")))))))</f>
        <v>1200</v>
      </c>
      <c r="S252" t="str">
        <f ca="1">IF(OR(ISNUMBER(N252),N252="삭제",ISBLANK(N252)),"",
IF(LEFT(N252,5)="Equip",
  IF($BP$1&lt;VLOOKUP(N252,[1]EquipTable!$1:$1048576,MATCH("업데이트순번",[1]EquipTable!$1:$1,0),0),"업데이트순번이상",""),
IF(LEFT(N252,5)="Actor",
  IF($BY$1&lt;VLOOKUP(N252,[2]ActorTable!$1:$1048576,MATCH("업데이트순번",[2]ActorTable!$1:$1,0),0),"업데이트순번이상",""),
"그외없음")))</f>
        <v/>
      </c>
      <c r="T252" t="str">
        <f ca="1">IF(OR(ISNUMBER(N252),N252="삭제",ISBLANK(N252)),"",
IF(LEFT(N252,5)="Equip",IF(MID(N252,7,1)="4","전설",""),
IF(LEFT(N252,5)="Actor",IF(MID(N252,7,1)="2","전설",""),
"그외없음")))</f>
        <v/>
      </c>
      <c r="U252" t="s">
        <v>82</v>
      </c>
      <c r="V252" t="s">
        <v>191</v>
      </c>
      <c r="W252">
        <v>1</v>
      </c>
      <c r="X252" t="s">
        <v>125</v>
      </c>
      <c r="Z252">
        <v>1900</v>
      </c>
      <c r="AA252" t="str">
        <f ca="1">IF(ISBLANK(AB252),"",
VLOOKUP(AB252,OFFSET(INDIRECT("$A:$B"),0,MATCH(AB$1&amp;"_Verify",INDIRECT("$1:$1"),0)-1),2,0)
)</f>
        <v>fe</v>
      </c>
      <c r="AB252" t="s">
        <v>82</v>
      </c>
      <c r="AC252" t="s">
        <v>443</v>
      </c>
      <c r="AD252">
        <v>1</v>
      </c>
      <c r="AE252" t="s">
        <v>125</v>
      </c>
      <c r="AG252">
        <v>3100</v>
      </c>
      <c r="AH252" t="str">
        <f ca="1">IF(OR(ISNUMBER(AC252),AC252="삭제",ISBLANK(AC252)),"",
IF(LEFT(AC252,5)="Equip",
  IF($BP$1&lt;VLOOKUP(AC252,[1]EquipTable!$1:$1048576,MATCH("업데이트순번",[1]EquipTable!$1:$1,0),0),"업데이트순번이상",""),
IF(LEFT(AC252,5)="Actor",
  IF($BY$1&lt;VLOOKUP(AC252,[2]ActorTable!$1:$1048576,MATCH("업데이트순번",[2]ActorTable!$1:$1,0),0),"업데이트순번이상",""),
"그외없음")))</f>
        <v/>
      </c>
      <c r="AI252" s="11" t="str">
        <f>IF(OR(ISNUMBER(AC252),AC252="삭제",ISBLANK(AC252)),"",
IF(LEFT(AC252,5)="Equip",IF(MID(AC252,7,1)="4","전설",""),
IF(LEFT(AC252,5)="Actor",IF(MID(AC252,7,1)="2","전설",""),
"그외없음")))</f>
        <v/>
      </c>
      <c r="AJ252" t="str">
        <f>IF(ISBLANK($AB252),"",
IF(AND($B252&gt;=VLOOKUP($AB252,$AP:$AS,3,0),$B252&lt;=VLOOKUP($AB252,$AP:$AS,4,0)),"","슬롯타입이상"))</f>
        <v/>
      </c>
      <c r="AK252" t="str">
        <f ca="1">IF(OR(
  AND(NOT(ISERROR(FIND("상자",AB252))),ISBLANK(AC252)),
  AND(ISBLANK(AB252),ISBLANK(AC252)),
  AND(NOT(ISERROR(FIND("안 지정",AB252))),ISNUMBER(AC252))),"",
IF(AND(NOT(ISERROR(FIND("상자",AB252))),NOT(ISBLANK(AC252))),"밸류불필요",
IF(AND(NOT(ISERROR(FIND("안 지정",AB252))),NOT(ISNUMBER(AC252))),"숫자필요",
IF(NOT(ISERROR(FIND("장비",AB252))),
  IFERROR(VLOOKUP(AC252,[1]EquipTable!$A:$T,MATCH("이름참고",[1]EquipTable!$1:$1,0),0),"장비없음"),
IF(NOT(ISERROR(FIND("캐릭터",AB252))),
  IFERROR(VLOOKUP(AC252,[2]ActorTable!$A:$H,MATCH("이름참고",[2]ActorTable!$1:$1,0),0),"캐릭터없음"),
"")))))</f>
        <v>야만인의 분노</v>
      </c>
      <c r="AL252">
        <v>1</v>
      </c>
      <c r="AM252" t="str">
        <f ca="1">IF(ROW()=2,AN252,OFFSET(AM252,-1,0)&amp;IF(LEN(AN252)=0,"",","&amp;AN252))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v>
      </c>
      <c r="AN252" t="str">
        <f ca="1">IF(AL252&lt;&gt;1,"",
"{"""&amp;A$1&amp;""":"&amp;A252
&amp;","""&amp;B$1&amp;""":"&amp;B252
&amp;IF(LEN(AA252)=0,"",","""&amp;AA$1&amp;""":"""&amp;AA252&amp;"""")
&amp;IF(LEN(AC252)=0,"",","""&amp;AC$1&amp;""":"""&amp;AC252&amp;"""")
&amp;IF(LEN(AD252)=0,"",","""&amp;AD$1&amp;""":"&amp;AD252)
&amp;IF(LEN(AE252)=0,"",","""&amp;AE$1&amp;""":"""&amp;AE252&amp;"""")
&amp;IF(LEN(AF252)=0,"",","""&amp;AF$1&amp;""":"&amp;AF252)
&amp;IF(LEN(AG252)=0,"",","""&amp;AG$1&amp;""":"&amp;AG252)&amp;"}")</f>
        <v>{"dy":26,"sl":0,"tp":"fe","vl":"Equip0201","cn":1,"pt":"GO","pr":3100}</v>
      </c>
    </row>
    <row r="253" spans="1:40">
      <c r="A253">
        <v>26</v>
      </c>
      <c r="B253">
        <v>1</v>
      </c>
      <c r="C253">
        <f>IF(B253&lt;=9,0,
IF(B253=10,1,2))</f>
        <v>0</v>
      </c>
      <c r="D253">
        <f ca="1">RAND()</f>
        <v>6.8956686388145005E-2</v>
      </c>
      <c r="E253">
        <f ca="1">RAND()</f>
        <v>0.21418891646926252</v>
      </c>
      <c r="F253">
        <f ca="1">RAND()</f>
        <v>0.94274779049341828</v>
      </c>
      <c r="G253">
        <f ca="1">RAND()</f>
        <v>0.19675906203436755</v>
      </c>
      <c r="H253">
        <f ca="1">RAND()</f>
        <v>0.79422080195382039</v>
      </c>
      <c r="I253">
        <f ca="1">RAND()</f>
        <v>0.92904713507512848</v>
      </c>
      <c r="M253" t="str">
        <f ca="1">IF(LEN(J253)&lt;&gt;0,J253,VLOOKUP(D253+$B253,$BJ:$BK,MATCH($BK$1,$BJ$1:$BK$1,0),1))</f>
        <v>지정 장비</v>
      </c>
      <c r="N253" t="str">
        <f ca="1">IF(LEN(K253)&lt;&gt;0,
  IF(LEN($J253)=0,"두 칸 모두 입력",
  IF($J253="지정 장비",K253,INDEX($CA:$CA,MATCH(K253,$CB:$CB,0)))),
IF($M253="삭제","삭제",
IF($M253="지정 장비",VLOOKUP($E253,OFFSET($BS:$BV,0,IF($B253=6,1,IF($B253=7,2,0))),MATCH($BV$1,OFFSET($BS$1:$BV$1,0,IF($B253=6,1,IF($B253=7,2,0))),0),1),
IF(OR($M253="캐릭터 상자 일반등급",$M253="캐릭터 상자 영웅등급"),"삭제",
IF(OR($M253="지정 캐릭터",$M253="지정 캐릭터 PP",IF(ISERROR(FIND("지정 캐릭터 LBP",$M253)),0,1)),
  IF(AND(OR($B253=10,$B253=11),$M253=OFFSET($M253,-1,0)),OFFSET(N253,-1,0),VLOOKUP($E253,$BZ:$CA,MATCH($CA$1,$BZ$1:$CA$1,0),1)),
IF(OR($M253="안 지정 캐릭터 영웅등급",$M253="안 지정 캐릭터 PP 일반등급",$M253="안 지정 캐릭터 PP 영웅등급"),
  IF(AND(OR($B253=10,$B253=11),$M253=OFFSET($M253,-1,0)),OFFSET(N253,-1,0),INT($E253*100000)),
"그외없음"))))))</f>
        <v>Equip1302</v>
      </c>
      <c r="O253">
        <f ca="1">IF(LEN(L253)&lt;&gt;0,
  IF(OR(LEN($J253)=0,LEN($K253)=0),"세 칸 모두 입력",L253),
IF($M253="삭제","삭제",
IF(OR($M253="지정 장비",$M253="캐릭터 상자 일반등급",$M253="캐릭터 상자 영웅등급",$M253="지정 캐릭터",IF(ISERROR(FIND("지정 캐릭터 LBP",$M253)),0,1),$M253="안 지정 캐릭터 영웅등급"),1,
IF($M253="지정 캐릭터 PP",
  IF(AND(OR($B253=10,$B253=11),$M253=OFFSET($M253,-1,0)),OFFSET(O253,-1,0),
    VLOOKUP($M253,$AP:$BB,MATCH($AX$1,$AP$1:$BB$1,0),0)+INT($E253*(VLOOKUP($M253,$AP:$BB,MATCH($AY$1,$AP$1:$BB$1,0),0)-VLOOKUP($M253,$AP:$BB,MATCH($AX$1,$AP$1:$BB$1,0),0)+1))),
IF(OR($M253="안 지정 캐릭터 PP 일반등급",$M253="안 지정 캐릭터 PP 영웅등급"),
  IF(AND(OR($B253=10,$B253=11),$M253=OFFSET($M253,-1,0)),OFFSET(O253,-1,0),
    VLOOKUP($M253,$AP:$BB,MATCH($AX$1,$AP$1:$BB$1,0),0)+INT($E253*(VLOOKUP($M253,$AP:$BB,MATCH($AY$1,$AP$1:$BB$1,0),0)-VLOOKUP($M253,$AP:$BB,MATCH($AX$1,$AP$1:$BB$1,0),0)+1))),
"그외없음")))))</f>
        <v>1</v>
      </c>
      <c r="P253" t="str">
        <f ca="1">IF($M253="삭제","삭제",
IF($M253="지정 장비",
  IF(ISBLANK(VLOOKUP($N253,[1]EquipTable!$1:$1048576,MATCH("표준 GO pr Min",[1]EquipTable!$1:$1,0),0)),"DI",
    IF(ISBLANK(VLOOKUP($N253,[1]EquipTable!$1:$1048576,MATCH("표준 DI pr Min",[1]EquipTable!$1:$1,0),0)),"GO",
      IF(G253&lt;IF($B253&lt;=1,0.5,0.25),"DI","GO"))),
IF(OR($M253="캐릭터 상자 일반등급",$M253="캐릭터 상자 영웅등급"),"DI",
IF(OR($M253="지정 캐릭터",IF(ISERROR(FIND("지정 캐릭터 LBP",$M253)),0,1),$M253="안 지정 캐릭터 영웅등급"),"DI",
IF($M253="지정 캐릭터 PP","DI",
IF(OR($M253="안 지정 캐릭터 PP 일반등급",$M253="안 지정 캐릭터 PP 영웅등급"),"GO",
"그외없음"))))))</f>
        <v>DI</v>
      </c>
      <c r="Q253" t="str">
        <f ca="1">IF($M253="삭제","삭제",
IF($P253="GO","삭제",
IF($M253="지정 장비",
  IF(ISBLANK(VLOOKUP($N253,[1]EquipTable!$1:$1048576,MATCH("표준 DI pp Min",[1]EquipTable!$1:$1,0),0)),"삭제",
    VLOOKUP($N253,[1]EquipTable!$1:$1048576,MATCH("표준 DI pp Min",[1]EquipTable!$1:$1,0),0)+INT($H253*(VLOOKUP($N253,[1]EquipTable!$1:$1048576,MATCH("표준 DI pp Max",[1]EquipTable!$1:$1,0),0)-VLOOKUP($N253,[1]EquipTable!$1:$1048576,MATCH("표준 DI pp Min",[1]EquipTable!$1:$1,0),0)+1))),
IF(OR($M253="캐릭터 상자 일반등급",$M253="캐릭터 상자 영웅등급"),"삭제",
IF(OR($M253="지정 캐릭터",IF(ISERROR(FIND("지정 캐릭터 LBP",$M253)),0,1)),
  IF(AND(OR($B253=10,$B253=11),$M253=OFFSET($M253,-1,0)),OFFSET(Q253,-1,0),
    IF(ISBLANK(VLOOKUP($N253,[2]ActorTable!$1:$1048576,MATCH("표준 DI pp Min",[2]ActorTable!$1:$1,0),0)),"삭제",
      INT(VLOOKUP($M253,$AP:$BC,MATCH($AZ$1,$AP$1:$BC$1,0),0)*(VLOOKUP($N253,[2]ActorTable!$1:$1048576,MATCH("표준 DI pp Min",[2]ActorTable!$1:$1,0),0)+$H253*(VLOOKUP($N253,[2]ActorTable!$1:$1048576,MATCH("표준 DI pp Max",[2]ActorTable!$1:$1,0),0)-VLOOKUP($N253,[2]ActorTable!$1:$1048576,MATCH("표준 DI pp Min",[2]ActorTable!$1:$1,0),0)+1))))),
IF($M253="안 지정 캐릭터 영웅등급",
  IF(AND(OR($B253=10,$B253=11),$M253=OFFSET($M253,-1,0)),OFFSET(Q253,-1,0),
    VLOOKUP($M253,$AP:$BC,MATCH($BB$1,$AP$1:$BC$1,0),0)+INT($H253*(VLOOKUP($M253,$AP:$BC,MATCH($BC$1,$AP$1:$BC$1,0),0)-VLOOKUP($M253,$AP:$BC,MATCH($BB$1,$AP$1:$BC$1,0),0)+1))),
IF($M253="지정 캐릭터 PP",
  IF(AND(OR($B253=10,$B253=11),$M253=OFFSET($M253,-1,0)),OFFSET(Q253,-1,0),
    INT($O253*VLOOKUP($M253,$AP:$BC,MATCH($AZ$1,$AP$1:$BC$1,0),0)*IF($O253&lt;=15,1,1+($O253-15)^0.5/8)*CHOOSE(MID($N253,7,1)+1,1,1.25,2))),
"그외없음")))))))</f>
        <v>삭제</v>
      </c>
      <c r="R253">
        <f ca="1">IF($M253="삭제","삭제",
IF($M253="지정 장비",
  IF($P253="DI",
    VLOOKUP($N253,[1]EquipTable!$1:$1048576,MATCH("표준 DI pr Min",[1]EquipTable!$1:$1,0),0)+INT($I253*(VLOOKUP($N253,[1]EquipTable!$1:$1048576,MATCH("표준 DI pr Max",[1]EquipTable!$1:$1,0),0)-VLOOKUP($N253,[1]EquipTable!$1:$1048576,MATCH("표준 DI pr Min",[1]EquipTable!$1:$1,0),0)+1)),
    ROUNDDOWN(VLOOKUP($N253,[1]EquipTable!$1:$1048576,MATCH("표준 GO pr Min",[1]EquipTable!$1:$1,0),0)+INT($I253*(VLOOKUP($N253,[1]EquipTable!$1:$1048576,MATCH("표준 GO pr Max",[1]EquipTable!$1:$1,0),0)-VLOOKUP($N253,[1]EquipTable!$1:$1048576,MATCH("표준 GO pr Min",[1]EquipTable!$1:$1,0),0)+100)),-2)),
IF(OR($M253="캐릭터 상자 일반등급",$M253="캐릭터 상자 영웅등급"),VLOOKUP($M253,$AP:$BC,MATCH($AZ$1,$AP$1:$BC$1,0),0),
IF(OR($M253="지정 캐릭터",IF(ISERROR(FIND("지정 캐릭터 LBP",$M253)),0,1)),
  IF(AND(OR($B253=10,$B253=11),$M253=OFFSET($M253,-1,0)),OFFSET(R253,-1,0),
    INT(VLOOKUP($M253,$AP:$BC,MATCH($AZ$1,$AP$1:$BC$1,0),0)*(VLOOKUP($N253,[2]ActorTable!$1:$1048576,MATCH("표준 DI pr Min",[2]ActorTable!$1:$1,0),0)+$I253*(VLOOKUP($N253,[2]ActorTable!$1:$1048576,MATCH("표준 DI pr Max",[2]ActorTable!$1:$1,0),0)-VLOOKUP($N253,[2]ActorTable!$1:$1048576,MATCH("표준 DI pr Min",[2]ActorTable!$1:$1,0),0)+1)))),
IF($M253="안 지정 캐릭터 영웅등급",
  IF(AND(OR($B253=10,$B253=11),$M253=OFFSET($M253,-1,0)),OFFSET(R253,-1,0),
    VLOOKUP($M253,$AP:$BC,MATCH($AZ$1,$AP$1:$BC$1,0),0)+INT($I253*(VLOOKUP($M253,$AP:$BC,MATCH($BA$1,$AP$1:$BC$1,0),0)-VLOOKUP($M253,$AP:$BC,MATCH($AZ$1,$AP$1:$BC$1,0),0)+1))),
IF($M253="지정 캐릭터 PP",
  IF(AND(OR($B253=10,$B253=11),$M253=OFFSET($M253,-1,0)),OFFSET(R253,-1,0),
    INT($O253*VLOOKUP($M253,$AP:$BC,MATCH($AZ$1,$AP$1:$BC$1,0),0)*IF($O253&lt;=15,1,1+($O253-15)^0.5/8)*CHOOSE(MID($N253,7,1)+1,1,1.25,2)*(VLOOKUP($M253,$AP:$BC,MATCH($BA$1,$AP$1:$BC$1,0),0)+$I253*(VLOOKUP($M253,$AP:$BC,MATCH($BB$1,$AP$1:$BC$1,0),0)-VLOOKUP($M253,$AP:$BC,MATCH($BA$1,$AP$1:$BC$1,0),0))))),
IF(OR($M253="안 지정 캐릭터 PP 일반등급",$M253="안 지정 캐릭터 PP 영웅등급"),
  IF(AND(OR($B253=10,$B253=11),$M253=OFFSET($M253,-1,0)),OFFSET(R253,-1,0),
    $O253*VLOOKUP($M253,$AP:$BC,MATCH($AZ$1,$AP$1:$BC$1,0),0)),
"그외없음")))))))</f>
        <v>12</v>
      </c>
      <c r="S253" t="str">
        <f ca="1">IF(OR(ISNUMBER(N253),N253="삭제",ISBLANK(N253)),"",
IF(LEFT(N253,5)="Equip",
  IF($BP$1&lt;VLOOKUP(N253,[1]EquipTable!$1:$1048576,MATCH("업데이트순번",[1]EquipTable!$1:$1,0),0),"업데이트순번이상",""),
IF(LEFT(N253,5)="Actor",
  IF($BY$1&lt;VLOOKUP(N253,[2]ActorTable!$1:$1048576,MATCH("업데이트순번",[2]ActorTable!$1:$1,0),0),"업데이트순번이상",""),
"그외없음")))</f>
        <v/>
      </c>
      <c r="T253" t="str">
        <f ca="1">IF(OR(ISNUMBER(N253),N253="삭제",ISBLANK(N253)),"",
IF(LEFT(N253,5)="Equip",IF(MID(N253,7,1)="4","전설",""),
IF(LEFT(N253,5)="Actor",IF(MID(N253,7,1)="2","전설",""),
"그외없음")))</f>
        <v/>
      </c>
      <c r="U253" t="s">
        <v>82</v>
      </c>
      <c r="V253" t="s">
        <v>183</v>
      </c>
      <c r="W253">
        <v>1</v>
      </c>
      <c r="X253" t="s">
        <v>125</v>
      </c>
      <c r="Z253">
        <v>3800</v>
      </c>
      <c r="AA253" t="str">
        <f ca="1">IF(ISBLANK(AB253),"",
VLOOKUP(AB253,OFFSET(INDIRECT("$A:$B"),0,MATCH(AB$1&amp;"_Verify",INDIRECT("$1:$1"),0)-1),2,0)
)</f>
        <v>upn</v>
      </c>
      <c r="AB253" t="s">
        <v>92</v>
      </c>
      <c r="AC253">
        <v>45727</v>
      </c>
      <c r="AD253">
        <v>5</v>
      </c>
      <c r="AE253" t="s">
        <v>125</v>
      </c>
      <c r="AG253">
        <v>1500</v>
      </c>
      <c r="AH253" t="str">
        <f>IF(OR(ISNUMBER(AC253),AC253="삭제",ISBLANK(AC253)),"",
IF(LEFT(AC253,5)="Equip",
  IF($BP$1&lt;VLOOKUP(AC253,[1]EquipTable!$1:$1048576,MATCH("업데이트순번",[1]EquipTable!$1:$1,0),0),"업데이트순번이상",""),
IF(LEFT(AC253,5)="Actor",
  IF($BY$1&lt;VLOOKUP(AC253,[2]ActorTable!$1:$1048576,MATCH("업데이트순번",[2]ActorTable!$1:$1,0),0),"업데이트순번이상",""),
"그외없음")))</f>
        <v/>
      </c>
      <c r="AI253" s="11" t="str">
        <f>IF(OR(ISNUMBER(AC253),AC253="삭제",ISBLANK(AC253)),"",
IF(LEFT(AC253,5)="Equip",IF(MID(AC253,7,1)="4","전설",""),
IF(LEFT(AC253,5)="Actor",IF(MID(AC253,7,1)="2","전설",""),
"그외없음")))</f>
        <v/>
      </c>
      <c r="AJ253" t="str">
        <f>IF(ISBLANK($AB253),"",
IF(AND($B253&gt;=VLOOKUP($AB253,$AP:$AS,3,0),$B253&lt;=VLOOKUP($AB253,$AP:$AS,4,0)),"","슬롯타입이상"))</f>
        <v/>
      </c>
      <c r="AK253" t="str">
        <f>IF(OR(
  AND(NOT(ISERROR(FIND("상자",AB253))),ISBLANK(AC253)),
  AND(ISBLANK(AB253),ISBLANK(AC253)),
  AND(NOT(ISERROR(FIND("안 지정",AB253))),ISNUMBER(AC253))),"",
IF(AND(NOT(ISERROR(FIND("상자",AB253))),NOT(ISBLANK(AC253))),"밸류불필요",
IF(AND(NOT(ISERROR(FIND("안 지정",AB253))),NOT(ISNUMBER(AC253))),"숫자필요",
IF(NOT(ISERROR(FIND("장비",AB253))),
  IFERROR(VLOOKUP(AC253,[1]EquipTable!$A:$T,MATCH("이름참고",[1]EquipTable!$1:$1,0),0),"장비없음"),
IF(NOT(ISERROR(FIND("캐릭터",AB253))),
  IFERROR(VLOOKUP(AC253,[2]ActorTable!$A:$H,MATCH("이름참고",[2]ActorTable!$1:$1,0),0),"캐릭터없음"),
"")))))</f>
        <v/>
      </c>
      <c r="AL253">
        <v>1</v>
      </c>
      <c r="AM253" t="str">
        <f ca="1">IF(ROW()=2,AN253,OFFSET(AM253,-1,0)&amp;IF(LEN(AN253)=0,"",","&amp;AN253))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v>
      </c>
      <c r="AN253" t="str">
        <f ca="1">IF(AL253&lt;&gt;1,"",
"{"""&amp;A$1&amp;""":"&amp;A253
&amp;","""&amp;B$1&amp;""":"&amp;B253
&amp;IF(LEN(AA253)=0,"",","""&amp;AA$1&amp;""":"""&amp;AA253&amp;"""")
&amp;IF(LEN(AC253)=0,"",","""&amp;AC$1&amp;""":"""&amp;AC253&amp;"""")
&amp;IF(LEN(AD253)=0,"",","""&amp;AD$1&amp;""":"&amp;AD253)
&amp;IF(LEN(AE253)=0,"",","""&amp;AE$1&amp;""":"""&amp;AE253&amp;"""")
&amp;IF(LEN(AF253)=0,"",","""&amp;AF$1&amp;""":"&amp;AF253)
&amp;IF(LEN(AG253)=0,"",","""&amp;AG$1&amp;""":"&amp;AG253)&amp;"}")</f>
        <v>{"dy":26,"sl":1,"tp":"upn","vl":"45727","cn":5,"pt":"GO","pr":1500}</v>
      </c>
    </row>
    <row r="254" spans="1:40">
      <c r="A254">
        <v>26</v>
      </c>
      <c r="B254">
        <v>2</v>
      </c>
      <c r="C254">
        <f>IF(B254&lt;=9,0,
IF(B254=10,1,2))</f>
        <v>0</v>
      </c>
      <c r="D254">
        <f ca="1">RAND()</f>
        <v>0.33181345909951843</v>
      </c>
      <c r="E254">
        <f ca="1">RAND()</f>
        <v>0.99182144901401237</v>
      </c>
      <c r="F254">
        <f ca="1">RAND()</f>
        <v>0.79957731066438886</v>
      </c>
      <c r="G254">
        <f ca="1">RAND()</f>
        <v>0.58664909924570019</v>
      </c>
      <c r="H254">
        <f ca="1">RAND()</f>
        <v>0.89223056192588823</v>
      </c>
      <c r="I254">
        <f ca="1">RAND()</f>
        <v>0.96266279001038757</v>
      </c>
      <c r="M254" t="str">
        <f ca="1">IF(LEN(J254)&lt;&gt;0,J254,VLOOKUP(D254+$B254,$BJ:$BK,MATCH($BK$1,$BJ$1:$BK$1,0),1))</f>
        <v>안 지정 캐릭터 PP 영웅등급</v>
      </c>
      <c r="N254">
        <f ca="1">IF(LEN(K254)&lt;&gt;0,
  IF(LEN($J254)=0,"두 칸 모두 입력",
  IF($J254="지정 장비",K254,INDEX($CA:$CA,MATCH(K254,$CB:$CB,0)))),
IF($M254="삭제","삭제",
IF($M254="지정 장비",VLOOKUP($E254,OFFSET($BS:$BV,0,IF($B254=6,1,IF($B254=7,2,0))),MATCH($BV$1,OFFSET($BS$1:$BV$1,0,IF($B254=6,1,IF($B254=7,2,0))),0),1),
IF(OR($M254="캐릭터 상자 일반등급",$M254="캐릭터 상자 영웅등급"),"삭제",
IF(OR($M254="지정 캐릭터",$M254="지정 캐릭터 PP",IF(ISERROR(FIND("지정 캐릭터 LBP",$M254)),0,1)),
  IF(AND(OR($B254=10,$B254=11),$M254=OFFSET($M254,-1,0)),OFFSET(N254,-1,0),VLOOKUP($E254,$BZ:$CA,MATCH($CA$1,$BZ$1:$CA$1,0),1)),
IF(OR($M254="안 지정 캐릭터 영웅등급",$M254="안 지정 캐릭터 PP 일반등급",$M254="안 지정 캐릭터 PP 영웅등급"),
  IF(AND(OR($B254=10,$B254=11),$M254=OFFSET($M254,-1,0)),OFFSET(N254,-1,0),INT($E254*100000)),
"그외없음"))))))</f>
        <v>99182</v>
      </c>
      <c r="O254">
        <f ca="1">IF(LEN(L254)&lt;&gt;0,
  IF(OR(LEN($J254)=0,LEN($K254)=0),"세 칸 모두 입력",L254),
IF($M254="삭제","삭제",
IF(OR($M254="지정 장비",$M254="캐릭터 상자 일반등급",$M254="캐릭터 상자 영웅등급",$M254="지정 캐릭터",IF(ISERROR(FIND("지정 캐릭터 LBP",$M254)),0,1),$M254="안 지정 캐릭터 영웅등급"),1,
IF($M254="지정 캐릭터 PP",
  IF(AND(OR($B254=10,$B254=11),$M254=OFFSET($M254,-1,0)),OFFSET(O254,-1,0),
    VLOOKUP($M254,$AP:$BB,MATCH($AX$1,$AP$1:$BB$1,0),0)+INT($E254*(VLOOKUP($M254,$AP:$BB,MATCH($AY$1,$AP$1:$BB$1,0),0)-VLOOKUP($M254,$AP:$BB,MATCH($AX$1,$AP$1:$BB$1,0),0)+1))),
IF(OR($M254="안 지정 캐릭터 PP 일반등급",$M254="안 지정 캐릭터 PP 영웅등급"),
  IF(AND(OR($B254=10,$B254=11),$M254=OFFSET($M254,-1,0)),OFFSET(O254,-1,0),
    VLOOKUP($M254,$AP:$BB,MATCH($AX$1,$AP$1:$BB$1,0),0)+INT($E254*(VLOOKUP($M254,$AP:$BB,MATCH($AY$1,$AP$1:$BB$1,0),0)-VLOOKUP($M254,$AP:$BB,MATCH($AX$1,$AP$1:$BB$1,0),0)+1))),
"그외없음")))))</f>
        <v>14</v>
      </c>
      <c r="P254" t="str">
        <f ca="1">IF($M254="삭제","삭제",
IF($M254="지정 장비",
  IF(ISBLANK(VLOOKUP($N254,[1]EquipTable!$1:$1048576,MATCH("표준 GO pr Min",[1]EquipTable!$1:$1,0),0)),"DI",
    IF(ISBLANK(VLOOKUP($N254,[1]EquipTable!$1:$1048576,MATCH("표준 DI pr Min",[1]EquipTable!$1:$1,0),0)),"GO",
      IF(G254&lt;IF($B254&lt;=1,0.5,0.25),"DI","GO"))),
IF(OR($M254="캐릭터 상자 일반등급",$M254="캐릭터 상자 영웅등급"),"DI",
IF(OR($M254="지정 캐릭터",IF(ISERROR(FIND("지정 캐릭터 LBP",$M254)),0,1),$M254="안 지정 캐릭터 영웅등급"),"DI",
IF($M254="지정 캐릭터 PP","DI",
IF(OR($M254="안 지정 캐릭터 PP 일반등급",$M254="안 지정 캐릭터 PP 영웅등급"),"GO",
"그외없음"))))))</f>
        <v>GO</v>
      </c>
      <c r="Q254" t="str">
        <f ca="1">IF($M254="삭제","삭제",
IF($P254="GO","삭제",
IF($M254="지정 장비",
  IF(ISBLANK(VLOOKUP($N254,[1]EquipTable!$1:$1048576,MATCH("표준 DI pp Min",[1]EquipTable!$1:$1,0),0)),"삭제",
    VLOOKUP($N254,[1]EquipTable!$1:$1048576,MATCH("표준 DI pp Min",[1]EquipTable!$1:$1,0),0)+INT($H254*(VLOOKUP($N254,[1]EquipTable!$1:$1048576,MATCH("표준 DI pp Max",[1]EquipTable!$1:$1,0),0)-VLOOKUP($N254,[1]EquipTable!$1:$1048576,MATCH("표준 DI pp Min",[1]EquipTable!$1:$1,0),0)+1))),
IF(OR($M254="캐릭터 상자 일반등급",$M254="캐릭터 상자 영웅등급"),"삭제",
IF(OR($M254="지정 캐릭터",IF(ISERROR(FIND("지정 캐릭터 LBP",$M254)),0,1)),
  IF(AND(OR($B254=10,$B254=11),$M254=OFFSET($M254,-1,0)),OFFSET(Q254,-1,0),
    IF(ISBLANK(VLOOKUP($N254,[2]ActorTable!$1:$1048576,MATCH("표준 DI pp Min",[2]ActorTable!$1:$1,0),0)),"삭제",
      INT(VLOOKUP($M254,$AP:$BC,MATCH($AZ$1,$AP$1:$BC$1,0),0)*(VLOOKUP($N254,[2]ActorTable!$1:$1048576,MATCH("표준 DI pp Min",[2]ActorTable!$1:$1,0),0)+$H254*(VLOOKUP($N254,[2]ActorTable!$1:$1048576,MATCH("표준 DI pp Max",[2]ActorTable!$1:$1,0),0)-VLOOKUP($N254,[2]ActorTable!$1:$1048576,MATCH("표준 DI pp Min",[2]ActorTable!$1:$1,0),0)+1))))),
IF($M254="안 지정 캐릭터 영웅등급",
  IF(AND(OR($B254=10,$B254=11),$M254=OFFSET($M254,-1,0)),OFFSET(Q254,-1,0),
    VLOOKUP($M254,$AP:$BC,MATCH($BB$1,$AP$1:$BC$1,0),0)+INT($H254*(VLOOKUP($M254,$AP:$BC,MATCH($BC$1,$AP$1:$BC$1,0),0)-VLOOKUP($M254,$AP:$BC,MATCH($BB$1,$AP$1:$BC$1,0),0)+1))),
IF($M254="지정 캐릭터 PP",
  IF(AND(OR($B254=10,$B254=11),$M254=OFFSET($M254,-1,0)),OFFSET(Q254,-1,0),
    INT($O254*VLOOKUP($M254,$AP:$BC,MATCH($AZ$1,$AP$1:$BC$1,0),0)*IF($O254&lt;=15,1,1+($O254-15)^0.5/8)*CHOOSE(MID($N254,7,1)+1,1,1.25,2))),
"그외없음")))))))</f>
        <v>삭제</v>
      </c>
      <c r="R254">
        <f ca="1">IF($M254="삭제","삭제",
IF($M254="지정 장비",
  IF($P254="DI",
    VLOOKUP($N254,[1]EquipTable!$1:$1048576,MATCH("표준 DI pr Min",[1]EquipTable!$1:$1,0),0)+INT($I254*(VLOOKUP($N254,[1]EquipTable!$1:$1048576,MATCH("표준 DI pr Max",[1]EquipTable!$1:$1,0),0)-VLOOKUP($N254,[1]EquipTable!$1:$1048576,MATCH("표준 DI pr Min",[1]EquipTable!$1:$1,0),0)+1)),
    ROUNDDOWN(VLOOKUP($N254,[1]EquipTable!$1:$1048576,MATCH("표준 GO pr Min",[1]EquipTable!$1:$1,0),0)+INT($I254*(VLOOKUP($N254,[1]EquipTable!$1:$1048576,MATCH("표준 GO pr Max",[1]EquipTable!$1:$1,0),0)-VLOOKUP($N254,[1]EquipTable!$1:$1048576,MATCH("표준 GO pr Min",[1]EquipTable!$1:$1,0),0)+100)),-2)),
IF(OR($M254="캐릭터 상자 일반등급",$M254="캐릭터 상자 영웅등급"),VLOOKUP($M254,$AP:$BC,MATCH($AZ$1,$AP$1:$BC$1,0),0),
IF(OR($M254="지정 캐릭터",IF(ISERROR(FIND("지정 캐릭터 LBP",$M254)),0,1)),
  IF(AND(OR($B254=10,$B254=11),$M254=OFFSET($M254,-1,0)),OFFSET(R254,-1,0),
    INT(VLOOKUP($M254,$AP:$BC,MATCH($AZ$1,$AP$1:$BC$1,0),0)*(VLOOKUP($N254,[2]ActorTable!$1:$1048576,MATCH("표준 DI pr Min",[2]ActorTable!$1:$1,0),0)+$I254*(VLOOKUP($N254,[2]ActorTable!$1:$1048576,MATCH("표준 DI pr Max",[2]ActorTable!$1:$1,0),0)-VLOOKUP($N254,[2]ActorTable!$1:$1048576,MATCH("표준 DI pr Min",[2]ActorTable!$1:$1,0),0)+1)))),
IF($M254="안 지정 캐릭터 영웅등급",
  IF(AND(OR($B254=10,$B254=11),$M254=OFFSET($M254,-1,0)),OFFSET(R254,-1,0),
    VLOOKUP($M254,$AP:$BC,MATCH($AZ$1,$AP$1:$BC$1,0),0)+INT($I254*(VLOOKUP($M254,$AP:$BC,MATCH($BA$1,$AP$1:$BC$1,0),0)-VLOOKUP($M254,$AP:$BC,MATCH($AZ$1,$AP$1:$BC$1,0),0)+1))),
IF($M254="지정 캐릭터 PP",
  IF(AND(OR($B254=10,$B254=11),$M254=OFFSET($M254,-1,0)),OFFSET(R254,-1,0),
    INT($O254*VLOOKUP($M254,$AP:$BC,MATCH($AZ$1,$AP$1:$BC$1,0),0)*IF($O254&lt;=15,1,1+($O254-15)^0.5/8)*CHOOSE(MID($N254,7,1)+1,1,1.25,2)*(VLOOKUP($M254,$AP:$BC,MATCH($BA$1,$AP$1:$BC$1,0),0)+$I254*(VLOOKUP($M254,$AP:$BC,MATCH($BB$1,$AP$1:$BC$1,0),0)-VLOOKUP($M254,$AP:$BC,MATCH($BA$1,$AP$1:$BC$1,0),0))))),
IF(OR($M254="안 지정 캐릭터 PP 일반등급",$M254="안 지정 캐릭터 PP 영웅등급"),
  IF(AND(OR($B254=10,$B254=11),$M254=OFFSET($M254,-1,0)),OFFSET(R254,-1,0),
    $O254*VLOOKUP($M254,$AP:$BC,MATCH($AZ$1,$AP$1:$BC$1,0),0)),
"그외없음")))))))</f>
        <v>4200</v>
      </c>
      <c r="S254" t="str">
        <f ca="1">IF(OR(ISNUMBER(N254),N254="삭제",ISBLANK(N254)),"",
IF(LEFT(N254,5)="Equip",
  IF($BP$1&lt;VLOOKUP(N254,[1]EquipTable!$1:$1048576,MATCH("업데이트순번",[1]EquipTable!$1:$1,0),0),"업데이트순번이상",""),
IF(LEFT(N254,5)="Actor",
  IF($BY$1&lt;VLOOKUP(N254,[2]ActorTable!$1:$1048576,MATCH("업데이트순번",[2]ActorTable!$1:$1,0),0),"업데이트순번이상",""),
"그외없음")))</f>
        <v/>
      </c>
      <c r="T254" t="str">
        <f ca="1">IF(OR(ISNUMBER(N254),N254="삭제",ISBLANK(N254)),"",
IF(LEFT(N254,5)="Equip",IF(MID(N254,7,1)="4","전설",""),
IF(LEFT(N254,5)="Actor",IF(MID(N254,7,1)="2","전설",""),
"그외없음")))</f>
        <v/>
      </c>
      <c r="U254" t="s">
        <v>91</v>
      </c>
      <c r="V254">
        <v>56908</v>
      </c>
      <c r="W254">
        <v>12</v>
      </c>
      <c r="X254" t="s">
        <v>125</v>
      </c>
      <c r="Z254">
        <v>1200</v>
      </c>
      <c r="AA254" t="str">
        <f ca="1">IF(ISBLANK(AB254),"",
VLOOKUP(AB254,OFFSET(INDIRECT("$A:$B"),0,MATCH(AB$1&amp;"_Verify",INDIRECT("$1:$1"),0)-1),2,0)
)</f>
        <v>upn</v>
      </c>
      <c r="AB254" t="s">
        <v>92</v>
      </c>
      <c r="AC254">
        <v>56908</v>
      </c>
      <c r="AD254">
        <v>10</v>
      </c>
      <c r="AE254" t="s">
        <v>125</v>
      </c>
      <c r="AG254">
        <v>3000</v>
      </c>
      <c r="AH254" t="str">
        <f>IF(OR(ISNUMBER(AC254),AC254="삭제",ISBLANK(AC254)),"",
IF(LEFT(AC254,5)="Equip",
  IF($BP$1&lt;VLOOKUP(AC254,[1]EquipTable!$1:$1048576,MATCH("업데이트순번",[1]EquipTable!$1:$1,0),0),"업데이트순번이상",""),
IF(LEFT(AC254,5)="Actor",
  IF($BY$1&lt;VLOOKUP(AC254,[2]ActorTable!$1:$1048576,MATCH("업데이트순번",[2]ActorTable!$1:$1,0),0),"업데이트순번이상",""),
"그외없음")))</f>
        <v/>
      </c>
      <c r="AI254" s="11" t="str">
        <f>IF(OR(ISNUMBER(AC254),AC254="삭제",ISBLANK(AC254)),"",
IF(LEFT(AC254,5)="Equip",IF(MID(AC254,7,1)="4","전설",""),
IF(LEFT(AC254,5)="Actor",IF(MID(AC254,7,1)="2","전설",""),
"그외없음")))</f>
        <v/>
      </c>
      <c r="AJ254" t="str">
        <f>IF(ISBLANK($AB254),"",
IF(AND($B254&gt;=VLOOKUP($AB254,$AP:$AS,3,0),$B254&lt;=VLOOKUP($AB254,$AP:$AS,4,0)),"","슬롯타입이상"))</f>
        <v/>
      </c>
      <c r="AK254" t="str">
        <f>IF(OR(
  AND(NOT(ISERROR(FIND("상자",AB254))),ISBLANK(AC254)),
  AND(ISBLANK(AB254),ISBLANK(AC254)),
  AND(NOT(ISERROR(FIND("안 지정",AB254))),ISNUMBER(AC254))),"",
IF(AND(NOT(ISERROR(FIND("상자",AB254))),NOT(ISBLANK(AC254))),"밸류불필요",
IF(AND(NOT(ISERROR(FIND("안 지정",AB254))),NOT(ISNUMBER(AC254))),"숫자필요",
IF(NOT(ISERROR(FIND("장비",AB254))),
  IFERROR(VLOOKUP(AC254,[1]EquipTable!$A:$T,MATCH("이름참고",[1]EquipTable!$1:$1,0),0),"장비없음"),
IF(NOT(ISERROR(FIND("캐릭터",AB254))),
  IFERROR(VLOOKUP(AC254,[2]ActorTable!$A:$H,MATCH("이름참고",[2]ActorTable!$1:$1,0),0),"캐릭터없음"),
"")))))</f>
        <v/>
      </c>
      <c r="AL254">
        <v>1</v>
      </c>
      <c r="AM254" t="str">
        <f ca="1">IF(ROW()=2,AN254,OFFSET(AM254,-1,0)&amp;IF(LEN(AN254)=0,"",","&amp;AN254))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v>
      </c>
      <c r="AN254" t="str">
        <f ca="1">IF(AL254&lt;&gt;1,"",
"{"""&amp;A$1&amp;""":"&amp;A254
&amp;","""&amp;B$1&amp;""":"&amp;B254
&amp;IF(LEN(AA254)=0,"",","""&amp;AA$1&amp;""":"""&amp;AA254&amp;"""")
&amp;IF(LEN(AC254)=0,"",","""&amp;AC$1&amp;""":"""&amp;AC254&amp;"""")
&amp;IF(LEN(AD254)=0,"",","""&amp;AD$1&amp;""":"&amp;AD254)
&amp;IF(LEN(AE254)=0,"",","""&amp;AE$1&amp;""":"""&amp;AE254&amp;"""")
&amp;IF(LEN(AF254)=0,"",","""&amp;AF$1&amp;""":"&amp;AF254)
&amp;IF(LEN(AG254)=0,"",","""&amp;AG$1&amp;""":"&amp;AG254)&amp;"}")</f>
        <v>{"dy":26,"sl":2,"tp":"upn","vl":"56908","cn":10,"pt":"GO","pr":3000}</v>
      </c>
    </row>
    <row r="255" spans="1:40">
      <c r="A255">
        <v>26</v>
      </c>
      <c r="B255">
        <v>3</v>
      </c>
      <c r="C255">
        <f>IF(B255&lt;=9,0,
IF(B255=10,1,2))</f>
        <v>0</v>
      </c>
      <c r="D255">
        <f ca="1">RAND()</f>
        <v>3.3792277280832228E-2</v>
      </c>
      <c r="E255">
        <f ca="1">RAND()</f>
        <v>0.48265704826576272</v>
      </c>
      <c r="F255">
        <f ca="1">RAND()</f>
        <v>0.48437415931751737</v>
      </c>
      <c r="G255">
        <f ca="1">RAND()</f>
        <v>0.41884025795484914</v>
      </c>
      <c r="H255">
        <f ca="1">RAND()</f>
        <v>0.6096524028950131</v>
      </c>
      <c r="I255">
        <f ca="1">RAND()</f>
        <v>0.59779594763701327</v>
      </c>
      <c r="M255" t="str">
        <f ca="1">IF(LEN(J255)&lt;&gt;0,J255,VLOOKUP(D255+$B255,$BJ:$BK,MATCH($BK$1,$BJ$1:$BK$1,0),1))</f>
        <v>안 지정 캐릭터 PP 영웅등급</v>
      </c>
      <c r="N255">
        <f ca="1">IF(LEN(K255)&lt;&gt;0,
  IF(LEN($J255)=0,"두 칸 모두 입력",
  IF($J255="지정 장비",K255,INDEX($CA:$CA,MATCH(K255,$CB:$CB,0)))),
IF($M255="삭제","삭제",
IF($M255="지정 장비",VLOOKUP($E255,OFFSET($BS:$BV,0,IF($B255=6,1,IF($B255=7,2,0))),MATCH($BV$1,OFFSET($BS$1:$BV$1,0,IF($B255=6,1,IF($B255=7,2,0))),0),1),
IF(OR($M255="캐릭터 상자 일반등급",$M255="캐릭터 상자 영웅등급"),"삭제",
IF(OR($M255="지정 캐릭터",$M255="지정 캐릭터 PP",IF(ISERROR(FIND("지정 캐릭터 LBP",$M255)),0,1)),
  IF(AND(OR($B255=10,$B255=11),$M255=OFFSET($M255,-1,0)),OFFSET(N255,-1,0),VLOOKUP($E255,$BZ:$CA,MATCH($CA$1,$BZ$1:$CA$1,0),1)),
IF(OR($M255="안 지정 캐릭터 영웅등급",$M255="안 지정 캐릭터 PP 일반등급",$M255="안 지정 캐릭터 PP 영웅등급"),
  IF(AND(OR($B255=10,$B255=11),$M255=OFFSET($M255,-1,0)),OFFSET(N255,-1,0),INT($E255*100000)),
"그외없음"))))))</f>
        <v>48265</v>
      </c>
      <c r="O255">
        <f ca="1">IF(LEN(L255)&lt;&gt;0,
  IF(OR(LEN($J255)=0,LEN($K255)=0),"세 칸 모두 입력",L255),
IF($M255="삭제","삭제",
IF(OR($M255="지정 장비",$M255="캐릭터 상자 일반등급",$M255="캐릭터 상자 영웅등급",$M255="지정 캐릭터",IF(ISERROR(FIND("지정 캐릭터 LBP",$M255)),0,1),$M255="안 지정 캐릭터 영웅등급"),1,
IF($M255="지정 캐릭터 PP",
  IF(AND(OR($B255=10,$B255=11),$M255=OFFSET($M255,-1,0)),OFFSET(O255,-1,0),
    VLOOKUP($M255,$AP:$BB,MATCH($AX$1,$AP$1:$BB$1,0),0)+INT($E255*(VLOOKUP($M255,$AP:$BB,MATCH($AY$1,$AP$1:$BB$1,0),0)-VLOOKUP($M255,$AP:$BB,MATCH($AX$1,$AP$1:$BB$1,0),0)+1))),
IF(OR($M255="안 지정 캐릭터 PP 일반등급",$M255="안 지정 캐릭터 PP 영웅등급"),
  IF(AND(OR($B255=10,$B255=11),$M255=OFFSET($M255,-1,0)),OFFSET(O255,-1,0),
    VLOOKUP($M255,$AP:$BB,MATCH($AX$1,$AP$1:$BB$1,0),0)+INT($E255*(VLOOKUP($M255,$AP:$BB,MATCH($AY$1,$AP$1:$BB$1,0),0)-VLOOKUP($M255,$AP:$BB,MATCH($AX$1,$AP$1:$BB$1,0),0)+1))),
"그외없음")))))</f>
        <v>8</v>
      </c>
      <c r="P255" t="str">
        <f ca="1">IF($M255="삭제","삭제",
IF($M255="지정 장비",
  IF(ISBLANK(VLOOKUP($N255,[1]EquipTable!$1:$1048576,MATCH("표준 GO pr Min",[1]EquipTable!$1:$1,0),0)),"DI",
    IF(ISBLANK(VLOOKUP($N255,[1]EquipTable!$1:$1048576,MATCH("표준 DI pr Min",[1]EquipTable!$1:$1,0),0)),"GO",
      IF(G255&lt;IF($B255&lt;=1,0.5,0.25),"DI","GO"))),
IF(OR($M255="캐릭터 상자 일반등급",$M255="캐릭터 상자 영웅등급"),"DI",
IF(OR($M255="지정 캐릭터",IF(ISERROR(FIND("지정 캐릭터 LBP",$M255)),0,1),$M255="안 지정 캐릭터 영웅등급"),"DI",
IF($M255="지정 캐릭터 PP","DI",
IF(OR($M255="안 지정 캐릭터 PP 일반등급",$M255="안 지정 캐릭터 PP 영웅등급"),"GO",
"그외없음"))))))</f>
        <v>GO</v>
      </c>
      <c r="Q255" t="str">
        <f ca="1">IF($M255="삭제","삭제",
IF($P255="GO","삭제",
IF($M255="지정 장비",
  IF(ISBLANK(VLOOKUP($N255,[1]EquipTable!$1:$1048576,MATCH("표준 DI pp Min",[1]EquipTable!$1:$1,0),0)),"삭제",
    VLOOKUP($N255,[1]EquipTable!$1:$1048576,MATCH("표준 DI pp Min",[1]EquipTable!$1:$1,0),0)+INT($H255*(VLOOKUP($N255,[1]EquipTable!$1:$1048576,MATCH("표준 DI pp Max",[1]EquipTable!$1:$1,0),0)-VLOOKUP($N255,[1]EquipTable!$1:$1048576,MATCH("표준 DI pp Min",[1]EquipTable!$1:$1,0),0)+1))),
IF(OR($M255="캐릭터 상자 일반등급",$M255="캐릭터 상자 영웅등급"),"삭제",
IF(OR($M255="지정 캐릭터",IF(ISERROR(FIND("지정 캐릭터 LBP",$M255)),0,1)),
  IF(AND(OR($B255=10,$B255=11),$M255=OFFSET($M255,-1,0)),OFFSET(Q255,-1,0),
    IF(ISBLANK(VLOOKUP($N255,[2]ActorTable!$1:$1048576,MATCH("표준 DI pp Min",[2]ActorTable!$1:$1,0),0)),"삭제",
      INT(VLOOKUP($M255,$AP:$BC,MATCH($AZ$1,$AP$1:$BC$1,0),0)*(VLOOKUP($N255,[2]ActorTable!$1:$1048576,MATCH("표준 DI pp Min",[2]ActorTable!$1:$1,0),0)+$H255*(VLOOKUP($N255,[2]ActorTable!$1:$1048576,MATCH("표준 DI pp Max",[2]ActorTable!$1:$1,0),0)-VLOOKUP($N255,[2]ActorTable!$1:$1048576,MATCH("표준 DI pp Min",[2]ActorTable!$1:$1,0),0)+1))))),
IF($M255="안 지정 캐릭터 영웅등급",
  IF(AND(OR($B255=10,$B255=11),$M255=OFFSET($M255,-1,0)),OFFSET(Q255,-1,0),
    VLOOKUP($M255,$AP:$BC,MATCH($BB$1,$AP$1:$BC$1,0),0)+INT($H255*(VLOOKUP($M255,$AP:$BC,MATCH($BC$1,$AP$1:$BC$1,0),0)-VLOOKUP($M255,$AP:$BC,MATCH($BB$1,$AP$1:$BC$1,0),0)+1))),
IF($M255="지정 캐릭터 PP",
  IF(AND(OR($B255=10,$B255=11),$M255=OFFSET($M255,-1,0)),OFFSET(Q255,-1,0),
    INT($O255*VLOOKUP($M255,$AP:$BC,MATCH($AZ$1,$AP$1:$BC$1,0),0)*IF($O255&lt;=15,1,1+($O255-15)^0.5/8)*CHOOSE(MID($N255,7,1)+1,1,1.25,2))),
"그외없음")))))))</f>
        <v>삭제</v>
      </c>
      <c r="R255">
        <f ca="1">IF($M255="삭제","삭제",
IF($M255="지정 장비",
  IF($P255="DI",
    VLOOKUP($N255,[1]EquipTable!$1:$1048576,MATCH("표준 DI pr Min",[1]EquipTable!$1:$1,0),0)+INT($I255*(VLOOKUP($N255,[1]EquipTable!$1:$1048576,MATCH("표준 DI pr Max",[1]EquipTable!$1:$1,0),0)-VLOOKUP($N255,[1]EquipTable!$1:$1048576,MATCH("표준 DI pr Min",[1]EquipTable!$1:$1,0),0)+1)),
    ROUNDDOWN(VLOOKUP($N255,[1]EquipTable!$1:$1048576,MATCH("표준 GO pr Min",[1]EquipTable!$1:$1,0),0)+INT($I255*(VLOOKUP($N255,[1]EquipTable!$1:$1048576,MATCH("표준 GO pr Max",[1]EquipTable!$1:$1,0),0)-VLOOKUP($N255,[1]EquipTable!$1:$1048576,MATCH("표준 GO pr Min",[1]EquipTable!$1:$1,0),0)+100)),-2)),
IF(OR($M255="캐릭터 상자 일반등급",$M255="캐릭터 상자 영웅등급"),VLOOKUP($M255,$AP:$BC,MATCH($AZ$1,$AP$1:$BC$1,0),0),
IF(OR($M255="지정 캐릭터",IF(ISERROR(FIND("지정 캐릭터 LBP",$M255)),0,1)),
  IF(AND(OR($B255=10,$B255=11),$M255=OFFSET($M255,-1,0)),OFFSET(R255,-1,0),
    INT(VLOOKUP($M255,$AP:$BC,MATCH($AZ$1,$AP$1:$BC$1,0),0)*(VLOOKUP($N255,[2]ActorTable!$1:$1048576,MATCH("표준 DI pr Min",[2]ActorTable!$1:$1,0),0)+$I255*(VLOOKUP($N255,[2]ActorTable!$1:$1048576,MATCH("표준 DI pr Max",[2]ActorTable!$1:$1,0),0)-VLOOKUP($N255,[2]ActorTable!$1:$1048576,MATCH("표준 DI pr Min",[2]ActorTable!$1:$1,0),0)+1)))),
IF($M255="안 지정 캐릭터 영웅등급",
  IF(AND(OR($B255=10,$B255=11),$M255=OFFSET($M255,-1,0)),OFFSET(R255,-1,0),
    VLOOKUP($M255,$AP:$BC,MATCH($AZ$1,$AP$1:$BC$1,0),0)+INT($I255*(VLOOKUP($M255,$AP:$BC,MATCH($BA$1,$AP$1:$BC$1,0),0)-VLOOKUP($M255,$AP:$BC,MATCH($AZ$1,$AP$1:$BC$1,0),0)+1))),
IF($M255="지정 캐릭터 PP",
  IF(AND(OR($B255=10,$B255=11),$M255=OFFSET($M255,-1,0)),OFFSET(R255,-1,0),
    INT($O255*VLOOKUP($M255,$AP:$BC,MATCH($AZ$1,$AP$1:$BC$1,0),0)*IF($O255&lt;=15,1,1+($O255-15)^0.5/8)*CHOOSE(MID($N255,7,1)+1,1,1.25,2)*(VLOOKUP($M255,$AP:$BC,MATCH($BA$1,$AP$1:$BC$1,0),0)+$I255*(VLOOKUP($M255,$AP:$BC,MATCH($BB$1,$AP$1:$BC$1,0),0)-VLOOKUP($M255,$AP:$BC,MATCH($BA$1,$AP$1:$BC$1,0),0))))),
IF(OR($M255="안 지정 캐릭터 PP 일반등급",$M255="안 지정 캐릭터 PP 영웅등급"),
  IF(AND(OR($B255=10,$B255=11),$M255=OFFSET($M255,-1,0)),OFFSET(R255,-1,0),
    $O255*VLOOKUP($M255,$AP:$BC,MATCH($AZ$1,$AP$1:$BC$1,0),0)),
"그외없음")))))))</f>
        <v>2400</v>
      </c>
      <c r="S255" t="str">
        <f ca="1">IF(OR(ISNUMBER(N255),N255="삭제",ISBLANK(N255)),"",
IF(LEFT(N255,5)="Equip",
  IF($BP$1&lt;VLOOKUP(N255,[1]EquipTable!$1:$1048576,MATCH("업데이트순번",[1]EquipTable!$1:$1,0),0),"업데이트순번이상",""),
IF(LEFT(N255,5)="Actor",
  IF($BY$1&lt;VLOOKUP(N255,[2]ActorTable!$1:$1048576,MATCH("업데이트순번",[2]ActorTable!$1:$1,0),0),"업데이트순번이상",""),
"그외없음")))</f>
        <v/>
      </c>
      <c r="T255" t="str">
        <f ca="1">IF(OR(ISNUMBER(N255),N255="삭제",ISBLANK(N255)),"",
IF(LEFT(N255,5)="Equip",IF(MID(N255,7,1)="4","전설",""),
IF(LEFT(N255,5)="Actor",IF(MID(N255,7,1)="2","전설",""),
"그외없음")))</f>
        <v/>
      </c>
      <c r="U255" t="s">
        <v>92</v>
      </c>
      <c r="V255">
        <v>5727</v>
      </c>
      <c r="W255">
        <v>9</v>
      </c>
      <c r="X255" t="s">
        <v>125</v>
      </c>
      <c r="Z255">
        <v>900</v>
      </c>
      <c r="AA255" t="str">
        <f ca="1">IF(ISBLANK(AB255),"",
VLOOKUP(AB255,OFFSET(INDIRECT("$A:$B"),0,MATCH(AB$1&amp;"_Verify",INDIRECT("$1:$1"),0)-1),2,0)
)</f>
        <v>fe</v>
      </c>
      <c r="AB255" t="s">
        <v>82</v>
      </c>
      <c r="AC255" t="s">
        <v>441</v>
      </c>
      <c r="AD255">
        <v>1</v>
      </c>
      <c r="AE255" t="s">
        <v>98</v>
      </c>
      <c r="AF255">
        <v>209</v>
      </c>
      <c r="AG255">
        <v>119</v>
      </c>
      <c r="AH255" t="str">
        <f ca="1">IF(OR(ISNUMBER(AC255),AC255="삭제",ISBLANK(AC255)),"",
IF(LEFT(AC255,5)="Equip",
  IF($BP$1&lt;VLOOKUP(AC255,[1]EquipTable!$1:$1048576,MATCH("업데이트순번",[1]EquipTable!$1:$1,0),0),"업데이트순번이상",""),
IF(LEFT(AC255,5)="Actor",
  IF($BY$1&lt;VLOOKUP(AC255,[2]ActorTable!$1:$1048576,MATCH("업데이트순번",[2]ActorTable!$1:$1,0),0),"업데이트순번이상",""),
"그외없음")))</f>
        <v/>
      </c>
      <c r="AI255" s="11" t="str">
        <f>IF(OR(ISNUMBER(AC255),AC255="삭제",ISBLANK(AC255)),"",
IF(LEFT(AC255,5)="Equip",IF(MID(AC255,7,1)="4","전설",""),
IF(LEFT(AC255,5)="Actor",IF(MID(AC255,7,1)="2","전설",""),
"그외없음")))</f>
        <v>전설</v>
      </c>
      <c r="AJ255" t="str">
        <f>IF(ISBLANK($AB255),"",
IF(AND($B255&gt;=VLOOKUP($AB255,$AP:$AS,3,0),$B255&lt;=VLOOKUP($AB255,$AP:$AS,4,0)),"","슬롯타입이상"))</f>
        <v/>
      </c>
      <c r="AK255" t="str">
        <f ca="1">IF(OR(
  AND(NOT(ISERROR(FIND("상자",AB255))),ISBLANK(AC255)),
  AND(ISBLANK(AB255),ISBLANK(AC255)),
  AND(NOT(ISERROR(FIND("안 지정",AB255))),ISNUMBER(AC255))),"",
IF(AND(NOT(ISERROR(FIND("상자",AB255))),NOT(ISBLANK(AC255))),"밸류불필요",
IF(AND(NOT(ISERROR(FIND("안 지정",AB255))),NOT(ISNUMBER(AC255))),"숫자필요",
IF(NOT(ISERROR(FIND("장비",AB255))),
  IFERROR(VLOOKUP(AC255,[1]EquipTable!$A:$T,MATCH("이름참고",[1]EquipTable!$1:$1,0),0),"장비없음"),
IF(NOT(ISERROR(FIND("캐릭터",AB255))),
  IFERROR(VLOOKUP(AC255,[2]ActorTable!$A:$H,MATCH("이름참고",[2]ActorTable!$1:$1,0),0),"캐릭터없음"),
"")))))</f>
        <v>요정왕의 활</v>
      </c>
      <c r="AL255">
        <v>1</v>
      </c>
      <c r="AM255" t="str">
        <f ca="1">IF(ROW()=2,AN255,OFFSET(AM255,-1,0)&amp;IF(LEN(AN255)=0,"",","&amp;AN255))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v>
      </c>
      <c r="AN255" t="str">
        <f ca="1">IF(AL255&lt;&gt;1,"",
"{"""&amp;A$1&amp;""":"&amp;A255
&amp;","""&amp;B$1&amp;""":"&amp;B255
&amp;IF(LEN(AA255)=0,"",","""&amp;AA$1&amp;""":"""&amp;AA255&amp;"""")
&amp;IF(LEN(AC255)=0,"",","""&amp;AC$1&amp;""":"""&amp;AC255&amp;"""")
&amp;IF(LEN(AD255)=0,"",","""&amp;AD$1&amp;""":"&amp;AD255)
&amp;IF(LEN(AE255)=0,"",","""&amp;AE$1&amp;""":"""&amp;AE255&amp;"""")
&amp;IF(LEN(AF255)=0,"",","""&amp;AF$1&amp;""":"&amp;AF255)
&amp;IF(LEN(AG255)=0,"",","""&amp;AG$1&amp;""":"&amp;AG255)&amp;"}")</f>
        <v>{"dy":26,"sl":3,"tp":"fe","vl":"Equip2402","cn":1,"pt":"DI","pp":209,"pr":119}</v>
      </c>
    </row>
    <row r="256" spans="1:40">
      <c r="A256">
        <v>26</v>
      </c>
      <c r="B256">
        <v>4</v>
      </c>
      <c r="C256">
        <f>IF(B256&lt;=9,0,
IF(B256=10,1,2))</f>
        <v>0</v>
      </c>
      <c r="D256">
        <f ca="1">RAND()</f>
        <v>0.7298099389962468</v>
      </c>
      <c r="E256">
        <f ca="1">RAND()</f>
        <v>0.39563040463438426</v>
      </c>
      <c r="F256">
        <f ca="1">RAND()</f>
        <v>0.94796866533681712</v>
      </c>
      <c r="G256">
        <f ca="1">RAND()</f>
        <v>0.68713784276478218</v>
      </c>
      <c r="H256">
        <f ca="1">RAND()</f>
        <v>0.82686600527557386</v>
      </c>
      <c r="I256">
        <f ca="1">RAND()</f>
        <v>0.77249158386862282</v>
      </c>
      <c r="M256" t="str">
        <f ca="1">IF(LEN(J256)&lt;&gt;0,J256,VLOOKUP(D256+$B256,$BJ:$BK,MATCH($BK$1,$BJ$1:$BK$1,0),1))</f>
        <v>안 지정 캐릭터 PP 일반등급</v>
      </c>
      <c r="N256">
        <f ca="1">IF(LEN(K256)&lt;&gt;0,
  IF(LEN($J256)=0,"두 칸 모두 입력",
  IF($J256="지정 장비",K256,INDEX($CA:$CA,MATCH(K256,$CB:$CB,0)))),
IF($M256="삭제","삭제",
IF($M256="지정 장비",VLOOKUP($E256,OFFSET($BS:$BV,0,IF($B256=6,1,IF($B256=7,2,0))),MATCH($BV$1,OFFSET($BS$1:$BV$1,0,IF($B256=6,1,IF($B256=7,2,0))),0),1),
IF(OR($M256="캐릭터 상자 일반등급",$M256="캐릭터 상자 영웅등급"),"삭제",
IF(OR($M256="지정 캐릭터",$M256="지정 캐릭터 PP",IF(ISERROR(FIND("지정 캐릭터 LBP",$M256)),0,1)),
  IF(AND(OR($B256=10,$B256=11),$M256=OFFSET($M256,-1,0)),OFFSET(N256,-1,0),VLOOKUP($E256,$BZ:$CA,MATCH($CA$1,$BZ$1:$CA$1,0),1)),
IF(OR($M256="안 지정 캐릭터 영웅등급",$M256="안 지정 캐릭터 PP 일반등급",$M256="안 지정 캐릭터 PP 영웅등급"),
  IF(AND(OR($B256=10,$B256=11),$M256=OFFSET($M256,-1,0)),OFFSET(N256,-1,0),INT($E256*100000)),
"그외없음"))))))</f>
        <v>39563</v>
      </c>
      <c r="O256">
        <f ca="1">IF(LEN(L256)&lt;&gt;0,
  IF(OR(LEN($J256)=0,LEN($K256)=0),"세 칸 모두 입력",L256),
IF($M256="삭제","삭제",
IF(OR($M256="지정 장비",$M256="캐릭터 상자 일반등급",$M256="캐릭터 상자 영웅등급",$M256="지정 캐릭터",IF(ISERROR(FIND("지정 캐릭터 LBP",$M256)),0,1),$M256="안 지정 캐릭터 영웅등급"),1,
IF($M256="지정 캐릭터 PP",
  IF(AND(OR($B256=10,$B256=11),$M256=OFFSET($M256,-1,0)),OFFSET(O256,-1,0),
    VLOOKUP($M256,$AP:$BB,MATCH($AX$1,$AP$1:$BB$1,0),0)+INT($E256*(VLOOKUP($M256,$AP:$BB,MATCH($AY$1,$AP$1:$BB$1,0),0)-VLOOKUP($M256,$AP:$BB,MATCH($AX$1,$AP$1:$BB$1,0),0)+1))),
IF(OR($M256="안 지정 캐릭터 PP 일반등급",$M256="안 지정 캐릭터 PP 영웅등급"),
  IF(AND(OR($B256=10,$B256=11),$M256=OFFSET($M256,-1,0)),OFFSET(O256,-1,0),
    VLOOKUP($M256,$AP:$BB,MATCH($AX$1,$AP$1:$BB$1,0),0)+INT($E256*(VLOOKUP($M256,$AP:$BB,MATCH($AY$1,$AP$1:$BB$1,0),0)-VLOOKUP($M256,$AP:$BB,MATCH($AX$1,$AP$1:$BB$1,0),0)+1))),
"그외없음")))))</f>
        <v>7</v>
      </c>
      <c r="P256" t="str">
        <f ca="1">IF($M256="삭제","삭제",
IF($M256="지정 장비",
  IF(ISBLANK(VLOOKUP($N256,[1]EquipTable!$1:$1048576,MATCH("표준 GO pr Min",[1]EquipTable!$1:$1,0),0)),"DI",
    IF(ISBLANK(VLOOKUP($N256,[1]EquipTable!$1:$1048576,MATCH("표준 DI pr Min",[1]EquipTable!$1:$1,0),0)),"GO",
      IF(G256&lt;IF($B256&lt;=1,0.5,0.25),"DI","GO"))),
IF(OR($M256="캐릭터 상자 일반등급",$M256="캐릭터 상자 영웅등급"),"DI",
IF(OR($M256="지정 캐릭터",IF(ISERROR(FIND("지정 캐릭터 LBP",$M256)),0,1),$M256="안 지정 캐릭터 영웅등급"),"DI",
IF($M256="지정 캐릭터 PP","DI",
IF(OR($M256="안 지정 캐릭터 PP 일반등급",$M256="안 지정 캐릭터 PP 영웅등급"),"GO",
"그외없음"))))))</f>
        <v>GO</v>
      </c>
      <c r="Q256" t="str">
        <f ca="1">IF($M256="삭제","삭제",
IF($P256="GO","삭제",
IF($M256="지정 장비",
  IF(ISBLANK(VLOOKUP($N256,[1]EquipTable!$1:$1048576,MATCH("표준 DI pp Min",[1]EquipTable!$1:$1,0),0)),"삭제",
    VLOOKUP($N256,[1]EquipTable!$1:$1048576,MATCH("표준 DI pp Min",[1]EquipTable!$1:$1,0),0)+INT($H256*(VLOOKUP($N256,[1]EquipTable!$1:$1048576,MATCH("표준 DI pp Max",[1]EquipTable!$1:$1,0),0)-VLOOKUP($N256,[1]EquipTable!$1:$1048576,MATCH("표준 DI pp Min",[1]EquipTable!$1:$1,0),0)+1))),
IF(OR($M256="캐릭터 상자 일반등급",$M256="캐릭터 상자 영웅등급"),"삭제",
IF(OR($M256="지정 캐릭터",IF(ISERROR(FIND("지정 캐릭터 LBP",$M256)),0,1)),
  IF(AND(OR($B256=10,$B256=11),$M256=OFFSET($M256,-1,0)),OFFSET(Q256,-1,0),
    IF(ISBLANK(VLOOKUP($N256,[2]ActorTable!$1:$1048576,MATCH("표준 DI pp Min",[2]ActorTable!$1:$1,0),0)),"삭제",
      INT(VLOOKUP($M256,$AP:$BC,MATCH($AZ$1,$AP$1:$BC$1,0),0)*(VLOOKUP($N256,[2]ActorTable!$1:$1048576,MATCH("표준 DI pp Min",[2]ActorTable!$1:$1,0),0)+$H256*(VLOOKUP($N256,[2]ActorTable!$1:$1048576,MATCH("표준 DI pp Max",[2]ActorTable!$1:$1,0),0)-VLOOKUP($N256,[2]ActorTable!$1:$1048576,MATCH("표준 DI pp Min",[2]ActorTable!$1:$1,0),0)+1))))),
IF($M256="안 지정 캐릭터 영웅등급",
  IF(AND(OR($B256=10,$B256=11),$M256=OFFSET($M256,-1,0)),OFFSET(Q256,-1,0),
    VLOOKUP($M256,$AP:$BC,MATCH($BB$1,$AP$1:$BC$1,0),0)+INT($H256*(VLOOKUP($M256,$AP:$BC,MATCH($BC$1,$AP$1:$BC$1,0),0)-VLOOKUP($M256,$AP:$BC,MATCH($BB$1,$AP$1:$BC$1,0),0)+1))),
IF($M256="지정 캐릭터 PP",
  IF(AND(OR($B256=10,$B256=11),$M256=OFFSET($M256,-1,0)),OFFSET(Q256,-1,0),
    INT($O256*VLOOKUP($M256,$AP:$BC,MATCH($AZ$1,$AP$1:$BC$1,0),0)*IF($O256&lt;=15,1,1+($O256-15)^0.5/8)*CHOOSE(MID($N256,7,1)+1,1,1.25,2))),
"그외없음")))))))</f>
        <v>삭제</v>
      </c>
      <c r="R256">
        <f ca="1">IF($M256="삭제","삭제",
IF($M256="지정 장비",
  IF($P256="DI",
    VLOOKUP($N256,[1]EquipTable!$1:$1048576,MATCH("표준 DI pr Min",[1]EquipTable!$1:$1,0),0)+INT($I256*(VLOOKUP($N256,[1]EquipTable!$1:$1048576,MATCH("표준 DI pr Max",[1]EquipTable!$1:$1,0),0)-VLOOKUP($N256,[1]EquipTable!$1:$1048576,MATCH("표준 DI pr Min",[1]EquipTable!$1:$1,0),0)+1)),
    ROUNDDOWN(VLOOKUP($N256,[1]EquipTable!$1:$1048576,MATCH("표준 GO pr Min",[1]EquipTable!$1:$1,0),0)+INT($I256*(VLOOKUP($N256,[1]EquipTable!$1:$1048576,MATCH("표준 GO pr Max",[1]EquipTable!$1:$1,0),0)-VLOOKUP($N256,[1]EquipTable!$1:$1048576,MATCH("표준 GO pr Min",[1]EquipTable!$1:$1,0),0)+100)),-2)),
IF(OR($M256="캐릭터 상자 일반등급",$M256="캐릭터 상자 영웅등급"),VLOOKUP($M256,$AP:$BC,MATCH($AZ$1,$AP$1:$BC$1,0),0),
IF(OR($M256="지정 캐릭터",IF(ISERROR(FIND("지정 캐릭터 LBP",$M256)),0,1)),
  IF(AND(OR($B256=10,$B256=11),$M256=OFFSET($M256,-1,0)),OFFSET(R256,-1,0),
    INT(VLOOKUP($M256,$AP:$BC,MATCH($AZ$1,$AP$1:$BC$1,0),0)*(VLOOKUP($N256,[2]ActorTable!$1:$1048576,MATCH("표준 DI pr Min",[2]ActorTable!$1:$1,0),0)+$I256*(VLOOKUP($N256,[2]ActorTable!$1:$1048576,MATCH("표준 DI pr Max",[2]ActorTable!$1:$1,0),0)-VLOOKUP($N256,[2]ActorTable!$1:$1048576,MATCH("표준 DI pr Min",[2]ActorTable!$1:$1,0),0)+1)))),
IF($M256="안 지정 캐릭터 영웅등급",
  IF(AND(OR($B256=10,$B256=11),$M256=OFFSET($M256,-1,0)),OFFSET(R256,-1,0),
    VLOOKUP($M256,$AP:$BC,MATCH($AZ$1,$AP$1:$BC$1,0),0)+INT($I256*(VLOOKUP($M256,$AP:$BC,MATCH($BA$1,$AP$1:$BC$1,0),0)-VLOOKUP($M256,$AP:$BC,MATCH($AZ$1,$AP$1:$BC$1,0),0)+1))),
IF($M256="지정 캐릭터 PP",
  IF(AND(OR($B256=10,$B256=11),$M256=OFFSET($M256,-1,0)),OFFSET(R256,-1,0),
    INT($O256*VLOOKUP($M256,$AP:$BC,MATCH($AZ$1,$AP$1:$BC$1,0),0)*IF($O256&lt;=15,1,1+($O256-15)^0.5/8)*CHOOSE(MID($N256,7,1)+1,1,1.25,2)*(VLOOKUP($M256,$AP:$BC,MATCH($BA$1,$AP$1:$BC$1,0),0)+$I256*(VLOOKUP($M256,$AP:$BC,MATCH($BB$1,$AP$1:$BC$1,0),0)-VLOOKUP($M256,$AP:$BC,MATCH($BA$1,$AP$1:$BC$1,0),0))))),
IF(OR($M256="안 지정 캐릭터 PP 일반등급",$M256="안 지정 캐릭터 PP 영웅등급"),
  IF(AND(OR($B256=10,$B256=11),$M256=OFFSET($M256,-1,0)),OFFSET(R256,-1,0),
    $O256*VLOOKUP($M256,$AP:$BC,MATCH($AZ$1,$AP$1:$BC$1,0),0)),
"그외없음")))))))</f>
        <v>2100</v>
      </c>
      <c r="S256" t="str">
        <f ca="1">IF(OR(ISNUMBER(N256),N256="삭제",ISBLANK(N256)),"",
IF(LEFT(N256,5)="Equip",
  IF($BP$1&lt;VLOOKUP(N256,[1]EquipTable!$1:$1048576,MATCH("업데이트순번",[1]EquipTable!$1:$1,0),0),"업데이트순번이상",""),
IF(LEFT(N256,5)="Actor",
  IF($BY$1&lt;VLOOKUP(N256,[2]ActorTable!$1:$1048576,MATCH("업데이트순번",[2]ActorTable!$1:$1,0),0),"업데이트순번이상",""),
"그외없음")))</f>
        <v/>
      </c>
      <c r="T256" t="str">
        <f ca="1">IF(OR(ISNUMBER(N256),N256="삭제",ISBLANK(N256)),"",
IF(LEFT(N256,5)="Equip",IF(MID(N256,7,1)="4","전설",""),
IF(LEFT(N256,5)="Actor",IF(MID(N256,7,1)="2","전설",""),
"그외없음")))</f>
        <v/>
      </c>
      <c r="U256" t="s">
        <v>92</v>
      </c>
      <c r="V256">
        <v>4971</v>
      </c>
      <c r="W256">
        <v>9</v>
      </c>
      <c r="X256" t="s">
        <v>125</v>
      </c>
      <c r="Z256">
        <v>900</v>
      </c>
      <c r="AA256" t="str">
        <f ca="1">IF(ISBLANK(AB256),"",
VLOOKUP(AB256,OFFSET(INDIRECT("$A:$B"),0,MATCH(AB$1&amp;"_Verify",INDIRECT("$1:$1"),0)-1),2,0)
)</f>
        <v>fe</v>
      </c>
      <c r="AB256" t="s">
        <v>82</v>
      </c>
      <c r="AC256" t="s">
        <v>466</v>
      </c>
      <c r="AD256">
        <v>1</v>
      </c>
      <c r="AE256" t="s">
        <v>125</v>
      </c>
      <c r="AG256">
        <v>1200</v>
      </c>
      <c r="AH256" t="str">
        <f ca="1">IF(OR(ISNUMBER(AC256),AC256="삭제",ISBLANK(AC256)),"",
IF(LEFT(AC256,5)="Equip",
  IF($BP$1&lt;VLOOKUP(AC256,[1]EquipTable!$1:$1048576,MATCH("업데이트순번",[1]EquipTable!$1:$1,0),0),"업데이트순번이상",""),
IF(LEFT(AC256,5)="Actor",
  IF($BY$1&lt;VLOOKUP(AC256,[2]ActorTable!$1:$1048576,MATCH("업데이트순번",[2]ActorTable!$1:$1,0),0),"업데이트순번이상",""),
"그외없음")))</f>
        <v/>
      </c>
      <c r="AI256" s="11" t="str">
        <f>IF(OR(ISNUMBER(AC256),AC256="삭제",ISBLANK(AC256)),"",
IF(LEFT(AC256,5)="Equip",IF(MID(AC256,7,1)="4","전설",""),
IF(LEFT(AC256,5)="Actor",IF(MID(AC256,7,1)="2","전설",""),
"그외없음")))</f>
        <v/>
      </c>
      <c r="AJ256" t="str">
        <f>IF(ISBLANK($AB256),"",
IF(AND($B256&gt;=VLOOKUP($AB256,$AP:$AS,3,0),$B256&lt;=VLOOKUP($AB256,$AP:$AS,4,0)),"","슬롯타입이상"))</f>
        <v/>
      </c>
      <c r="AK256" t="str">
        <f ca="1">IF(OR(
  AND(NOT(ISERROR(FIND("상자",AB256))),ISBLANK(AC256)),
  AND(ISBLANK(AB256),ISBLANK(AC256)),
  AND(NOT(ISERROR(FIND("안 지정",AB256))),ISNUMBER(AC256))),"",
IF(AND(NOT(ISERROR(FIND("상자",AB256))),NOT(ISBLANK(AC256))),"밸류불필요",
IF(AND(NOT(ISERROR(FIND("안 지정",AB256))),NOT(ISNUMBER(AC256))),"숫자필요",
IF(NOT(ISERROR(FIND("장비",AB256))),
  IFERROR(VLOOKUP(AC256,[1]EquipTable!$A:$T,MATCH("이름참고",[1]EquipTable!$1:$1,0),0),"장비없음"),
IF(NOT(ISERROR(FIND("캐릭터",AB256))),
  IFERROR(VLOOKUP(AC256,[2]ActorTable!$A:$H,MATCH("이름참고",[2]ActorTable!$1:$1,0),0),"캐릭터없음"),
"")))))</f>
        <v>몬스터 세포</v>
      </c>
      <c r="AL256">
        <v>1</v>
      </c>
      <c r="AM256" t="str">
        <f ca="1">IF(ROW()=2,AN256,OFFSET(AM256,-1,0)&amp;IF(LEN(AN256)=0,"",","&amp;AN256))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v>
      </c>
      <c r="AN256" t="str">
        <f ca="1">IF(AL256&lt;&gt;1,"",
"{"""&amp;A$1&amp;""":"&amp;A256
&amp;","""&amp;B$1&amp;""":"&amp;B256
&amp;IF(LEN(AA256)=0,"",","""&amp;AA$1&amp;""":"""&amp;AA256&amp;"""")
&amp;IF(LEN(AC256)=0,"",","""&amp;AC$1&amp;""":"""&amp;AC256&amp;"""")
&amp;IF(LEN(AD256)=0,"",","""&amp;AD$1&amp;""":"&amp;AD256)
&amp;IF(LEN(AE256)=0,"",","""&amp;AE$1&amp;""":"""&amp;AE256&amp;"""")
&amp;IF(LEN(AF256)=0,"",","""&amp;AF$1&amp;""":"&amp;AF256)
&amp;IF(LEN(AG256)=0,"",","""&amp;AG$1&amp;""":"&amp;AG256)&amp;"}")</f>
        <v>{"dy":26,"sl":4,"tp":"fe","vl":"Equip2102","cn":1,"pt":"GO","pr":1200}</v>
      </c>
    </row>
    <row r="257" spans="1:40">
      <c r="A257">
        <v>26</v>
      </c>
      <c r="B257">
        <v>5</v>
      </c>
      <c r="C257">
        <f>IF(B257&lt;=9,0,
IF(B257=10,1,2))</f>
        <v>0</v>
      </c>
      <c r="D257">
        <f ca="1">RAND()</f>
        <v>0.61527943924076278</v>
      </c>
      <c r="E257">
        <f ca="1">RAND()</f>
        <v>0.29483700534931234</v>
      </c>
      <c r="F257">
        <f ca="1">RAND()</f>
        <v>0.70431230310778481</v>
      </c>
      <c r="G257">
        <f ca="1">RAND()</f>
        <v>0.50743016869244828</v>
      </c>
      <c r="H257">
        <f ca="1">RAND()</f>
        <v>0.49316308745855741</v>
      </c>
      <c r="I257">
        <f ca="1">RAND()</f>
        <v>0.69402090600814459</v>
      </c>
      <c r="M257" t="str">
        <f ca="1">IF(LEN(J257)&lt;&gt;0,J257,VLOOKUP(D257+$B257,$BJ:$BK,MATCH($BK$1,$BJ$1:$BK$1,0),1))</f>
        <v>안 지정 캐릭터 PP 영웅등급</v>
      </c>
      <c r="N257">
        <f ca="1">IF(LEN(K257)&lt;&gt;0,
  IF(LEN($J257)=0,"두 칸 모두 입력",
  IF($J257="지정 장비",K257,INDEX($CA:$CA,MATCH(K257,$CB:$CB,0)))),
IF($M257="삭제","삭제",
IF($M257="지정 장비",VLOOKUP($E257,OFFSET($BS:$BV,0,IF($B257=6,1,IF($B257=7,2,0))),MATCH($BV$1,OFFSET($BS$1:$BV$1,0,IF($B257=6,1,IF($B257=7,2,0))),0),1),
IF(OR($M257="캐릭터 상자 일반등급",$M257="캐릭터 상자 영웅등급"),"삭제",
IF(OR($M257="지정 캐릭터",$M257="지정 캐릭터 PP",IF(ISERROR(FIND("지정 캐릭터 LBP",$M257)),0,1)),
  IF(AND(OR($B257=10,$B257=11),$M257=OFFSET($M257,-1,0)),OFFSET(N257,-1,0),VLOOKUP($E257,$BZ:$CA,MATCH($CA$1,$BZ$1:$CA$1,0),1)),
IF(OR($M257="안 지정 캐릭터 영웅등급",$M257="안 지정 캐릭터 PP 일반등급",$M257="안 지정 캐릭터 PP 영웅등급"),
  IF(AND(OR($B257=10,$B257=11),$M257=OFFSET($M257,-1,0)),OFFSET(N257,-1,0),INT($E257*100000)),
"그외없음"))))))</f>
        <v>29483</v>
      </c>
      <c r="O257">
        <f ca="1">IF(LEN(L257)&lt;&gt;0,
  IF(OR(LEN($J257)=0,LEN($K257)=0),"세 칸 모두 입력",L257),
IF($M257="삭제","삭제",
IF(OR($M257="지정 장비",$M257="캐릭터 상자 일반등급",$M257="캐릭터 상자 영웅등급",$M257="지정 캐릭터",IF(ISERROR(FIND("지정 캐릭터 LBP",$M257)),0,1),$M257="안 지정 캐릭터 영웅등급"),1,
IF($M257="지정 캐릭터 PP",
  IF(AND(OR($B257=10,$B257=11),$M257=OFFSET($M257,-1,0)),OFFSET(O257,-1,0),
    VLOOKUP($M257,$AP:$BB,MATCH($AX$1,$AP$1:$BB$1,0),0)+INT($E257*(VLOOKUP($M257,$AP:$BB,MATCH($AY$1,$AP$1:$BB$1,0),0)-VLOOKUP($M257,$AP:$BB,MATCH($AX$1,$AP$1:$BB$1,0),0)+1))),
IF(OR($M257="안 지정 캐릭터 PP 일반등급",$M257="안 지정 캐릭터 PP 영웅등급"),
  IF(AND(OR($B257=10,$B257=11),$M257=OFFSET($M257,-1,0)),OFFSET(O257,-1,0),
    VLOOKUP($M257,$AP:$BB,MATCH($AX$1,$AP$1:$BB$1,0),0)+INT($E257*(VLOOKUP($M257,$AP:$BB,MATCH($AY$1,$AP$1:$BB$1,0),0)-VLOOKUP($M257,$AP:$BB,MATCH($AX$1,$AP$1:$BB$1,0),0)+1))),
"그외없음")))))</f>
        <v>6</v>
      </c>
      <c r="P257" t="str">
        <f ca="1">IF($M257="삭제","삭제",
IF($M257="지정 장비",
  IF(ISBLANK(VLOOKUP($N257,[1]EquipTable!$1:$1048576,MATCH("표준 GO pr Min",[1]EquipTable!$1:$1,0),0)),"DI",
    IF(ISBLANK(VLOOKUP($N257,[1]EquipTable!$1:$1048576,MATCH("표준 DI pr Min",[1]EquipTable!$1:$1,0),0)),"GO",
      IF(G257&lt;IF($B257&lt;=1,0.5,0.25),"DI","GO"))),
IF(OR($M257="캐릭터 상자 일반등급",$M257="캐릭터 상자 영웅등급"),"DI",
IF(OR($M257="지정 캐릭터",IF(ISERROR(FIND("지정 캐릭터 LBP",$M257)),0,1),$M257="안 지정 캐릭터 영웅등급"),"DI",
IF($M257="지정 캐릭터 PP","DI",
IF(OR($M257="안 지정 캐릭터 PP 일반등급",$M257="안 지정 캐릭터 PP 영웅등급"),"GO",
"그외없음"))))))</f>
        <v>GO</v>
      </c>
      <c r="Q257" t="str">
        <f ca="1">IF($M257="삭제","삭제",
IF($P257="GO","삭제",
IF($M257="지정 장비",
  IF(ISBLANK(VLOOKUP($N257,[1]EquipTable!$1:$1048576,MATCH("표준 DI pp Min",[1]EquipTable!$1:$1,0),0)),"삭제",
    VLOOKUP($N257,[1]EquipTable!$1:$1048576,MATCH("표준 DI pp Min",[1]EquipTable!$1:$1,0),0)+INT($H257*(VLOOKUP($N257,[1]EquipTable!$1:$1048576,MATCH("표준 DI pp Max",[1]EquipTable!$1:$1,0),0)-VLOOKUP($N257,[1]EquipTable!$1:$1048576,MATCH("표준 DI pp Min",[1]EquipTable!$1:$1,0),0)+1))),
IF(OR($M257="캐릭터 상자 일반등급",$M257="캐릭터 상자 영웅등급"),"삭제",
IF(OR($M257="지정 캐릭터",IF(ISERROR(FIND("지정 캐릭터 LBP",$M257)),0,1)),
  IF(AND(OR($B257=10,$B257=11),$M257=OFFSET($M257,-1,0)),OFFSET(Q257,-1,0),
    IF(ISBLANK(VLOOKUP($N257,[2]ActorTable!$1:$1048576,MATCH("표준 DI pp Min",[2]ActorTable!$1:$1,0),0)),"삭제",
      INT(VLOOKUP($M257,$AP:$BC,MATCH($AZ$1,$AP$1:$BC$1,0),0)*(VLOOKUP($N257,[2]ActorTable!$1:$1048576,MATCH("표준 DI pp Min",[2]ActorTable!$1:$1,0),0)+$H257*(VLOOKUP($N257,[2]ActorTable!$1:$1048576,MATCH("표준 DI pp Max",[2]ActorTable!$1:$1,0),0)-VLOOKUP($N257,[2]ActorTable!$1:$1048576,MATCH("표준 DI pp Min",[2]ActorTable!$1:$1,0),0)+1))))),
IF($M257="안 지정 캐릭터 영웅등급",
  IF(AND(OR($B257=10,$B257=11),$M257=OFFSET($M257,-1,0)),OFFSET(Q257,-1,0),
    VLOOKUP($M257,$AP:$BC,MATCH($BB$1,$AP$1:$BC$1,0),0)+INT($H257*(VLOOKUP($M257,$AP:$BC,MATCH($BC$1,$AP$1:$BC$1,0),0)-VLOOKUP($M257,$AP:$BC,MATCH($BB$1,$AP$1:$BC$1,0),0)+1))),
IF($M257="지정 캐릭터 PP",
  IF(AND(OR($B257=10,$B257=11),$M257=OFFSET($M257,-1,0)),OFFSET(Q257,-1,0),
    INT($O257*VLOOKUP($M257,$AP:$BC,MATCH($AZ$1,$AP$1:$BC$1,0),0)*IF($O257&lt;=15,1,1+($O257-15)^0.5/8)*CHOOSE(MID($N257,7,1)+1,1,1.25,2))),
"그외없음")))))))</f>
        <v>삭제</v>
      </c>
      <c r="R257">
        <f ca="1">IF($M257="삭제","삭제",
IF($M257="지정 장비",
  IF($P257="DI",
    VLOOKUP($N257,[1]EquipTable!$1:$1048576,MATCH("표준 DI pr Min",[1]EquipTable!$1:$1,0),0)+INT($I257*(VLOOKUP($N257,[1]EquipTable!$1:$1048576,MATCH("표준 DI pr Max",[1]EquipTable!$1:$1,0),0)-VLOOKUP($N257,[1]EquipTable!$1:$1048576,MATCH("표준 DI pr Min",[1]EquipTable!$1:$1,0),0)+1)),
    ROUNDDOWN(VLOOKUP($N257,[1]EquipTable!$1:$1048576,MATCH("표준 GO pr Min",[1]EquipTable!$1:$1,0),0)+INT($I257*(VLOOKUP($N257,[1]EquipTable!$1:$1048576,MATCH("표준 GO pr Max",[1]EquipTable!$1:$1,0),0)-VLOOKUP($N257,[1]EquipTable!$1:$1048576,MATCH("표준 GO pr Min",[1]EquipTable!$1:$1,0),0)+100)),-2)),
IF(OR($M257="캐릭터 상자 일반등급",$M257="캐릭터 상자 영웅등급"),VLOOKUP($M257,$AP:$BC,MATCH($AZ$1,$AP$1:$BC$1,0),0),
IF(OR($M257="지정 캐릭터",IF(ISERROR(FIND("지정 캐릭터 LBP",$M257)),0,1)),
  IF(AND(OR($B257=10,$B257=11),$M257=OFFSET($M257,-1,0)),OFFSET(R257,-1,0),
    INT(VLOOKUP($M257,$AP:$BC,MATCH($AZ$1,$AP$1:$BC$1,0),0)*(VLOOKUP($N257,[2]ActorTable!$1:$1048576,MATCH("표준 DI pr Min",[2]ActorTable!$1:$1,0),0)+$I257*(VLOOKUP($N257,[2]ActorTable!$1:$1048576,MATCH("표준 DI pr Max",[2]ActorTable!$1:$1,0),0)-VLOOKUP($N257,[2]ActorTable!$1:$1048576,MATCH("표준 DI pr Min",[2]ActorTable!$1:$1,0),0)+1)))),
IF($M257="안 지정 캐릭터 영웅등급",
  IF(AND(OR($B257=10,$B257=11),$M257=OFFSET($M257,-1,0)),OFFSET(R257,-1,0),
    VLOOKUP($M257,$AP:$BC,MATCH($AZ$1,$AP$1:$BC$1,0),0)+INT($I257*(VLOOKUP($M257,$AP:$BC,MATCH($BA$1,$AP$1:$BC$1,0),0)-VLOOKUP($M257,$AP:$BC,MATCH($AZ$1,$AP$1:$BC$1,0),0)+1))),
IF($M257="지정 캐릭터 PP",
  IF(AND(OR($B257=10,$B257=11),$M257=OFFSET($M257,-1,0)),OFFSET(R257,-1,0),
    INT($O257*VLOOKUP($M257,$AP:$BC,MATCH($AZ$1,$AP$1:$BC$1,0),0)*IF($O257&lt;=15,1,1+($O257-15)^0.5/8)*CHOOSE(MID($N257,7,1)+1,1,1.25,2)*(VLOOKUP($M257,$AP:$BC,MATCH($BA$1,$AP$1:$BC$1,0),0)+$I257*(VLOOKUP($M257,$AP:$BC,MATCH($BB$1,$AP$1:$BC$1,0),0)-VLOOKUP($M257,$AP:$BC,MATCH($BA$1,$AP$1:$BC$1,0),0))))),
IF(OR($M257="안 지정 캐릭터 PP 일반등급",$M257="안 지정 캐릭터 PP 영웅등급"),
  IF(AND(OR($B257=10,$B257=11),$M257=OFFSET($M257,-1,0)),OFFSET(R257,-1,0),
    $O257*VLOOKUP($M257,$AP:$BC,MATCH($AZ$1,$AP$1:$BC$1,0),0)),
"그외없음")))))))</f>
        <v>1800</v>
      </c>
      <c r="S257" t="str">
        <f ca="1">IF(OR(ISNUMBER(N257),N257="삭제",ISBLANK(N257)),"",
IF(LEFT(N257,5)="Equip",
  IF($BP$1&lt;VLOOKUP(N257,[1]EquipTable!$1:$1048576,MATCH("업데이트순번",[1]EquipTable!$1:$1,0),0),"업데이트순번이상",""),
IF(LEFT(N257,5)="Actor",
  IF($BY$1&lt;VLOOKUP(N257,[2]ActorTable!$1:$1048576,MATCH("업데이트순번",[2]ActorTable!$1:$1,0),0),"업데이트순번이상",""),
"그외없음")))</f>
        <v/>
      </c>
      <c r="T257" t="str">
        <f ca="1">IF(OR(ISNUMBER(N257),N257="삭제",ISBLANK(N257)),"",
IF(LEFT(N257,5)="Equip",IF(MID(N257,7,1)="4","전설",""),
IF(LEFT(N257,5)="Actor",IF(MID(N257,7,1)="2","전설",""),
"그외없음")))</f>
        <v/>
      </c>
      <c r="U257" t="s">
        <v>92</v>
      </c>
      <c r="V257">
        <v>79985</v>
      </c>
      <c r="W257">
        <v>13</v>
      </c>
      <c r="X257" t="s">
        <v>125</v>
      </c>
      <c r="Z257">
        <v>1300</v>
      </c>
      <c r="AA257" t="str">
        <f ca="1">IF(ISBLANK(AB257),"",
VLOOKUP(AB257,OFFSET(INDIRECT("$A:$B"),0,MATCH(AB$1&amp;"_Verify",INDIRECT("$1:$1"),0)-1),2,0)
)</f>
        <v>fe</v>
      </c>
      <c r="AB257" t="s">
        <v>82</v>
      </c>
      <c r="AC257" t="s">
        <v>294</v>
      </c>
      <c r="AD257">
        <v>1</v>
      </c>
      <c r="AE257" t="s">
        <v>125</v>
      </c>
      <c r="AG257">
        <v>1900</v>
      </c>
      <c r="AH257" t="str">
        <f ca="1">IF(OR(ISNUMBER(AC257),AC257="삭제",ISBLANK(AC257)),"",
IF(LEFT(AC257,5)="Equip",
  IF($BP$1&lt;VLOOKUP(AC257,[1]EquipTable!$1:$1048576,MATCH("업데이트순번",[1]EquipTable!$1:$1,0),0),"업데이트순번이상",""),
IF(LEFT(AC257,5)="Actor",
  IF($BY$1&lt;VLOOKUP(AC257,[2]ActorTable!$1:$1048576,MATCH("업데이트순번",[2]ActorTable!$1:$1,0),0),"업데이트순번이상",""),
"그외없음")))</f>
        <v/>
      </c>
      <c r="AI257" s="11" t="str">
        <f>IF(OR(ISNUMBER(AC257),AC257="삭제",ISBLANK(AC257)),"",
IF(LEFT(AC257,5)="Equip",IF(MID(AC257,7,1)="4","전설",""),
IF(LEFT(AC257,5)="Actor",IF(MID(AC257,7,1)="2","전설",""),
"그외없음")))</f>
        <v/>
      </c>
      <c r="AJ257" t="str">
        <f>IF(ISBLANK($AB257),"",
IF(AND($B257&gt;=VLOOKUP($AB257,$AP:$AS,3,0),$B257&lt;=VLOOKUP($AB257,$AP:$AS,4,0)),"","슬롯타입이상"))</f>
        <v/>
      </c>
      <c r="AK257" t="str">
        <f ca="1">IF(OR(
  AND(NOT(ISERROR(FIND("상자",AB257))),ISBLANK(AC257)),
  AND(ISBLANK(AB257),ISBLANK(AC257)),
  AND(NOT(ISERROR(FIND("안 지정",AB257))),ISNUMBER(AC257))),"",
IF(AND(NOT(ISERROR(FIND("상자",AB257))),NOT(ISBLANK(AC257))),"밸류불필요",
IF(AND(NOT(ISERROR(FIND("안 지정",AB257))),NOT(ISNUMBER(AC257))),"숫자필요",
IF(NOT(ISERROR(FIND("장비",AB257))),
  IFERROR(VLOOKUP(AC257,[1]EquipTable!$A:$T,MATCH("이름참고",[1]EquipTable!$1:$1,0),0),"장비없음"),
IF(NOT(ISERROR(FIND("캐릭터",AB257))),
  IFERROR(VLOOKUP(AC257,[2]ActorTable!$A:$H,MATCH("이름참고",[2]ActorTable!$1:$1,0),0),"캐릭터없음"),
"")))))</f>
        <v>템플러 쉴드</v>
      </c>
      <c r="AL257">
        <v>1</v>
      </c>
      <c r="AM257" t="str">
        <f ca="1">IF(ROW()=2,AN257,OFFSET(AM257,-1,0)&amp;IF(LEN(AN257)=0,"",","&amp;AN257))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v>
      </c>
      <c r="AN257" t="str">
        <f ca="1">IF(AL257&lt;&gt;1,"",
"{"""&amp;A$1&amp;""":"&amp;A257
&amp;","""&amp;B$1&amp;""":"&amp;B257
&amp;IF(LEN(AA257)=0,"",","""&amp;AA$1&amp;""":"""&amp;AA257&amp;"""")
&amp;IF(LEN(AC257)=0,"",","""&amp;AC$1&amp;""":"""&amp;AC257&amp;"""")
&amp;IF(LEN(AD257)=0,"",","""&amp;AD$1&amp;""":"&amp;AD257)
&amp;IF(LEN(AE257)=0,"",","""&amp;AE$1&amp;""":"""&amp;AE257&amp;"""")
&amp;IF(LEN(AF257)=0,"",","""&amp;AF$1&amp;""":"&amp;AF257)
&amp;IF(LEN(AG257)=0,"",","""&amp;AG$1&amp;""":"&amp;AG257)&amp;"}")</f>
        <v>{"dy":26,"sl":5,"tp":"fe","vl":"Equip7001","cn":1,"pt":"GO","pr":1900}</v>
      </c>
    </row>
    <row r="258" spans="1:40">
      <c r="A258">
        <v>26</v>
      </c>
      <c r="B258">
        <v>6</v>
      </c>
      <c r="C258">
        <f>IF(B258&lt;=9,0,
IF(B258=10,1,2))</f>
        <v>0</v>
      </c>
      <c r="D258">
        <f ca="1">RAND()</f>
        <v>0.7162447938269666</v>
      </c>
      <c r="E258">
        <f ca="1">RAND()</f>
        <v>0.34206249564659352</v>
      </c>
      <c r="F258">
        <f ca="1">RAND()</f>
        <v>0.11859998298727636</v>
      </c>
      <c r="G258">
        <f ca="1">RAND()</f>
        <v>0.67304052264811731</v>
      </c>
      <c r="H258">
        <f ca="1">RAND()</f>
        <v>0.61085443230977832</v>
      </c>
      <c r="I258">
        <f ca="1">RAND()</f>
        <v>0.97169979109189641</v>
      </c>
      <c r="M258" t="str">
        <f ca="1">IF(LEN(J258)&lt;&gt;0,J258,VLOOKUP(D258+$B258,$BJ:$BK,MATCH($BK$1,$BJ$1:$BK$1,0),1))</f>
        <v>지정 장비</v>
      </c>
      <c r="N258" t="str">
        <f ca="1">IF(LEN(K258)&lt;&gt;0,
  IF(LEN($J258)=0,"두 칸 모두 입력",
  IF($J258="지정 장비",K258,INDEX($CA:$CA,MATCH(K258,$CB:$CB,0)))),
IF($M258="삭제","삭제",
IF($M258="지정 장비",VLOOKUP($E258,OFFSET($BS:$BV,0,IF($B258=6,1,IF($B258=7,2,0))),MATCH($BV$1,OFFSET($BS$1:$BV$1,0,IF($B258=6,1,IF($B258=7,2,0))),0),1),
IF(OR($M258="캐릭터 상자 일반등급",$M258="캐릭터 상자 영웅등급"),"삭제",
IF(OR($M258="지정 캐릭터",$M258="지정 캐릭터 PP",IF(ISERROR(FIND("지정 캐릭터 LBP",$M258)),0,1)),
  IF(AND(OR($B258=10,$B258=11),$M258=OFFSET($M258,-1,0)),OFFSET(N258,-1,0),VLOOKUP($E258,$BZ:$CA,MATCH($CA$1,$BZ$1:$CA$1,0),1)),
IF(OR($M258="안 지정 캐릭터 영웅등급",$M258="안 지정 캐릭터 PP 일반등급",$M258="안 지정 캐릭터 PP 영웅등급"),
  IF(AND(OR($B258=10,$B258=11),$M258=OFFSET($M258,-1,0)),OFFSET(N258,-1,0),INT($E258*100000)),
"그외없음"))))))</f>
        <v>Equip4102</v>
      </c>
      <c r="O258">
        <f ca="1">IF(LEN(L258)&lt;&gt;0,
  IF(OR(LEN($J258)=0,LEN($K258)=0),"세 칸 모두 입력",L258),
IF($M258="삭제","삭제",
IF(OR($M258="지정 장비",$M258="캐릭터 상자 일반등급",$M258="캐릭터 상자 영웅등급",$M258="지정 캐릭터",IF(ISERROR(FIND("지정 캐릭터 LBP",$M258)),0,1),$M258="안 지정 캐릭터 영웅등급"),1,
IF($M258="지정 캐릭터 PP",
  IF(AND(OR($B258=10,$B258=11),$M258=OFFSET($M258,-1,0)),OFFSET(O258,-1,0),
    VLOOKUP($M258,$AP:$BB,MATCH($AX$1,$AP$1:$BB$1,0),0)+INT($E258*(VLOOKUP($M258,$AP:$BB,MATCH($AY$1,$AP$1:$BB$1,0),0)-VLOOKUP($M258,$AP:$BB,MATCH($AX$1,$AP$1:$BB$1,0),0)+1))),
IF(OR($M258="안 지정 캐릭터 PP 일반등급",$M258="안 지정 캐릭터 PP 영웅등급"),
  IF(AND(OR($B258=10,$B258=11),$M258=OFFSET($M258,-1,0)),OFFSET(O258,-1,0),
    VLOOKUP($M258,$AP:$BB,MATCH($AX$1,$AP$1:$BB$1,0),0)+INT($E258*(VLOOKUP($M258,$AP:$BB,MATCH($AY$1,$AP$1:$BB$1,0),0)-VLOOKUP($M258,$AP:$BB,MATCH($AX$1,$AP$1:$BB$1,0),0)+1))),
"그외없음")))))</f>
        <v>1</v>
      </c>
      <c r="P258" t="str">
        <f ca="1">IF($M258="삭제","삭제",
IF($M258="지정 장비",
  IF(ISBLANK(VLOOKUP($N258,[1]EquipTable!$1:$1048576,MATCH("표준 GO pr Min",[1]EquipTable!$1:$1,0),0)),"DI",
    IF(ISBLANK(VLOOKUP($N258,[1]EquipTable!$1:$1048576,MATCH("표준 DI pr Min",[1]EquipTable!$1:$1,0),0)),"GO",
      IF(G258&lt;IF($B258&lt;=1,0.5,0.25),"DI","GO"))),
IF(OR($M258="캐릭터 상자 일반등급",$M258="캐릭터 상자 영웅등급"),"DI",
IF(OR($M258="지정 캐릭터",IF(ISERROR(FIND("지정 캐릭터 LBP",$M258)),0,1),$M258="안 지정 캐릭터 영웅등급"),"DI",
IF($M258="지정 캐릭터 PP","DI",
IF(OR($M258="안 지정 캐릭터 PP 일반등급",$M258="안 지정 캐릭터 PP 영웅등급"),"GO",
"그외없음"))))))</f>
        <v>GO</v>
      </c>
      <c r="Q258" t="str">
        <f ca="1">IF($M258="삭제","삭제",
IF($P258="GO","삭제",
IF($M258="지정 장비",
  IF(ISBLANK(VLOOKUP($N258,[1]EquipTable!$1:$1048576,MATCH("표준 DI pp Min",[1]EquipTable!$1:$1,0),0)),"삭제",
    VLOOKUP($N258,[1]EquipTable!$1:$1048576,MATCH("표준 DI pp Min",[1]EquipTable!$1:$1,0),0)+INT($H258*(VLOOKUP($N258,[1]EquipTable!$1:$1048576,MATCH("표준 DI pp Max",[1]EquipTable!$1:$1,0),0)-VLOOKUP($N258,[1]EquipTable!$1:$1048576,MATCH("표준 DI pp Min",[1]EquipTable!$1:$1,0),0)+1))),
IF(OR($M258="캐릭터 상자 일반등급",$M258="캐릭터 상자 영웅등급"),"삭제",
IF(OR($M258="지정 캐릭터",IF(ISERROR(FIND("지정 캐릭터 LBP",$M258)),0,1)),
  IF(AND(OR($B258=10,$B258=11),$M258=OFFSET($M258,-1,0)),OFFSET(Q258,-1,0),
    IF(ISBLANK(VLOOKUP($N258,[2]ActorTable!$1:$1048576,MATCH("표준 DI pp Min",[2]ActorTable!$1:$1,0),0)),"삭제",
      INT(VLOOKUP($M258,$AP:$BC,MATCH($AZ$1,$AP$1:$BC$1,0),0)*(VLOOKUP($N258,[2]ActorTable!$1:$1048576,MATCH("표준 DI pp Min",[2]ActorTable!$1:$1,0),0)+$H258*(VLOOKUP($N258,[2]ActorTable!$1:$1048576,MATCH("표준 DI pp Max",[2]ActorTable!$1:$1,0),0)-VLOOKUP($N258,[2]ActorTable!$1:$1048576,MATCH("표준 DI pp Min",[2]ActorTable!$1:$1,0),0)+1))))),
IF($M258="안 지정 캐릭터 영웅등급",
  IF(AND(OR($B258=10,$B258=11),$M258=OFFSET($M258,-1,0)),OFFSET(Q258,-1,0),
    VLOOKUP($M258,$AP:$BC,MATCH($BB$1,$AP$1:$BC$1,0),0)+INT($H258*(VLOOKUP($M258,$AP:$BC,MATCH($BC$1,$AP$1:$BC$1,0),0)-VLOOKUP($M258,$AP:$BC,MATCH($BB$1,$AP$1:$BC$1,0),0)+1))),
IF($M258="지정 캐릭터 PP",
  IF(AND(OR($B258=10,$B258=11),$M258=OFFSET($M258,-1,0)),OFFSET(Q258,-1,0),
    INT($O258*VLOOKUP($M258,$AP:$BC,MATCH($AZ$1,$AP$1:$BC$1,0),0)*IF($O258&lt;=15,1,1+($O258-15)^0.5/8)*CHOOSE(MID($N258,7,1)+1,1,1.25,2))),
"그외없음")))))))</f>
        <v>삭제</v>
      </c>
      <c r="R258">
        <f ca="1">IF($M258="삭제","삭제",
IF($M258="지정 장비",
  IF($P258="DI",
    VLOOKUP($N258,[1]EquipTable!$1:$1048576,MATCH("표준 DI pr Min",[1]EquipTable!$1:$1,0),0)+INT($I258*(VLOOKUP($N258,[1]EquipTable!$1:$1048576,MATCH("표준 DI pr Max",[1]EquipTable!$1:$1,0),0)-VLOOKUP($N258,[1]EquipTable!$1:$1048576,MATCH("표준 DI pr Min",[1]EquipTable!$1:$1,0),0)+1)),
    ROUNDDOWN(VLOOKUP($N258,[1]EquipTable!$1:$1048576,MATCH("표준 GO pr Min",[1]EquipTable!$1:$1,0),0)+INT($I258*(VLOOKUP($N258,[1]EquipTable!$1:$1048576,MATCH("표준 GO pr Max",[1]EquipTable!$1:$1,0),0)-VLOOKUP($N258,[1]EquipTable!$1:$1048576,MATCH("표준 GO pr Min",[1]EquipTable!$1:$1,0),0)+100)),-2)),
IF(OR($M258="캐릭터 상자 일반등급",$M258="캐릭터 상자 영웅등급"),VLOOKUP($M258,$AP:$BC,MATCH($AZ$1,$AP$1:$BC$1,0),0),
IF(OR($M258="지정 캐릭터",IF(ISERROR(FIND("지정 캐릭터 LBP",$M258)),0,1)),
  IF(AND(OR($B258=10,$B258=11),$M258=OFFSET($M258,-1,0)),OFFSET(R258,-1,0),
    INT(VLOOKUP($M258,$AP:$BC,MATCH($AZ$1,$AP$1:$BC$1,0),0)*(VLOOKUP($N258,[2]ActorTable!$1:$1048576,MATCH("표준 DI pr Min",[2]ActorTable!$1:$1,0),0)+$I258*(VLOOKUP($N258,[2]ActorTable!$1:$1048576,MATCH("표준 DI pr Max",[2]ActorTable!$1:$1,0),0)-VLOOKUP($N258,[2]ActorTable!$1:$1048576,MATCH("표준 DI pr Min",[2]ActorTable!$1:$1,0),0)+1)))),
IF($M258="안 지정 캐릭터 영웅등급",
  IF(AND(OR($B258=10,$B258=11),$M258=OFFSET($M258,-1,0)),OFFSET(R258,-1,0),
    VLOOKUP($M258,$AP:$BC,MATCH($AZ$1,$AP$1:$BC$1,0),0)+INT($I258*(VLOOKUP($M258,$AP:$BC,MATCH($BA$1,$AP$1:$BC$1,0),0)-VLOOKUP($M258,$AP:$BC,MATCH($AZ$1,$AP$1:$BC$1,0),0)+1))),
IF($M258="지정 캐릭터 PP",
  IF(AND(OR($B258=10,$B258=11),$M258=OFFSET($M258,-1,0)),OFFSET(R258,-1,0),
    INT($O258*VLOOKUP($M258,$AP:$BC,MATCH($AZ$1,$AP$1:$BC$1,0),0)*IF($O258&lt;=15,1,1+($O258-15)^0.5/8)*CHOOSE(MID($N258,7,1)+1,1,1.25,2)*(VLOOKUP($M258,$AP:$BC,MATCH($BA$1,$AP$1:$BC$1,0),0)+$I258*(VLOOKUP($M258,$AP:$BC,MATCH($BB$1,$AP$1:$BC$1,0),0)-VLOOKUP($M258,$AP:$BC,MATCH($BA$1,$AP$1:$BC$1,0),0))))),
IF(OR($M258="안 지정 캐릭터 PP 일반등급",$M258="안 지정 캐릭터 PP 영웅등급"),
  IF(AND(OR($B258=10,$B258=11),$M258=OFFSET($M258,-1,0)),OFFSET(R258,-1,0),
    $O258*VLOOKUP($M258,$AP:$BC,MATCH($AZ$1,$AP$1:$BC$1,0),0)),
"그외없음")))))))</f>
        <v>1500</v>
      </c>
      <c r="S258" t="str">
        <f ca="1">IF(OR(ISNUMBER(N258),N258="삭제",ISBLANK(N258)),"",
IF(LEFT(N258,5)="Equip",
  IF($BP$1&lt;VLOOKUP(N258,[1]EquipTable!$1:$1048576,MATCH("업데이트순번",[1]EquipTable!$1:$1,0),0),"업데이트순번이상",""),
IF(LEFT(N258,5)="Actor",
  IF($BY$1&lt;VLOOKUP(N258,[2]ActorTable!$1:$1048576,MATCH("업데이트순번",[2]ActorTable!$1:$1,0),0),"업데이트순번이상",""),
"그외없음")))</f>
        <v/>
      </c>
      <c r="T258" t="str">
        <f ca="1">IF(OR(ISNUMBER(N258),N258="삭제",ISBLANK(N258)),"",
IF(LEFT(N258,5)="Equip",IF(MID(N258,7,1)="4","전설",""),
IF(LEFT(N258,5)="Actor",IF(MID(N258,7,1)="2","전설",""),
"그외없음")))</f>
        <v/>
      </c>
      <c r="U258" t="s">
        <v>82</v>
      </c>
      <c r="V258" t="s">
        <v>257</v>
      </c>
      <c r="W258">
        <v>1</v>
      </c>
      <c r="X258" t="s">
        <v>125</v>
      </c>
      <c r="Z258">
        <v>3100</v>
      </c>
      <c r="AA258" t="str">
        <f ca="1">IF(ISBLANK(AB258),"",
VLOOKUP(AB258,OFFSET(INDIRECT("$A:$B"),0,MATCH(AB$1&amp;"_Verify",INDIRECT("$1:$1"),0)-1),2,0)
)</f>
        <v>uph</v>
      </c>
      <c r="AB258" t="s">
        <v>91</v>
      </c>
      <c r="AC258">
        <v>79985</v>
      </c>
      <c r="AD258">
        <v>12</v>
      </c>
      <c r="AE258" t="s">
        <v>125</v>
      </c>
      <c r="AG258">
        <v>3600</v>
      </c>
      <c r="AH258" t="str">
        <f>IF(OR(ISNUMBER(AC258),AC258="삭제",ISBLANK(AC258)),"",
IF(LEFT(AC258,5)="Equip",
  IF($BP$1&lt;VLOOKUP(AC258,[1]EquipTable!$1:$1048576,MATCH("업데이트순번",[1]EquipTable!$1:$1,0),0),"업데이트순번이상",""),
IF(LEFT(AC258,5)="Actor",
  IF($BY$1&lt;VLOOKUP(AC258,[2]ActorTable!$1:$1048576,MATCH("업데이트순번",[2]ActorTable!$1:$1,0),0),"업데이트순번이상",""),
"그외없음")))</f>
        <v/>
      </c>
      <c r="AI258" s="11" t="str">
        <f>IF(OR(ISNUMBER(AC258),AC258="삭제",ISBLANK(AC258)),"",
IF(LEFT(AC258,5)="Equip",IF(MID(AC258,7,1)="4","전설",""),
IF(LEFT(AC258,5)="Actor",IF(MID(AC258,7,1)="2","전설",""),
"그외없음")))</f>
        <v/>
      </c>
      <c r="AJ258" t="str">
        <f>IF(ISBLANK($AB258),"",
IF(AND($B258&gt;=VLOOKUP($AB258,$AP:$AS,3,0),$B258&lt;=VLOOKUP($AB258,$AP:$AS,4,0)),"","슬롯타입이상"))</f>
        <v/>
      </c>
      <c r="AK258" t="str">
        <f>IF(OR(
  AND(NOT(ISERROR(FIND("상자",AB258))),ISBLANK(AC258)),
  AND(ISBLANK(AB258),ISBLANK(AC258)),
  AND(NOT(ISERROR(FIND("안 지정",AB258))),ISNUMBER(AC258))),"",
IF(AND(NOT(ISERROR(FIND("상자",AB258))),NOT(ISBLANK(AC258))),"밸류불필요",
IF(AND(NOT(ISERROR(FIND("안 지정",AB258))),NOT(ISNUMBER(AC258))),"숫자필요",
IF(NOT(ISERROR(FIND("장비",AB258))),
  IFERROR(VLOOKUP(AC258,[1]EquipTable!$A:$T,MATCH("이름참고",[1]EquipTable!$1:$1,0),0),"장비없음"),
IF(NOT(ISERROR(FIND("캐릭터",AB258))),
  IFERROR(VLOOKUP(AC258,[2]ActorTable!$A:$H,MATCH("이름참고",[2]ActorTable!$1:$1,0),0),"캐릭터없음"),
"")))))</f>
        <v/>
      </c>
      <c r="AL258">
        <v>1</v>
      </c>
      <c r="AM258" t="str">
        <f ca="1">IF(ROW()=2,AN258,OFFSET(AM258,-1,0)&amp;IF(LEN(AN258)=0,"",","&amp;AN258))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v>
      </c>
      <c r="AN258" t="str">
        <f ca="1">IF(AL258&lt;&gt;1,"",
"{"""&amp;A$1&amp;""":"&amp;A258
&amp;","""&amp;B$1&amp;""":"&amp;B258
&amp;IF(LEN(AA258)=0,"",","""&amp;AA$1&amp;""":"""&amp;AA258&amp;"""")
&amp;IF(LEN(AC258)=0,"",","""&amp;AC$1&amp;""":"""&amp;AC258&amp;"""")
&amp;IF(LEN(AD258)=0,"",","""&amp;AD$1&amp;""":"&amp;AD258)
&amp;IF(LEN(AE258)=0,"",","""&amp;AE$1&amp;""":"""&amp;AE258&amp;"""")
&amp;IF(LEN(AF258)=0,"",","""&amp;AF$1&amp;""":"&amp;AF258)
&amp;IF(LEN(AG258)=0,"",","""&amp;AG$1&amp;""":"&amp;AG258)&amp;"}")</f>
        <v>{"dy":26,"sl":6,"tp":"uph","vl":"79985","cn":12,"pt":"GO","pr":3600}</v>
      </c>
    </row>
    <row r="259" spans="1:40">
      <c r="A259">
        <v>26</v>
      </c>
      <c r="B259">
        <v>7</v>
      </c>
      <c r="C259">
        <f>IF(B259&lt;=9,0,
IF(B259=10,1,2))</f>
        <v>0</v>
      </c>
      <c r="D259">
        <f ca="1">RAND()</f>
        <v>0.23485979757413911</v>
      </c>
      <c r="E259">
        <f ca="1">RAND()</f>
        <v>0.16368108781978186</v>
      </c>
      <c r="F259">
        <f ca="1">RAND()</f>
        <v>0.9389672584837242</v>
      </c>
      <c r="G259">
        <f ca="1">RAND()</f>
        <v>0.71880146608028694</v>
      </c>
      <c r="H259">
        <f ca="1">RAND()</f>
        <v>0.34384932787188727</v>
      </c>
      <c r="I259">
        <f ca="1">RAND()</f>
        <v>0.86289680204858343</v>
      </c>
      <c r="M259" t="str">
        <f ca="1">IF(LEN(J259)&lt;&gt;0,J259,VLOOKUP(D259+$B259,$BJ:$BK,MATCH($BK$1,$BJ$1:$BK$1,0),1))</f>
        <v>지정 장비</v>
      </c>
      <c r="N259" t="str">
        <f ca="1">IF(LEN(K259)&lt;&gt;0,
  IF(LEN($J259)=0,"두 칸 모두 입력",
  IF($J259="지정 장비",K259,INDEX($CA:$CA,MATCH(K259,$CB:$CB,0)))),
IF($M259="삭제","삭제",
IF($M259="지정 장비",VLOOKUP($E259,OFFSET($BS:$BV,0,IF($B259=6,1,IF($B259=7,2,0))),MATCH($BV$1,OFFSET($BS$1:$BV$1,0,IF($B259=6,1,IF($B259=7,2,0))),0),1),
IF(OR($M259="캐릭터 상자 일반등급",$M259="캐릭터 상자 영웅등급"),"삭제",
IF(OR($M259="지정 캐릭터",$M259="지정 캐릭터 PP",IF(ISERROR(FIND("지정 캐릭터 LBP",$M259)),0,1)),
  IF(AND(OR($B259=10,$B259=11),$M259=OFFSET($M259,-1,0)),OFFSET(N259,-1,0),VLOOKUP($E259,$BZ:$CA,MATCH($CA$1,$BZ$1:$CA$1,0),1)),
IF(OR($M259="안 지정 캐릭터 영웅등급",$M259="안 지정 캐릭터 PP 일반등급",$M259="안 지정 캐릭터 PP 영웅등급"),
  IF(AND(OR($B259=10,$B259=11),$M259=OFFSET($M259,-1,0)),OFFSET(N259,-1,0),INT($E259*100000)),
"그외없음"))))))</f>
        <v>Equip1302</v>
      </c>
      <c r="O259">
        <f ca="1">IF(LEN(L259)&lt;&gt;0,
  IF(OR(LEN($J259)=0,LEN($K259)=0),"세 칸 모두 입력",L259),
IF($M259="삭제","삭제",
IF(OR($M259="지정 장비",$M259="캐릭터 상자 일반등급",$M259="캐릭터 상자 영웅등급",$M259="지정 캐릭터",IF(ISERROR(FIND("지정 캐릭터 LBP",$M259)),0,1),$M259="안 지정 캐릭터 영웅등급"),1,
IF($M259="지정 캐릭터 PP",
  IF(AND(OR($B259=10,$B259=11),$M259=OFFSET($M259,-1,0)),OFFSET(O259,-1,0),
    VLOOKUP($M259,$AP:$BB,MATCH($AX$1,$AP$1:$BB$1,0),0)+INT($E259*(VLOOKUP($M259,$AP:$BB,MATCH($AY$1,$AP$1:$BB$1,0),0)-VLOOKUP($M259,$AP:$BB,MATCH($AX$1,$AP$1:$BB$1,0),0)+1))),
IF(OR($M259="안 지정 캐릭터 PP 일반등급",$M259="안 지정 캐릭터 PP 영웅등급"),
  IF(AND(OR($B259=10,$B259=11),$M259=OFFSET($M259,-1,0)),OFFSET(O259,-1,0),
    VLOOKUP($M259,$AP:$BB,MATCH($AX$1,$AP$1:$BB$1,0),0)+INT($E259*(VLOOKUP($M259,$AP:$BB,MATCH($AY$1,$AP$1:$BB$1,0),0)-VLOOKUP($M259,$AP:$BB,MATCH($AX$1,$AP$1:$BB$1,0),0)+1))),
"그외없음")))))</f>
        <v>1</v>
      </c>
      <c r="P259" t="str">
        <f ca="1">IF($M259="삭제","삭제",
IF($M259="지정 장비",
  IF(ISBLANK(VLOOKUP($N259,[1]EquipTable!$1:$1048576,MATCH("표준 GO pr Min",[1]EquipTable!$1:$1,0),0)),"DI",
    IF(ISBLANK(VLOOKUP($N259,[1]EquipTable!$1:$1048576,MATCH("표준 DI pr Min",[1]EquipTable!$1:$1,0),0)),"GO",
      IF(G259&lt;IF($B259&lt;=1,0.5,0.25),"DI","GO"))),
IF(OR($M259="캐릭터 상자 일반등급",$M259="캐릭터 상자 영웅등급"),"DI",
IF(OR($M259="지정 캐릭터",IF(ISERROR(FIND("지정 캐릭터 LBP",$M259)),0,1),$M259="안 지정 캐릭터 영웅등급"),"DI",
IF($M259="지정 캐릭터 PP","DI",
IF(OR($M259="안 지정 캐릭터 PP 일반등급",$M259="안 지정 캐릭터 PP 영웅등급"),"GO",
"그외없음"))))))</f>
        <v>GO</v>
      </c>
      <c r="Q259" t="str">
        <f ca="1">IF($M259="삭제","삭제",
IF($P259="GO","삭제",
IF($M259="지정 장비",
  IF(ISBLANK(VLOOKUP($N259,[1]EquipTable!$1:$1048576,MATCH("표준 DI pp Min",[1]EquipTable!$1:$1,0),0)),"삭제",
    VLOOKUP($N259,[1]EquipTable!$1:$1048576,MATCH("표준 DI pp Min",[1]EquipTable!$1:$1,0),0)+INT($H259*(VLOOKUP($N259,[1]EquipTable!$1:$1048576,MATCH("표준 DI pp Max",[1]EquipTable!$1:$1,0),0)-VLOOKUP($N259,[1]EquipTable!$1:$1048576,MATCH("표준 DI pp Min",[1]EquipTable!$1:$1,0),0)+1))),
IF(OR($M259="캐릭터 상자 일반등급",$M259="캐릭터 상자 영웅등급"),"삭제",
IF(OR($M259="지정 캐릭터",IF(ISERROR(FIND("지정 캐릭터 LBP",$M259)),0,1)),
  IF(AND(OR($B259=10,$B259=11),$M259=OFFSET($M259,-1,0)),OFFSET(Q259,-1,0),
    IF(ISBLANK(VLOOKUP($N259,[2]ActorTable!$1:$1048576,MATCH("표준 DI pp Min",[2]ActorTable!$1:$1,0),0)),"삭제",
      INT(VLOOKUP($M259,$AP:$BC,MATCH($AZ$1,$AP$1:$BC$1,0),0)*(VLOOKUP($N259,[2]ActorTable!$1:$1048576,MATCH("표준 DI pp Min",[2]ActorTable!$1:$1,0),0)+$H259*(VLOOKUP($N259,[2]ActorTable!$1:$1048576,MATCH("표준 DI pp Max",[2]ActorTable!$1:$1,0),0)-VLOOKUP($N259,[2]ActorTable!$1:$1048576,MATCH("표준 DI pp Min",[2]ActorTable!$1:$1,0),0)+1))))),
IF($M259="안 지정 캐릭터 영웅등급",
  IF(AND(OR($B259=10,$B259=11),$M259=OFFSET($M259,-1,0)),OFFSET(Q259,-1,0),
    VLOOKUP($M259,$AP:$BC,MATCH($BB$1,$AP$1:$BC$1,0),0)+INT($H259*(VLOOKUP($M259,$AP:$BC,MATCH($BC$1,$AP$1:$BC$1,0),0)-VLOOKUP($M259,$AP:$BC,MATCH($BB$1,$AP$1:$BC$1,0),0)+1))),
IF($M259="지정 캐릭터 PP",
  IF(AND(OR($B259=10,$B259=11),$M259=OFFSET($M259,-1,0)),OFFSET(Q259,-1,0),
    INT($O259*VLOOKUP($M259,$AP:$BC,MATCH($AZ$1,$AP$1:$BC$1,0),0)*IF($O259&lt;=15,1,1+($O259-15)^0.5/8)*CHOOSE(MID($N259,7,1)+1,1,1.25,2))),
"그외없음")))))))</f>
        <v>삭제</v>
      </c>
      <c r="R259">
        <f ca="1">IF($M259="삭제","삭제",
IF($M259="지정 장비",
  IF($P259="DI",
    VLOOKUP($N259,[1]EquipTable!$1:$1048576,MATCH("표준 DI pr Min",[1]EquipTable!$1:$1,0),0)+INT($I259*(VLOOKUP($N259,[1]EquipTable!$1:$1048576,MATCH("표준 DI pr Max",[1]EquipTable!$1:$1,0),0)-VLOOKUP($N259,[1]EquipTable!$1:$1048576,MATCH("표준 DI pr Min",[1]EquipTable!$1:$1,0),0)+1)),
    ROUNDDOWN(VLOOKUP($N259,[1]EquipTable!$1:$1048576,MATCH("표준 GO pr Min",[1]EquipTable!$1:$1,0),0)+INT($I259*(VLOOKUP($N259,[1]EquipTable!$1:$1048576,MATCH("표준 GO pr Max",[1]EquipTable!$1:$1,0),0)-VLOOKUP($N259,[1]EquipTable!$1:$1048576,MATCH("표준 GO pr Min",[1]EquipTable!$1:$1,0),0)+100)),-2)),
IF(OR($M259="캐릭터 상자 일반등급",$M259="캐릭터 상자 영웅등급"),VLOOKUP($M259,$AP:$BC,MATCH($AZ$1,$AP$1:$BC$1,0),0),
IF(OR($M259="지정 캐릭터",IF(ISERROR(FIND("지정 캐릭터 LBP",$M259)),0,1)),
  IF(AND(OR($B259=10,$B259=11),$M259=OFFSET($M259,-1,0)),OFFSET(R259,-1,0),
    INT(VLOOKUP($M259,$AP:$BC,MATCH($AZ$1,$AP$1:$BC$1,0),0)*(VLOOKUP($N259,[2]ActorTable!$1:$1048576,MATCH("표준 DI pr Min",[2]ActorTable!$1:$1,0),0)+$I259*(VLOOKUP($N259,[2]ActorTable!$1:$1048576,MATCH("표준 DI pr Max",[2]ActorTable!$1:$1,0),0)-VLOOKUP($N259,[2]ActorTable!$1:$1048576,MATCH("표준 DI pr Min",[2]ActorTable!$1:$1,0),0)+1)))),
IF($M259="안 지정 캐릭터 영웅등급",
  IF(AND(OR($B259=10,$B259=11),$M259=OFFSET($M259,-1,0)),OFFSET(R259,-1,0),
    VLOOKUP($M259,$AP:$BC,MATCH($AZ$1,$AP$1:$BC$1,0),0)+INT($I259*(VLOOKUP($M259,$AP:$BC,MATCH($BA$1,$AP$1:$BC$1,0),0)-VLOOKUP($M259,$AP:$BC,MATCH($AZ$1,$AP$1:$BC$1,0),0)+1))),
IF($M259="지정 캐릭터 PP",
  IF(AND(OR($B259=10,$B259=11),$M259=OFFSET($M259,-1,0)),OFFSET(R259,-1,0),
    INT($O259*VLOOKUP($M259,$AP:$BC,MATCH($AZ$1,$AP$1:$BC$1,0),0)*IF($O259&lt;=15,1,1+($O259-15)^0.5/8)*CHOOSE(MID($N259,7,1)+1,1,1.25,2)*(VLOOKUP($M259,$AP:$BC,MATCH($BA$1,$AP$1:$BC$1,0),0)+$I259*(VLOOKUP($M259,$AP:$BC,MATCH($BB$1,$AP$1:$BC$1,0),0)-VLOOKUP($M259,$AP:$BC,MATCH($BA$1,$AP$1:$BC$1,0),0))))),
IF(OR($M259="안 지정 캐릭터 PP 일반등급",$M259="안 지정 캐릭터 PP 영웅등급"),
  IF(AND(OR($B259=10,$B259=11),$M259=OFFSET($M259,-1,0)),OFFSET(R259,-1,0),
    $O259*VLOOKUP($M259,$AP:$BC,MATCH($AZ$1,$AP$1:$BC$1,0),0)),
"그외없음")))))))</f>
        <v>7900</v>
      </c>
      <c r="S259" t="str">
        <f ca="1">IF(OR(ISNUMBER(N259),N259="삭제",ISBLANK(N259)),"",
IF(LEFT(N259,5)="Equip",
  IF($BP$1&lt;VLOOKUP(N259,[1]EquipTable!$1:$1048576,MATCH("업데이트순번",[1]EquipTable!$1:$1,0),0),"업데이트순번이상",""),
IF(LEFT(N259,5)="Actor",
  IF($BY$1&lt;VLOOKUP(N259,[2]ActorTable!$1:$1048576,MATCH("업데이트순번",[2]ActorTable!$1:$1,0),0),"업데이트순번이상",""),
"그외없음")))</f>
        <v/>
      </c>
      <c r="T259" t="str">
        <f ca="1">IF(OR(ISNUMBER(N259),N259="삭제",ISBLANK(N259)),"",
IF(LEFT(N259,5)="Equip",IF(MID(N259,7,1)="4","전설",""),
IF(LEFT(N259,5)="Actor",IF(MID(N259,7,1)="2","전설",""),
"그외없음")))</f>
        <v/>
      </c>
      <c r="U259" t="s">
        <v>82</v>
      </c>
      <c r="V259" t="s">
        <v>240</v>
      </c>
      <c r="W259">
        <v>1</v>
      </c>
      <c r="X259" t="s">
        <v>125</v>
      </c>
      <c r="Z259">
        <v>1500</v>
      </c>
      <c r="AA259" t="str">
        <f ca="1">IF(ISBLANK(AB259),"",
VLOOKUP(AB259,OFFSET(INDIRECT("$A:$B"),0,MATCH(AB$1&amp;"_Verify",INDIRECT("$1:$1"),0)-1),2,0)
)</f>
        <v>fe</v>
      </c>
      <c r="AB259" t="s">
        <v>82</v>
      </c>
      <c r="AC259" t="s">
        <v>378</v>
      </c>
      <c r="AD259">
        <v>1</v>
      </c>
      <c r="AE259" t="s">
        <v>125</v>
      </c>
      <c r="AG259">
        <v>3800</v>
      </c>
      <c r="AH259" t="str">
        <f ca="1">IF(OR(ISNUMBER(AC259),AC259="삭제",ISBLANK(AC259)),"",
IF(LEFT(AC259,5)="Equip",
  IF($BP$1&lt;VLOOKUP(AC259,[1]EquipTable!$1:$1048576,MATCH("업데이트순번",[1]EquipTable!$1:$1,0),0),"업데이트순번이상",""),
IF(LEFT(AC259,5)="Actor",
  IF($BY$1&lt;VLOOKUP(AC259,[2]ActorTable!$1:$1048576,MATCH("업데이트순번",[2]ActorTable!$1:$1,0),0),"업데이트순번이상",""),
"그외없음")))</f>
        <v/>
      </c>
      <c r="AI259" s="11" t="str">
        <f>IF(OR(ISNUMBER(AC259),AC259="삭제",ISBLANK(AC259)),"",
IF(LEFT(AC259,5)="Equip",IF(MID(AC259,7,1)="4","전설",""),
IF(LEFT(AC259,5)="Actor",IF(MID(AC259,7,1)="2","전설",""),
"그외없음")))</f>
        <v/>
      </c>
      <c r="AJ259" t="str">
        <f>IF(ISBLANK($AB259),"",
IF(AND($B259&gt;=VLOOKUP($AB259,$AP:$AS,3,0),$B259&lt;=VLOOKUP($AB259,$AP:$AS,4,0)),"","슬롯타입이상"))</f>
        <v/>
      </c>
      <c r="AK259" t="str">
        <f ca="1">IF(OR(
  AND(NOT(ISERROR(FIND("상자",AB259))),ISBLANK(AC259)),
  AND(ISBLANK(AB259),ISBLANK(AC259)),
  AND(NOT(ISERROR(FIND("안 지정",AB259))),ISNUMBER(AC259))),"",
IF(AND(NOT(ISERROR(FIND("상자",AB259))),NOT(ISBLANK(AC259))),"밸류불필요",
IF(AND(NOT(ISERROR(FIND("안 지정",AB259))),NOT(ISNUMBER(AC259))),"숫자필요",
IF(NOT(ISERROR(FIND("장비",AB259))),
  IFERROR(VLOOKUP(AC259,[1]EquipTable!$A:$T,MATCH("이름참고",[1]EquipTable!$1:$1,0),0),"장비없음"),
IF(NOT(ISERROR(FIND("캐릭터",AB259))),
  IFERROR(VLOOKUP(AC259,[2]ActorTable!$A:$H,MATCH("이름참고",[2]ActorTable!$1:$1,0),0),"캐릭터없음"),
"")))))</f>
        <v>버블 블래스터</v>
      </c>
      <c r="AL259">
        <v>1</v>
      </c>
      <c r="AM259" t="str">
        <f ca="1">IF(ROW()=2,AN259,OFFSET(AM259,-1,0)&amp;IF(LEN(AN259)=0,"",","&amp;AN259))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v>
      </c>
      <c r="AN259" t="str">
        <f ca="1">IF(AL259&lt;&gt;1,"",
"{"""&amp;A$1&amp;""":"&amp;A259
&amp;","""&amp;B$1&amp;""":"&amp;B259
&amp;IF(LEN(AA259)=0,"",","""&amp;AA$1&amp;""":"""&amp;AA259&amp;"""")
&amp;IF(LEN(AC259)=0,"",","""&amp;AC$1&amp;""":"""&amp;AC259&amp;"""")
&amp;IF(LEN(AD259)=0,"",","""&amp;AD$1&amp;""":"&amp;AD259)
&amp;IF(LEN(AE259)=0,"",","""&amp;AE$1&amp;""":"""&amp;AE259&amp;"""")
&amp;IF(LEN(AF259)=0,"",","""&amp;AF$1&amp;""":"&amp;AF259)
&amp;IF(LEN(AG259)=0,"",","""&amp;AG$1&amp;""":"&amp;AG259)&amp;"}")</f>
        <v>{"dy":26,"sl":7,"tp":"fe","vl":"Equip6102","cn":1,"pt":"GO","pr":3800}</v>
      </c>
    </row>
    <row r="260" spans="1:40">
      <c r="A260">
        <v>26</v>
      </c>
      <c r="B260">
        <v>8</v>
      </c>
      <c r="C260">
        <f>IF(B260&lt;=9,0,
IF(B260=10,1,2))</f>
        <v>0</v>
      </c>
      <c r="D260">
        <f ca="1">RAND()</f>
        <v>0.79668838121654384</v>
      </c>
      <c r="E260">
        <f ca="1">RAND()</f>
        <v>0.86995816099291357</v>
      </c>
      <c r="F260">
        <f ca="1">RAND()</f>
        <v>0.42505638920833222</v>
      </c>
      <c r="G260">
        <f ca="1">RAND()</f>
        <v>0.49171682657164761</v>
      </c>
      <c r="H260">
        <f ca="1">RAND()</f>
        <v>0.86336200418230113</v>
      </c>
      <c r="I260">
        <f ca="1">RAND()</f>
        <v>0.56205688769561202</v>
      </c>
      <c r="M260" t="str">
        <f ca="1">IF(LEN(J260)&lt;&gt;0,J260,VLOOKUP(D260+$B260,$BJ:$BK,MATCH($BK$1,$BJ$1:$BK$1,0),1))</f>
        <v>삭제</v>
      </c>
      <c r="N260" t="str">
        <f ca="1">IF(LEN(K260)&lt;&gt;0,
  IF(LEN($J260)=0,"두 칸 모두 입력",
  IF($J260="지정 장비",K260,INDEX($CA:$CA,MATCH(K260,$CB:$CB,0)))),
IF($M260="삭제","삭제",
IF($M260="지정 장비",VLOOKUP($E260,OFFSET($BS:$BV,0,IF($B260=6,1,IF($B260=7,2,0))),MATCH($BV$1,OFFSET($BS$1:$BV$1,0,IF($B260=6,1,IF($B260=7,2,0))),0),1),
IF(OR($M260="캐릭터 상자 일반등급",$M260="캐릭터 상자 영웅등급"),"삭제",
IF(OR($M260="지정 캐릭터",$M260="지정 캐릭터 PP",IF(ISERROR(FIND("지정 캐릭터 LBP",$M260)),0,1)),
  IF(AND(OR($B260=10,$B260=11),$M260=OFFSET($M260,-1,0)),OFFSET(N260,-1,0),VLOOKUP($E260,$BZ:$CA,MATCH($CA$1,$BZ$1:$CA$1,0),1)),
IF(OR($M260="안 지정 캐릭터 영웅등급",$M260="안 지정 캐릭터 PP 일반등급",$M260="안 지정 캐릭터 PP 영웅등급"),
  IF(AND(OR($B260=10,$B260=11),$M260=OFFSET($M260,-1,0)),OFFSET(N260,-1,0),INT($E260*100000)),
"그외없음"))))))</f>
        <v>삭제</v>
      </c>
      <c r="O260" t="str">
        <f ca="1">IF(LEN(L260)&lt;&gt;0,
  IF(OR(LEN($J260)=0,LEN($K260)=0),"세 칸 모두 입력",L260),
IF($M260="삭제","삭제",
IF(OR($M260="지정 장비",$M260="캐릭터 상자 일반등급",$M260="캐릭터 상자 영웅등급",$M260="지정 캐릭터",IF(ISERROR(FIND("지정 캐릭터 LBP",$M260)),0,1),$M260="안 지정 캐릭터 영웅등급"),1,
IF($M260="지정 캐릭터 PP",
  IF(AND(OR($B260=10,$B260=11),$M260=OFFSET($M260,-1,0)),OFFSET(O260,-1,0),
    VLOOKUP($M260,$AP:$BB,MATCH($AX$1,$AP$1:$BB$1,0),0)+INT($E260*(VLOOKUP($M260,$AP:$BB,MATCH($AY$1,$AP$1:$BB$1,0),0)-VLOOKUP($M260,$AP:$BB,MATCH($AX$1,$AP$1:$BB$1,0),0)+1))),
IF(OR($M260="안 지정 캐릭터 PP 일반등급",$M260="안 지정 캐릭터 PP 영웅등급"),
  IF(AND(OR($B260=10,$B260=11),$M260=OFFSET($M260,-1,0)),OFFSET(O260,-1,0),
    VLOOKUP($M260,$AP:$BB,MATCH($AX$1,$AP$1:$BB$1,0),0)+INT($E260*(VLOOKUP($M260,$AP:$BB,MATCH($AY$1,$AP$1:$BB$1,0),0)-VLOOKUP($M260,$AP:$BB,MATCH($AX$1,$AP$1:$BB$1,0),0)+1))),
"그외없음")))))</f>
        <v>삭제</v>
      </c>
      <c r="P260" t="str">
        <f ca="1">IF($M260="삭제","삭제",
IF($M260="지정 장비",
  IF(ISBLANK(VLOOKUP($N260,[1]EquipTable!$1:$1048576,MATCH("표준 GO pr Min",[1]EquipTable!$1:$1,0),0)),"DI",
    IF(ISBLANK(VLOOKUP($N260,[1]EquipTable!$1:$1048576,MATCH("표준 DI pr Min",[1]EquipTable!$1:$1,0),0)),"GO",
      IF(G260&lt;IF($B260&lt;=1,0.5,0.25),"DI","GO"))),
IF(OR($M260="캐릭터 상자 일반등급",$M260="캐릭터 상자 영웅등급"),"DI",
IF(OR($M260="지정 캐릭터",IF(ISERROR(FIND("지정 캐릭터 LBP",$M260)),0,1),$M260="안 지정 캐릭터 영웅등급"),"DI",
IF($M260="지정 캐릭터 PP","DI",
IF(OR($M260="안 지정 캐릭터 PP 일반등급",$M260="안 지정 캐릭터 PP 영웅등급"),"GO",
"그외없음"))))))</f>
        <v>삭제</v>
      </c>
      <c r="Q260" t="str">
        <f ca="1">IF($M260="삭제","삭제",
IF($P260="GO","삭제",
IF($M260="지정 장비",
  IF(ISBLANK(VLOOKUP($N260,[1]EquipTable!$1:$1048576,MATCH("표준 DI pp Min",[1]EquipTable!$1:$1,0),0)),"삭제",
    VLOOKUP($N260,[1]EquipTable!$1:$1048576,MATCH("표준 DI pp Min",[1]EquipTable!$1:$1,0),0)+INT($H260*(VLOOKUP($N260,[1]EquipTable!$1:$1048576,MATCH("표준 DI pp Max",[1]EquipTable!$1:$1,0),0)-VLOOKUP($N260,[1]EquipTable!$1:$1048576,MATCH("표준 DI pp Min",[1]EquipTable!$1:$1,0),0)+1))),
IF(OR($M260="캐릭터 상자 일반등급",$M260="캐릭터 상자 영웅등급"),"삭제",
IF(OR($M260="지정 캐릭터",IF(ISERROR(FIND("지정 캐릭터 LBP",$M260)),0,1)),
  IF(AND(OR($B260=10,$B260=11),$M260=OFFSET($M260,-1,0)),OFFSET(Q260,-1,0),
    IF(ISBLANK(VLOOKUP($N260,[2]ActorTable!$1:$1048576,MATCH("표준 DI pp Min",[2]ActorTable!$1:$1,0),0)),"삭제",
      INT(VLOOKUP($M260,$AP:$BC,MATCH($AZ$1,$AP$1:$BC$1,0),0)*(VLOOKUP($N260,[2]ActorTable!$1:$1048576,MATCH("표준 DI pp Min",[2]ActorTable!$1:$1,0),0)+$H260*(VLOOKUP($N260,[2]ActorTable!$1:$1048576,MATCH("표준 DI pp Max",[2]ActorTable!$1:$1,0),0)-VLOOKUP($N260,[2]ActorTable!$1:$1048576,MATCH("표준 DI pp Min",[2]ActorTable!$1:$1,0),0)+1))))),
IF($M260="안 지정 캐릭터 영웅등급",
  IF(AND(OR($B260=10,$B260=11),$M260=OFFSET($M260,-1,0)),OFFSET(Q260,-1,0),
    VLOOKUP($M260,$AP:$BC,MATCH($BB$1,$AP$1:$BC$1,0),0)+INT($H260*(VLOOKUP($M260,$AP:$BC,MATCH($BC$1,$AP$1:$BC$1,0),0)-VLOOKUP($M260,$AP:$BC,MATCH($BB$1,$AP$1:$BC$1,0),0)+1))),
IF($M260="지정 캐릭터 PP",
  IF(AND(OR($B260=10,$B260=11),$M260=OFFSET($M260,-1,0)),OFFSET(Q260,-1,0),
    INT($O260*VLOOKUP($M260,$AP:$BC,MATCH($AZ$1,$AP$1:$BC$1,0),0)*IF($O260&lt;=15,1,1+($O260-15)^0.5/8)*CHOOSE(MID($N260,7,1)+1,1,1.25,2))),
"그외없음")))))))</f>
        <v>삭제</v>
      </c>
      <c r="R260" t="str">
        <f ca="1">IF($M260="삭제","삭제",
IF($M260="지정 장비",
  IF($P260="DI",
    VLOOKUP($N260,[1]EquipTable!$1:$1048576,MATCH("표준 DI pr Min",[1]EquipTable!$1:$1,0),0)+INT($I260*(VLOOKUP($N260,[1]EquipTable!$1:$1048576,MATCH("표준 DI pr Max",[1]EquipTable!$1:$1,0),0)-VLOOKUP($N260,[1]EquipTable!$1:$1048576,MATCH("표준 DI pr Min",[1]EquipTable!$1:$1,0),0)+1)),
    ROUNDDOWN(VLOOKUP($N260,[1]EquipTable!$1:$1048576,MATCH("표준 GO pr Min",[1]EquipTable!$1:$1,0),0)+INT($I260*(VLOOKUP($N260,[1]EquipTable!$1:$1048576,MATCH("표준 GO pr Max",[1]EquipTable!$1:$1,0),0)-VLOOKUP($N260,[1]EquipTable!$1:$1048576,MATCH("표준 GO pr Min",[1]EquipTable!$1:$1,0),0)+100)),-2)),
IF(OR($M260="캐릭터 상자 일반등급",$M260="캐릭터 상자 영웅등급"),VLOOKUP($M260,$AP:$BC,MATCH($AZ$1,$AP$1:$BC$1,0),0),
IF(OR($M260="지정 캐릭터",IF(ISERROR(FIND("지정 캐릭터 LBP",$M260)),0,1)),
  IF(AND(OR($B260=10,$B260=11),$M260=OFFSET($M260,-1,0)),OFFSET(R260,-1,0),
    INT(VLOOKUP($M260,$AP:$BC,MATCH($AZ$1,$AP$1:$BC$1,0),0)*(VLOOKUP($N260,[2]ActorTable!$1:$1048576,MATCH("표준 DI pr Min",[2]ActorTable!$1:$1,0),0)+$I260*(VLOOKUP($N260,[2]ActorTable!$1:$1048576,MATCH("표준 DI pr Max",[2]ActorTable!$1:$1,0),0)-VLOOKUP($N260,[2]ActorTable!$1:$1048576,MATCH("표준 DI pr Min",[2]ActorTable!$1:$1,0),0)+1)))),
IF($M260="안 지정 캐릭터 영웅등급",
  IF(AND(OR($B260=10,$B260=11),$M260=OFFSET($M260,-1,0)),OFFSET(R260,-1,0),
    VLOOKUP($M260,$AP:$BC,MATCH($AZ$1,$AP$1:$BC$1,0),0)+INT($I260*(VLOOKUP($M260,$AP:$BC,MATCH($BA$1,$AP$1:$BC$1,0),0)-VLOOKUP($M260,$AP:$BC,MATCH($AZ$1,$AP$1:$BC$1,0),0)+1))),
IF($M260="지정 캐릭터 PP",
  IF(AND(OR($B260=10,$B260=11),$M260=OFFSET($M260,-1,0)),OFFSET(R260,-1,0),
    INT($O260*VLOOKUP($M260,$AP:$BC,MATCH($AZ$1,$AP$1:$BC$1,0),0)*IF($O260&lt;=15,1,1+($O260-15)^0.5/8)*CHOOSE(MID($N260,7,1)+1,1,1.25,2)*(VLOOKUP($M260,$AP:$BC,MATCH($BA$1,$AP$1:$BC$1,0),0)+$I260*(VLOOKUP($M260,$AP:$BC,MATCH($BB$1,$AP$1:$BC$1,0),0)-VLOOKUP($M260,$AP:$BC,MATCH($BA$1,$AP$1:$BC$1,0),0))))),
IF(OR($M260="안 지정 캐릭터 PP 일반등급",$M260="안 지정 캐릭터 PP 영웅등급"),
  IF(AND(OR($B260=10,$B260=11),$M260=OFFSET($M260,-1,0)),OFFSET(R260,-1,0),
    $O260*VLOOKUP($M260,$AP:$BC,MATCH($AZ$1,$AP$1:$BC$1,0),0)),
"그외없음")))))))</f>
        <v>삭제</v>
      </c>
      <c r="S260" t="str">
        <f ca="1">IF(OR(ISNUMBER(N260),N260="삭제",ISBLANK(N260)),"",
IF(LEFT(N260,5)="Equip",
  IF($BP$1&lt;VLOOKUP(N260,[1]EquipTable!$1:$1048576,MATCH("업데이트순번",[1]EquipTable!$1:$1,0),0),"업데이트순번이상",""),
IF(LEFT(N260,5)="Actor",
  IF($BY$1&lt;VLOOKUP(N260,[2]ActorTable!$1:$1048576,MATCH("업데이트순번",[2]ActorTable!$1:$1,0),0),"업데이트순번이상",""),
"그외없음")))</f>
        <v/>
      </c>
      <c r="T260" t="str">
        <f ca="1">IF(OR(ISNUMBER(N260),N260="삭제",ISBLANK(N260)),"",
IF(LEFT(N260,5)="Equip",IF(MID(N260,7,1)="4","전설",""),
IF(LEFT(N260,5)="Actor",IF(MID(N260,7,1)="2","전설",""),
"그외없음")))</f>
        <v/>
      </c>
      <c r="AA260" t="str">
        <f ca="1">IF(ISBLANK(AB260),"",
VLOOKUP(AB260,OFFSET(INDIRECT("$A:$B"),0,MATCH(AB$1&amp;"_Verify",INDIRECT("$1:$1"),0)-1),2,0)
)</f>
        <v/>
      </c>
      <c r="AH260" t="str">
        <f>IF(OR(ISNUMBER(AC260),AC260="삭제",ISBLANK(AC260)),"",
IF(LEFT(AC260,5)="Equip",
  IF($BP$1&lt;VLOOKUP(AC260,[1]EquipTable!$1:$1048576,MATCH("업데이트순번",[1]EquipTable!$1:$1,0),0),"업데이트순번이상",""),
IF(LEFT(AC260,5)="Actor",
  IF($BY$1&lt;VLOOKUP(AC260,[2]ActorTable!$1:$1048576,MATCH("업데이트순번",[2]ActorTable!$1:$1,0),0),"업데이트순번이상",""),
"그외없음")))</f>
        <v/>
      </c>
      <c r="AI260" s="11" t="str">
        <f>IF(OR(ISNUMBER(AC260),AC260="삭제",ISBLANK(AC260)),"",
IF(LEFT(AC260,5)="Equip",IF(MID(AC260,7,1)="4","전설",""),
IF(LEFT(AC260,5)="Actor",IF(MID(AC260,7,1)="2","전설",""),
"그외없음")))</f>
        <v/>
      </c>
      <c r="AJ260" t="str">
        <f>IF(ISBLANK($AB260),"",
IF(AND($B260&gt;=VLOOKUP($AB260,$AP:$AS,3,0),$B260&lt;=VLOOKUP($AB260,$AP:$AS,4,0)),"","슬롯타입이상"))</f>
        <v/>
      </c>
      <c r="AK260" t="str">
        <f>IF(OR(
  AND(NOT(ISERROR(FIND("상자",AB260))),ISBLANK(AC260)),
  AND(ISBLANK(AB260),ISBLANK(AC260)),
  AND(NOT(ISERROR(FIND("안 지정",AB260))),ISNUMBER(AC260))),"",
IF(AND(NOT(ISERROR(FIND("상자",AB260))),NOT(ISBLANK(AC260))),"밸류불필요",
IF(AND(NOT(ISERROR(FIND("안 지정",AB260))),NOT(ISNUMBER(AC260))),"숫자필요",
IF(NOT(ISERROR(FIND("장비",AB260))),
  IFERROR(VLOOKUP(AC260,[1]EquipTable!$A:$T,MATCH("이름참고",[1]EquipTable!$1:$1,0),0),"장비없음"),
IF(NOT(ISERROR(FIND("캐릭터",AB260))),
  IFERROR(VLOOKUP(AC260,[2]ActorTable!$A:$H,MATCH("이름참고",[2]ActorTable!$1:$1,0),0),"캐릭터없음"),
"")))))</f>
        <v/>
      </c>
      <c r="AL260">
        <v>1</v>
      </c>
      <c r="AM260" t="str">
        <f ca="1">IF(ROW()=2,AN260,OFFSET(AM260,-1,0)&amp;IF(LEN(AN260)=0,"",","&amp;AN260))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v>
      </c>
      <c r="AN260" t="str">
        <f ca="1">IF(AL260&lt;&gt;1,"",
"{"""&amp;A$1&amp;""":"&amp;A260
&amp;","""&amp;B$1&amp;""":"&amp;B260
&amp;IF(LEN(AA260)=0,"",","""&amp;AA$1&amp;""":"""&amp;AA260&amp;"""")
&amp;IF(LEN(AC260)=0,"",","""&amp;AC$1&amp;""":"""&amp;AC260&amp;"""")
&amp;IF(LEN(AD260)=0,"",","""&amp;AD$1&amp;""":"&amp;AD260)
&amp;IF(LEN(AE260)=0,"",","""&amp;AE$1&amp;""":"""&amp;AE260&amp;"""")
&amp;IF(LEN(AF260)=0,"",","""&amp;AF$1&amp;""":"&amp;AF260)
&amp;IF(LEN(AG260)=0,"",","""&amp;AG$1&amp;""":"&amp;AG260)&amp;"}")</f>
        <v>{"dy":26,"sl":8}</v>
      </c>
    </row>
    <row r="261" spans="1:40">
      <c r="A261">
        <v>26</v>
      </c>
      <c r="B261">
        <v>9</v>
      </c>
      <c r="C261">
        <f>IF(B261&lt;=9,0,
IF(B261=10,1,2))</f>
        <v>0</v>
      </c>
      <c r="D261">
        <f ca="1">RAND()</f>
        <v>0.74733027343202485</v>
      </c>
      <c r="E261">
        <f ca="1">RAND()</f>
        <v>0.14417605359719954</v>
      </c>
      <c r="F261">
        <f ca="1">RAND()</f>
        <v>6.4041217140336726E-2</v>
      </c>
      <c r="G261">
        <f ca="1">RAND()</f>
        <v>0.23349103792412673</v>
      </c>
      <c r="H261">
        <f ca="1">RAND()</f>
        <v>0.49495398259979462</v>
      </c>
      <c r="I261">
        <f ca="1">RAND()</f>
        <v>0.91955885386108827</v>
      </c>
      <c r="M261" t="str">
        <f ca="1">IF(LEN(J261)&lt;&gt;0,J261,VLOOKUP(D261+$B261,$BJ:$BK,MATCH($BK$1,$BJ$1:$BK$1,0),1))</f>
        <v>삭제</v>
      </c>
      <c r="N261" t="str">
        <f ca="1">IF(LEN(K261)&lt;&gt;0,
  IF(LEN($J261)=0,"두 칸 모두 입력",
  IF($J261="지정 장비",K261,INDEX($CA:$CA,MATCH(K261,$CB:$CB,0)))),
IF($M261="삭제","삭제",
IF($M261="지정 장비",VLOOKUP($E261,OFFSET($BS:$BV,0,IF($B261=6,1,IF($B261=7,2,0))),MATCH($BV$1,OFFSET($BS$1:$BV$1,0,IF($B261=6,1,IF($B261=7,2,0))),0),1),
IF(OR($M261="캐릭터 상자 일반등급",$M261="캐릭터 상자 영웅등급"),"삭제",
IF(OR($M261="지정 캐릭터",$M261="지정 캐릭터 PP",IF(ISERROR(FIND("지정 캐릭터 LBP",$M261)),0,1)),
  IF(AND(OR($B261=10,$B261=11),$M261=OFFSET($M261,-1,0)),OFFSET(N261,-1,0),VLOOKUP($E261,$BZ:$CA,MATCH($CA$1,$BZ$1:$CA$1,0),1)),
IF(OR($M261="안 지정 캐릭터 영웅등급",$M261="안 지정 캐릭터 PP 일반등급",$M261="안 지정 캐릭터 PP 영웅등급"),
  IF(AND(OR($B261=10,$B261=11),$M261=OFFSET($M261,-1,0)),OFFSET(N261,-1,0),INT($E261*100000)),
"그외없음"))))))</f>
        <v>삭제</v>
      </c>
      <c r="O261" t="str">
        <f ca="1">IF(LEN(L261)&lt;&gt;0,
  IF(OR(LEN($J261)=0,LEN($K261)=0),"세 칸 모두 입력",L261),
IF($M261="삭제","삭제",
IF(OR($M261="지정 장비",$M261="캐릭터 상자 일반등급",$M261="캐릭터 상자 영웅등급",$M261="지정 캐릭터",IF(ISERROR(FIND("지정 캐릭터 LBP",$M261)),0,1),$M261="안 지정 캐릭터 영웅등급"),1,
IF($M261="지정 캐릭터 PP",
  IF(AND(OR($B261=10,$B261=11),$M261=OFFSET($M261,-1,0)),OFFSET(O261,-1,0),
    VLOOKUP($M261,$AP:$BB,MATCH($AX$1,$AP$1:$BB$1,0),0)+INT($E261*(VLOOKUP($M261,$AP:$BB,MATCH($AY$1,$AP$1:$BB$1,0),0)-VLOOKUP($M261,$AP:$BB,MATCH($AX$1,$AP$1:$BB$1,0),0)+1))),
IF(OR($M261="안 지정 캐릭터 PP 일반등급",$M261="안 지정 캐릭터 PP 영웅등급"),
  IF(AND(OR($B261=10,$B261=11),$M261=OFFSET($M261,-1,0)),OFFSET(O261,-1,0),
    VLOOKUP($M261,$AP:$BB,MATCH($AX$1,$AP$1:$BB$1,0),0)+INT($E261*(VLOOKUP($M261,$AP:$BB,MATCH($AY$1,$AP$1:$BB$1,0),0)-VLOOKUP($M261,$AP:$BB,MATCH($AX$1,$AP$1:$BB$1,0),0)+1))),
"그외없음")))))</f>
        <v>삭제</v>
      </c>
      <c r="P261" t="str">
        <f ca="1">IF($M261="삭제","삭제",
IF($M261="지정 장비",
  IF(ISBLANK(VLOOKUP($N261,[1]EquipTable!$1:$1048576,MATCH("표준 GO pr Min",[1]EquipTable!$1:$1,0),0)),"DI",
    IF(ISBLANK(VLOOKUP($N261,[1]EquipTable!$1:$1048576,MATCH("표준 DI pr Min",[1]EquipTable!$1:$1,0),0)),"GO",
      IF(G261&lt;IF($B261&lt;=1,0.5,0.25),"DI","GO"))),
IF(OR($M261="캐릭터 상자 일반등급",$M261="캐릭터 상자 영웅등급"),"DI",
IF(OR($M261="지정 캐릭터",IF(ISERROR(FIND("지정 캐릭터 LBP",$M261)),0,1),$M261="안 지정 캐릭터 영웅등급"),"DI",
IF($M261="지정 캐릭터 PP","DI",
IF(OR($M261="안 지정 캐릭터 PP 일반등급",$M261="안 지정 캐릭터 PP 영웅등급"),"GO",
"그외없음"))))))</f>
        <v>삭제</v>
      </c>
      <c r="Q261" t="str">
        <f ca="1">IF($M261="삭제","삭제",
IF($P261="GO","삭제",
IF($M261="지정 장비",
  IF(ISBLANK(VLOOKUP($N261,[1]EquipTable!$1:$1048576,MATCH("표준 DI pp Min",[1]EquipTable!$1:$1,0),0)),"삭제",
    VLOOKUP($N261,[1]EquipTable!$1:$1048576,MATCH("표준 DI pp Min",[1]EquipTable!$1:$1,0),0)+INT($H261*(VLOOKUP($N261,[1]EquipTable!$1:$1048576,MATCH("표준 DI pp Max",[1]EquipTable!$1:$1,0),0)-VLOOKUP($N261,[1]EquipTable!$1:$1048576,MATCH("표준 DI pp Min",[1]EquipTable!$1:$1,0),0)+1))),
IF(OR($M261="캐릭터 상자 일반등급",$M261="캐릭터 상자 영웅등급"),"삭제",
IF(OR($M261="지정 캐릭터",IF(ISERROR(FIND("지정 캐릭터 LBP",$M261)),0,1)),
  IF(AND(OR($B261=10,$B261=11),$M261=OFFSET($M261,-1,0)),OFFSET(Q261,-1,0),
    IF(ISBLANK(VLOOKUP($N261,[2]ActorTable!$1:$1048576,MATCH("표준 DI pp Min",[2]ActorTable!$1:$1,0),0)),"삭제",
      INT(VLOOKUP($M261,$AP:$BC,MATCH($AZ$1,$AP$1:$BC$1,0),0)*(VLOOKUP($N261,[2]ActorTable!$1:$1048576,MATCH("표준 DI pp Min",[2]ActorTable!$1:$1,0),0)+$H261*(VLOOKUP($N261,[2]ActorTable!$1:$1048576,MATCH("표준 DI pp Max",[2]ActorTable!$1:$1,0),0)-VLOOKUP($N261,[2]ActorTable!$1:$1048576,MATCH("표준 DI pp Min",[2]ActorTable!$1:$1,0),0)+1))))),
IF($M261="안 지정 캐릭터 영웅등급",
  IF(AND(OR($B261=10,$B261=11),$M261=OFFSET($M261,-1,0)),OFFSET(Q261,-1,0),
    VLOOKUP($M261,$AP:$BC,MATCH($BB$1,$AP$1:$BC$1,0),0)+INT($H261*(VLOOKUP($M261,$AP:$BC,MATCH($BC$1,$AP$1:$BC$1,0),0)-VLOOKUP($M261,$AP:$BC,MATCH($BB$1,$AP$1:$BC$1,0),0)+1))),
IF($M261="지정 캐릭터 PP",
  IF(AND(OR($B261=10,$B261=11),$M261=OFFSET($M261,-1,0)),OFFSET(Q261,-1,0),
    INT($O261*VLOOKUP($M261,$AP:$BC,MATCH($AZ$1,$AP$1:$BC$1,0),0)*IF($O261&lt;=15,1,1+($O261-15)^0.5/8)*CHOOSE(MID($N261,7,1)+1,1,1.25,2))),
"그외없음")))))))</f>
        <v>삭제</v>
      </c>
      <c r="R261" t="str">
        <f ca="1">IF($M261="삭제","삭제",
IF($M261="지정 장비",
  IF($P261="DI",
    VLOOKUP($N261,[1]EquipTable!$1:$1048576,MATCH("표준 DI pr Min",[1]EquipTable!$1:$1,0),0)+INT($I261*(VLOOKUP($N261,[1]EquipTable!$1:$1048576,MATCH("표준 DI pr Max",[1]EquipTable!$1:$1,0),0)-VLOOKUP($N261,[1]EquipTable!$1:$1048576,MATCH("표준 DI pr Min",[1]EquipTable!$1:$1,0),0)+1)),
    ROUNDDOWN(VLOOKUP($N261,[1]EquipTable!$1:$1048576,MATCH("표준 GO pr Min",[1]EquipTable!$1:$1,0),0)+INT($I261*(VLOOKUP($N261,[1]EquipTable!$1:$1048576,MATCH("표준 GO pr Max",[1]EquipTable!$1:$1,0),0)-VLOOKUP($N261,[1]EquipTable!$1:$1048576,MATCH("표준 GO pr Min",[1]EquipTable!$1:$1,0),0)+100)),-2)),
IF(OR($M261="캐릭터 상자 일반등급",$M261="캐릭터 상자 영웅등급"),VLOOKUP($M261,$AP:$BC,MATCH($AZ$1,$AP$1:$BC$1,0),0),
IF(OR($M261="지정 캐릭터",IF(ISERROR(FIND("지정 캐릭터 LBP",$M261)),0,1)),
  IF(AND(OR($B261=10,$B261=11),$M261=OFFSET($M261,-1,0)),OFFSET(R261,-1,0),
    INT(VLOOKUP($M261,$AP:$BC,MATCH($AZ$1,$AP$1:$BC$1,0),0)*(VLOOKUP($N261,[2]ActorTable!$1:$1048576,MATCH("표준 DI pr Min",[2]ActorTable!$1:$1,0),0)+$I261*(VLOOKUP($N261,[2]ActorTable!$1:$1048576,MATCH("표준 DI pr Max",[2]ActorTable!$1:$1,0),0)-VLOOKUP($N261,[2]ActorTable!$1:$1048576,MATCH("표준 DI pr Min",[2]ActorTable!$1:$1,0),0)+1)))),
IF($M261="안 지정 캐릭터 영웅등급",
  IF(AND(OR($B261=10,$B261=11),$M261=OFFSET($M261,-1,0)),OFFSET(R261,-1,0),
    VLOOKUP($M261,$AP:$BC,MATCH($AZ$1,$AP$1:$BC$1,0),0)+INT($I261*(VLOOKUP($M261,$AP:$BC,MATCH($BA$1,$AP$1:$BC$1,0),0)-VLOOKUP($M261,$AP:$BC,MATCH($AZ$1,$AP$1:$BC$1,0),0)+1))),
IF($M261="지정 캐릭터 PP",
  IF(AND(OR($B261=10,$B261=11),$M261=OFFSET($M261,-1,0)),OFFSET(R261,-1,0),
    INT($O261*VLOOKUP($M261,$AP:$BC,MATCH($AZ$1,$AP$1:$BC$1,0),0)*IF($O261&lt;=15,1,1+($O261-15)^0.5/8)*CHOOSE(MID($N261,7,1)+1,1,1.25,2)*(VLOOKUP($M261,$AP:$BC,MATCH($BA$1,$AP$1:$BC$1,0),0)+$I261*(VLOOKUP($M261,$AP:$BC,MATCH($BB$1,$AP$1:$BC$1,0),0)-VLOOKUP($M261,$AP:$BC,MATCH($BA$1,$AP$1:$BC$1,0),0))))),
IF(OR($M261="안 지정 캐릭터 PP 일반등급",$M261="안 지정 캐릭터 PP 영웅등급"),
  IF(AND(OR($B261=10,$B261=11),$M261=OFFSET($M261,-1,0)),OFFSET(R261,-1,0),
    $O261*VLOOKUP($M261,$AP:$BC,MATCH($AZ$1,$AP$1:$BC$1,0),0)),
"그외없음")))))))</f>
        <v>삭제</v>
      </c>
      <c r="S261" t="str">
        <f ca="1">IF(OR(ISNUMBER(N261),N261="삭제",ISBLANK(N261)),"",
IF(LEFT(N261,5)="Equip",
  IF($BP$1&lt;VLOOKUP(N261,[1]EquipTable!$1:$1048576,MATCH("업데이트순번",[1]EquipTable!$1:$1,0),0),"업데이트순번이상",""),
IF(LEFT(N261,5)="Actor",
  IF($BY$1&lt;VLOOKUP(N261,[2]ActorTable!$1:$1048576,MATCH("업데이트순번",[2]ActorTable!$1:$1,0),0),"업데이트순번이상",""),
"그외없음")))</f>
        <v/>
      </c>
      <c r="T261" t="str">
        <f ca="1">IF(OR(ISNUMBER(N261),N261="삭제",ISBLANK(N261)),"",
IF(LEFT(N261,5)="Equip",IF(MID(N261,7,1)="4","전설",""),
IF(LEFT(N261,5)="Actor",IF(MID(N261,7,1)="2","전설",""),
"그외없음")))</f>
        <v/>
      </c>
      <c r="AA261" t="str">
        <f ca="1">IF(ISBLANK(AB261),"",
VLOOKUP(AB261,OFFSET(INDIRECT("$A:$B"),0,MATCH(AB$1&amp;"_Verify",INDIRECT("$1:$1"),0)-1),2,0)
)</f>
        <v/>
      </c>
      <c r="AH261" t="str">
        <f>IF(OR(ISNUMBER(AC261),AC261="삭제",ISBLANK(AC261)),"",
IF(LEFT(AC261,5)="Equip",
  IF($BP$1&lt;VLOOKUP(AC261,[1]EquipTable!$1:$1048576,MATCH("업데이트순번",[1]EquipTable!$1:$1,0),0),"업데이트순번이상",""),
IF(LEFT(AC261,5)="Actor",
  IF($BY$1&lt;VLOOKUP(AC261,[2]ActorTable!$1:$1048576,MATCH("업데이트순번",[2]ActorTable!$1:$1,0),0),"업데이트순번이상",""),
"그외없음")))</f>
        <v/>
      </c>
      <c r="AI261" s="11" t="str">
        <f>IF(OR(ISNUMBER(AC261),AC261="삭제",ISBLANK(AC261)),"",
IF(LEFT(AC261,5)="Equip",IF(MID(AC261,7,1)="4","전설",""),
IF(LEFT(AC261,5)="Actor",IF(MID(AC261,7,1)="2","전설",""),
"그외없음")))</f>
        <v/>
      </c>
      <c r="AJ261" t="str">
        <f>IF(ISBLANK($AB261),"",
IF(AND($B261&gt;=VLOOKUP($AB261,$AP:$AS,3,0),$B261&lt;=VLOOKUP($AB261,$AP:$AS,4,0)),"","슬롯타입이상"))</f>
        <v/>
      </c>
      <c r="AK261" t="str">
        <f>IF(OR(
  AND(NOT(ISERROR(FIND("상자",AB261))),ISBLANK(AC261)),
  AND(ISBLANK(AB261),ISBLANK(AC261)),
  AND(NOT(ISERROR(FIND("안 지정",AB261))),ISNUMBER(AC261))),"",
IF(AND(NOT(ISERROR(FIND("상자",AB261))),NOT(ISBLANK(AC261))),"밸류불필요",
IF(AND(NOT(ISERROR(FIND("안 지정",AB261))),NOT(ISNUMBER(AC261))),"숫자필요",
IF(NOT(ISERROR(FIND("장비",AB261))),
  IFERROR(VLOOKUP(AC261,[1]EquipTable!$A:$T,MATCH("이름참고",[1]EquipTable!$1:$1,0),0),"장비없음"),
IF(NOT(ISERROR(FIND("캐릭터",AB261))),
  IFERROR(VLOOKUP(AC261,[2]ActorTable!$A:$H,MATCH("이름참고",[2]ActorTable!$1:$1,0),0),"캐릭터없음"),
"")))))</f>
        <v/>
      </c>
      <c r="AL261">
        <v>1</v>
      </c>
      <c r="AM261" t="str">
        <f ca="1">IF(ROW()=2,AN261,OFFSET(AM261,-1,0)&amp;IF(LEN(AN261)=0,"",","&amp;AN261))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v>
      </c>
      <c r="AN261" t="str">
        <f ca="1">IF(AL261&lt;&gt;1,"",
"{"""&amp;A$1&amp;""":"&amp;A261
&amp;","""&amp;B$1&amp;""":"&amp;B261
&amp;IF(LEN(AA261)=0,"",","""&amp;AA$1&amp;""":"""&amp;AA261&amp;"""")
&amp;IF(LEN(AC261)=0,"",","""&amp;AC$1&amp;""":"""&amp;AC261&amp;"""")
&amp;IF(LEN(AD261)=0,"",","""&amp;AD$1&amp;""":"&amp;AD261)
&amp;IF(LEN(AE261)=0,"",","""&amp;AE$1&amp;""":"""&amp;AE261&amp;"""")
&amp;IF(LEN(AF261)=0,"",","""&amp;AF$1&amp;""":"&amp;AF261)
&amp;IF(LEN(AG261)=0,"",","""&amp;AG$1&amp;""":"&amp;AG261)&amp;"}")</f>
        <v>{"dy":26,"sl":9}</v>
      </c>
    </row>
    <row r="262" spans="1:40">
      <c r="A262">
        <v>27</v>
      </c>
      <c r="B262">
        <v>0</v>
      </c>
      <c r="C262">
        <f>IF(B262&lt;=9,0,
IF(B262=10,1,2))</f>
        <v>0</v>
      </c>
      <c r="D262">
        <f ca="1">RAND()</f>
        <v>0.16618249078411806</v>
      </c>
      <c r="E262">
        <f ca="1">RAND()</f>
        <v>0.32473759590630857</v>
      </c>
      <c r="F262">
        <f ca="1">RAND()</f>
        <v>2.4078683365029163E-2</v>
      </c>
      <c r="G262">
        <f ca="1">RAND()</f>
        <v>0.81261230235038717</v>
      </c>
      <c r="H262">
        <f ca="1">RAND()</f>
        <v>1.4288379537201745E-3</v>
      </c>
      <c r="I262">
        <f ca="1">RAND()</f>
        <v>0.62652014160481506</v>
      </c>
      <c r="M262" t="str">
        <f ca="1">IF(LEN(J262)&lt;&gt;0,J262,VLOOKUP(D262+$B262,$BJ:$BK,MATCH($BK$1,$BJ$1:$BK$1,0),1))</f>
        <v>지정 장비</v>
      </c>
      <c r="N262" t="str">
        <f ca="1">IF(LEN(K262)&lt;&gt;0,
  IF(LEN($J262)=0,"두 칸 모두 입력",
  IF($J262="지정 장비",K262,INDEX($CA:$CA,MATCH(K262,$CB:$CB,0)))),
IF($M262="삭제","삭제",
IF($M262="지정 장비",VLOOKUP($E262,OFFSET($BS:$BV,0,IF($B262=6,1,IF($B262=7,2,0))),MATCH($BV$1,OFFSET($BS$1:$BV$1,0,IF($B262=6,1,IF($B262=7,2,0))),0),1),
IF(OR($M262="캐릭터 상자 일반등급",$M262="캐릭터 상자 영웅등급"),"삭제",
IF(OR($M262="지정 캐릭터",$M262="지정 캐릭터 PP",IF(ISERROR(FIND("지정 캐릭터 LBP",$M262)),0,1)),
  IF(AND(OR($B262=10,$B262=11),$M262=OFFSET($M262,-1,0)),OFFSET(N262,-1,0),VLOOKUP($E262,$BZ:$CA,MATCH($CA$1,$BZ$1:$CA$1,0),1)),
IF(OR($M262="안 지정 캐릭터 영웅등급",$M262="안 지정 캐릭터 PP 일반등급",$M262="안 지정 캐릭터 PP 영웅등급"),
  IF(AND(OR($B262=10,$B262=11),$M262=OFFSET($M262,-1,0)),OFFSET(N262,-1,0),INT($E262*100000)),
"그외없음"))))))</f>
        <v>Equip2302</v>
      </c>
      <c r="O262">
        <f ca="1">IF(LEN(L262)&lt;&gt;0,
  IF(OR(LEN($J262)=0,LEN($K262)=0),"세 칸 모두 입력",L262),
IF($M262="삭제","삭제",
IF(OR($M262="지정 장비",$M262="캐릭터 상자 일반등급",$M262="캐릭터 상자 영웅등급",$M262="지정 캐릭터",IF(ISERROR(FIND("지정 캐릭터 LBP",$M262)),0,1),$M262="안 지정 캐릭터 영웅등급"),1,
IF($M262="지정 캐릭터 PP",
  IF(AND(OR($B262=10,$B262=11),$M262=OFFSET($M262,-1,0)),OFFSET(O262,-1,0),
    VLOOKUP($M262,$AP:$BB,MATCH($AX$1,$AP$1:$BB$1,0),0)+INT($E262*(VLOOKUP($M262,$AP:$BB,MATCH($AY$1,$AP$1:$BB$1,0),0)-VLOOKUP($M262,$AP:$BB,MATCH($AX$1,$AP$1:$BB$1,0),0)+1))),
IF(OR($M262="안 지정 캐릭터 PP 일반등급",$M262="안 지정 캐릭터 PP 영웅등급"),
  IF(AND(OR($B262=10,$B262=11),$M262=OFFSET($M262,-1,0)),OFFSET(O262,-1,0),
    VLOOKUP($M262,$AP:$BB,MATCH($AX$1,$AP$1:$BB$1,0),0)+INT($E262*(VLOOKUP($M262,$AP:$BB,MATCH($AY$1,$AP$1:$BB$1,0),0)-VLOOKUP($M262,$AP:$BB,MATCH($AX$1,$AP$1:$BB$1,0),0)+1))),
"그외없음")))))</f>
        <v>1</v>
      </c>
      <c r="P262" t="str">
        <f ca="1">IF($M262="삭제","삭제",
IF($M262="지정 장비",
  IF(ISBLANK(VLOOKUP($N262,[1]EquipTable!$1:$1048576,MATCH("표준 GO pr Min",[1]EquipTable!$1:$1,0),0)),"DI",
    IF(ISBLANK(VLOOKUP($N262,[1]EquipTable!$1:$1048576,MATCH("표준 DI pr Min",[1]EquipTable!$1:$1,0),0)),"GO",
      IF(G262&lt;IF($B262&lt;=1,0.5,0.25),"DI","GO"))),
IF(OR($M262="캐릭터 상자 일반등급",$M262="캐릭터 상자 영웅등급"),"DI",
IF(OR($M262="지정 캐릭터",IF(ISERROR(FIND("지정 캐릭터 LBP",$M262)),0,1),$M262="안 지정 캐릭터 영웅등급"),"DI",
IF($M262="지정 캐릭터 PP","DI",
IF(OR($M262="안 지정 캐릭터 PP 일반등급",$M262="안 지정 캐릭터 PP 영웅등급"),"GO",
"그외없음"))))))</f>
        <v>GO</v>
      </c>
      <c r="Q262" t="str">
        <f ca="1">IF($M262="삭제","삭제",
IF($P262="GO","삭제",
IF($M262="지정 장비",
  IF(ISBLANK(VLOOKUP($N262,[1]EquipTable!$1:$1048576,MATCH("표준 DI pp Min",[1]EquipTable!$1:$1,0),0)),"삭제",
    VLOOKUP($N262,[1]EquipTable!$1:$1048576,MATCH("표준 DI pp Min",[1]EquipTable!$1:$1,0),0)+INT($H262*(VLOOKUP($N262,[1]EquipTable!$1:$1048576,MATCH("표준 DI pp Max",[1]EquipTable!$1:$1,0),0)-VLOOKUP($N262,[1]EquipTable!$1:$1048576,MATCH("표준 DI pp Min",[1]EquipTable!$1:$1,0),0)+1))),
IF(OR($M262="캐릭터 상자 일반등급",$M262="캐릭터 상자 영웅등급"),"삭제",
IF(OR($M262="지정 캐릭터",IF(ISERROR(FIND("지정 캐릭터 LBP",$M262)),0,1)),
  IF(AND(OR($B262=10,$B262=11),$M262=OFFSET($M262,-1,0)),OFFSET(Q262,-1,0),
    IF(ISBLANK(VLOOKUP($N262,[2]ActorTable!$1:$1048576,MATCH("표준 DI pp Min",[2]ActorTable!$1:$1,0),0)),"삭제",
      INT(VLOOKUP($M262,$AP:$BC,MATCH($AZ$1,$AP$1:$BC$1,0),0)*(VLOOKUP($N262,[2]ActorTable!$1:$1048576,MATCH("표준 DI pp Min",[2]ActorTable!$1:$1,0),0)+$H262*(VLOOKUP($N262,[2]ActorTable!$1:$1048576,MATCH("표준 DI pp Max",[2]ActorTable!$1:$1,0),0)-VLOOKUP($N262,[2]ActorTable!$1:$1048576,MATCH("표준 DI pp Min",[2]ActorTable!$1:$1,0),0)+1))))),
IF($M262="안 지정 캐릭터 영웅등급",
  IF(AND(OR($B262=10,$B262=11),$M262=OFFSET($M262,-1,0)),OFFSET(Q262,-1,0),
    VLOOKUP($M262,$AP:$BC,MATCH($BB$1,$AP$1:$BC$1,0),0)+INT($H262*(VLOOKUP($M262,$AP:$BC,MATCH($BC$1,$AP$1:$BC$1,0),0)-VLOOKUP($M262,$AP:$BC,MATCH($BB$1,$AP$1:$BC$1,0),0)+1))),
IF($M262="지정 캐릭터 PP",
  IF(AND(OR($B262=10,$B262=11),$M262=OFFSET($M262,-1,0)),OFFSET(Q262,-1,0),
    INT($O262*VLOOKUP($M262,$AP:$BC,MATCH($AZ$1,$AP$1:$BC$1,0),0)*IF($O262&lt;=15,1,1+($O262-15)^0.5/8)*CHOOSE(MID($N262,7,1)+1,1,1.25,2))),
"그외없음")))))))</f>
        <v>삭제</v>
      </c>
      <c r="R262">
        <f ca="1">IF($M262="삭제","삭제",
IF($M262="지정 장비",
  IF($P262="DI",
    VLOOKUP($N262,[1]EquipTable!$1:$1048576,MATCH("표준 DI pr Min",[1]EquipTable!$1:$1,0),0)+INT($I262*(VLOOKUP($N262,[1]EquipTable!$1:$1048576,MATCH("표준 DI pr Max",[1]EquipTable!$1:$1,0),0)-VLOOKUP($N262,[1]EquipTable!$1:$1048576,MATCH("표준 DI pr Min",[1]EquipTable!$1:$1,0),0)+1)),
    ROUNDDOWN(VLOOKUP($N262,[1]EquipTable!$1:$1048576,MATCH("표준 GO pr Min",[1]EquipTable!$1:$1,0),0)+INT($I262*(VLOOKUP($N262,[1]EquipTable!$1:$1048576,MATCH("표준 GO pr Max",[1]EquipTable!$1:$1,0),0)-VLOOKUP($N262,[1]EquipTable!$1:$1048576,MATCH("표준 GO pr Min",[1]EquipTable!$1:$1,0),0)+100)),-2)),
IF(OR($M262="캐릭터 상자 일반등급",$M262="캐릭터 상자 영웅등급"),VLOOKUP($M262,$AP:$BC,MATCH($AZ$1,$AP$1:$BC$1,0),0),
IF(OR($M262="지정 캐릭터",IF(ISERROR(FIND("지정 캐릭터 LBP",$M262)),0,1)),
  IF(AND(OR($B262=10,$B262=11),$M262=OFFSET($M262,-1,0)),OFFSET(R262,-1,0),
    INT(VLOOKUP($M262,$AP:$BC,MATCH($AZ$1,$AP$1:$BC$1,0),0)*(VLOOKUP($N262,[2]ActorTable!$1:$1048576,MATCH("표준 DI pr Min",[2]ActorTable!$1:$1,0),0)+$I262*(VLOOKUP($N262,[2]ActorTable!$1:$1048576,MATCH("표준 DI pr Max",[2]ActorTable!$1:$1,0),0)-VLOOKUP($N262,[2]ActorTable!$1:$1048576,MATCH("표준 DI pr Min",[2]ActorTable!$1:$1,0),0)+1)))),
IF($M262="안 지정 캐릭터 영웅등급",
  IF(AND(OR($B262=10,$B262=11),$M262=OFFSET($M262,-1,0)),OFFSET(R262,-1,0),
    VLOOKUP($M262,$AP:$BC,MATCH($AZ$1,$AP$1:$BC$1,0),0)+INT($I262*(VLOOKUP($M262,$AP:$BC,MATCH($BA$1,$AP$1:$BC$1,0),0)-VLOOKUP($M262,$AP:$BC,MATCH($AZ$1,$AP$1:$BC$1,0),0)+1))),
IF($M262="지정 캐릭터 PP",
  IF(AND(OR($B262=10,$B262=11),$M262=OFFSET($M262,-1,0)),OFFSET(R262,-1,0),
    INT($O262*VLOOKUP($M262,$AP:$BC,MATCH($AZ$1,$AP$1:$BC$1,0),0)*IF($O262&lt;=15,1,1+($O262-15)^0.5/8)*CHOOSE(MID($N262,7,1)+1,1,1.25,2)*(VLOOKUP($M262,$AP:$BC,MATCH($BA$1,$AP$1:$BC$1,0),0)+$I262*(VLOOKUP($M262,$AP:$BC,MATCH($BB$1,$AP$1:$BC$1,0),0)-VLOOKUP($M262,$AP:$BC,MATCH($BA$1,$AP$1:$BC$1,0),0))))),
IF(OR($M262="안 지정 캐릭터 PP 일반등급",$M262="안 지정 캐릭터 PP 영웅등급"),
  IF(AND(OR($B262=10,$B262=11),$M262=OFFSET($M262,-1,0)),OFFSET(R262,-1,0),
    $O262*VLOOKUP($M262,$AP:$BC,MATCH($AZ$1,$AP$1:$BC$1,0),0)),
"그외없음")))))))</f>
        <v>7600</v>
      </c>
      <c r="S262" t="str">
        <f ca="1">IF(OR(ISNUMBER(N262),N262="삭제",ISBLANK(N262)),"",
IF(LEFT(N262,5)="Equip",
  IF($BP$1&lt;VLOOKUP(N262,[1]EquipTable!$1:$1048576,MATCH("업데이트순번",[1]EquipTable!$1:$1,0),0),"업데이트순번이상",""),
IF(LEFT(N262,5)="Actor",
  IF($BY$1&lt;VLOOKUP(N262,[2]ActorTable!$1:$1048576,MATCH("업데이트순번",[2]ActorTable!$1:$1,0),0),"업데이트순번이상",""),
"그외없음")))</f>
        <v/>
      </c>
      <c r="T262" t="str">
        <f ca="1">IF(OR(ISNUMBER(N262),N262="삭제",ISBLANK(N262)),"",
IF(LEFT(N262,5)="Equip",IF(MID(N262,7,1)="4","전설",""),
IF(LEFT(N262,5)="Actor",IF(MID(N262,7,1)="2","전설",""),
"그외없음")))</f>
        <v/>
      </c>
      <c r="U262" t="s">
        <v>82</v>
      </c>
      <c r="V262" t="s">
        <v>178</v>
      </c>
      <c r="W262">
        <v>1</v>
      </c>
      <c r="X262" t="s">
        <v>125</v>
      </c>
      <c r="Z262">
        <v>1000</v>
      </c>
      <c r="AA262" t="str">
        <f ca="1">IF(ISBLANK(AB262),"",
VLOOKUP(AB262,OFFSET(INDIRECT("$A:$B"),0,MATCH(AB$1&amp;"_Verify",INDIRECT("$1:$1"),0)-1),2,0)
)</f>
        <v>fe</v>
      </c>
      <c r="AB262" t="s">
        <v>82</v>
      </c>
      <c r="AC262" t="s">
        <v>427</v>
      </c>
      <c r="AD262">
        <v>1</v>
      </c>
      <c r="AE262" t="s">
        <v>125</v>
      </c>
      <c r="AG262">
        <v>1400</v>
      </c>
      <c r="AH262" t="str">
        <f ca="1">IF(OR(ISNUMBER(AC262),AC262="삭제",ISBLANK(AC262)),"",
IF(LEFT(AC262,5)="Equip",
  IF($BP$1&lt;VLOOKUP(AC262,[1]EquipTable!$1:$1048576,MATCH("업데이트순번",[1]EquipTable!$1:$1,0),0),"업데이트순번이상",""),
IF(LEFT(AC262,5)="Actor",
  IF($BY$1&lt;VLOOKUP(AC262,[2]ActorTable!$1:$1048576,MATCH("업데이트순번",[2]ActorTable!$1:$1,0),0),"업데이트순번이상",""),
"그외없음")))</f>
        <v/>
      </c>
      <c r="AI262" s="11" t="str">
        <f>IF(OR(ISNUMBER(AC262),AC262="삭제",ISBLANK(AC262)),"",
IF(LEFT(AC262,5)="Equip",IF(MID(AC262,7,1)="4","전설",""),
IF(LEFT(AC262,5)="Actor",IF(MID(AC262,7,1)="2","전설",""),
"그외없음")))</f>
        <v/>
      </c>
      <c r="AJ262" t="str">
        <f>IF(ISBLANK($AB262),"",
IF(AND($B262&gt;=VLOOKUP($AB262,$AP:$AS,3,0),$B262&lt;=VLOOKUP($AB262,$AP:$AS,4,0)),"","슬롯타입이상"))</f>
        <v/>
      </c>
      <c r="AK262" t="str">
        <f ca="1">IF(OR(
  AND(NOT(ISERROR(FIND("상자",AB262))),ISBLANK(AC262)),
  AND(ISBLANK(AB262),ISBLANK(AC262)),
  AND(NOT(ISERROR(FIND("안 지정",AB262))),ISNUMBER(AC262))),"",
IF(AND(NOT(ISERROR(FIND("상자",AB262))),NOT(ISBLANK(AC262))),"밸류불필요",
IF(AND(NOT(ISERROR(FIND("안 지정",AB262))),NOT(ISNUMBER(AC262))),"숫자필요",
IF(NOT(ISERROR(FIND("장비",AB262))),
  IFERROR(VLOOKUP(AC262,[1]EquipTable!$A:$T,MATCH("이름참고",[1]EquipTable!$1:$1,0),0),"장비없음"),
IF(NOT(ISERROR(FIND("캐릭터",AB262))),
  IFERROR(VLOOKUP(AC262,[2]ActorTable!$A:$H,MATCH("이름참고",[2]ActorTable!$1:$1,0),0),"캐릭터없음"),
"")))))</f>
        <v>결사대의 활</v>
      </c>
      <c r="AL262">
        <v>1</v>
      </c>
      <c r="AM262" t="str">
        <f ca="1">IF(ROW()=2,AN262,OFFSET(AM262,-1,0)&amp;IF(LEN(AN262)=0,"",","&amp;AN262))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v>
      </c>
      <c r="AN262" t="str">
        <f ca="1">IF(AL262&lt;&gt;1,"",
"{"""&amp;A$1&amp;""":"&amp;A262
&amp;","""&amp;B$1&amp;""":"&amp;B262
&amp;IF(LEN(AA262)=0,"",","""&amp;AA$1&amp;""":"""&amp;AA262&amp;"""")
&amp;IF(LEN(AC262)=0,"",","""&amp;AC$1&amp;""":"""&amp;AC262&amp;"""")
&amp;IF(LEN(AD262)=0,"",","""&amp;AD$1&amp;""":"&amp;AD262)
&amp;IF(LEN(AE262)=0,"",","""&amp;AE$1&amp;""":"""&amp;AE262&amp;"""")
&amp;IF(LEN(AF262)=0,"",","""&amp;AF$1&amp;""":"&amp;AF262)
&amp;IF(LEN(AG262)=0,"",","""&amp;AG$1&amp;""":"&amp;AG262)&amp;"}")</f>
        <v>{"dy":27,"sl":0,"tp":"fe","vl":"Equip2101","cn":1,"pt":"GO","pr":1400}</v>
      </c>
    </row>
    <row r="263" spans="1:40">
      <c r="A263">
        <v>27</v>
      </c>
      <c r="B263">
        <v>1</v>
      </c>
      <c r="C263">
        <f>IF(B263&lt;=9,0,
IF(B263=10,1,2))</f>
        <v>0</v>
      </c>
      <c r="D263">
        <f ca="1">RAND()</f>
        <v>6.4207651377163444E-2</v>
      </c>
      <c r="E263">
        <f ca="1">RAND()</f>
        <v>0.1991339267181208</v>
      </c>
      <c r="F263">
        <f ca="1">RAND()</f>
        <v>0.2146253954510704</v>
      </c>
      <c r="G263">
        <f ca="1">RAND()</f>
        <v>0.34705792520622647</v>
      </c>
      <c r="H263">
        <f ca="1">RAND()</f>
        <v>0.28307549642887853</v>
      </c>
      <c r="I263">
        <f ca="1">RAND()</f>
        <v>0.61804675724076874</v>
      </c>
      <c r="M263" t="str">
        <f ca="1">IF(LEN(J263)&lt;&gt;0,J263,VLOOKUP(D263+$B263,$BJ:$BK,MATCH($BK$1,$BJ$1:$BK$1,0),1))</f>
        <v>지정 장비</v>
      </c>
      <c r="N263" t="str">
        <f ca="1">IF(LEN(K263)&lt;&gt;0,
  IF(LEN($J263)=0,"두 칸 모두 입력",
  IF($J263="지정 장비",K263,INDEX($CA:$CA,MATCH(K263,$CB:$CB,0)))),
IF($M263="삭제","삭제",
IF($M263="지정 장비",VLOOKUP($E263,OFFSET($BS:$BV,0,IF($B263=6,1,IF($B263=7,2,0))),MATCH($BV$1,OFFSET($BS$1:$BV$1,0,IF($B263=6,1,IF($B263=7,2,0))),0),1),
IF(OR($M263="캐릭터 상자 일반등급",$M263="캐릭터 상자 영웅등급"),"삭제",
IF(OR($M263="지정 캐릭터",$M263="지정 캐릭터 PP",IF(ISERROR(FIND("지정 캐릭터 LBP",$M263)),0,1)),
  IF(AND(OR($B263=10,$B263=11),$M263=OFFSET($M263,-1,0)),OFFSET(N263,-1,0),VLOOKUP($E263,$BZ:$CA,MATCH($CA$1,$BZ$1:$CA$1,0),1)),
IF(OR($M263="안 지정 캐릭터 영웅등급",$M263="안 지정 캐릭터 PP 일반등급",$M263="안 지정 캐릭터 PP 영웅등급"),
  IF(AND(OR($B263=10,$B263=11),$M263=OFFSET($M263,-1,0)),OFFSET(N263,-1,0),INT($E263*100000)),
"그외없음"))))))</f>
        <v>Equip1301</v>
      </c>
      <c r="O263">
        <f ca="1">IF(LEN(L263)&lt;&gt;0,
  IF(OR(LEN($J263)=0,LEN($K263)=0),"세 칸 모두 입력",L263),
IF($M263="삭제","삭제",
IF(OR($M263="지정 장비",$M263="캐릭터 상자 일반등급",$M263="캐릭터 상자 영웅등급",$M263="지정 캐릭터",IF(ISERROR(FIND("지정 캐릭터 LBP",$M263)),0,1),$M263="안 지정 캐릭터 영웅등급"),1,
IF($M263="지정 캐릭터 PP",
  IF(AND(OR($B263=10,$B263=11),$M263=OFFSET($M263,-1,0)),OFFSET(O263,-1,0),
    VLOOKUP($M263,$AP:$BB,MATCH($AX$1,$AP$1:$BB$1,0),0)+INT($E263*(VLOOKUP($M263,$AP:$BB,MATCH($AY$1,$AP$1:$BB$1,0),0)-VLOOKUP($M263,$AP:$BB,MATCH($AX$1,$AP$1:$BB$1,0),0)+1))),
IF(OR($M263="안 지정 캐릭터 PP 일반등급",$M263="안 지정 캐릭터 PP 영웅등급"),
  IF(AND(OR($B263=10,$B263=11),$M263=OFFSET($M263,-1,0)),OFFSET(O263,-1,0),
    VLOOKUP($M263,$AP:$BB,MATCH($AX$1,$AP$1:$BB$1,0),0)+INT($E263*(VLOOKUP($M263,$AP:$BB,MATCH($AY$1,$AP$1:$BB$1,0),0)-VLOOKUP($M263,$AP:$BB,MATCH($AX$1,$AP$1:$BB$1,0),0)+1))),
"그외없음")))))</f>
        <v>1</v>
      </c>
      <c r="P263" t="str">
        <f ca="1">IF($M263="삭제","삭제",
IF($M263="지정 장비",
  IF(ISBLANK(VLOOKUP($N263,[1]EquipTable!$1:$1048576,MATCH("표준 GO pr Min",[1]EquipTable!$1:$1,0),0)),"DI",
    IF(ISBLANK(VLOOKUP($N263,[1]EquipTable!$1:$1048576,MATCH("표준 DI pr Min",[1]EquipTable!$1:$1,0),0)),"GO",
      IF(G263&lt;IF($B263&lt;=1,0.5,0.25),"DI","GO"))),
IF(OR($M263="캐릭터 상자 일반등급",$M263="캐릭터 상자 영웅등급"),"DI",
IF(OR($M263="지정 캐릭터",IF(ISERROR(FIND("지정 캐릭터 LBP",$M263)),0,1),$M263="안 지정 캐릭터 영웅등급"),"DI",
IF($M263="지정 캐릭터 PP","DI",
IF(OR($M263="안 지정 캐릭터 PP 일반등급",$M263="안 지정 캐릭터 PP 영웅등급"),"GO",
"그외없음"))))))</f>
        <v>DI</v>
      </c>
      <c r="Q263" t="str">
        <f ca="1">IF($M263="삭제","삭제",
IF($P263="GO","삭제",
IF($M263="지정 장비",
  IF(ISBLANK(VLOOKUP($N263,[1]EquipTable!$1:$1048576,MATCH("표준 DI pp Min",[1]EquipTable!$1:$1,0),0)),"삭제",
    VLOOKUP($N263,[1]EquipTable!$1:$1048576,MATCH("표준 DI pp Min",[1]EquipTable!$1:$1,0),0)+INT($H263*(VLOOKUP($N263,[1]EquipTable!$1:$1048576,MATCH("표준 DI pp Max",[1]EquipTable!$1:$1,0),0)-VLOOKUP($N263,[1]EquipTable!$1:$1048576,MATCH("표준 DI pp Min",[1]EquipTable!$1:$1,0),0)+1))),
IF(OR($M263="캐릭터 상자 일반등급",$M263="캐릭터 상자 영웅등급"),"삭제",
IF(OR($M263="지정 캐릭터",IF(ISERROR(FIND("지정 캐릭터 LBP",$M263)),0,1)),
  IF(AND(OR($B263=10,$B263=11),$M263=OFFSET($M263,-1,0)),OFFSET(Q263,-1,0),
    IF(ISBLANK(VLOOKUP($N263,[2]ActorTable!$1:$1048576,MATCH("표준 DI pp Min",[2]ActorTable!$1:$1,0),0)),"삭제",
      INT(VLOOKUP($M263,$AP:$BC,MATCH($AZ$1,$AP$1:$BC$1,0),0)*(VLOOKUP($N263,[2]ActorTable!$1:$1048576,MATCH("표준 DI pp Min",[2]ActorTable!$1:$1,0),0)+$H263*(VLOOKUP($N263,[2]ActorTable!$1:$1048576,MATCH("표준 DI pp Max",[2]ActorTable!$1:$1,0),0)-VLOOKUP($N263,[2]ActorTable!$1:$1048576,MATCH("표준 DI pp Min",[2]ActorTable!$1:$1,0),0)+1))))),
IF($M263="안 지정 캐릭터 영웅등급",
  IF(AND(OR($B263=10,$B263=11),$M263=OFFSET($M263,-1,0)),OFFSET(Q263,-1,0),
    VLOOKUP($M263,$AP:$BC,MATCH($BB$1,$AP$1:$BC$1,0),0)+INT($H263*(VLOOKUP($M263,$AP:$BC,MATCH($BC$1,$AP$1:$BC$1,0),0)-VLOOKUP($M263,$AP:$BC,MATCH($BB$1,$AP$1:$BC$1,0),0)+1))),
IF($M263="지정 캐릭터 PP",
  IF(AND(OR($B263=10,$B263=11),$M263=OFFSET($M263,-1,0)),OFFSET(Q263,-1,0),
    INT($O263*VLOOKUP($M263,$AP:$BC,MATCH($AZ$1,$AP$1:$BC$1,0),0)*IF($O263&lt;=15,1,1+($O263-15)^0.5/8)*CHOOSE(MID($N263,7,1)+1,1,1.25,2))),
"그외없음")))))))</f>
        <v>삭제</v>
      </c>
      <c r="R263">
        <f ca="1">IF($M263="삭제","삭제",
IF($M263="지정 장비",
  IF($P263="DI",
    VLOOKUP($N263,[1]EquipTable!$1:$1048576,MATCH("표준 DI pr Min",[1]EquipTable!$1:$1,0),0)+INT($I263*(VLOOKUP($N263,[1]EquipTable!$1:$1048576,MATCH("표준 DI pr Max",[1]EquipTable!$1:$1,0),0)-VLOOKUP($N263,[1]EquipTable!$1:$1048576,MATCH("표준 DI pr Min",[1]EquipTable!$1:$1,0),0)+1)),
    ROUNDDOWN(VLOOKUP($N263,[1]EquipTable!$1:$1048576,MATCH("표준 GO pr Min",[1]EquipTable!$1:$1,0),0)+INT($I263*(VLOOKUP($N263,[1]EquipTable!$1:$1048576,MATCH("표준 GO pr Max",[1]EquipTable!$1:$1,0),0)-VLOOKUP($N263,[1]EquipTable!$1:$1048576,MATCH("표준 GO pr Min",[1]EquipTable!$1:$1,0),0)+100)),-2)),
IF(OR($M263="캐릭터 상자 일반등급",$M263="캐릭터 상자 영웅등급"),VLOOKUP($M263,$AP:$BC,MATCH($AZ$1,$AP$1:$BC$1,0),0),
IF(OR($M263="지정 캐릭터",IF(ISERROR(FIND("지정 캐릭터 LBP",$M263)),0,1)),
  IF(AND(OR($B263=10,$B263=11),$M263=OFFSET($M263,-1,0)),OFFSET(R263,-1,0),
    INT(VLOOKUP($M263,$AP:$BC,MATCH($AZ$1,$AP$1:$BC$1,0),0)*(VLOOKUP($N263,[2]ActorTable!$1:$1048576,MATCH("표준 DI pr Min",[2]ActorTable!$1:$1,0),0)+$I263*(VLOOKUP($N263,[2]ActorTable!$1:$1048576,MATCH("표준 DI pr Max",[2]ActorTable!$1:$1,0),0)-VLOOKUP($N263,[2]ActorTable!$1:$1048576,MATCH("표준 DI pr Min",[2]ActorTable!$1:$1,0),0)+1)))),
IF($M263="안 지정 캐릭터 영웅등급",
  IF(AND(OR($B263=10,$B263=11),$M263=OFFSET($M263,-1,0)),OFFSET(R263,-1,0),
    VLOOKUP($M263,$AP:$BC,MATCH($AZ$1,$AP$1:$BC$1,0),0)+INT($I263*(VLOOKUP($M263,$AP:$BC,MATCH($BA$1,$AP$1:$BC$1,0),0)-VLOOKUP($M263,$AP:$BC,MATCH($AZ$1,$AP$1:$BC$1,0),0)+1))),
IF($M263="지정 캐릭터 PP",
  IF(AND(OR($B263=10,$B263=11),$M263=OFFSET($M263,-1,0)),OFFSET(R263,-1,0),
    INT($O263*VLOOKUP($M263,$AP:$BC,MATCH($AZ$1,$AP$1:$BC$1,0),0)*IF($O263&lt;=15,1,1+($O263-15)^0.5/8)*CHOOSE(MID($N263,7,1)+1,1,1.25,2)*(VLOOKUP($M263,$AP:$BC,MATCH($BA$1,$AP$1:$BC$1,0),0)+$I263*(VLOOKUP($M263,$AP:$BC,MATCH($BB$1,$AP$1:$BC$1,0),0)-VLOOKUP($M263,$AP:$BC,MATCH($BA$1,$AP$1:$BC$1,0),0))))),
IF(OR($M263="안 지정 캐릭터 PP 일반등급",$M263="안 지정 캐릭터 PP 영웅등급"),
  IF(AND(OR($B263=10,$B263=11),$M263=OFFSET($M263,-1,0)),OFFSET(R263,-1,0),
    $O263*VLOOKUP($M263,$AP:$BC,MATCH($AZ$1,$AP$1:$BC$1,0),0)),
"그외없음")))))))</f>
        <v>11</v>
      </c>
      <c r="S263" t="str">
        <f ca="1">IF(OR(ISNUMBER(N263),N263="삭제",ISBLANK(N263)),"",
IF(LEFT(N263,5)="Equip",
  IF($BP$1&lt;VLOOKUP(N263,[1]EquipTable!$1:$1048576,MATCH("업데이트순번",[1]EquipTable!$1:$1,0),0),"업데이트순번이상",""),
IF(LEFT(N263,5)="Actor",
  IF($BY$1&lt;VLOOKUP(N263,[2]ActorTable!$1:$1048576,MATCH("업데이트순번",[2]ActorTable!$1:$1,0),0),"업데이트순번이상",""),
"그외없음")))</f>
        <v/>
      </c>
      <c r="T263" t="str">
        <f ca="1">IF(OR(ISNUMBER(N263),N263="삭제",ISBLANK(N263)),"",
IF(LEFT(N263,5)="Equip",IF(MID(N263,7,1)="4","전설",""),
IF(LEFT(N263,5)="Actor",IF(MID(N263,7,1)="2","전설",""),
"그외없음")))</f>
        <v/>
      </c>
      <c r="U263" t="s">
        <v>82</v>
      </c>
      <c r="V263" t="s">
        <v>276</v>
      </c>
      <c r="W263">
        <v>1</v>
      </c>
      <c r="X263" t="s">
        <v>125</v>
      </c>
      <c r="Z263">
        <v>1400</v>
      </c>
      <c r="AA263" t="str">
        <f ca="1">IF(ISBLANK(AB263),"",
VLOOKUP(AB263,OFFSET(INDIRECT("$A:$B"),0,MATCH(AB$1&amp;"_Verify",INDIRECT("$1:$1"),0)-1),2,0)
)</f>
        <v>upn</v>
      </c>
      <c r="AB263" t="s">
        <v>92</v>
      </c>
      <c r="AC263">
        <v>46336</v>
      </c>
      <c r="AD263">
        <v>11</v>
      </c>
      <c r="AE263" t="s">
        <v>125</v>
      </c>
      <c r="AG263">
        <v>3300</v>
      </c>
      <c r="AH263" t="str">
        <f>IF(OR(ISNUMBER(AC263),AC263="삭제",ISBLANK(AC263)),"",
IF(LEFT(AC263,5)="Equip",
  IF($BP$1&lt;VLOOKUP(AC263,[1]EquipTable!$1:$1048576,MATCH("업데이트순번",[1]EquipTable!$1:$1,0),0),"업데이트순번이상",""),
IF(LEFT(AC263,5)="Actor",
  IF($BY$1&lt;VLOOKUP(AC263,[2]ActorTable!$1:$1048576,MATCH("업데이트순번",[2]ActorTable!$1:$1,0),0),"업데이트순번이상",""),
"그외없음")))</f>
        <v/>
      </c>
      <c r="AI263" s="11" t="str">
        <f>IF(OR(ISNUMBER(AC263),AC263="삭제",ISBLANK(AC263)),"",
IF(LEFT(AC263,5)="Equip",IF(MID(AC263,7,1)="4","전설",""),
IF(LEFT(AC263,5)="Actor",IF(MID(AC263,7,1)="2","전설",""),
"그외없음")))</f>
        <v/>
      </c>
      <c r="AJ263" t="str">
        <f>IF(ISBLANK($AB263),"",
IF(AND($B263&gt;=VLOOKUP($AB263,$AP:$AS,3,0),$B263&lt;=VLOOKUP($AB263,$AP:$AS,4,0)),"","슬롯타입이상"))</f>
        <v/>
      </c>
      <c r="AK263" t="str">
        <f>IF(OR(
  AND(NOT(ISERROR(FIND("상자",AB263))),ISBLANK(AC263)),
  AND(ISBLANK(AB263),ISBLANK(AC263)),
  AND(NOT(ISERROR(FIND("안 지정",AB263))),ISNUMBER(AC263))),"",
IF(AND(NOT(ISERROR(FIND("상자",AB263))),NOT(ISBLANK(AC263))),"밸류불필요",
IF(AND(NOT(ISERROR(FIND("안 지정",AB263))),NOT(ISNUMBER(AC263))),"숫자필요",
IF(NOT(ISERROR(FIND("장비",AB263))),
  IFERROR(VLOOKUP(AC263,[1]EquipTable!$A:$T,MATCH("이름참고",[1]EquipTable!$1:$1,0),0),"장비없음"),
IF(NOT(ISERROR(FIND("캐릭터",AB263))),
  IFERROR(VLOOKUP(AC263,[2]ActorTable!$A:$H,MATCH("이름참고",[2]ActorTable!$1:$1,0),0),"캐릭터없음"),
"")))))</f>
        <v/>
      </c>
      <c r="AL263">
        <v>1</v>
      </c>
      <c r="AM263" t="str">
        <f ca="1">IF(ROW()=2,AN263,OFFSET(AM263,-1,0)&amp;IF(LEN(AN263)=0,"",","&amp;AN263))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v>
      </c>
      <c r="AN263" t="str">
        <f ca="1">IF(AL263&lt;&gt;1,"",
"{"""&amp;A$1&amp;""":"&amp;A263
&amp;","""&amp;B$1&amp;""":"&amp;B263
&amp;IF(LEN(AA263)=0,"",","""&amp;AA$1&amp;""":"""&amp;AA263&amp;"""")
&amp;IF(LEN(AC263)=0,"",","""&amp;AC$1&amp;""":"""&amp;AC263&amp;"""")
&amp;IF(LEN(AD263)=0,"",","""&amp;AD$1&amp;""":"&amp;AD263)
&amp;IF(LEN(AE263)=0,"",","""&amp;AE$1&amp;""":"""&amp;AE263&amp;"""")
&amp;IF(LEN(AF263)=0,"",","""&amp;AF$1&amp;""":"&amp;AF263)
&amp;IF(LEN(AG263)=0,"",","""&amp;AG$1&amp;""":"&amp;AG263)&amp;"}")</f>
        <v>{"dy":27,"sl":1,"tp":"upn","vl":"46336","cn":11,"pt":"GO","pr":3300}</v>
      </c>
    </row>
    <row r="264" spans="1:40">
      <c r="A264">
        <v>27</v>
      </c>
      <c r="B264">
        <v>2</v>
      </c>
      <c r="C264">
        <f>IF(B264&lt;=9,0,
IF(B264=10,1,2))</f>
        <v>0</v>
      </c>
      <c r="D264">
        <f ca="1">RAND()</f>
        <v>0.67023364573562405</v>
      </c>
      <c r="E264">
        <f ca="1">RAND()</f>
        <v>0.50204326470328464</v>
      </c>
      <c r="F264">
        <f ca="1">RAND()</f>
        <v>1.5037766386952978E-2</v>
      </c>
      <c r="G264">
        <f ca="1">RAND()</f>
        <v>9.2354724307520675E-3</v>
      </c>
      <c r="H264">
        <f ca="1">RAND()</f>
        <v>0.76959625777046681</v>
      </c>
      <c r="I264">
        <f ca="1">RAND()</f>
        <v>0.15296240681627837</v>
      </c>
      <c r="M264" t="str">
        <f ca="1">IF(LEN(J264)&lt;&gt;0,J264,VLOOKUP(D264+$B264,$BJ:$BK,MATCH($BK$1,$BJ$1:$BK$1,0),1))</f>
        <v>안 지정 캐릭터 PP 영웅등급</v>
      </c>
      <c r="N264">
        <f ca="1">IF(LEN(K264)&lt;&gt;0,
  IF(LEN($J264)=0,"두 칸 모두 입력",
  IF($J264="지정 장비",K264,INDEX($CA:$CA,MATCH(K264,$CB:$CB,0)))),
IF($M264="삭제","삭제",
IF($M264="지정 장비",VLOOKUP($E264,OFFSET($BS:$BV,0,IF($B264=6,1,IF($B264=7,2,0))),MATCH($BV$1,OFFSET($BS$1:$BV$1,0,IF($B264=6,1,IF($B264=7,2,0))),0),1),
IF(OR($M264="캐릭터 상자 일반등급",$M264="캐릭터 상자 영웅등급"),"삭제",
IF(OR($M264="지정 캐릭터",$M264="지정 캐릭터 PP",IF(ISERROR(FIND("지정 캐릭터 LBP",$M264)),0,1)),
  IF(AND(OR($B264=10,$B264=11),$M264=OFFSET($M264,-1,0)),OFFSET(N264,-1,0),VLOOKUP($E264,$BZ:$CA,MATCH($CA$1,$BZ$1:$CA$1,0),1)),
IF(OR($M264="안 지정 캐릭터 영웅등급",$M264="안 지정 캐릭터 PP 일반등급",$M264="안 지정 캐릭터 PP 영웅등급"),
  IF(AND(OR($B264=10,$B264=11),$M264=OFFSET($M264,-1,0)),OFFSET(N264,-1,0),INT($E264*100000)),
"그외없음"))))))</f>
        <v>50204</v>
      </c>
      <c r="O264">
        <f ca="1">IF(LEN(L264)&lt;&gt;0,
  IF(OR(LEN($J264)=0,LEN($K264)=0),"세 칸 모두 입력",L264),
IF($M264="삭제","삭제",
IF(OR($M264="지정 장비",$M264="캐릭터 상자 일반등급",$M264="캐릭터 상자 영웅등급",$M264="지정 캐릭터",IF(ISERROR(FIND("지정 캐릭터 LBP",$M264)),0,1),$M264="안 지정 캐릭터 영웅등급"),1,
IF($M264="지정 캐릭터 PP",
  IF(AND(OR($B264=10,$B264=11),$M264=OFFSET($M264,-1,0)),OFFSET(O264,-1,0),
    VLOOKUP($M264,$AP:$BB,MATCH($AX$1,$AP$1:$BB$1,0),0)+INT($E264*(VLOOKUP($M264,$AP:$BB,MATCH($AY$1,$AP$1:$BB$1,0),0)-VLOOKUP($M264,$AP:$BB,MATCH($AX$1,$AP$1:$BB$1,0),0)+1))),
IF(OR($M264="안 지정 캐릭터 PP 일반등급",$M264="안 지정 캐릭터 PP 영웅등급"),
  IF(AND(OR($B264=10,$B264=11),$M264=OFFSET($M264,-1,0)),OFFSET(O264,-1,0),
    VLOOKUP($M264,$AP:$BB,MATCH($AX$1,$AP$1:$BB$1,0),0)+INT($E264*(VLOOKUP($M264,$AP:$BB,MATCH($AY$1,$AP$1:$BB$1,0),0)-VLOOKUP($M264,$AP:$BB,MATCH($AX$1,$AP$1:$BB$1,0),0)+1))),
"그외없음")))))</f>
        <v>9</v>
      </c>
      <c r="P264" t="str">
        <f ca="1">IF($M264="삭제","삭제",
IF($M264="지정 장비",
  IF(ISBLANK(VLOOKUP($N264,[1]EquipTable!$1:$1048576,MATCH("표준 GO pr Min",[1]EquipTable!$1:$1,0),0)),"DI",
    IF(ISBLANK(VLOOKUP($N264,[1]EquipTable!$1:$1048576,MATCH("표준 DI pr Min",[1]EquipTable!$1:$1,0),0)),"GO",
      IF(G264&lt;IF($B264&lt;=1,0.5,0.25),"DI","GO"))),
IF(OR($M264="캐릭터 상자 일반등급",$M264="캐릭터 상자 영웅등급"),"DI",
IF(OR($M264="지정 캐릭터",IF(ISERROR(FIND("지정 캐릭터 LBP",$M264)),0,1),$M264="안 지정 캐릭터 영웅등급"),"DI",
IF($M264="지정 캐릭터 PP","DI",
IF(OR($M264="안 지정 캐릭터 PP 일반등급",$M264="안 지정 캐릭터 PP 영웅등급"),"GO",
"그외없음"))))))</f>
        <v>GO</v>
      </c>
      <c r="Q264" t="str">
        <f ca="1">IF($M264="삭제","삭제",
IF($P264="GO","삭제",
IF($M264="지정 장비",
  IF(ISBLANK(VLOOKUP($N264,[1]EquipTable!$1:$1048576,MATCH("표준 DI pp Min",[1]EquipTable!$1:$1,0),0)),"삭제",
    VLOOKUP($N264,[1]EquipTable!$1:$1048576,MATCH("표준 DI pp Min",[1]EquipTable!$1:$1,0),0)+INT($H264*(VLOOKUP($N264,[1]EquipTable!$1:$1048576,MATCH("표준 DI pp Max",[1]EquipTable!$1:$1,0),0)-VLOOKUP($N264,[1]EquipTable!$1:$1048576,MATCH("표준 DI pp Min",[1]EquipTable!$1:$1,0),0)+1))),
IF(OR($M264="캐릭터 상자 일반등급",$M264="캐릭터 상자 영웅등급"),"삭제",
IF(OR($M264="지정 캐릭터",IF(ISERROR(FIND("지정 캐릭터 LBP",$M264)),0,1)),
  IF(AND(OR($B264=10,$B264=11),$M264=OFFSET($M264,-1,0)),OFFSET(Q264,-1,0),
    IF(ISBLANK(VLOOKUP($N264,[2]ActorTable!$1:$1048576,MATCH("표준 DI pp Min",[2]ActorTable!$1:$1,0),0)),"삭제",
      INT(VLOOKUP($M264,$AP:$BC,MATCH($AZ$1,$AP$1:$BC$1,0),0)*(VLOOKUP($N264,[2]ActorTable!$1:$1048576,MATCH("표준 DI pp Min",[2]ActorTable!$1:$1,0),0)+$H264*(VLOOKUP($N264,[2]ActorTable!$1:$1048576,MATCH("표준 DI pp Max",[2]ActorTable!$1:$1,0),0)-VLOOKUP($N264,[2]ActorTable!$1:$1048576,MATCH("표준 DI pp Min",[2]ActorTable!$1:$1,0),0)+1))))),
IF($M264="안 지정 캐릭터 영웅등급",
  IF(AND(OR($B264=10,$B264=11),$M264=OFFSET($M264,-1,0)),OFFSET(Q264,-1,0),
    VLOOKUP($M264,$AP:$BC,MATCH($BB$1,$AP$1:$BC$1,0),0)+INT($H264*(VLOOKUP($M264,$AP:$BC,MATCH($BC$1,$AP$1:$BC$1,0),0)-VLOOKUP($M264,$AP:$BC,MATCH($BB$1,$AP$1:$BC$1,0),0)+1))),
IF($M264="지정 캐릭터 PP",
  IF(AND(OR($B264=10,$B264=11),$M264=OFFSET($M264,-1,0)),OFFSET(Q264,-1,0),
    INT($O264*VLOOKUP($M264,$AP:$BC,MATCH($AZ$1,$AP$1:$BC$1,0),0)*IF($O264&lt;=15,1,1+($O264-15)^0.5/8)*CHOOSE(MID($N264,7,1)+1,1,1.25,2))),
"그외없음")))))))</f>
        <v>삭제</v>
      </c>
      <c r="R264">
        <f ca="1">IF($M264="삭제","삭제",
IF($M264="지정 장비",
  IF($P264="DI",
    VLOOKUP($N264,[1]EquipTable!$1:$1048576,MATCH("표준 DI pr Min",[1]EquipTable!$1:$1,0),0)+INT($I264*(VLOOKUP($N264,[1]EquipTable!$1:$1048576,MATCH("표준 DI pr Max",[1]EquipTable!$1:$1,0),0)-VLOOKUP($N264,[1]EquipTable!$1:$1048576,MATCH("표준 DI pr Min",[1]EquipTable!$1:$1,0),0)+1)),
    ROUNDDOWN(VLOOKUP($N264,[1]EquipTable!$1:$1048576,MATCH("표준 GO pr Min",[1]EquipTable!$1:$1,0),0)+INT($I264*(VLOOKUP($N264,[1]EquipTable!$1:$1048576,MATCH("표준 GO pr Max",[1]EquipTable!$1:$1,0),0)-VLOOKUP($N264,[1]EquipTable!$1:$1048576,MATCH("표준 GO pr Min",[1]EquipTable!$1:$1,0),0)+100)),-2)),
IF(OR($M264="캐릭터 상자 일반등급",$M264="캐릭터 상자 영웅등급"),VLOOKUP($M264,$AP:$BC,MATCH($AZ$1,$AP$1:$BC$1,0),0),
IF(OR($M264="지정 캐릭터",IF(ISERROR(FIND("지정 캐릭터 LBP",$M264)),0,1)),
  IF(AND(OR($B264=10,$B264=11),$M264=OFFSET($M264,-1,0)),OFFSET(R264,-1,0),
    INT(VLOOKUP($M264,$AP:$BC,MATCH($AZ$1,$AP$1:$BC$1,0),0)*(VLOOKUP($N264,[2]ActorTable!$1:$1048576,MATCH("표준 DI pr Min",[2]ActorTable!$1:$1,0),0)+$I264*(VLOOKUP($N264,[2]ActorTable!$1:$1048576,MATCH("표준 DI pr Max",[2]ActorTable!$1:$1,0),0)-VLOOKUP($N264,[2]ActorTable!$1:$1048576,MATCH("표준 DI pr Min",[2]ActorTable!$1:$1,0),0)+1)))),
IF($M264="안 지정 캐릭터 영웅등급",
  IF(AND(OR($B264=10,$B264=11),$M264=OFFSET($M264,-1,0)),OFFSET(R264,-1,0),
    VLOOKUP($M264,$AP:$BC,MATCH($AZ$1,$AP$1:$BC$1,0),0)+INT($I264*(VLOOKUP($M264,$AP:$BC,MATCH($BA$1,$AP$1:$BC$1,0),0)-VLOOKUP($M264,$AP:$BC,MATCH($AZ$1,$AP$1:$BC$1,0),0)+1))),
IF($M264="지정 캐릭터 PP",
  IF(AND(OR($B264=10,$B264=11),$M264=OFFSET($M264,-1,0)),OFFSET(R264,-1,0),
    INT($O264*VLOOKUP($M264,$AP:$BC,MATCH($AZ$1,$AP$1:$BC$1,0),0)*IF($O264&lt;=15,1,1+($O264-15)^0.5/8)*CHOOSE(MID($N264,7,1)+1,1,1.25,2)*(VLOOKUP($M264,$AP:$BC,MATCH($BA$1,$AP$1:$BC$1,0),0)+$I264*(VLOOKUP($M264,$AP:$BC,MATCH($BB$1,$AP$1:$BC$1,0),0)-VLOOKUP($M264,$AP:$BC,MATCH($BA$1,$AP$1:$BC$1,0),0))))),
IF(OR($M264="안 지정 캐릭터 PP 일반등급",$M264="안 지정 캐릭터 PP 영웅등급"),
  IF(AND(OR($B264=10,$B264=11),$M264=OFFSET($M264,-1,0)),OFFSET(R264,-1,0),
    $O264*VLOOKUP($M264,$AP:$BC,MATCH($AZ$1,$AP$1:$BC$1,0),0)),
"그외없음")))))))</f>
        <v>2700</v>
      </c>
      <c r="S264" t="str">
        <f ca="1">IF(OR(ISNUMBER(N264),N264="삭제",ISBLANK(N264)),"",
IF(LEFT(N264,5)="Equip",
  IF($BP$1&lt;VLOOKUP(N264,[1]EquipTable!$1:$1048576,MATCH("업데이트순번",[1]EquipTable!$1:$1,0),0),"업데이트순번이상",""),
IF(LEFT(N264,5)="Actor",
  IF($BY$1&lt;VLOOKUP(N264,[2]ActorTable!$1:$1048576,MATCH("업데이트순번",[2]ActorTable!$1:$1,0),0),"업데이트순번이상",""),
"그외없음")))</f>
        <v/>
      </c>
      <c r="T264" t="str">
        <f ca="1">IF(OR(ISNUMBER(N264),N264="삭제",ISBLANK(N264)),"",
IF(LEFT(N264,5)="Equip",IF(MID(N264,7,1)="4","전설",""),
IF(LEFT(N264,5)="Actor",IF(MID(N264,7,1)="2","전설",""),
"그외없음")))</f>
        <v/>
      </c>
      <c r="U264" t="s">
        <v>91</v>
      </c>
      <c r="V264">
        <v>15562</v>
      </c>
      <c r="W264">
        <v>9</v>
      </c>
      <c r="X264" t="s">
        <v>125</v>
      </c>
      <c r="Z264">
        <v>900</v>
      </c>
      <c r="AA264" t="str">
        <f ca="1">IF(ISBLANK(AB264),"",
VLOOKUP(AB264,OFFSET(INDIRECT("$A:$B"),0,MATCH(AB$1&amp;"_Verify",INDIRECT("$1:$1"),0)-1),2,0)
)</f>
        <v>fe</v>
      </c>
      <c r="AB264" t="s">
        <v>82</v>
      </c>
      <c r="AC264" t="s">
        <v>467</v>
      </c>
      <c r="AD264">
        <v>1</v>
      </c>
      <c r="AE264" t="s">
        <v>125</v>
      </c>
      <c r="AG264">
        <v>3200</v>
      </c>
      <c r="AH264" t="str">
        <f ca="1">IF(OR(ISNUMBER(AC264),AC264="삭제",ISBLANK(AC264)),"",
IF(LEFT(AC264,5)="Equip",
  IF($BP$1&lt;VLOOKUP(AC264,[1]EquipTable!$1:$1048576,MATCH("업데이트순번",[1]EquipTable!$1:$1,0),0),"업데이트순번이상",""),
IF(LEFT(AC264,5)="Actor",
  IF($BY$1&lt;VLOOKUP(AC264,[2]ActorTable!$1:$1048576,MATCH("업데이트순번",[2]ActorTable!$1:$1,0),0),"업데이트순번이상",""),
"그외없음")))</f>
        <v/>
      </c>
      <c r="AI264" s="11" t="str">
        <f>IF(OR(ISNUMBER(AC264),AC264="삭제",ISBLANK(AC264)),"",
IF(LEFT(AC264,5)="Equip",IF(MID(AC264,7,1)="4","전설",""),
IF(LEFT(AC264,5)="Actor",IF(MID(AC264,7,1)="2","전설",""),
"그외없음")))</f>
        <v/>
      </c>
      <c r="AJ264" t="str">
        <f>IF(ISBLANK($AB264),"",
IF(AND($B264&gt;=VLOOKUP($AB264,$AP:$AS,3,0),$B264&lt;=VLOOKUP($AB264,$AP:$AS,4,0)),"","슬롯타입이상"))</f>
        <v/>
      </c>
      <c r="AK264" t="str">
        <f ca="1">IF(OR(
  AND(NOT(ISERROR(FIND("상자",AB264))),ISBLANK(AC264)),
  AND(ISBLANK(AB264),ISBLANK(AC264)),
  AND(NOT(ISERROR(FIND("안 지정",AB264))),ISNUMBER(AC264))),"",
IF(AND(NOT(ISERROR(FIND("상자",AB264))),NOT(ISBLANK(AC264))),"밸류불필요",
IF(AND(NOT(ISERROR(FIND("안 지정",AB264))),NOT(ISNUMBER(AC264))),"숫자필요",
IF(NOT(ISERROR(FIND("장비",AB264))),
  IFERROR(VLOOKUP(AC264,[1]EquipTable!$A:$T,MATCH("이름참고",[1]EquipTable!$1:$1,0),0),"장비없음"),
IF(NOT(ISERROR(FIND("캐릭터",AB264))),
  IFERROR(VLOOKUP(AC264,[2]ActorTable!$A:$H,MATCH("이름참고",[2]ActorTable!$1:$1,0),0),"캐릭터없음"),
"")))))</f>
        <v>용력의 방패</v>
      </c>
      <c r="AL264">
        <v>1</v>
      </c>
      <c r="AM264" t="str">
        <f ca="1">IF(ROW()=2,AN264,OFFSET(AM264,-1,0)&amp;IF(LEN(AN264)=0,"",","&amp;AN264))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v>
      </c>
      <c r="AN264" t="str">
        <f ca="1">IF(AL264&lt;&gt;1,"",
"{"""&amp;A$1&amp;""":"&amp;A264
&amp;","""&amp;B$1&amp;""":"&amp;B264
&amp;IF(LEN(AA264)=0,"",","""&amp;AA$1&amp;""":"""&amp;AA264&amp;"""")
&amp;IF(LEN(AC264)=0,"",","""&amp;AC$1&amp;""":"""&amp;AC264&amp;"""")
&amp;IF(LEN(AD264)=0,"",","""&amp;AD$1&amp;""":"&amp;AD264)
&amp;IF(LEN(AE264)=0,"",","""&amp;AE$1&amp;""":"""&amp;AE264&amp;"""")
&amp;IF(LEN(AF264)=0,"",","""&amp;AF$1&amp;""":"&amp;AF264)
&amp;IF(LEN(AG264)=0,"",","""&amp;AG$1&amp;""":"&amp;AG264)&amp;"}")</f>
        <v>{"dy":27,"sl":2,"tp":"fe","vl":"Equip7101","cn":1,"pt":"GO","pr":3200}</v>
      </c>
    </row>
    <row r="265" spans="1:40">
      <c r="A265">
        <v>27</v>
      </c>
      <c r="B265">
        <v>3</v>
      </c>
      <c r="C265">
        <f>IF(B265&lt;=9,0,
IF(B265=10,1,2))</f>
        <v>0</v>
      </c>
      <c r="D265">
        <f ca="1">RAND()</f>
        <v>0.78139615477672475</v>
      </c>
      <c r="E265">
        <f ca="1">RAND()</f>
        <v>0.90434777865139604</v>
      </c>
      <c r="F265">
        <f ca="1">RAND()</f>
        <v>1.1942528062727664E-2</v>
      </c>
      <c r="G265">
        <f ca="1">RAND()</f>
        <v>0.31476779979487546</v>
      </c>
      <c r="H265">
        <f ca="1">RAND()</f>
        <v>0.6383709471230925</v>
      </c>
      <c r="I265">
        <f ca="1">RAND()</f>
        <v>0.44137956830912795</v>
      </c>
      <c r="M265" t="str">
        <f ca="1">IF(LEN(J265)&lt;&gt;0,J265,VLOOKUP(D265+$B265,$BJ:$BK,MATCH($BK$1,$BJ$1:$BK$1,0),1))</f>
        <v>안 지정 캐릭터 PP 일반등급</v>
      </c>
      <c r="N265">
        <f ca="1">IF(LEN(K265)&lt;&gt;0,
  IF(LEN($J265)=0,"두 칸 모두 입력",
  IF($J265="지정 장비",K265,INDEX($CA:$CA,MATCH(K265,$CB:$CB,0)))),
IF($M265="삭제","삭제",
IF($M265="지정 장비",VLOOKUP($E265,OFFSET($BS:$BV,0,IF($B265=6,1,IF($B265=7,2,0))),MATCH($BV$1,OFFSET($BS$1:$BV$1,0,IF($B265=6,1,IF($B265=7,2,0))),0),1),
IF(OR($M265="캐릭터 상자 일반등급",$M265="캐릭터 상자 영웅등급"),"삭제",
IF(OR($M265="지정 캐릭터",$M265="지정 캐릭터 PP",IF(ISERROR(FIND("지정 캐릭터 LBP",$M265)),0,1)),
  IF(AND(OR($B265=10,$B265=11),$M265=OFFSET($M265,-1,0)),OFFSET(N265,-1,0),VLOOKUP($E265,$BZ:$CA,MATCH($CA$1,$BZ$1:$CA$1,0),1)),
IF(OR($M265="안 지정 캐릭터 영웅등급",$M265="안 지정 캐릭터 PP 일반등급",$M265="안 지정 캐릭터 PP 영웅등급"),
  IF(AND(OR($B265=10,$B265=11),$M265=OFFSET($M265,-1,0)),OFFSET(N265,-1,0),INT($E265*100000)),
"그외없음"))))))</f>
        <v>90434</v>
      </c>
      <c r="O265">
        <f ca="1">IF(LEN(L265)&lt;&gt;0,
  IF(OR(LEN($J265)=0,LEN($K265)=0),"세 칸 모두 입력",L265),
IF($M265="삭제","삭제",
IF(OR($M265="지정 장비",$M265="캐릭터 상자 일반등급",$M265="캐릭터 상자 영웅등급",$M265="지정 캐릭터",IF(ISERROR(FIND("지정 캐릭터 LBP",$M265)),0,1),$M265="안 지정 캐릭터 영웅등급"),1,
IF($M265="지정 캐릭터 PP",
  IF(AND(OR($B265=10,$B265=11),$M265=OFFSET($M265,-1,0)),OFFSET(O265,-1,0),
    VLOOKUP($M265,$AP:$BB,MATCH($AX$1,$AP$1:$BB$1,0),0)+INT($E265*(VLOOKUP($M265,$AP:$BB,MATCH($AY$1,$AP$1:$BB$1,0),0)-VLOOKUP($M265,$AP:$BB,MATCH($AX$1,$AP$1:$BB$1,0),0)+1))),
IF(OR($M265="안 지정 캐릭터 PP 일반등급",$M265="안 지정 캐릭터 PP 영웅등급"),
  IF(AND(OR($B265=10,$B265=11),$M265=OFFSET($M265,-1,0)),OFFSET(O265,-1,0),
    VLOOKUP($M265,$AP:$BB,MATCH($AX$1,$AP$1:$BB$1,0),0)+INT($E265*(VLOOKUP($M265,$AP:$BB,MATCH($AY$1,$AP$1:$BB$1,0),0)-VLOOKUP($M265,$AP:$BB,MATCH($AX$1,$AP$1:$BB$1,0),0)+1))),
"그외없음")))))</f>
        <v>13</v>
      </c>
      <c r="P265" t="str">
        <f ca="1">IF($M265="삭제","삭제",
IF($M265="지정 장비",
  IF(ISBLANK(VLOOKUP($N265,[1]EquipTable!$1:$1048576,MATCH("표준 GO pr Min",[1]EquipTable!$1:$1,0),0)),"DI",
    IF(ISBLANK(VLOOKUP($N265,[1]EquipTable!$1:$1048576,MATCH("표준 DI pr Min",[1]EquipTable!$1:$1,0),0)),"GO",
      IF(G265&lt;IF($B265&lt;=1,0.5,0.25),"DI","GO"))),
IF(OR($M265="캐릭터 상자 일반등급",$M265="캐릭터 상자 영웅등급"),"DI",
IF(OR($M265="지정 캐릭터",IF(ISERROR(FIND("지정 캐릭터 LBP",$M265)),0,1),$M265="안 지정 캐릭터 영웅등급"),"DI",
IF($M265="지정 캐릭터 PP","DI",
IF(OR($M265="안 지정 캐릭터 PP 일반등급",$M265="안 지정 캐릭터 PP 영웅등급"),"GO",
"그외없음"))))))</f>
        <v>GO</v>
      </c>
      <c r="Q265" t="str">
        <f ca="1">IF($M265="삭제","삭제",
IF($P265="GO","삭제",
IF($M265="지정 장비",
  IF(ISBLANK(VLOOKUP($N265,[1]EquipTable!$1:$1048576,MATCH("표준 DI pp Min",[1]EquipTable!$1:$1,0),0)),"삭제",
    VLOOKUP($N265,[1]EquipTable!$1:$1048576,MATCH("표준 DI pp Min",[1]EquipTable!$1:$1,0),0)+INT($H265*(VLOOKUP($N265,[1]EquipTable!$1:$1048576,MATCH("표준 DI pp Max",[1]EquipTable!$1:$1,0),0)-VLOOKUP($N265,[1]EquipTable!$1:$1048576,MATCH("표준 DI pp Min",[1]EquipTable!$1:$1,0),0)+1))),
IF(OR($M265="캐릭터 상자 일반등급",$M265="캐릭터 상자 영웅등급"),"삭제",
IF(OR($M265="지정 캐릭터",IF(ISERROR(FIND("지정 캐릭터 LBP",$M265)),0,1)),
  IF(AND(OR($B265=10,$B265=11),$M265=OFFSET($M265,-1,0)),OFFSET(Q265,-1,0),
    IF(ISBLANK(VLOOKUP($N265,[2]ActorTable!$1:$1048576,MATCH("표준 DI pp Min",[2]ActorTable!$1:$1,0),0)),"삭제",
      INT(VLOOKUP($M265,$AP:$BC,MATCH($AZ$1,$AP$1:$BC$1,0),0)*(VLOOKUP($N265,[2]ActorTable!$1:$1048576,MATCH("표준 DI pp Min",[2]ActorTable!$1:$1,0),0)+$H265*(VLOOKUP($N265,[2]ActorTable!$1:$1048576,MATCH("표준 DI pp Max",[2]ActorTable!$1:$1,0),0)-VLOOKUP($N265,[2]ActorTable!$1:$1048576,MATCH("표준 DI pp Min",[2]ActorTable!$1:$1,0),0)+1))))),
IF($M265="안 지정 캐릭터 영웅등급",
  IF(AND(OR($B265=10,$B265=11),$M265=OFFSET($M265,-1,0)),OFFSET(Q265,-1,0),
    VLOOKUP($M265,$AP:$BC,MATCH($BB$1,$AP$1:$BC$1,0),0)+INT($H265*(VLOOKUP($M265,$AP:$BC,MATCH($BC$1,$AP$1:$BC$1,0),0)-VLOOKUP($M265,$AP:$BC,MATCH($BB$1,$AP$1:$BC$1,0),0)+1))),
IF($M265="지정 캐릭터 PP",
  IF(AND(OR($B265=10,$B265=11),$M265=OFFSET($M265,-1,0)),OFFSET(Q265,-1,0),
    INT($O265*VLOOKUP($M265,$AP:$BC,MATCH($AZ$1,$AP$1:$BC$1,0),0)*IF($O265&lt;=15,1,1+($O265-15)^0.5/8)*CHOOSE(MID($N265,7,1)+1,1,1.25,2))),
"그외없음")))))))</f>
        <v>삭제</v>
      </c>
      <c r="R265">
        <f ca="1">IF($M265="삭제","삭제",
IF($M265="지정 장비",
  IF($P265="DI",
    VLOOKUP($N265,[1]EquipTable!$1:$1048576,MATCH("표준 DI pr Min",[1]EquipTable!$1:$1,0),0)+INT($I265*(VLOOKUP($N265,[1]EquipTable!$1:$1048576,MATCH("표준 DI pr Max",[1]EquipTable!$1:$1,0),0)-VLOOKUP($N265,[1]EquipTable!$1:$1048576,MATCH("표준 DI pr Min",[1]EquipTable!$1:$1,0),0)+1)),
    ROUNDDOWN(VLOOKUP($N265,[1]EquipTable!$1:$1048576,MATCH("표준 GO pr Min",[1]EquipTable!$1:$1,0),0)+INT($I265*(VLOOKUP($N265,[1]EquipTable!$1:$1048576,MATCH("표준 GO pr Max",[1]EquipTable!$1:$1,0),0)-VLOOKUP($N265,[1]EquipTable!$1:$1048576,MATCH("표준 GO pr Min",[1]EquipTable!$1:$1,0),0)+100)),-2)),
IF(OR($M265="캐릭터 상자 일반등급",$M265="캐릭터 상자 영웅등급"),VLOOKUP($M265,$AP:$BC,MATCH($AZ$1,$AP$1:$BC$1,0),0),
IF(OR($M265="지정 캐릭터",IF(ISERROR(FIND("지정 캐릭터 LBP",$M265)),0,1)),
  IF(AND(OR($B265=10,$B265=11),$M265=OFFSET($M265,-1,0)),OFFSET(R265,-1,0),
    INT(VLOOKUP($M265,$AP:$BC,MATCH($AZ$1,$AP$1:$BC$1,0),0)*(VLOOKUP($N265,[2]ActorTable!$1:$1048576,MATCH("표준 DI pr Min",[2]ActorTable!$1:$1,0),0)+$I265*(VLOOKUP($N265,[2]ActorTable!$1:$1048576,MATCH("표준 DI pr Max",[2]ActorTable!$1:$1,0),0)-VLOOKUP($N265,[2]ActorTable!$1:$1048576,MATCH("표준 DI pr Min",[2]ActorTable!$1:$1,0),0)+1)))),
IF($M265="안 지정 캐릭터 영웅등급",
  IF(AND(OR($B265=10,$B265=11),$M265=OFFSET($M265,-1,0)),OFFSET(R265,-1,0),
    VLOOKUP($M265,$AP:$BC,MATCH($AZ$1,$AP$1:$BC$1,0),0)+INT($I265*(VLOOKUP($M265,$AP:$BC,MATCH($BA$1,$AP$1:$BC$1,0),0)-VLOOKUP($M265,$AP:$BC,MATCH($AZ$1,$AP$1:$BC$1,0),0)+1))),
IF($M265="지정 캐릭터 PP",
  IF(AND(OR($B265=10,$B265=11),$M265=OFFSET($M265,-1,0)),OFFSET(R265,-1,0),
    INT($O265*VLOOKUP($M265,$AP:$BC,MATCH($AZ$1,$AP$1:$BC$1,0),0)*IF($O265&lt;=15,1,1+($O265-15)^0.5/8)*CHOOSE(MID($N265,7,1)+1,1,1.25,2)*(VLOOKUP($M265,$AP:$BC,MATCH($BA$1,$AP$1:$BC$1,0),0)+$I265*(VLOOKUP($M265,$AP:$BC,MATCH($BB$1,$AP$1:$BC$1,0),0)-VLOOKUP($M265,$AP:$BC,MATCH($BA$1,$AP$1:$BC$1,0),0))))),
IF(OR($M265="안 지정 캐릭터 PP 일반등급",$M265="안 지정 캐릭터 PP 영웅등급"),
  IF(AND(OR($B265=10,$B265=11),$M265=OFFSET($M265,-1,0)),OFFSET(R265,-1,0),
    $O265*VLOOKUP($M265,$AP:$BC,MATCH($AZ$1,$AP$1:$BC$1,0),0)),
"그외없음")))))))</f>
        <v>3900</v>
      </c>
      <c r="S265" t="str">
        <f ca="1">IF(OR(ISNUMBER(N265),N265="삭제",ISBLANK(N265)),"",
IF(LEFT(N265,5)="Equip",
  IF($BP$1&lt;VLOOKUP(N265,[1]EquipTable!$1:$1048576,MATCH("업데이트순번",[1]EquipTable!$1:$1,0),0),"업데이트순번이상",""),
IF(LEFT(N265,5)="Actor",
  IF($BY$1&lt;VLOOKUP(N265,[2]ActorTable!$1:$1048576,MATCH("업데이트순번",[2]ActorTable!$1:$1,0),0),"업데이트순번이상",""),
"그외없음")))</f>
        <v/>
      </c>
      <c r="T265" t="str">
        <f ca="1">IF(OR(ISNUMBER(N265),N265="삭제",ISBLANK(N265)),"",
IF(LEFT(N265,5)="Equip",IF(MID(N265,7,1)="4","전설",""),
IF(LEFT(N265,5)="Actor",IF(MID(N265,7,1)="2","전설",""),
"그외없음")))</f>
        <v/>
      </c>
      <c r="U265" t="s">
        <v>92</v>
      </c>
      <c r="V265">
        <v>43028</v>
      </c>
      <c r="W265">
        <v>11</v>
      </c>
      <c r="X265" t="s">
        <v>125</v>
      </c>
      <c r="Z265">
        <v>1100</v>
      </c>
      <c r="AA265" t="str">
        <f ca="1">IF(ISBLANK(AB265),"",
VLOOKUP(AB265,OFFSET(INDIRECT("$A:$B"),0,MATCH(AB$1&amp;"_Verify",INDIRECT("$1:$1"),0)-1),2,0)
)</f>
        <v>fe</v>
      </c>
      <c r="AB265" t="s">
        <v>82</v>
      </c>
      <c r="AC265" t="s">
        <v>399</v>
      </c>
      <c r="AD265">
        <v>1</v>
      </c>
      <c r="AE265" t="s">
        <v>125</v>
      </c>
      <c r="AG265">
        <v>900</v>
      </c>
      <c r="AH265" t="str">
        <f ca="1">IF(OR(ISNUMBER(AC265),AC265="삭제",ISBLANK(AC265)),"",
IF(LEFT(AC265,5)="Equip",
  IF($BP$1&lt;VLOOKUP(AC265,[1]EquipTable!$1:$1048576,MATCH("업데이트순번",[1]EquipTable!$1:$1,0),0),"업데이트순번이상",""),
IF(LEFT(AC265,5)="Actor",
  IF($BY$1&lt;VLOOKUP(AC265,[2]ActorTable!$1:$1048576,MATCH("업데이트순번",[2]ActorTable!$1:$1,0),0),"업데이트순번이상",""),
"그외없음")))</f>
        <v/>
      </c>
      <c r="AI265" s="11" t="str">
        <f>IF(OR(ISNUMBER(AC265),AC265="삭제",ISBLANK(AC265)),"",
IF(LEFT(AC265,5)="Equip",IF(MID(AC265,7,1)="4","전설",""),
IF(LEFT(AC265,5)="Actor",IF(MID(AC265,7,1)="2","전설",""),
"그외없음")))</f>
        <v/>
      </c>
      <c r="AJ265" t="str">
        <f>IF(ISBLANK($AB265),"",
IF(AND($B265&gt;=VLOOKUP($AB265,$AP:$AS,3,0),$B265&lt;=VLOOKUP($AB265,$AP:$AS,4,0)),"","슬롯타입이상"))</f>
        <v/>
      </c>
      <c r="AK265" t="str">
        <f ca="1">IF(OR(
  AND(NOT(ISERROR(FIND("상자",AB265))),ISBLANK(AC265)),
  AND(ISBLANK(AB265),ISBLANK(AC265)),
  AND(NOT(ISERROR(FIND("안 지정",AB265))),ISNUMBER(AC265))),"",
IF(AND(NOT(ISERROR(FIND("상자",AB265))),NOT(ISBLANK(AC265))),"밸류불필요",
IF(AND(NOT(ISERROR(FIND("안 지정",AB265))),NOT(ISNUMBER(AC265))),"숫자필요",
IF(NOT(ISERROR(FIND("장비",AB265))),
  IFERROR(VLOOKUP(AC265,[1]EquipTable!$A:$T,MATCH("이름참고",[1]EquipTable!$1:$1,0),0),"장비없음"),
IF(NOT(ISERROR(FIND("캐릭터",AB265))),
  IFERROR(VLOOKUP(AC265,[2]ActorTable!$A:$H,MATCH("이름참고",[2]ActorTable!$1:$1,0),0),"캐릭터없음"),
"")))))</f>
        <v>용사의 단검</v>
      </c>
      <c r="AL265">
        <v>1</v>
      </c>
      <c r="AM265" t="str">
        <f ca="1">IF(ROW()=2,AN265,OFFSET(AM265,-1,0)&amp;IF(LEN(AN265)=0,"",","&amp;AN265))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v>
      </c>
      <c r="AN265" t="str">
        <f ca="1">IF(AL265&lt;&gt;1,"",
"{"""&amp;A$1&amp;""":"&amp;A265
&amp;","""&amp;B$1&amp;""":"&amp;B265
&amp;IF(LEN(AA265)=0,"",","""&amp;AA$1&amp;""":"""&amp;AA265&amp;"""")
&amp;IF(LEN(AC265)=0,"",","""&amp;AC$1&amp;""":"""&amp;AC265&amp;"""")
&amp;IF(LEN(AD265)=0,"",","""&amp;AD$1&amp;""":"&amp;AD265)
&amp;IF(LEN(AE265)=0,"",","""&amp;AE$1&amp;""":"""&amp;AE265&amp;"""")
&amp;IF(LEN(AF265)=0,"",","""&amp;AF$1&amp;""":"&amp;AF265)
&amp;IF(LEN(AG265)=0,"",","""&amp;AG$1&amp;""":"&amp;AG265)&amp;"}")</f>
        <v>{"dy":27,"sl":3,"tp":"fe","vl":"Equip1001","cn":1,"pt":"GO","pr":900}</v>
      </c>
    </row>
    <row r="266" spans="1:40">
      <c r="A266">
        <v>27</v>
      </c>
      <c r="B266">
        <v>4</v>
      </c>
      <c r="C266">
        <f>IF(B266&lt;=9,0,
IF(B266=10,1,2))</f>
        <v>0</v>
      </c>
      <c r="D266">
        <f ca="1">RAND()</f>
        <v>0.15033926219172433</v>
      </c>
      <c r="E266">
        <f ca="1">RAND()</f>
        <v>0.33684883356582984</v>
      </c>
      <c r="F266">
        <f ca="1">RAND()</f>
        <v>0.5340951246500083</v>
      </c>
      <c r="G266">
        <f ca="1">RAND()</f>
        <v>0.476512762614554</v>
      </c>
      <c r="H266">
        <f ca="1">RAND()</f>
        <v>0.27151488971258086</v>
      </c>
      <c r="I266">
        <f ca="1">RAND()</f>
        <v>0.61813258440000274</v>
      </c>
      <c r="M266" t="str">
        <f ca="1">IF(LEN(J266)&lt;&gt;0,J266,VLOOKUP(D266+$B266,$BJ:$BK,MATCH($BK$1,$BJ$1:$BK$1,0),1))</f>
        <v>안 지정 캐릭터 PP 일반등급</v>
      </c>
      <c r="N266">
        <f ca="1">IF(LEN(K266)&lt;&gt;0,
  IF(LEN($J266)=0,"두 칸 모두 입력",
  IF($J266="지정 장비",K266,INDEX($CA:$CA,MATCH(K266,$CB:$CB,0)))),
IF($M266="삭제","삭제",
IF($M266="지정 장비",VLOOKUP($E266,OFFSET($BS:$BV,0,IF($B266=6,1,IF($B266=7,2,0))),MATCH($BV$1,OFFSET($BS$1:$BV$1,0,IF($B266=6,1,IF($B266=7,2,0))),0),1),
IF(OR($M266="캐릭터 상자 일반등급",$M266="캐릭터 상자 영웅등급"),"삭제",
IF(OR($M266="지정 캐릭터",$M266="지정 캐릭터 PP",IF(ISERROR(FIND("지정 캐릭터 LBP",$M266)),0,1)),
  IF(AND(OR($B266=10,$B266=11),$M266=OFFSET($M266,-1,0)),OFFSET(N266,-1,0),VLOOKUP($E266,$BZ:$CA,MATCH($CA$1,$BZ$1:$CA$1,0),1)),
IF(OR($M266="안 지정 캐릭터 영웅등급",$M266="안 지정 캐릭터 PP 일반등급",$M266="안 지정 캐릭터 PP 영웅등급"),
  IF(AND(OR($B266=10,$B266=11),$M266=OFFSET($M266,-1,0)),OFFSET(N266,-1,0),INT($E266*100000)),
"그외없음"))))))</f>
        <v>33684</v>
      </c>
      <c r="O266">
        <f ca="1">IF(LEN(L266)&lt;&gt;0,
  IF(OR(LEN($J266)=0,LEN($K266)=0),"세 칸 모두 입력",L266),
IF($M266="삭제","삭제",
IF(OR($M266="지정 장비",$M266="캐릭터 상자 일반등급",$M266="캐릭터 상자 영웅등급",$M266="지정 캐릭터",IF(ISERROR(FIND("지정 캐릭터 LBP",$M266)),0,1),$M266="안 지정 캐릭터 영웅등급"),1,
IF($M266="지정 캐릭터 PP",
  IF(AND(OR($B266=10,$B266=11),$M266=OFFSET($M266,-1,0)),OFFSET(O266,-1,0),
    VLOOKUP($M266,$AP:$BB,MATCH($AX$1,$AP$1:$BB$1,0),0)+INT($E266*(VLOOKUP($M266,$AP:$BB,MATCH($AY$1,$AP$1:$BB$1,0),0)-VLOOKUP($M266,$AP:$BB,MATCH($AX$1,$AP$1:$BB$1,0),0)+1))),
IF(OR($M266="안 지정 캐릭터 PP 일반등급",$M266="안 지정 캐릭터 PP 영웅등급"),
  IF(AND(OR($B266=10,$B266=11),$M266=OFFSET($M266,-1,0)),OFFSET(O266,-1,0),
    VLOOKUP($M266,$AP:$BB,MATCH($AX$1,$AP$1:$BB$1,0),0)+INT($E266*(VLOOKUP($M266,$AP:$BB,MATCH($AY$1,$AP$1:$BB$1,0),0)-VLOOKUP($M266,$AP:$BB,MATCH($AX$1,$AP$1:$BB$1,0),0)+1))),
"그외없음")))))</f>
        <v>7</v>
      </c>
      <c r="P266" t="str">
        <f ca="1">IF($M266="삭제","삭제",
IF($M266="지정 장비",
  IF(ISBLANK(VLOOKUP($N266,[1]EquipTable!$1:$1048576,MATCH("표준 GO pr Min",[1]EquipTable!$1:$1,0),0)),"DI",
    IF(ISBLANK(VLOOKUP($N266,[1]EquipTable!$1:$1048576,MATCH("표준 DI pr Min",[1]EquipTable!$1:$1,0),0)),"GO",
      IF(G266&lt;IF($B266&lt;=1,0.5,0.25),"DI","GO"))),
IF(OR($M266="캐릭터 상자 일반등급",$M266="캐릭터 상자 영웅등급"),"DI",
IF(OR($M266="지정 캐릭터",IF(ISERROR(FIND("지정 캐릭터 LBP",$M266)),0,1),$M266="안 지정 캐릭터 영웅등급"),"DI",
IF($M266="지정 캐릭터 PP","DI",
IF(OR($M266="안 지정 캐릭터 PP 일반등급",$M266="안 지정 캐릭터 PP 영웅등급"),"GO",
"그외없음"))))))</f>
        <v>GO</v>
      </c>
      <c r="Q266" t="str">
        <f ca="1">IF($M266="삭제","삭제",
IF($P266="GO","삭제",
IF($M266="지정 장비",
  IF(ISBLANK(VLOOKUP($N266,[1]EquipTable!$1:$1048576,MATCH("표준 DI pp Min",[1]EquipTable!$1:$1,0),0)),"삭제",
    VLOOKUP($N266,[1]EquipTable!$1:$1048576,MATCH("표준 DI pp Min",[1]EquipTable!$1:$1,0),0)+INT($H266*(VLOOKUP($N266,[1]EquipTable!$1:$1048576,MATCH("표준 DI pp Max",[1]EquipTable!$1:$1,0),0)-VLOOKUP($N266,[1]EquipTable!$1:$1048576,MATCH("표준 DI pp Min",[1]EquipTable!$1:$1,0),0)+1))),
IF(OR($M266="캐릭터 상자 일반등급",$M266="캐릭터 상자 영웅등급"),"삭제",
IF(OR($M266="지정 캐릭터",IF(ISERROR(FIND("지정 캐릭터 LBP",$M266)),0,1)),
  IF(AND(OR($B266=10,$B266=11),$M266=OFFSET($M266,-1,0)),OFFSET(Q266,-1,0),
    IF(ISBLANK(VLOOKUP($N266,[2]ActorTable!$1:$1048576,MATCH("표준 DI pp Min",[2]ActorTable!$1:$1,0),0)),"삭제",
      INT(VLOOKUP($M266,$AP:$BC,MATCH($AZ$1,$AP$1:$BC$1,0),0)*(VLOOKUP($N266,[2]ActorTable!$1:$1048576,MATCH("표준 DI pp Min",[2]ActorTable!$1:$1,0),0)+$H266*(VLOOKUP($N266,[2]ActorTable!$1:$1048576,MATCH("표준 DI pp Max",[2]ActorTable!$1:$1,0),0)-VLOOKUP($N266,[2]ActorTable!$1:$1048576,MATCH("표준 DI pp Min",[2]ActorTable!$1:$1,0),0)+1))))),
IF($M266="안 지정 캐릭터 영웅등급",
  IF(AND(OR($B266=10,$B266=11),$M266=OFFSET($M266,-1,0)),OFFSET(Q266,-1,0),
    VLOOKUP($M266,$AP:$BC,MATCH($BB$1,$AP$1:$BC$1,0),0)+INT($H266*(VLOOKUP($M266,$AP:$BC,MATCH($BC$1,$AP$1:$BC$1,0),0)-VLOOKUP($M266,$AP:$BC,MATCH($BB$1,$AP$1:$BC$1,0),0)+1))),
IF($M266="지정 캐릭터 PP",
  IF(AND(OR($B266=10,$B266=11),$M266=OFFSET($M266,-1,0)),OFFSET(Q266,-1,0),
    INT($O266*VLOOKUP($M266,$AP:$BC,MATCH($AZ$1,$AP$1:$BC$1,0),0)*IF($O266&lt;=15,1,1+($O266-15)^0.5/8)*CHOOSE(MID($N266,7,1)+1,1,1.25,2))),
"그외없음")))))))</f>
        <v>삭제</v>
      </c>
      <c r="R266">
        <f ca="1">IF($M266="삭제","삭제",
IF($M266="지정 장비",
  IF($P266="DI",
    VLOOKUP($N266,[1]EquipTable!$1:$1048576,MATCH("표준 DI pr Min",[1]EquipTable!$1:$1,0),0)+INT($I266*(VLOOKUP($N266,[1]EquipTable!$1:$1048576,MATCH("표준 DI pr Max",[1]EquipTable!$1:$1,0),0)-VLOOKUP($N266,[1]EquipTable!$1:$1048576,MATCH("표준 DI pr Min",[1]EquipTable!$1:$1,0),0)+1)),
    ROUNDDOWN(VLOOKUP($N266,[1]EquipTable!$1:$1048576,MATCH("표준 GO pr Min",[1]EquipTable!$1:$1,0),0)+INT($I266*(VLOOKUP($N266,[1]EquipTable!$1:$1048576,MATCH("표준 GO pr Max",[1]EquipTable!$1:$1,0),0)-VLOOKUP($N266,[1]EquipTable!$1:$1048576,MATCH("표준 GO pr Min",[1]EquipTable!$1:$1,0),0)+100)),-2)),
IF(OR($M266="캐릭터 상자 일반등급",$M266="캐릭터 상자 영웅등급"),VLOOKUP($M266,$AP:$BC,MATCH($AZ$1,$AP$1:$BC$1,0),0),
IF(OR($M266="지정 캐릭터",IF(ISERROR(FIND("지정 캐릭터 LBP",$M266)),0,1)),
  IF(AND(OR($B266=10,$B266=11),$M266=OFFSET($M266,-1,0)),OFFSET(R266,-1,0),
    INT(VLOOKUP($M266,$AP:$BC,MATCH($AZ$1,$AP$1:$BC$1,0),0)*(VLOOKUP($N266,[2]ActorTable!$1:$1048576,MATCH("표준 DI pr Min",[2]ActorTable!$1:$1,0),0)+$I266*(VLOOKUP($N266,[2]ActorTable!$1:$1048576,MATCH("표준 DI pr Max",[2]ActorTable!$1:$1,0),0)-VLOOKUP($N266,[2]ActorTable!$1:$1048576,MATCH("표준 DI pr Min",[2]ActorTable!$1:$1,0),0)+1)))),
IF($M266="안 지정 캐릭터 영웅등급",
  IF(AND(OR($B266=10,$B266=11),$M266=OFFSET($M266,-1,0)),OFFSET(R266,-1,0),
    VLOOKUP($M266,$AP:$BC,MATCH($AZ$1,$AP$1:$BC$1,0),0)+INT($I266*(VLOOKUP($M266,$AP:$BC,MATCH($BA$1,$AP$1:$BC$1,0),0)-VLOOKUP($M266,$AP:$BC,MATCH($AZ$1,$AP$1:$BC$1,0),0)+1))),
IF($M266="지정 캐릭터 PP",
  IF(AND(OR($B266=10,$B266=11),$M266=OFFSET($M266,-1,0)),OFFSET(R266,-1,0),
    INT($O266*VLOOKUP($M266,$AP:$BC,MATCH($AZ$1,$AP$1:$BC$1,0),0)*IF($O266&lt;=15,1,1+($O266-15)^0.5/8)*CHOOSE(MID($N266,7,1)+1,1,1.25,2)*(VLOOKUP($M266,$AP:$BC,MATCH($BA$1,$AP$1:$BC$1,0),0)+$I266*(VLOOKUP($M266,$AP:$BC,MATCH($BB$1,$AP$1:$BC$1,0),0)-VLOOKUP($M266,$AP:$BC,MATCH($BA$1,$AP$1:$BC$1,0),0))))),
IF(OR($M266="안 지정 캐릭터 PP 일반등급",$M266="안 지정 캐릭터 PP 영웅등급"),
  IF(AND(OR($B266=10,$B266=11),$M266=OFFSET($M266,-1,0)),OFFSET(R266,-1,0),
    $O266*VLOOKUP($M266,$AP:$BC,MATCH($AZ$1,$AP$1:$BC$1,0),0)),
"그외없음")))))))</f>
        <v>2100</v>
      </c>
      <c r="S266" t="str">
        <f ca="1">IF(OR(ISNUMBER(N266),N266="삭제",ISBLANK(N266)),"",
IF(LEFT(N266,5)="Equip",
  IF($BP$1&lt;VLOOKUP(N266,[1]EquipTable!$1:$1048576,MATCH("업데이트순번",[1]EquipTable!$1:$1,0),0),"업데이트순번이상",""),
IF(LEFT(N266,5)="Actor",
  IF($BY$1&lt;VLOOKUP(N266,[2]ActorTable!$1:$1048576,MATCH("업데이트순번",[2]ActorTable!$1:$1,0),0),"업데이트순번이상",""),
"그외없음")))</f>
        <v/>
      </c>
      <c r="T266" t="str">
        <f ca="1">IF(OR(ISNUMBER(N266),N266="삭제",ISBLANK(N266)),"",
IF(LEFT(N266,5)="Equip",IF(MID(N266,7,1)="4","전설",""),
IF(LEFT(N266,5)="Actor",IF(MID(N266,7,1)="2","전설",""),
"그외없음")))</f>
        <v/>
      </c>
      <c r="U266" t="s">
        <v>92</v>
      </c>
      <c r="V266">
        <v>19175</v>
      </c>
      <c r="W266">
        <v>10</v>
      </c>
      <c r="X266" t="s">
        <v>125</v>
      </c>
      <c r="Z266">
        <v>1000</v>
      </c>
      <c r="AA266" t="str">
        <f ca="1">IF(ISBLANK(AB266),"",
VLOOKUP(AB266,OFFSET(INDIRECT("$A:$B"),0,MATCH(AB$1&amp;"_Verify",INDIRECT("$1:$1"),0)-1),2,0)
)</f>
        <v>upn</v>
      </c>
      <c r="AB266" t="s">
        <v>92</v>
      </c>
      <c r="AC266">
        <v>58093</v>
      </c>
      <c r="AD266">
        <v>12</v>
      </c>
      <c r="AE266" t="s">
        <v>125</v>
      </c>
      <c r="AG266">
        <v>3600</v>
      </c>
      <c r="AH266" t="str">
        <f>IF(OR(ISNUMBER(AC266),AC266="삭제",ISBLANK(AC266)),"",
IF(LEFT(AC266,5)="Equip",
  IF($BP$1&lt;VLOOKUP(AC266,[1]EquipTable!$1:$1048576,MATCH("업데이트순번",[1]EquipTable!$1:$1,0),0),"업데이트순번이상",""),
IF(LEFT(AC266,5)="Actor",
  IF($BY$1&lt;VLOOKUP(AC266,[2]ActorTable!$1:$1048576,MATCH("업데이트순번",[2]ActorTable!$1:$1,0),0),"업데이트순번이상",""),
"그외없음")))</f>
        <v/>
      </c>
      <c r="AI266" s="11" t="str">
        <f>IF(OR(ISNUMBER(AC266),AC266="삭제",ISBLANK(AC266)),"",
IF(LEFT(AC266,5)="Equip",IF(MID(AC266,7,1)="4","전설",""),
IF(LEFT(AC266,5)="Actor",IF(MID(AC266,7,1)="2","전설",""),
"그외없음")))</f>
        <v/>
      </c>
      <c r="AJ266" t="str">
        <f>IF(ISBLANK($AB266),"",
IF(AND($B266&gt;=VLOOKUP($AB266,$AP:$AS,3,0),$B266&lt;=VLOOKUP($AB266,$AP:$AS,4,0)),"","슬롯타입이상"))</f>
        <v/>
      </c>
      <c r="AK266" t="str">
        <f>IF(OR(
  AND(NOT(ISERROR(FIND("상자",AB266))),ISBLANK(AC266)),
  AND(ISBLANK(AB266),ISBLANK(AC266)),
  AND(NOT(ISERROR(FIND("안 지정",AB266))),ISNUMBER(AC266))),"",
IF(AND(NOT(ISERROR(FIND("상자",AB266))),NOT(ISBLANK(AC266))),"밸류불필요",
IF(AND(NOT(ISERROR(FIND("안 지정",AB266))),NOT(ISNUMBER(AC266))),"숫자필요",
IF(NOT(ISERROR(FIND("장비",AB266))),
  IFERROR(VLOOKUP(AC266,[1]EquipTable!$A:$T,MATCH("이름참고",[1]EquipTable!$1:$1,0),0),"장비없음"),
IF(NOT(ISERROR(FIND("캐릭터",AB266))),
  IFERROR(VLOOKUP(AC266,[2]ActorTable!$A:$H,MATCH("이름참고",[2]ActorTable!$1:$1,0),0),"캐릭터없음"),
"")))))</f>
        <v/>
      </c>
      <c r="AL266">
        <v>1</v>
      </c>
      <c r="AM266" t="str">
        <f ca="1">IF(ROW()=2,AN266,OFFSET(AM266,-1,0)&amp;IF(LEN(AN266)=0,"",","&amp;AN266))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v>
      </c>
      <c r="AN266" t="str">
        <f ca="1">IF(AL266&lt;&gt;1,"",
"{"""&amp;A$1&amp;""":"&amp;A266
&amp;","""&amp;B$1&amp;""":"&amp;B266
&amp;IF(LEN(AA266)=0,"",","""&amp;AA$1&amp;""":"""&amp;AA266&amp;"""")
&amp;IF(LEN(AC266)=0,"",","""&amp;AC$1&amp;""":"""&amp;AC266&amp;"""")
&amp;IF(LEN(AD266)=0,"",","""&amp;AD$1&amp;""":"&amp;AD266)
&amp;IF(LEN(AE266)=0,"",","""&amp;AE$1&amp;""":"""&amp;AE266&amp;"""")
&amp;IF(LEN(AF266)=0,"",","""&amp;AF$1&amp;""":"&amp;AF266)
&amp;IF(LEN(AG266)=0,"",","""&amp;AG$1&amp;""":"&amp;AG266)&amp;"}")</f>
        <v>{"dy":27,"sl":4,"tp":"upn","vl":"58093","cn":12,"pt":"GO","pr":3600}</v>
      </c>
    </row>
    <row r="267" spans="1:40">
      <c r="A267">
        <v>27</v>
      </c>
      <c r="B267">
        <v>5</v>
      </c>
      <c r="C267">
        <f>IF(B267&lt;=9,0,
IF(B267=10,1,2))</f>
        <v>0</v>
      </c>
      <c r="D267">
        <f ca="1">RAND()</f>
        <v>0.13780567854252179</v>
      </c>
      <c r="E267">
        <f ca="1">RAND()</f>
        <v>0.49122209446589116</v>
      </c>
      <c r="F267">
        <f ca="1">RAND()</f>
        <v>0.29230254365868491</v>
      </c>
      <c r="G267">
        <f ca="1">RAND()</f>
        <v>0.94482437368701766</v>
      </c>
      <c r="H267">
        <f ca="1">RAND()</f>
        <v>0.51377519528906157</v>
      </c>
      <c r="I267">
        <f ca="1">RAND()</f>
        <v>0.11049757672338312</v>
      </c>
      <c r="M267" t="str">
        <f ca="1">IF(LEN(J267)&lt;&gt;0,J267,VLOOKUP(D267+$B267,$BJ:$BK,MATCH($BK$1,$BJ$1:$BK$1,0),1))</f>
        <v>지정 장비</v>
      </c>
      <c r="N267" t="str">
        <f ca="1">IF(LEN(K267)&lt;&gt;0,
  IF(LEN($J267)=0,"두 칸 모두 입력",
  IF($J267="지정 장비",K267,INDEX($CA:$CA,MATCH(K267,$CB:$CB,0)))),
IF($M267="삭제","삭제",
IF($M267="지정 장비",VLOOKUP($E267,OFFSET($BS:$BV,0,IF($B267=6,1,IF($B267=7,2,0))),MATCH($BV$1,OFFSET($BS$1:$BV$1,0,IF($B267=6,1,IF($B267=7,2,0))),0),1),
IF(OR($M267="캐릭터 상자 일반등급",$M267="캐릭터 상자 영웅등급"),"삭제",
IF(OR($M267="지정 캐릭터",$M267="지정 캐릭터 PP",IF(ISERROR(FIND("지정 캐릭터 LBP",$M267)),0,1)),
  IF(AND(OR($B267=10,$B267=11),$M267=OFFSET($M267,-1,0)),OFFSET(N267,-1,0),VLOOKUP($E267,$BZ:$CA,MATCH($CA$1,$BZ$1:$CA$1,0),1)),
IF(OR($M267="안 지정 캐릭터 영웅등급",$M267="안 지정 캐릭터 PP 일반등급",$M267="안 지정 캐릭터 PP 영웅등급"),
  IF(AND(OR($B267=10,$B267=11),$M267=OFFSET($M267,-1,0)),OFFSET(N267,-1,0),INT($E267*100000)),
"그외없음"))))))</f>
        <v>Equip4102</v>
      </c>
      <c r="O267">
        <f ca="1">IF(LEN(L267)&lt;&gt;0,
  IF(OR(LEN($J267)=0,LEN($K267)=0),"세 칸 모두 입력",L267),
IF($M267="삭제","삭제",
IF(OR($M267="지정 장비",$M267="캐릭터 상자 일반등급",$M267="캐릭터 상자 영웅등급",$M267="지정 캐릭터",IF(ISERROR(FIND("지정 캐릭터 LBP",$M267)),0,1),$M267="안 지정 캐릭터 영웅등급"),1,
IF($M267="지정 캐릭터 PP",
  IF(AND(OR($B267=10,$B267=11),$M267=OFFSET($M267,-1,0)),OFFSET(O267,-1,0),
    VLOOKUP($M267,$AP:$BB,MATCH($AX$1,$AP$1:$BB$1,0),0)+INT($E267*(VLOOKUP($M267,$AP:$BB,MATCH($AY$1,$AP$1:$BB$1,0),0)-VLOOKUP($M267,$AP:$BB,MATCH($AX$1,$AP$1:$BB$1,0),0)+1))),
IF(OR($M267="안 지정 캐릭터 PP 일반등급",$M267="안 지정 캐릭터 PP 영웅등급"),
  IF(AND(OR($B267=10,$B267=11),$M267=OFFSET($M267,-1,0)),OFFSET(O267,-1,0),
    VLOOKUP($M267,$AP:$BB,MATCH($AX$1,$AP$1:$BB$1,0),0)+INT($E267*(VLOOKUP($M267,$AP:$BB,MATCH($AY$1,$AP$1:$BB$1,0),0)-VLOOKUP($M267,$AP:$BB,MATCH($AX$1,$AP$1:$BB$1,0),0)+1))),
"그외없음")))))</f>
        <v>1</v>
      </c>
      <c r="P267" t="str">
        <f ca="1">IF($M267="삭제","삭제",
IF($M267="지정 장비",
  IF(ISBLANK(VLOOKUP($N267,[1]EquipTable!$1:$1048576,MATCH("표준 GO pr Min",[1]EquipTable!$1:$1,0),0)),"DI",
    IF(ISBLANK(VLOOKUP($N267,[1]EquipTable!$1:$1048576,MATCH("표준 DI pr Min",[1]EquipTable!$1:$1,0),0)),"GO",
      IF(G267&lt;IF($B267&lt;=1,0.5,0.25),"DI","GO"))),
IF(OR($M267="캐릭터 상자 일반등급",$M267="캐릭터 상자 영웅등급"),"DI",
IF(OR($M267="지정 캐릭터",IF(ISERROR(FIND("지정 캐릭터 LBP",$M267)),0,1),$M267="안 지정 캐릭터 영웅등급"),"DI",
IF($M267="지정 캐릭터 PP","DI",
IF(OR($M267="안 지정 캐릭터 PP 일반등급",$M267="안 지정 캐릭터 PP 영웅등급"),"GO",
"그외없음"))))))</f>
        <v>GO</v>
      </c>
      <c r="Q267" t="str">
        <f ca="1">IF($M267="삭제","삭제",
IF($P267="GO","삭제",
IF($M267="지정 장비",
  IF(ISBLANK(VLOOKUP($N267,[1]EquipTable!$1:$1048576,MATCH("표준 DI pp Min",[1]EquipTable!$1:$1,0),0)),"삭제",
    VLOOKUP($N267,[1]EquipTable!$1:$1048576,MATCH("표준 DI pp Min",[1]EquipTable!$1:$1,0),0)+INT($H267*(VLOOKUP($N267,[1]EquipTable!$1:$1048576,MATCH("표준 DI pp Max",[1]EquipTable!$1:$1,0),0)-VLOOKUP($N267,[1]EquipTable!$1:$1048576,MATCH("표준 DI pp Min",[1]EquipTable!$1:$1,0),0)+1))),
IF(OR($M267="캐릭터 상자 일반등급",$M267="캐릭터 상자 영웅등급"),"삭제",
IF(OR($M267="지정 캐릭터",IF(ISERROR(FIND("지정 캐릭터 LBP",$M267)),0,1)),
  IF(AND(OR($B267=10,$B267=11),$M267=OFFSET($M267,-1,0)),OFFSET(Q267,-1,0),
    IF(ISBLANK(VLOOKUP($N267,[2]ActorTable!$1:$1048576,MATCH("표준 DI pp Min",[2]ActorTable!$1:$1,0),0)),"삭제",
      INT(VLOOKUP($M267,$AP:$BC,MATCH($AZ$1,$AP$1:$BC$1,0),0)*(VLOOKUP($N267,[2]ActorTable!$1:$1048576,MATCH("표준 DI pp Min",[2]ActorTable!$1:$1,0),0)+$H267*(VLOOKUP($N267,[2]ActorTable!$1:$1048576,MATCH("표준 DI pp Max",[2]ActorTable!$1:$1,0),0)-VLOOKUP($N267,[2]ActorTable!$1:$1048576,MATCH("표준 DI pp Min",[2]ActorTable!$1:$1,0),0)+1))))),
IF($M267="안 지정 캐릭터 영웅등급",
  IF(AND(OR($B267=10,$B267=11),$M267=OFFSET($M267,-1,0)),OFFSET(Q267,-1,0),
    VLOOKUP($M267,$AP:$BC,MATCH($BB$1,$AP$1:$BC$1,0),0)+INT($H267*(VLOOKUP($M267,$AP:$BC,MATCH($BC$1,$AP$1:$BC$1,0),0)-VLOOKUP($M267,$AP:$BC,MATCH($BB$1,$AP$1:$BC$1,0),0)+1))),
IF($M267="지정 캐릭터 PP",
  IF(AND(OR($B267=10,$B267=11),$M267=OFFSET($M267,-1,0)),OFFSET(Q267,-1,0),
    INT($O267*VLOOKUP($M267,$AP:$BC,MATCH($AZ$1,$AP$1:$BC$1,0),0)*IF($O267&lt;=15,1,1+($O267-15)^0.5/8)*CHOOSE(MID($N267,7,1)+1,1,1.25,2))),
"그외없음")))))))</f>
        <v>삭제</v>
      </c>
      <c r="R267">
        <f ca="1">IF($M267="삭제","삭제",
IF($M267="지정 장비",
  IF($P267="DI",
    VLOOKUP($N267,[1]EquipTable!$1:$1048576,MATCH("표준 DI pr Min",[1]EquipTable!$1:$1,0),0)+INT($I267*(VLOOKUP($N267,[1]EquipTable!$1:$1048576,MATCH("표준 DI pr Max",[1]EquipTable!$1:$1,0),0)-VLOOKUP($N267,[1]EquipTable!$1:$1048576,MATCH("표준 DI pr Min",[1]EquipTable!$1:$1,0),0)+1)),
    ROUNDDOWN(VLOOKUP($N267,[1]EquipTable!$1:$1048576,MATCH("표준 GO pr Min",[1]EquipTable!$1:$1,0),0)+INT($I267*(VLOOKUP($N267,[1]EquipTable!$1:$1048576,MATCH("표준 GO pr Max",[1]EquipTable!$1:$1,0),0)-VLOOKUP($N267,[1]EquipTable!$1:$1048576,MATCH("표준 GO pr Min",[1]EquipTable!$1:$1,0),0)+100)),-2)),
IF(OR($M267="캐릭터 상자 일반등급",$M267="캐릭터 상자 영웅등급"),VLOOKUP($M267,$AP:$BC,MATCH($AZ$1,$AP$1:$BC$1,0),0),
IF(OR($M267="지정 캐릭터",IF(ISERROR(FIND("지정 캐릭터 LBP",$M267)),0,1)),
  IF(AND(OR($B267=10,$B267=11),$M267=OFFSET($M267,-1,0)),OFFSET(R267,-1,0),
    INT(VLOOKUP($M267,$AP:$BC,MATCH($AZ$1,$AP$1:$BC$1,0),0)*(VLOOKUP($N267,[2]ActorTable!$1:$1048576,MATCH("표준 DI pr Min",[2]ActorTable!$1:$1,0),0)+$I267*(VLOOKUP($N267,[2]ActorTable!$1:$1048576,MATCH("표준 DI pr Max",[2]ActorTable!$1:$1,0),0)-VLOOKUP($N267,[2]ActorTable!$1:$1048576,MATCH("표준 DI pr Min",[2]ActorTable!$1:$1,0),0)+1)))),
IF($M267="안 지정 캐릭터 영웅등급",
  IF(AND(OR($B267=10,$B267=11),$M267=OFFSET($M267,-1,0)),OFFSET(R267,-1,0),
    VLOOKUP($M267,$AP:$BC,MATCH($AZ$1,$AP$1:$BC$1,0),0)+INT($I267*(VLOOKUP($M267,$AP:$BC,MATCH($BA$1,$AP$1:$BC$1,0),0)-VLOOKUP($M267,$AP:$BC,MATCH($AZ$1,$AP$1:$BC$1,0),0)+1))),
IF($M267="지정 캐릭터 PP",
  IF(AND(OR($B267=10,$B267=11),$M267=OFFSET($M267,-1,0)),OFFSET(R267,-1,0),
    INT($O267*VLOOKUP($M267,$AP:$BC,MATCH($AZ$1,$AP$1:$BC$1,0),0)*IF($O267&lt;=15,1,1+($O267-15)^0.5/8)*CHOOSE(MID($N267,7,1)+1,1,1.25,2)*(VLOOKUP($M267,$AP:$BC,MATCH($BA$1,$AP$1:$BC$1,0),0)+$I267*(VLOOKUP($M267,$AP:$BC,MATCH($BB$1,$AP$1:$BC$1,0),0)-VLOOKUP($M267,$AP:$BC,MATCH($BA$1,$AP$1:$BC$1,0),0))))),
IF(OR($M267="안 지정 캐릭터 PP 일반등급",$M267="안 지정 캐릭터 PP 영웅등급"),
  IF(AND(OR($B267=10,$B267=11),$M267=OFFSET($M267,-1,0)),OFFSET(R267,-1,0),
    $O267*VLOOKUP($M267,$AP:$BC,MATCH($AZ$1,$AP$1:$BC$1,0),0)),
"그외없음")))))))</f>
        <v>1000</v>
      </c>
      <c r="S267" t="str">
        <f ca="1">IF(OR(ISNUMBER(N267),N267="삭제",ISBLANK(N267)),"",
IF(LEFT(N267,5)="Equip",
  IF($BP$1&lt;VLOOKUP(N267,[1]EquipTable!$1:$1048576,MATCH("업데이트순번",[1]EquipTable!$1:$1,0),0),"업데이트순번이상",""),
IF(LEFT(N267,5)="Actor",
  IF($BY$1&lt;VLOOKUP(N267,[2]ActorTable!$1:$1048576,MATCH("업데이트순번",[2]ActorTable!$1:$1,0),0),"업데이트순번이상",""),
"그외없음")))</f>
        <v/>
      </c>
      <c r="T267" t="str">
        <f ca="1">IF(OR(ISNUMBER(N267),N267="삭제",ISBLANK(N267)),"",
IF(LEFT(N267,5)="Equip",IF(MID(N267,7,1)="4","전설",""),
IF(LEFT(N267,5)="Actor",IF(MID(N267,7,1)="2","전설",""),
"그외없음")))</f>
        <v/>
      </c>
      <c r="U267" t="s">
        <v>91</v>
      </c>
      <c r="V267">
        <v>73986</v>
      </c>
      <c r="W267">
        <v>13</v>
      </c>
      <c r="X267" t="s">
        <v>125</v>
      </c>
      <c r="Z267">
        <v>1300</v>
      </c>
      <c r="AA267" t="str">
        <f ca="1">IF(ISBLANK(AB267),"",
VLOOKUP(AB267,OFFSET(INDIRECT("$A:$B"),0,MATCH(AB$1&amp;"_Verify",INDIRECT("$1:$1"),0)-1),2,0)
)</f>
        <v>fe</v>
      </c>
      <c r="AB267" t="s">
        <v>82</v>
      </c>
      <c r="AC267" t="s">
        <v>409</v>
      </c>
      <c r="AD267">
        <v>1</v>
      </c>
      <c r="AE267" t="s">
        <v>125</v>
      </c>
      <c r="AG267">
        <v>2200</v>
      </c>
      <c r="AH267" t="str">
        <f ca="1">IF(OR(ISNUMBER(AC267),AC267="삭제",ISBLANK(AC267)),"",
IF(LEFT(AC267,5)="Equip",
  IF($BP$1&lt;VLOOKUP(AC267,[1]EquipTable!$1:$1048576,MATCH("업데이트순번",[1]EquipTable!$1:$1,0),0),"업데이트순번이상",""),
IF(LEFT(AC267,5)="Actor",
  IF($BY$1&lt;VLOOKUP(AC267,[2]ActorTable!$1:$1048576,MATCH("업데이트순번",[2]ActorTable!$1:$1,0),0),"업데이트순번이상",""),
"그외없음")))</f>
        <v/>
      </c>
      <c r="AI267" s="11" t="str">
        <f>IF(OR(ISNUMBER(AC267),AC267="삭제",ISBLANK(AC267)),"",
IF(LEFT(AC267,5)="Equip",IF(MID(AC267,7,1)="4","전설",""),
IF(LEFT(AC267,5)="Actor",IF(MID(AC267,7,1)="2","전설",""),
"그외없음")))</f>
        <v/>
      </c>
      <c r="AJ267" t="str">
        <f>IF(ISBLANK($AB267),"",
IF(AND($B267&gt;=VLOOKUP($AB267,$AP:$AS,3,0),$B267&lt;=VLOOKUP($AB267,$AP:$AS,4,0)),"","슬롯타입이상"))</f>
        <v/>
      </c>
      <c r="AK267" t="str">
        <f ca="1">IF(OR(
  AND(NOT(ISERROR(FIND("상자",AB267))),ISBLANK(AC267)),
  AND(ISBLANK(AB267),ISBLANK(AC267)),
  AND(NOT(ISERROR(FIND("안 지정",AB267))),ISNUMBER(AC267))),"",
IF(AND(NOT(ISERROR(FIND("상자",AB267))),NOT(ISBLANK(AC267))),"밸류불필요",
IF(AND(NOT(ISERROR(FIND("안 지정",AB267))),NOT(ISNUMBER(AC267))),"숫자필요",
IF(NOT(ISERROR(FIND("장비",AB267))),
  IFERROR(VLOOKUP(AC267,[1]EquipTable!$A:$T,MATCH("이름참고",[1]EquipTable!$1:$1,0),0),"장비없음"),
IF(NOT(ISERROR(FIND("캐릭터",AB267))),
  IFERROR(VLOOKUP(AC267,[2]ActorTable!$A:$H,MATCH("이름참고",[2]ActorTable!$1:$1,0),0),"캐릭터없음"),
"")))))</f>
        <v>SMG28</v>
      </c>
      <c r="AL267">
        <v>1</v>
      </c>
      <c r="AM267" t="str">
        <f ca="1">IF(ROW()=2,AN267,OFFSET(AM267,-1,0)&amp;IF(LEN(AN267)=0,"",","&amp;AN267))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v>
      </c>
      <c r="AN267" t="str">
        <f ca="1">IF(AL267&lt;&gt;1,"",
"{"""&amp;A$1&amp;""":"&amp;A267
&amp;","""&amp;B$1&amp;""":"&amp;B267
&amp;IF(LEN(AA267)=0,"",","""&amp;AA$1&amp;""":"""&amp;AA267&amp;"""")
&amp;IF(LEN(AC267)=0,"",","""&amp;AC$1&amp;""":"""&amp;AC267&amp;"""")
&amp;IF(LEN(AD267)=0,"",","""&amp;AD$1&amp;""":"&amp;AD267)
&amp;IF(LEN(AE267)=0,"",","""&amp;AE$1&amp;""":"""&amp;AE267&amp;"""")
&amp;IF(LEN(AF267)=0,"",","""&amp;AF$1&amp;""":"&amp;AF267)
&amp;IF(LEN(AG267)=0,"",","""&amp;AG$1&amp;""":"&amp;AG267)&amp;"}")</f>
        <v>{"dy":27,"sl":5,"tp":"fe","vl":"Equip6002","cn":1,"pt":"GO","pr":2200}</v>
      </c>
    </row>
    <row r="268" spans="1:40">
      <c r="A268">
        <v>27</v>
      </c>
      <c r="B268">
        <v>6</v>
      </c>
      <c r="C268">
        <f>IF(B268&lt;=9,0,
IF(B268=10,1,2))</f>
        <v>0</v>
      </c>
      <c r="D268">
        <f ca="1">RAND()</f>
        <v>0.4745756821033954</v>
      </c>
      <c r="E268">
        <f ca="1">RAND()</f>
        <v>7.559162416314047E-2</v>
      </c>
      <c r="F268">
        <f ca="1">RAND()</f>
        <v>0.2481755908713521</v>
      </c>
      <c r="G268">
        <f ca="1">RAND()</f>
        <v>0.45762663944144655</v>
      </c>
      <c r="H268">
        <f ca="1">RAND()</f>
        <v>0.65922751009181146</v>
      </c>
      <c r="I268">
        <f ca="1">RAND()</f>
        <v>0.97559901014566208</v>
      </c>
      <c r="M268" t="str">
        <f ca="1">IF(LEN(J268)&lt;&gt;0,J268,VLOOKUP(D268+$B268,$BJ:$BK,MATCH($BK$1,$BJ$1:$BK$1,0),1))</f>
        <v>지정 장비</v>
      </c>
      <c r="N268" t="str">
        <f ca="1">IF(LEN(K268)&lt;&gt;0,
  IF(LEN($J268)=0,"두 칸 모두 입력",
  IF($J268="지정 장비",K268,INDEX($CA:$CA,MATCH(K268,$CB:$CB,0)))),
IF($M268="삭제","삭제",
IF($M268="지정 장비",VLOOKUP($E268,OFFSET($BS:$BV,0,IF($B268=6,1,IF($B268=7,2,0))),MATCH($BV$1,OFFSET($BS$1:$BV$1,0,IF($B268=6,1,IF($B268=7,2,0))),0),1),
IF(OR($M268="캐릭터 상자 일반등급",$M268="캐릭터 상자 영웅등급"),"삭제",
IF(OR($M268="지정 캐릭터",$M268="지정 캐릭터 PP",IF(ISERROR(FIND("지정 캐릭터 LBP",$M268)),0,1)),
  IF(AND(OR($B268=10,$B268=11),$M268=OFFSET($M268,-1,0)),OFFSET(N268,-1,0),VLOOKUP($E268,$BZ:$CA,MATCH($CA$1,$BZ$1:$CA$1,0),1)),
IF(OR($M268="안 지정 캐릭터 영웅등급",$M268="안 지정 캐릭터 PP 일반등급",$M268="안 지정 캐릭터 PP 영웅등급"),
  IF(AND(OR($B268=10,$B268=11),$M268=OFFSET($M268,-1,0)),OFFSET(N268,-1,0),INT($E268*100000)),
"그외없음"))))))</f>
        <v>Equip0401</v>
      </c>
      <c r="O268">
        <f ca="1">IF(LEN(L268)&lt;&gt;0,
  IF(OR(LEN($J268)=0,LEN($K268)=0),"세 칸 모두 입력",L268),
IF($M268="삭제","삭제",
IF(OR($M268="지정 장비",$M268="캐릭터 상자 일반등급",$M268="캐릭터 상자 영웅등급",$M268="지정 캐릭터",IF(ISERROR(FIND("지정 캐릭터 LBP",$M268)),0,1),$M268="안 지정 캐릭터 영웅등급"),1,
IF($M268="지정 캐릭터 PP",
  IF(AND(OR($B268=10,$B268=11),$M268=OFFSET($M268,-1,0)),OFFSET(O268,-1,0),
    VLOOKUP($M268,$AP:$BB,MATCH($AX$1,$AP$1:$BB$1,0),0)+INT($E268*(VLOOKUP($M268,$AP:$BB,MATCH($AY$1,$AP$1:$BB$1,0),0)-VLOOKUP($M268,$AP:$BB,MATCH($AX$1,$AP$1:$BB$1,0),0)+1))),
IF(OR($M268="안 지정 캐릭터 PP 일반등급",$M268="안 지정 캐릭터 PP 영웅등급"),
  IF(AND(OR($B268=10,$B268=11),$M268=OFFSET($M268,-1,0)),OFFSET(O268,-1,0),
    VLOOKUP($M268,$AP:$BB,MATCH($AX$1,$AP$1:$BB$1,0),0)+INT($E268*(VLOOKUP($M268,$AP:$BB,MATCH($AY$1,$AP$1:$BB$1,0),0)-VLOOKUP($M268,$AP:$BB,MATCH($AX$1,$AP$1:$BB$1,0),0)+1))),
"그외없음")))))</f>
        <v>1</v>
      </c>
      <c r="P268" t="str">
        <f ca="1">IF($M268="삭제","삭제",
IF($M268="지정 장비",
  IF(ISBLANK(VLOOKUP($N268,[1]EquipTable!$1:$1048576,MATCH("표준 GO pr Min",[1]EquipTable!$1:$1,0),0)),"DI",
    IF(ISBLANK(VLOOKUP($N268,[1]EquipTable!$1:$1048576,MATCH("표준 DI pr Min",[1]EquipTable!$1:$1,0),0)),"GO",
      IF(G268&lt;IF($B268&lt;=1,0.5,0.25),"DI","GO"))),
IF(OR($M268="캐릭터 상자 일반등급",$M268="캐릭터 상자 영웅등급"),"DI",
IF(OR($M268="지정 캐릭터",IF(ISERROR(FIND("지정 캐릭터 LBP",$M268)),0,1),$M268="안 지정 캐릭터 영웅등급"),"DI",
IF($M268="지정 캐릭터 PP","DI",
IF(OR($M268="안 지정 캐릭터 PP 일반등급",$M268="안 지정 캐릭터 PP 영웅등급"),"GO",
"그외없음"))))))</f>
        <v>DI</v>
      </c>
      <c r="Q268">
        <f ca="1">IF($M268="삭제","삭제",
IF($P268="GO","삭제",
IF($M268="지정 장비",
  IF(ISBLANK(VLOOKUP($N268,[1]EquipTable!$1:$1048576,MATCH("표준 DI pp Min",[1]EquipTable!$1:$1,0),0)),"삭제",
    VLOOKUP($N268,[1]EquipTable!$1:$1048576,MATCH("표준 DI pp Min",[1]EquipTable!$1:$1,0),0)+INT($H268*(VLOOKUP($N268,[1]EquipTable!$1:$1048576,MATCH("표준 DI pp Max",[1]EquipTable!$1:$1,0),0)-VLOOKUP($N268,[1]EquipTable!$1:$1048576,MATCH("표준 DI pp Min",[1]EquipTable!$1:$1,0),0)+1))),
IF(OR($M268="캐릭터 상자 일반등급",$M268="캐릭터 상자 영웅등급"),"삭제",
IF(OR($M268="지정 캐릭터",IF(ISERROR(FIND("지정 캐릭터 LBP",$M268)),0,1)),
  IF(AND(OR($B268=10,$B268=11),$M268=OFFSET($M268,-1,0)),OFFSET(Q268,-1,0),
    IF(ISBLANK(VLOOKUP($N268,[2]ActorTable!$1:$1048576,MATCH("표준 DI pp Min",[2]ActorTable!$1:$1,0),0)),"삭제",
      INT(VLOOKUP($M268,$AP:$BC,MATCH($AZ$1,$AP$1:$BC$1,0),0)*(VLOOKUP($N268,[2]ActorTable!$1:$1048576,MATCH("표준 DI pp Min",[2]ActorTable!$1:$1,0),0)+$H268*(VLOOKUP($N268,[2]ActorTable!$1:$1048576,MATCH("표준 DI pp Max",[2]ActorTable!$1:$1,0),0)-VLOOKUP($N268,[2]ActorTable!$1:$1048576,MATCH("표준 DI pp Min",[2]ActorTable!$1:$1,0),0)+1))))),
IF($M268="안 지정 캐릭터 영웅등급",
  IF(AND(OR($B268=10,$B268=11),$M268=OFFSET($M268,-1,0)),OFFSET(Q268,-1,0),
    VLOOKUP($M268,$AP:$BC,MATCH($BB$1,$AP$1:$BC$1,0),0)+INT($H268*(VLOOKUP($M268,$AP:$BC,MATCH($BC$1,$AP$1:$BC$1,0),0)-VLOOKUP($M268,$AP:$BC,MATCH($BB$1,$AP$1:$BC$1,0),0)+1))),
IF($M268="지정 캐릭터 PP",
  IF(AND(OR($B268=10,$B268=11),$M268=OFFSET($M268,-1,0)),OFFSET(Q268,-1,0),
    INT($O268*VLOOKUP($M268,$AP:$BC,MATCH($AZ$1,$AP$1:$BC$1,0),0)*IF($O268&lt;=15,1,1+($O268-15)^0.5/8)*CHOOSE(MID($N268,7,1)+1,1,1.25,2))),
"그외없음")))))))</f>
        <v>28</v>
      </c>
      <c r="R268">
        <f ca="1">IF($M268="삭제","삭제",
IF($M268="지정 장비",
  IF($P268="DI",
    VLOOKUP($N268,[1]EquipTable!$1:$1048576,MATCH("표준 DI pr Min",[1]EquipTable!$1:$1,0),0)+INT($I268*(VLOOKUP($N268,[1]EquipTable!$1:$1048576,MATCH("표준 DI pr Max",[1]EquipTable!$1:$1,0),0)-VLOOKUP($N268,[1]EquipTable!$1:$1048576,MATCH("표준 DI pr Min",[1]EquipTable!$1:$1,0),0)+1)),
    ROUNDDOWN(VLOOKUP($N268,[1]EquipTable!$1:$1048576,MATCH("표준 GO pr Min",[1]EquipTable!$1:$1,0),0)+INT($I268*(VLOOKUP($N268,[1]EquipTable!$1:$1048576,MATCH("표준 GO pr Max",[1]EquipTable!$1:$1,0),0)-VLOOKUP($N268,[1]EquipTable!$1:$1048576,MATCH("표준 GO pr Min",[1]EquipTable!$1:$1,0),0)+100)),-2)),
IF(OR($M268="캐릭터 상자 일반등급",$M268="캐릭터 상자 영웅등급"),VLOOKUP($M268,$AP:$BC,MATCH($AZ$1,$AP$1:$BC$1,0),0),
IF(OR($M268="지정 캐릭터",IF(ISERROR(FIND("지정 캐릭터 LBP",$M268)),0,1)),
  IF(AND(OR($B268=10,$B268=11),$M268=OFFSET($M268,-1,0)),OFFSET(R268,-1,0),
    INT(VLOOKUP($M268,$AP:$BC,MATCH($AZ$1,$AP$1:$BC$1,0),0)*(VLOOKUP($N268,[2]ActorTable!$1:$1048576,MATCH("표준 DI pr Min",[2]ActorTable!$1:$1,0),0)+$I268*(VLOOKUP($N268,[2]ActorTable!$1:$1048576,MATCH("표준 DI pr Max",[2]ActorTable!$1:$1,0),0)-VLOOKUP($N268,[2]ActorTable!$1:$1048576,MATCH("표준 DI pr Min",[2]ActorTable!$1:$1,0),0)+1)))),
IF($M268="안 지정 캐릭터 영웅등급",
  IF(AND(OR($B268=10,$B268=11),$M268=OFFSET($M268,-1,0)),OFFSET(R268,-1,0),
    VLOOKUP($M268,$AP:$BC,MATCH($AZ$1,$AP$1:$BC$1,0),0)+INT($I268*(VLOOKUP($M268,$AP:$BC,MATCH($BA$1,$AP$1:$BC$1,0),0)-VLOOKUP($M268,$AP:$BC,MATCH($AZ$1,$AP$1:$BC$1,0),0)+1))),
IF($M268="지정 캐릭터 PP",
  IF(AND(OR($B268=10,$B268=11),$M268=OFFSET($M268,-1,0)),OFFSET(R268,-1,0),
    INT($O268*VLOOKUP($M268,$AP:$BC,MATCH($AZ$1,$AP$1:$BC$1,0),0)*IF($O268&lt;=15,1,1+($O268-15)^0.5/8)*CHOOSE(MID($N268,7,1)+1,1,1.25,2)*(VLOOKUP($M268,$AP:$BC,MATCH($BA$1,$AP$1:$BC$1,0),0)+$I268*(VLOOKUP($M268,$AP:$BC,MATCH($BB$1,$AP$1:$BC$1,0),0)-VLOOKUP($M268,$AP:$BC,MATCH($BA$1,$AP$1:$BC$1,0),0))))),
IF(OR($M268="안 지정 캐릭터 PP 일반등급",$M268="안 지정 캐릭터 PP 영웅등급"),
  IF(AND(OR($B268=10,$B268=11),$M268=OFFSET($M268,-1,0)),OFFSET(R268,-1,0),
    $O268*VLOOKUP($M268,$AP:$BC,MATCH($AZ$1,$AP$1:$BC$1,0),0)),
"그외없음")))))))</f>
        <v>21</v>
      </c>
      <c r="S268" t="str">
        <f ca="1">IF(OR(ISNUMBER(N268),N268="삭제",ISBLANK(N268)),"",
IF(LEFT(N268,5)="Equip",
  IF($BP$1&lt;VLOOKUP(N268,[1]EquipTable!$1:$1048576,MATCH("업데이트순번",[1]EquipTable!$1:$1,0),0),"업데이트순번이상",""),
IF(LEFT(N268,5)="Actor",
  IF($BY$1&lt;VLOOKUP(N268,[2]ActorTable!$1:$1048576,MATCH("업데이트순번",[2]ActorTable!$1:$1,0),0),"업데이트순번이상",""),
"그외없음")))</f>
        <v/>
      </c>
      <c r="T268" t="str">
        <f ca="1">IF(OR(ISNUMBER(N268),N268="삭제",ISBLANK(N268)),"",
IF(LEFT(N268,5)="Equip",IF(MID(N268,7,1)="4","전설",""),
IF(LEFT(N268,5)="Actor",IF(MID(N268,7,1)="2","전설",""),
"그외없음")))</f>
        <v>전설</v>
      </c>
      <c r="U268" t="s">
        <v>82</v>
      </c>
      <c r="V268" t="s">
        <v>243</v>
      </c>
      <c r="W268">
        <v>1</v>
      </c>
      <c r="X268" t="s">
        <v>125</v>
      </c>
      <c r="Z268">
        <v>600</v>
      </c>
      <c r="AA268" t="str">
        <f ca="1">IF(ISBLANK(AB268),"",
VLOOKUP(AB268,OFFSET(INDIRECT("$A:$B"),0,MATCH(AB$1&amp;"_Verify",INDIRECT("$1:$1"),0)-1),2,0)
)</f>
        <v>fe</v>
      </c>
      <c r="AB268" t="s">
        <v>82</v>
      </c>
      <c r="AC268" t="s">
        <v>451</v>
      </c>
      <c r="AD268">
        <v>1</v>
      </c>
      <c r="AE268" t="s">
        <v>125</v>
      </c>
      <c r="AG268">
        <v>29100</v>
      </c>
      <c r="AH268" t="str">
        <f ca="1">IF(OR(ISNUMBER(AC268),AC268="삭제",ISBLANK(AC268)),"",
IF(LEFT(AC268,5)="Equip",
  IF($BP$1&lt;VLOOKUP(AC268,[1]EquipTable!$1:$1048576,MATCH("업데이트순번",[1]EquipTable!$1:$1,0),0),"업데이트순번이상",""),
IF(LEFT(AC268,5)="Actor",
  IF($BY$1&lt;VLOOKUP(AC268,[2]ActorTable!$1:$1048576,MATCH("업데이트순번",[2]ActorTable!$1:$1,0),0),"업데이트순번이상",""),
"그외없음")))</f>
        <v/>
      </c>
      <c r="AI268" s="11" t="str">
        <f>IF(OR(ISNUMBER(AC268),AC268="삭제",ISBLANK(AC268)),"",
IF(LEFT(AC268,5)="Equip",IF(MID(AC268,7,1)="4","전설",""),
IF(LEFT(AC268,5)="Actor",IF(MID(AC268,7,1)="2","전설",""),
"그외없음")))</f>
        <v/>
      </c>
      <c r="AJ268" t="str">
        <f>IF(ISBLANK($AB268),"",
IF(AND($B268&gt;=VLOOKUP($AB268,$AP:$AS,3,0),$B268&lt;=VLOOKUP($AB268,$AP:$AS,4,0)),"","슬롯타입이상"))</f>
        <v/>
      </c>
      <c r="AK268" t="str">
        <f ca="1">IF(OR(
  AND(NOT(ISERROR(FIND("상자",AB268))),ISBLANK(AC268)),
  AND(ISBLANK(AB268),ISBLANK(AC268)),
  AND(NOT(ISERROR(FIND("안 지정",AB268))),ISNUMBER(AC268))),"",
IF(AND(NOT(ISERROR(FIND("상자",AB268))),NOT(ISBLANK(AC268))),"밸류불필요",
IF(AND(NOT(ISERROR(FIND("안 지정",AB268))),NOT(ISNUMBER(AC268))),"숫자필요",
IF(NOT(ISERROR(FIND("장비",AB268))),
  IFERROR(VLOOKUP(AC268,[1]EquipTable!$A:$T,MATCH("이름참고",[1]EquipTable!$1:$1,0),0),"장비없음"),
IF(NOT(ISERROR(FIND("캐릭터",AB268))),
  IFERROR(VLOOKUP(AC268,[2]ActorTable!$A:$H,MATCH("이름참고",[2]ActorTable!$1:$1,0),0),"캐릭터없음"),
"")))))</f>
        <v>스톰 브링어</v>
      </c>
      <c r="AL268">
        <v>1</v>
      </c>
      <c r="AM268" t="str">
        <f ca="1">IF(ROW()=2,AN268,OFFSET(AM268,-1,0)&amp;IF(LEN(AN268)=0,"",","&amp;AN268))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v>
      </c>
      <c r="AN268" t="str">
        <f ca="1">IF(AL268&lt;&gt;1,"",
"{"""&amp;A$1&amp;""":"&amp;A268
&amp;","""&amp;B$1&amp;""":"&amp;B268
&amp;IF(LEN(AA268)=0,"",","""&amp;AA$1&amp;""":"""&amp;AA268&amp;"""")
&amp;IF(LEN(AC268)=0,"",","""&amp;AC$1&amp;""":"""&amp;AC268&amp;"""")
&amp;IF(LEN(AD268)=0,"",","""&amp;AD$1&amp;""":"&amp;AD268)
&amp;IF(LEN(AE268)=0,"",","""&amp;AE$1&amp;""":"""&amp;AE268&amp;"""")
&amp;IF(LEN(AF268)=0,"",","""&amp;AF$1&amp;""":"&amp;AF268)
&amp;IF(LEN(AG268)=0,"",","""&amp;AG$1&amp;""":"&amp;AG268)&amp;"}")</f>
        <v>{"dy":27,"sl":6,"tp":"fe","vl":"Equip8202","cn":1,"pt":"GO","pr":29100}</v>
      </c>
    </row>
    <row r="269" spans="1:40">
      <c r="A269">
        <v>27</v>
      </c>
      <c r="B269">
        <v>7</v>
      </c>
      <c r="C269">
        <f>IF(B269&lt;=9,0,
IF(B269=10,1,2))</f>
        <v>0</v>
      </c>
      <c r="D269">
        <f ca="1">RAND()</f>
        <v>0.35949888104052341</v>
      </c>
      <c r="E269">
        <f ca="1">RAND()</f>
        <v>0.31539080090038252</v>
      </c>
      <c r="F269">
        <f ca="1">RAND()</f>
        <v>0.51251357093781957</v>
      </c>
      <c r="G269">
        <f ca="1">RAND()</f>
        <v>5.972833570628977E-2</v>
      </c>
      <c r="H269">
        <f ca="1">RAND()</f>
        <v>0.63324189478783155</v>
      </c>
      <c r="I269">
        <f ca="1">RAND()</f>
        <v>0.84137909398249555</v>
      </c>
      <c r="M269" t="str">
        <f ca="1">IF(LEN(J269)&lt;&gt;0,J269,VLOOKUP(D269+$B269,$BJ:$BK,MATCH($BK$1,$BJ$1:$BK$1,0),1))</f>
        <v>지정 장비</v>
      </c>
      <c r="N269" t="str">
        <f ca="1">IF(LEN(K269)&lt;&gt;0,
  IF(LEN($J269)=0,"두 칸 모두 입력",
  IF($J269="지정 장비",K269,INDEX($CA:$CA,MATCH(K269,$CB:$CB,0)))),
IF($M269="삭제","삭제",
IF($M269="지정 장비",VLOOKUP($E269,OFFSET($BS:$BV,0,IF($B269=6,1,IF($B269=7,2,0))),MATCH($BV$1,OFFSET($BS$1:$BV$1,0,IF($B269=6,1,IF($B269=7,2,0))),0),1),
IF(OR($M269="캐릭터 상자 일반등급",$M269="캐릭터 상자 영웅등급"),"삭제",
IF(OR($M269="지정 캐릭터",$M269="지정 캐릭터 PP",IF(ISERROR(FIND("지정 캐릭터 LBP",$M269)),0,1)),
  IF(AND(OR($B269=10,$B269=11),$M269=OFFSET($M269,-1,0)),OFFSET(N269,-1,0),VLOOKUP($E269,$BZ:$CA,MATCH($CA$1,$BZ$1:$CA$1,0),1)),
IF(OR($M269="안 지정 캐릭터 영웅등급",$M269="안 지정 캐릭터 PP 일반등급",$M269="안 지정 캐릭터 PP 영웅등급"),
  IF(AND(OR($B269=10,$B269=11),$M269=OFFSET($M269,-1,0)),OFFSET(N269,-1,0),INT($E269*100000)),
"그외없음"))))))</f>
        <v>Equip3301</v>
      </c>
      <c r="O269">
        <f ca="1">IF(LEN(L269)&lt;&gt;0,
  IF(OR(LEN($J269)=0,LEN($K269)=0),"세 칸 모두 입력",L269),
IF($M269="삭제","삭제",
IF(OR($M269="지정 장비",$M269="캐릭터 상자 일반등급",$M269="캐릭터 상자 영웅등급",$M269="지정 캐릭터",IF(ISERROR(FIND("지정 캐릭터 LBP",$M269)),0,1),$M269="안 지정 캐릭터 영웅등급"),1,
IF($M269="지정 캐릭터 PP",
  IF(AND(OR($B269=10,$B269=11),$M269=OFFSET($M269,-1,0)),OFFSET(O269,-1,0),
    VLOOKUP($M269,$AP:$BB,MATCH($AX$1,$AP$1:$BB$1,0),0)+INT($E269*(VLOOKUP($M269,$AP:$BB,MATCH($AY$1,$AP$1:$BB$1,0),0)-VLOOKUP($M269,$AP:$BB,MATCH($AX$1,$AP$1:$BB$1,0),0)+1))),
IF(OR($M269="안 지정 캐릭터 PP 일반등급",$M269="안 지정 캐릭터 PP 영웅등급"),
  IF(AND(OR($B269=10,$B269=11),$M269=OFFSET($M269,-1,0)),OFFSET(O269,-1,0),
    VLOOKUP($M269,$AP:$BB,MATCH($AX$1,$AP$1:$BB$1,0),0)+INT($E269*(VLOOKUP($M269,$AP:$BB,MATCH($AY$1,$AP$1:$BB$1,0),0)-VLOOKUP($M269,$AP:$BB,MATCH($AX$1,$AP$1:$BB$1,0),0)+1))),
"그외없음")))))</f>
        <v>1</v>
      </c>
      <c r="P269" t="str">
        <f ca="1">IF($M269="삭제","삭제",
IF($M269="지정 장비",
  IF(ISBLANK(VLOOKUP($N269,[1]EquipTable!$1:$1048576,MATCH("표준 GO pr Min",[1]EquipTable!$1:$1,0),0)),"DI",
    IF(ISBLANK(VLOOKUP($N269,[1]EquipTable!$1:$1048576,MATCH("표준 DI pr Min",[1]EquipTable!$1:$1,0),0)),"GO",
      IF(G269&lt;IF($B269&lt;=1,0.5,0.25),"DI","GO"))),
IF(OR($M269="캐릭터 상자 일반등급",$M269="캐릭터 상자 영웅등급"),"DI",
IF(OR($M269="지정 캐릭터",IF(ISERROR(FIND("지정 캐릭터 LBP",$M269)),0,1),$M269="안 지정 캐릭터 영웅등급"),"DI",
IF($M269="지정 캐릭터 PP","DI",
IF(OR($M269="안 지정 캐릭터 PP 일반등급",$M269="안 지정 캐릭터 PP 영웅등급"),"GO",
"그외없음"))))))</f>
        <v>DI</v>
      </c>
      <c r="Q269" t="str">
        <f ca="1">IF($M269="삭제","삭제",
IF($P269="GO","삭제",
IF($M269="지정 장비",
  IF(ISBLANK(VLOOKUP($N269,[1]EquipTable!$1:$1048576,MATCH("표준 DI pp Min",[1]EquipTable!$1:$1,0),0)),"삭제",
    VLOOKUP($N269,[1]EquipTable!$1:$1048576,MATCH("표준 DI pp Min",[1]EquipTable!$1:$1,0),0)+INT($H269*(VLOOKUP($N269,[1]EquipTable!$1:$1048576,MATCH("표준 DI pp Max",[1]EquipTable!$1:$1,0),0)-VLOOKUP($N269,[1]EquipTable!$1:$1048576,MATCH("표준 DI pp Min",[1]EquipTable!$1:$1,0),0)+1))),
IF(OR($M269="캐릭터 상자 일반등급",$M269="캐릭터 상자 영웅등급"),"삭제",
IF(OR($M269="지정 캐릭터",IF(ISERROR(FIND("지정 캐릭터 LBP",$M269)),0,1)),
  IF(AND(OR($B269=10,$B269=11),$M269=OFFSET($M269,-1,0)),OFFSET(Q269,-1,0),
    IF(ISBLANK(VLOOKUP($N269,[2]ActorTable!$1:$1048576,MATCH("표준 DI pp Min",[2]ActorTable!$1:$1,0),0)),"삭제",
      INT(VLOOKUP($M269,$AP:$BC,MATCH($AZ$1,$AP$1:$BC$1,0),0)*(VLOOKUP($N269,[2]ActorTable!$1:$1048576,MATCH("표준 DI pp Min",[2]ActorTable!$1:$1,0),0)+$H269*(VLOOKUP($N269,[2]ActorTable!$1:$1048576,MATCH("표준 DI pp Max",[2]ActorTable!$1:$1,0),0)-VLOOKUP($N269,[2]ActorTable!$1:$1048576,MATCH("표준 DI pp Min",[2]ActorTable!$1:$1,0),0)+1))))),
IF($M269="안 지정 캐릭터 영웅등급",
  IF(AND(OR($B269=10,$B269=11),$M269=OFFSET($M269,-1,0)),OFFSET(Q269,-1,0),
    VLOOKUP($M269,$AP:$BC,MATCH($BB$1,$AP$1:$BC$1,0),0)+INT($H269*(VLOOKUP($M269,$AP:$BC,MATCH($BC$1,$AP$1:$BC$1,0),0)-VLOOKUP($M269,$AP:$BC,MATCH($BB$1,$AP$1:$BC$1,0),0)+1))),
IF($M269="지정 캐릭터 PP",
  IF(AND(OR($B269=10,$B269=11),$M269=OFFSET($M269,-1,0)),OFFSET(Q269,-1,0),
    INT($O269*VLOOKUP($M269,$AP:$BC,MATCH($AZ$1,$AP$1:$BC$1,0),0)*IF($O269&lt;=15,1,1+($O269-15)^0.5/8)*CHOOSE(MID($N269,7,1)+1,1,1.25,2))),
"그외없음")))))))</f>
        <v>삭제</v>
      </c>
      <c r="R269">
        <f ca="1">IF($M269="삭제","삭제",
IF($M269="지정 장비",
  IF($P269="DI",
    VLOOKUP($N269,[1]EquipTable!$1:$1048576,MATCH("표준 DI pr Min",[1]EquipTable!$1:$1,0),0)+INT($I269*(VLOOKUP($N269,[1]EquipTable!$1:$1048576,MATCH("표준 DI pr Max",[1]EquipTable!$1:$1,0),0)-VLOOKUP($N269,[1]EquipTable!$1:$1048576,MATCH("표준 DI pr Min",[1]EquipTable!$1:$1,0),0)+1)),
    ROUNDDOWN(VLOOKUP($N269,[1]EquipTable!$1:$1048576,MATCH("표준 GO pr Min",[1]EquipTable!$1:$1,0),0)+INT($I269*(VLOOKUP($N269,[1]EquipTable!$1:$1048576,MATCH("표준 GO pr Max",[1]EquipTable!$1:$1,0),0)-VLOOKUP($N269,[1]EquipTable!$1:$1048576,MATCH("표준 GO pr Min",[1]EquipTable!$1:$1,0),0)+100)),-2)),
IF(OR($M269="캐릭터 상자 일반등급",$M269="캐릭터 상자 영웅등급"),VLOOKUP($M269,$AP:$BC,MATCH($AZ$1,$AP$1:$BC$1,0),0),
IF(OR($M269="지정 캐릭터",IF(ISERROR(FIND("지정 캐릭터 LBP",$M269)),0,1)),
  IF(AND(OR($B269=10,$B269=11),$M269=OFFSET($M269,-1,0)),OFFSET(R269,-1,0),
    INT(VLOOKUP($M269,$AP:$BC,MATCH($AZ$1,$AP$1:$BC$1,0),0)*(VLOOKUP($N269,[2]ActorTable!$1:$1048576,MATCH("표준 DI pr Min",[2]ActorTable!$1:$1,0),0)+$I269*(VLOOKUP($N269,[2]ActorTable!$1:$1048576,MATCH("표준 DI pr Max",[2]ActorTable!$1:$1,0),0)-VLOOKUP($N269,[2]ActorTable!$1:$1048576,MATCH("표준 DI pr Min",[2]ActorTable!$1:$1,0),0)+1)))),
IF($M269="안 지정 캐릭터 영웅등급",
  IF(AND(OR($B269=10,$B269=11),$M269=OFFSET($M269,-1,0)),OFFSET(R269,-1,0),
    VLOOKUP($M269,$AP:$BC,MATCH($AZ$1,$AP$1:$BC$1,0),0)+INT($I269*(VLOOKUP($M269,$AP:$BC,MATCH($BA$1,$AP$1:$BC$1,0),0)-VLOOKUP($M269,$AP:$BC,MATCH($AZ$1,$AP$1:$BC$1,0),0)+1))),
IF($M269="지정 캐릭터 PP",
  IF(AND(OR($B269=10,$B269=11),$M269=OFFSET($M269,-1,0)),OFFSET(R269,-1,0),
    INT($O269*VLOOKUP($M269,$AP:$BC,MATCH($AZ$1,$AP$1:$BC$1,0),0)*IF($O269&lt;=15,1,1+($O269-15)^0.5/8)*CHOOSE(MID($N269,7,1)+1,1,1.25,2)*(VLOOKUP($M269,$AP:$BC,MATCH($BA$1,$AP$1:$BC$1,0),0)+$I269*(VLOOKUP($M269,$AP:$BC,MATCH($BB$1,$AP$1:$BC$1,0),0)-VLOOKUP($M269,$AP:$BC,MATCH($BA$1,$AP$1:$BC$1,0),0))))),
IF(OR($M269="안 지정 캐릭터 PP 일반등급",$M269="안 지정 캐릭터 PP 영웅등급"),
  IF(AND(OR($B269=10,$B269=11),$M269=OFFSET($M269,-1,0)),OFFSET(R269,-1,0),
    $O269*VLOOKUP($M269,$AP:$BC,MATCH($AZ$1,$AP$1:$BC$1,0),0)),
"그외없음")))))))</f>
        <v>12</v>
      </c>
      <c r="S269" t="str">
        <f ca="1">IF(OR(ISNUMBER(N269),N269="삭제",ISBLANK(N269)),"",
IF(LEFT(N269,5)="Equip",
  IF($BP$1&lt;VLOOKUP(N269,[1]EquipTable!$1:$1048576,MATCH("업데이트순번",[1]EquipTable!$1:$1,0),0),"업데이트순번이상",""),
IF(LEFT(N269,5)="Actor",
  IF($BY$1&lt;VLOOKUP(N269,[2]ActorTable!$1:$1048576,MATCH("업데이트순번",[2]ActorTable!$1:$1,0),0),"업데이트순번이상",""),
"그외없음")))</f>
        <v/>
      </c>
      <c r="T269" t="str">
        <f ca="1">IF(OR(ISNUMBER(N269),N269="삭제",ISBLANK(N269)),"",
IF(LEFT(N269,5)="Equip",IF(MID(N269,7,1)="4","전설",""),
IF(LEFT(N269,5)="Actor",IF(MID(N269,7,1)="2","전설",""),
"그외없음")))</f>
        <v/>
      </c>
      <c r="U269" t="s">
        <v>82</v>
      </c>
      <c r="V269" t="s">
        <v>198</v>
      </c>
      <c r="W269">
        <v>1</v>
      </c>
      <c r="X269" t="s">
        <v>125</v>
      </c>
      <c r="Z269">
        <v>74600</v>
      </c>
      <c r="AA269" t="str">
        <f ca="1">IF(ISBLANK(AB269),"",
VLOOKUP(AB269,OFFSET(INDIRECT("$A:$B"),0,MATCH(AB$1&amp;"_Verify",INDIRECT("$1:$1"),0)-1),2,0)
)</f>
        <v>uph</v>
      </c>
      <c r="AB269" t="s">
        <v>91</v>
      </c>
      <c r="AC269">
        <v>34952</v>
      </c>
      <c r="AD269">
        <v>11</v>
      </c>
      <c r="AE269" t="s">
        <v>404</v>
      </c>
      <c r="AG269">
        <v>3</v>
      </c>
      <c r="AH269" t="str">
        <f>IF(OR(ISNUMBER(AC269),AC269="삭제",ISBLANK(AC269)),"",
IF(LEFT(AC269,5)="Equip",
  IF($BP$1&lt;VLOOKUP(AC269,[1]EquipTable!$1:$1048576,MATCH("업데이트순번",[1]EquipTable!$1:$1,0),0),"업데이트순번이상",""),
IF(LEFT(AC269,5)="Actor",
  IF($BY$1&lt;VLOOKUP(AC269,[2]ActorTable!$1:$1048576,MATCH("업데이트순번",[2]ActorTable!$1:$1,0),0),"업데이트순번이상",""),
"그외없음")))</f>
        <v/>
      </c>
      <c r="AI269" s="11" t="str">
        <f>IF(OR(ISNUMBER(AC269),AC269="삭제",ISBLANK(AC269)),"",
IF(LEFT(AC269,5)="Equip",IF(MID(AC269,7,1)="4","전설",""),
IF(LEFT(AC269,5)="Actor",IF(MID(AC269,7,1)="2","전설",""),
"그외없음")))</f>
        <v/>
      </c>
      <c r="AJ269" t="str">
        <f>IF(ISBLANK($AB269),"",
IF(AND($B269&gt;=VLOOKUP($AB269,$AP:$AS,3,0),$B269&lt;=VLOOKUP($AB269,$AP:$AS,4,0)),"","슬롯타입이상"))</f>
        <v/>
      </c>
      <c r="AK269" t="str">
        <f>IF(OR(
  AND(NOT(ISERROR(FIND("상자",AB269))),ISBLANK(AC269)),
  AND(ISBLANK(AB269),ISBLANK(AC269)),
  AND(NOT(ISERROR(FIND("안 지정",AB269))),ISNUMBER(AC269))),"",
IF(AND(NOT(ISERROR(FIND("상자",AB269))),NOT(ISBLANK(AC269))),"밸류불필요",
IF(AND(NOT(ISERROR(FIND("안 지정",AB269))),NOT(ISNUMBER(AC269))),"숫자필요",
IF(NOT(ISERROR(FIND("장비",AB269))),
  IFERROR(VLOOKUP(AC269,[1]EquipTable!$A:$T,MATCH("이름참고",[1]EquipTable!$1:$1,0),0),"장비없음"),
IF(NOT(ISERROR(FIND("캐릭터",AB269))),
  IFERROR(VLOOKUP(AC269,[2]ActorTable!$A:$H,MATCH("이름참고",[2]ActorTable!$1:$1,0),0),"캐릭터없음"),
"")))))</f>
        <v/>
      </c>
      <c r="AL269">
        <v>1</v>
      </c>
      <c r="AM269" t="str">
        <f ca="1">IF(ROW()=2,AN269,OFFSET(AM269,-1,0)&amp;IF(LEN(AN269)=0,"",","&amp;AN269))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v>
      </c>
      <c r="AN269" t="str">
        <f ca="1">IF(AL269&lt;&gt;1,"",
"{"""&amp;A$1&amp;""":"&amp;A269
&amp;","""&amp;B$1&amp;""":"&amp;B269
&amp;IF(LEN(AA269)=0,"",","""&amp;AA$1&amp;""":"""&amp;AA269&amp;"""")
&amp;IF(LEN(AC269)=0,"",","""&amp;AC$1&amp;""":"""&amp;AC269&amp;"""")
&amp;IF(LEN(AD269)=0,"",","""&amp;AD$1&amp;""":"&amp;AD269)
&amp;IF(LEN(AE269)=0,"",","""&amp;AE$1&amp;""":"""&amp;AE269&amp;"""")
&amp;IF(LEN(AF269)=0,"",","""&amp;AF$1&amp;""":"&amp;AF269)
&amp;IF(LEN(AG269)=0,"",","""&amp;AG$1&amp;""":"&amp;AG269)&amp;"}")</f>
        <v>{"dy":27,"sl":7,"tp":"uph","vl":"34952","cn":11,"pt":"DI","pr":3}</v>
      </c>
    </row>
    <row r="270" spans="1:40">
      <c r="A270">
        <v>27</v>
      </c>
      <c r="B270">
        <v>8</v>
      </c>
      <c r="C270">
        <f>IF(B270&lt;=9,0,
IF(B270=10,1,2))</f>
        <v>0</v>
      </c>
      <c r="D270">
        <f ca="1">RAND()</f>
        <v>0.22334056801094693</v>
      </c>
      <c r="E270">
        <f ca="1">RAND()</f>
        <v>0.8940242698398938</v>
      </c>
      <c r="F270">
        <f ca="1">RAND()</f>
        <v>0.19237158134055898</v>
      </c>
      <c r="G270">
        <f ca="1">RAND()</f>
        <v>0.68380816698799929</v>
      </c>
      <c r="H270">
        <f ca="1">RAND()</f>
        <v>0.38484959030077326</v>
      </c>
      <c r="I270">
        <f ca="1">RAND()</f>
        <v>0.98816417370843423</v>
      </c>
      <c r="M270" t="str">
        <f ca="1">IF(LEN(J270)&lt;&gt;0,J270,VLOOKUP(D270+$B270,$BJ:$BK,MATCH($BK$1,$BJ$1:$BK$1,0),1))</f>
        <v>삭제</v>
      </c>
      <c r="N270" t="str">
        <f ca="1">IF(LEN(K270)&lt;&gt;0,
  IF(LEN($J270)=0,"두 칸 모두 입력",
  IF($J270="지정 장비",K270,INDEX($CA:$CA,MATCH(K270,$CB:$CB,0)))),
IF($M270="삭제","삭제",
IF($M270="지정 장비",VLOOKUP($E270,OFFSET($BS:$BV,0,IF($B270=6,1,IF($B270=7,2,0))),MATCH($BV$1,OFFSET($BS$1:$BV$1,0,IF($B270=6,1,IF($B270=7,2,0))),0),1),
IF(OR($M270="캐릭터 상자 일반등급",$M270="캐릭터 상자 영웅등급"),"삭제",
IF(OR($M270="지정 캐릭터",$M270="지정 캐릭터 PP",IF(ISERROR(FIND("지정 캐릭터 LBP",$M270)),0,1)),
  IF(AND(OR($B270=10,$B270=11),$M270=OFFSET($M270,-1,0)),OFFSET(N270,-1,0),VLOOKUP($E270,$BZ:$CA,MATCH($CA$1,$BZ$1:$CA$1,0),1)),
IF(OR($M270="안 지정 캐릭터 영웅등급",$M270="안 지정 캐릭터 PP 일반등급",$M270="안 지정 캐릭터 PP 영웅등급"),
  IF(AND(OR($B270=10,$B270=11),$M270=OFFSET($M270,-1,0)),OFFSET(N270,-1,0),INT($E270*100000)),
"그외없음"))))))</f>
        <v>삭제</v>
      </c>
      <c r="O270" t="str">
        <f ca="1">IF(LEN(L270)&lt;&gt;0,
  IF(OR(LEN($J270)=0,LEN($K270)=0),"세 칸 모두 입력",L270),
IF($M270="삭제","삭제",
IF(OR($M270="지정 장비",$M270="캐릭터 상자 일반등급",$M270="캐릭터 상자 영웅등급",$M270="지정 캐릭터",IF(ISERROR(FIND("지정 캐릭터 LBP",$M270)),0,1),$M270="안 지정 캐릭터 영웅등급"),1,
IF($M270="지정 캐릭터 PP",
  IF(AND(OR($B270=10,$B270=11),$M270=OFFSET($M270,-1,0)),OFFSET(O270,-1,0),
    VLOOKUP($M270,$AP:$BB,MATCH($AX$1,$AP$1:$BB$1,0),0)+INT($E270*(VLOOKUP($M270,$AP:$BB,MATCH($AY$1,$AP$1:$BB$1,0),0)-VLOOKUP($M270,$AP:$BB,MATCH($AX$1,$AP$1:$BB$1,0),0)+1))),
IF(OR($M270="안 지정 캐릭터 PP 일반등급",$M270="안 지정 캐릭터 PP 영웅등급"),
  IF(AND(OR($B270=10,$B270=11),$M270=OFFSET($M270,-1,0)),OFFSET(O270,-1,0),
    VLOOKUP($M270,$AP:$BB,MATCH($AX$1,$AP$1:$BB$1,0),0)+INT($E270*(VLOOKUP($M270,$AP:$BB,MATCH($AY$1,$AP$1:$BB$1,0),0)-VLOOKUP($M270,$AP:$BB,MATCH($AX$1,$AP$1:$BB$1,0),0)+1))),
"그외없음")))))</f>
        <v>삭제</v>
      </c>
      <c r="P270" t="str">
        <f ca="1">IF($M270="삭제","삭제",
IF($M270="지정 장비",
  IF(ISBLANK(VLOOKUP($N270,[1]EquipTable!$1:$1048576,MATCH("표준 GO pr Min",[1]EquipTable!$1:$1,0),0)),"DI",
    IF(ISBLANK(VLOOKUP($N270,[1]EquipTable!$1:$1048576,MATCH("표준 DI pr Min",[1]EquipTable!$1:$1,0),0)),"GO",
      IF(G270&lt;IF($B270&lt;=1,0.5,0.25),"DI","GO"))),
IF(OR($M270="캐릭터 상자 일반등급",$M270="캐릭터 상자 영웅등급"),"DI",
IF(OR($M270="지정 캐릭터",IF(ISERROR(FIND("지정 캐릭터 LBP",$M270)),0,1),$M270="안 지정 캐릭터 영웅등급"),"DI",
IF($M270="지정 캐릭터 PP","DI",
IF(OR($M270="안 지정 캐릭터 PP 일반등급",$M270="안 지정 캐릭터 PP 영웅등급"),"GO",
"그외없음"))))))</f>
        <v>삭제</v>
      </c>
      <c r="Q270" t="str">
        <f ca="1">IF($M270="삭제","삭제",
IF($P270="GO","삭제",
IF($M270="지정 장비",
  IF(ISBLANK(VLOOKUP($N270,[1]EquipTable!$1:$1048576,MATCH("표준 DI pp Min",[1]EquipTable!$1:$1,0),0)),"삭제",
    VLOOKUP($N270,[1]EquipTable!$1:$1048576,MATCH("표준 DI pp Min",[1]EquipTable!$1:$1,0),0)+INT($H270*(VLOOKUP($N270,[1]EquipTable!$1:$1048576,MATCH("표준 DI pp Max",[1]EquipTable!$1:$1,0),0)-VLOOKUP($N270,[1]EquipTable!$1:$1048576,MATCH("표준 DI pp Min",[1]EquipTable!$1:$1,0),0)+1))),
IF(OR($M270="캐릭터 상자 일반등급",$M270="캐릭터 상자 영웅등급"),"삭제",
IF(OR($M270="지정 캐릭터",IF(ISERROR(FIND("지정 캐릭터 LBP",$M270)),0,1)),
  IF(AND(OR($B270=10,$B270=11),$M270=OFFSET($M270,-1,0)),OFFSET(Q270,-1,0),
    IF(ISBLANK(VLOOKUP($N270,[2]ActorTable!$1:$1048576,MATCH("표준 DI pp Min",[2]ActorTable!$1:$1,0),0)),"삭제",
      INT(VLOOKUP($M270,$AP:$BC,MATCH($AZ$1,$AP$1:$BC$1,0),0)*(VLOOKUP($N270,[2]ActorTable!$1:$1048576,MATCH("표준 DI pp Min",[2]ActorTable!$1:$1,0),0)+$H270*(VLOOKUP($N270,[2]ActorTable!$1:$1048576,MATCH("표준 DI pp Max",[2]ActorTable!$1:$1,0),0)-VLOOKUP($N270,[2]ActorTable!$1:$1048576,MATCH("표준 DI pp Min",[2]ActorTable!$1:$1,0),0)+1))))),
IF($M270="안 지정 캐릭터 영웅등급",
  IF(AND(OR($B270=10,$B270=11),$M270=OFFSET($M270,-1,0)),OFFSET(Q270,-1,0),
    VLOOKUP($M270,$AP:$BC,MATCH($BB$1,$AP$1:$BC$1,0),0)+INT($H270*(VLOOKUP($M270,$AP:$BC,MATCH($BC$1,$AP$1:$BC$1,0),0)-VLOOKUP($M270,$AP:$BC,MATCH($BB$1,$AP$1:$BC$1,0),0)+1))),
IF($M270="지정 캐릭터 PP",
  IF(AND(OR($B270=10,$B270=11),$M270=OFFSET($M270,-1,0)),OFFSET(Q270,-1,0),
    INT($O270*VLOOKUP($M270,$AP:$BC,MATCH($AZ$1,$AP$1:$BC$1,0),0)*IF($O270&lt;=15,1,1+($O270-15)^0.5/8)*CHOOSE(MID($N270,7,1)+1,1,1.25,2))),
"그외없음")))))))</f>
        <v>삭제</v>
      </c>
      <c r="R270" t="str">
        <f ca="1">IF($M270="삭제","삭제",
IF($M270="지정 장비",
  IF($P270="DI",
    VLOOKUP($N270,[1]EquipTable!$1:$1048576,MATCH("표준 DI pr Min",[1]EquipTable!$1:$1,0),0)+INT($I270*(VLOOKUP($N270,[1]EquipTable!$1:$1048576,MATCH("표준 DI pr Max",[1]EquipTable!$1:$1,0),0)-VLOOKUP($N270,[1]EquipTable!$1:$1048576,MATCH("표준 DI pr Min",[1]EquipTable!$1:$1,0),0)+1)),
    ROUNDDOWN(VLOOKUP($N270,[1]EquipTable!$1:$1048576,MATCH("표준 GO pr Min",[1]EquipTable!$1:$1,0),0)+INT($I270*(VLOOKUP($N270,[1]EquipTable!$1:$1048576,MATCH("표준 GO pr Max",[1]EquipTable!$1:$1,0),0)-VLOOKUP($N270,[1]EquipTable!$1:$1048576,MATCH("표준 GO pr Min",[1]EquipTable!$1:$1,0),0)+100)),-2)),
IF(OR($M270="캐릭터 상자 일반등급",$M270="캐릭터 상자 영웅등급"),VLOOKUP($M270,$AP:$BC,MATCH($AZ$1,$AP$1:$BC$1,0),0),
IF(OR($M270="지정 캐릭터",IF(ISERROR(FIND("지정 캐릭터 LBP",$M270)),0,1)),
  IF(AND(OR($B270=10,$B270=11),$M270=OFFSET($M270,-1,0)),OFFSET(R270,-1,0),
    INT(VLOOKUP($M270,$AP:$BC,MATCH($AZ$1,$AP$1:$BC$1,0),0)*(VLOOKUP($N270,[2]ActorTable!$1:$1048576,MATCH("표준 DI pr Min",[2]ActorTable!$1:$1,0),0)+$I270*(VLOOKUP($N270,[2]ActorTable!$1:$1048576,MATCH("표준 DI pr Max",[2]ActorTable!$1:$1,0),0)-VLOOKUP($N270,[2]ActorTable!$1:$1048576,MATCH("표준 DI pr Min",[2]ActorTable!$1:$1,0),0)+1)))),
IF($M270="안 지정 캐릭터 영웅등급",
  IF(AND(OR($B270=10,$B270=11),$M270=OFFSET($M270,-1,0)),OFFSET(R270,-1,0),
    VLOOKUP($M270,$AP:$BC,MATCH($AZ$1,$AP$1:$BC$1,0),0)+INT($I270*(VLOOKUP($M270,$AP:$BC,MATCH($BA$1,$AP$1:$BC$1,0),0)-VLOOKUP($M270,$AP:$BC,MATCH($AZ$1,$AP$1:$BC$1,0),0)+1))),
IF($M270="지정 캐릭터 PP",
  IF(AND(OR($B270=10,$B270=11),$M270=OFFSET($M270,-1,0)),OFFSET(R270,-1,0),
    INT($O270*VLOOKUP($M270,$AP:$BC,MATCH($AZ$1,$AP$1:$BC$1,0),0)*IF($O270&lt;=15,1,1+($O270-15)^0.5/8)*CHOOSE(MID($N270,7,1)+1,1,1.25,2)*(VLOOKUP($M270,$AP:$BC,MATCH($BA$1,$AP$1:$BC$1,0),0)+$I270*(VLOOKUP($M270,$AP:$BC,MATCH($BB$1,$AP$1:$BC$1,0),0)-VLOOKUP($M270,$AP:$BC,MATCH($BA$1,$AP$1:$BC$1,0),0))))),
IF(OR($M270="안 지정 캐릭터 PP 일반등급",$M270="안 지정 캐릭터 PP 영웅등급"),
  IF(AND(OR($B270=10,$B270=11),$M270=OFFSET($M270,-1,0)),OFFSET(R270,-1,0),
    $O270*VLOOKUP($M270,$AP:$BC,MATCH($AZ$1,$AP$1:$BC$1,0),0)),
"그외없음")))))))</f>
        <v>삭제</v>
      </c>
      <c r="S270" t="str">
        <f ca="1">IF(OR(ISNUMBER(N270),N270="삭제",ISBLANK(N270)),"",
IF(LEFT(N270,5)="Equip",
  IF($BP$1&lt;VLOOKUP(N270,[1]EquipTable!$1:$1048576,MATCH("업데이트순번",[1]EquipTable!$1:$1,0),0),"업데이트순번이상",""),
IF(LEFT(N270,5)="Actor",
  IF($BY$1&lt;VLOOKUP(N270,[2]ActorTable!$1:$1048576,MATCH("업데이트순번",[2]ActorTable!$1:$1,0),0),"업데이트순번이상",""),
"그외없음")))</f>
        <v/>
      </c>
      <c r="T270" t="str">
        <f ca="1">IF(OR(ISNUMBER(N270),N270="삭제",ISBLANK(N270)),"",
IF(LEFT(N270,5)="Equip",IF(MID(N270,7,1)="4","전설",""),
IF(LEFT(N270,5)="Actor",IF(MID(N270,7,1)="2","전설",""),
"그외없음")))</f>
        <v/>
      </c>
      <c r="AA270" t="str">
        <f ca="1">IF(ISBLANK(AB270),"",
VLOOKUP(AB270,OFFSET(INDIRECT("$A:$B"),0,MATCH(AB$1&amp;"_Verify",INDIRECT("$1:$1"),0)-1),2,0)
)</f>
        <v>fl1</v>
      </c>
      <c r="AB270" t="s">
        <v>87</v>
      </c>
      <c r="AC270" t="s">
        <v>480</v>
      </c>
      <c r="AD270">
        <v>1</v>
      </c>
      <c r="AE270" t="s">
        <v>129</v>
      </c>
      <c r="AF270">
        <v>219</v>
      </c>
      <c r="AG270">
        <v>129</v>
      </c>
      <c r="AH270" t="str">
        <f>IF(OR(ISNUMBER(AC270),AC270="삭제",ISBLANK(AC270)),"",
IF(LEFT(AC270,5)="Equip",
  IF($BP$1&lt;VLOOKUP(AC270,[1]EquipTable!$1:$1048576,MATCH("업데이트순번",[1]EquipTable!$1:$1,0),0),"업데이트순번이상",""),
IF(LEFT(AC270,5)="Actor",
  IF($BY$1&lt;VLOOKUP(AC270,[2]ActorTable!$1:$1048576,MATCH("업데이트순번",[2]ActorTable!$1:$1,0),0),"업데이트순번이상",""),
"그외없음")))</f>
        <v/>
      </c>
      <c r="AI270" s="11" t="str">
        <f>IF(OR(ISNUMBER(AC270),AC270="삭제",ISBLANK(AC270)),"",
IF(LEFT(AC270,5)="Equip",IF(MID(AC270,7,1)="4","전설",""),
IF(LEFT(AC270,5)="Actor",IF(MID(AC270,7,1)="2","전설",""),
"그외없음")))</f>
        <v/>
      </c>
      <c r="AJ270" t="str">
        <f>IF(ISBLANK($AB270),"",
IF(AND($B270&gt;=VLOOKUP($AB270,$AP:$AS,3,0),$B270&lt;=VLOOKUP($AB270,$AP:$AS,4,0)),"","슬롯타입이상"))</f>
        <v/>
      </c>
      <c r="AK270" t="str">
        <f>IF(OR(
  AND(NOT(ISERROR(FIND("상자",AB270))),ISBLANK(AC270)),
  AND(ISBLANK(AB270),ISBLANK(AC270)),
  AND(NOT(ISERROR(FIND("안 지정",AB270))),ISNUMBER(AC270))),"",
IF(AND(NOT(ISERROR(FIND("상자",AB270))),NOT(ISBLANK(AC270))),"밸류불필요",
IF(AND(NOT(ISERROR(FIND("안 지정",AB270))),NOT(ISNUMBER(AC270))),"숫자필요",
IF(NOT(ISERROR(FIND("장비",AB270))),
  IFERROR(VLOOKUP(AC270,[1]EquipTable!$A:$T,MATCH("이름참고",[1]EquipTable!$1:$1,0),0),"장비없음"),
IF(NOT(ISERROR(FIND("캐릭터",AB270))),
  IFERROR(VLOOKUP(AC270,[2]ActorTable!$A:$H,MATCH("이름참고",[2]ActorTable!$1:$1,0),0),"캐릭터없음"),
"")))))</f>
        <v>오비우스</v>
      </c>
      <c r="AL270">
        <v>1</v>
      </c>
      <c r="AM270" t="str">
        <f ca="1">IF(ROW()=2,AN270,OFFSET(AM270,-1,0)&amp;IF(LEN(AN270)=0,"",","&amp;AN270))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v>
      </c>
      <c r="AN270" t="str">
        <f ca="1">IF(AL270&lt;&gt;1,"",
"{"""&amp;A$1&amp;""":"&amp;A270
&amp;","""&amp;B$1&amp;""":"&amp;B270
&amp;IF(LEN(AA270)=0,"",","""&amp;AA$1&amp;""":"""&amp;AA270&amp;"""")
&amp;IF(LEN(AC270)=0,"",","""&amp;AC$1&amp;""":"""&amp;AC270&amp;"""")
&amp;IF(LEN(AD270)=0,"",","""&amp;AD$1&amp;""":"&amp;AD270)
&amp;IF(LEN(AE270)=0,"",","""&amp;AE$1&amp;""":"""&amp;AE270&amp;"""")
&amp;IF(LEN(AF270)=0,"",","""&amp;AF$1&amp;""":"&amp;AF270)
&amp;IF(LEN(AG270)=0,"",","""&amp;AG$1&amp;""":"&amp;AG270)&amp;"}")</f>
        <v>{"dy":27,"sl":8,"tp":"fl1","vl":"Actor1141","cn":1,"pt":"DI","pp":219,"pr":129}</v>
      </c>
    </row>
    <row r="271" spans="1:40">
      <c r="A271">
        <v>27</v>
      </c>
      <c r="B271">
        <v>9</v>
      </c>
      <c r="C271">
        <f>IF(B271&lt;=9,0,
IF(B271=10,1,2))</f>
        <v>0</v>
      </c>
      <c r="D271">
        <f ca="1">RAND()</f>
        <v>0.67940234107371333</v>
      </c>
      <c r="E271">
        <f ca="1">RAND()</f>
        <v>0.83660060711244555</v>
      </c>
      <c r="F271">
        <f ca="1">RAND()</f>
        <v>0.60655771160594274</v>
      </c>
      <c r="G271">
        <f ca="1">RAND()</f>
        <v>0.83747938946312594</v>
      </c>
      <c r="H271">
        <f ca="1">RAND()</f>
        <v>0.84867158701832135</v>
      </c>
      <c r="I271">
        <f ca="1">RAND()</f>
        <v>1.0855505572803348E-2</v>
      </c>
      <c r="M271" t="str">
        <f ca="1">IF(LEN(J271)&lt;&gt;0,J271,VLOOKUP(D271+$B271,$BJ:$BK,MATCH($BK$1,$BJ$1:$BK$1,0),1))</f>
        <v>삭제</v>
      </c>
      <c r="N271" t="str">
        <f ca="1">IF(LEN(K271)&lt;&gt;0,
  IF(LEN($J271)=0,"두 칸 모두 입력",
  IF($J271="지정 장비",K271,INDEX($CA:$CA,MATCH(K271,$CB:$CB,0)))),
IF($M271="삭제","삭제",
IF($M271="지정 장비",VLOOKUP($E271,OFFSET($BS:$BV,0,IF($B271=6,1,IF($B271=7,2,0))),MATCH($BV$1,OFFSET($BS$1:$BV$1,0,IF($B271=6,1,IF($B271=7,2,0))),0),1),
IF(OR($M271="캐릭터 상자 일반등급",$M271="캐릭터 상자 영웅등급"),"삭제",
IF(OR($M271="지정 캐릭터",$M271="지정 캐릭터 PP",IF(ISERROR(FIND("지정 캐릭터 LBP",$M271)),0,1)),
  IF(AND(OR($B271=10,$B271=11),$M271=OFFSET($M271,-1,0)),OFFSET(N271,-1,0),VLOOKUP($E271,$BZ:$CA,MATCH($CA$1,$BZ$1:$CA$1,0),1)),
IF(OR($M271="안 지정 캐릭터 영웅등급",$M271="안 지정 캐릭터 PP 일반등급",$M271="안 지정 캐릭터 PP 영웅등급"),
  IF(AND(OR($B271=10,$B271=11),$M271=OFFSET($M271,-1,0)),OFFSET(N271,-1,0),INT($E271*100000)),
"그외없음"))))))</f>
        <v>삭제</v>
      </c>
      <c r="O271" t="str">
        <f ca="1">IF(LEN(L271)&lt;&gt;0,
  IF(OR(LEN($J271)=0,LEN($K271)=0),"세 칸 모두 입력",L271),
IF($M271="삭제","삭제",
IF(OR($M271="지정 장비",$M271="캐릭터 상자 일반등급",$M271="캐릭터 상자 영웅등급",$M271="지정 캐릭터",IF(ISERROR(FIND("지정 캐릭터 LBP",$M271)),0,1),$M271="안 지정 캐릭터 영웅등급"),1,
IF($M271="지정 캐릭터 PP",
  IF(AND(OR($B271=10,$B271=11),$M271=OFFSET($M271,-1,0)),OFFSET(O271,-1,0),
    VLOOKUP($M271,$AP:$BB,MATCH($AX$1,$AP$1:$BB$1,0),0)+INT($E271*(VLOOKUP($M271,$AP:$BB,MATCH($AY$1,$AP$1:$BB$1,0),0)-VLOOKUP($M271,$AP:$BB,MATCH($AX$1,$AP$1:$BB$1,0),0)+1))),
IF(OR($M271="안 지정 캐릭터 PP 일반등급",$M271="안 지정 캐릭터 PP 영웅등급"),
  IF(AND(OR($B271=10,$B271=11),$M271=OFFSET($M271,-1,0)),OFFSET(O271,-1,0),
    VLOOKUP($M271,$AP:$BB,MATCH($AX$1,$AP$1:$BB$1,0),0)+INT($E271*(VLOOKUP($M271,$AP:$BB,MATCH($AY$1,$AP$1:$BB$1,0),0)-VLOOKUP($M271,$AP:$BB,MATCH($AX$1,$AP$1:$BB$1,0),0)+1))),
"그외없음")))))</f>
        <v>삭제</v>
      </c>
      <c r="P271" t="str">
        <f ca="1">IF($M271="삭제","삭제",
IF($M271="지정 장비",
  IF(ISBLANK(VLOOKUP($N271,[1]EquipTable!$1:$1048576,MATCH("표준 GO pr Min",[1]EquipTable!$1:$1,0),0)),"DI",
    IF(ISBLANK(VLOOKUP($N271,[1]EquipTable!$1:$1048576,MATCH("표준 DI pr Min",[1]EquipTable!$1:$1,0),0)),"GO",
      IF(G271&lt;IF($B271&lt;=1,0.5,0.25),"DI","GO"))),
IF(OR($M271="캐릭터 상자 일반등급",$M271="캐릭터 상자 영웅등급"),"DI",
IF(OR($M271="지정 캐릭터",IF(ISERROR(FIND("지정 캐릭터 LBP",$M271)),0,1),$M271="안 지정 캐릭터 영웅등급"),"DI",
IF($M271="지정 캐릭터 PP","DI",
IF(OR($M271="안 지정 캐릭터 PP 일반등급",$M271="안 지정 캐릭터 PP 영웅등급"),"GO",
"그외없음"))))))</f>
        <v>삭제</v>
      </c>
      <c r="Q271" t="str">
        <f ca="1">IF($M271="삭제","삭제",
IF($P271="GO","삭제",
IF($M271="지정 장비",
  IF(ISBLANK(VLOOKUP($N271,[1]EquipTable!$1:$1048576,MATCH("표준 DI pp Min",[1]EquipTable!$1:$1,0),0)),"삭제",
    VLOOKUP($N271,[1]EquipTable!$1:$1048576,MATCH("표준 DI pp Min",[1]EquipTable!$1:$1,0),0)+INT($H271*(VLOOKUP($N271,[1]EquipTable!$1:$1048576,MATCH("표준 DI pp Max",[1]EquipTable!$1:$1,0),0)-VLOOKUP($N271,[1]EquipTable!$1:$1048576,MATCH("표준 DI pp Min",[1]EquipTable!$1:$1,0),0)+1))),
IF(OR($M271="캐릭터 상자 일반등급",$M271="캐릭터 상자 영웅등급"),"삭제",
IF(OR($M271="지정 캐릭터",IF(ISERROR(FIND("지정 캐릭터 LBP",$M271)),0,1)),
  IF(AND(OR($B271=10,$B271=11),$M271=OFFSET($M271,-1,0)),OFFSET(Q271,-1,0),
    IF(ISBLANK(VLOOKUP($N271,[2]ActorTable!$1:$1048576,MATCH("표준 DI pp Min",[2]ActorTable!$1:$1,0),0)),"삭제",
      INT(VLOOKUP($M271,$AP:$BC,MATCH($AZ$1,$AP$1:$BC$1,0),0)*(VLOOKUP($N271,[2]ActorTable!$1:$1048576,MATCH("표준 DI pp Min",[2]ActorTable!$1:$1,0),0)+$H271*(VLOOKUP($N271,[2]ActorTable!$1:$1048576,MATCH("표준 DI pp Max",[2]ActorTable!$1:$1,0),0)-VLOOKUP($N271,[2]ActorTable!$1:$1048576,MATCH("표준 DI pp Min",[2]ActorTable!$1:$1,0),0)+1))))),
IF($M271="안 지정 캐릭터 영웅등급",
  IF(AND(OR($B271=10,$B271=11),$M271=OFFSET($M271,-1,0)),OFFSET(Q271,-1,0),
    VLOOKUP($M271,$AP:$BC,MATCH($BB$1,$AP$1:$BC$1,0),0)+INT($H271*(VLOOKUP($M271,$AP:$BC,MATCH($BC$1,$AP$1:$BC$1,0),0)-VLOOKUP($M271,$AP:$BC,MATCH($BB$1,$AP$1:$BC$1,0),0)+1))),
IF($M271="지정 캐릭터 PP",
  IF(AND(OR($B271=10,$B271=11),$M271=OFFSET($M271,-1,0)),OFFSET(Q271,-1,0),
    INT($O271*VLOOKUP($M271,$AP:$BC,MATCH($AZ$1,$AP$1:$BC$1,0),0)*IF($O271&lt;=15,1,1+($O271-15)^0.5/8)*CHOOSE(MID($N271,7,1)+1,1,1.25,2))),
"그외없음")))))))</f>
        <v>삭제</v>
      </c>
      <c r="R271" t="str">
        <f ca="1">IF($M271="삭제","삭제",
IF($M271="지정 장비",
  IF($P271="DI",
    VLOOKUP($N271,[1]EquipTable!$1:$1048576,MATCH("표준 DI pr Min",[1]EquipTable!$1:$1,0),0)+INT($I271*(VLOOKUP($N271,[1]EquipTable!$1:$1048576,MATCH("표준 DI pr Max",[1]EquipTable!$1:$1,0),0)-VLOOKUP($N271,[1]EquipTable!$1:$1048576,MATCH("표준 DI pr Min",[1]EquipTable!$1:$1,0),0)+1)),
    ROUNDDOWN(VLOOKUP($N271,[1]EquipTable!$1:$1048576,MATCH("표준 GO pr Min",[1]EquipTable!$1:$1,0),0)+INT($I271*(VLOOKUP($N271,[1]EquipTable!$1:$1048576,MATCH("표준 GO pr Max",[1]EquipTable!$1:$1,0),0)-VLOOKUP($N271,[1]EquipTable!$1:$1048576,MATCH("표준 GO pr Min",[1]EquipTable!$1:$1,0),0)+100)),-2)),
IF(OR($M271="캐릭터 상자 일반등급",$M271="캐릭터 상자 영웅등급"),VLOOKUP($M271,$AP:$BC,MATCH($AZ$1,$AP$1:$BC$1,0),0),
IF(OR($M271="지정 캐릭터",IF(ISERROR(FIND("지정 캐릭터 LBP",$M271)),0,1)),
  IF(AND(OR($B271=10,$B271=11),$M271=OFFSET($M271,-1,0)),OFFSET(R271,-1,0),
    INT(VLOOKUP($M271,$AP:$BC,MATCH($AZ$1,$AP$1:$BC$1,0),0)*(VLOOKUP($N271,[2]ActorTable!$1:$1048576,MATCH("표준 DI pr Min",[2]ActorTable!$1:$1,0),0)+$I271*(VLOOKUP($N271,[2]ActorTable!$1:$1048576,MATCH("표준 DI pr Max",[2]ActorTable!$1:$1,0),0)-VLOOKUP($N271,[2]ActorTable!$1:$1048576,MATCH("표준 DI pr Min",[2]ActorTable!$1:$1,0),0)+1)))),
IF($M271="안 지정 캐릭터 영웅등급",
  IF(AND(OR($B271=10,$B271=11),$M271=OFFSET($M271,-1,0)),OFFSET(R271,-1,0),
    VLOOKUP($M271,$AP:$BC,MATCH($AZ$1,$AP$1:$BC$1,0),0)+INT($I271*(VLOOKUP($M271,$AP:$BC,MATCH($BA$1,$AP$1:$BC$1,0),0)-VLOOKUP($M271,$AP:$BC,MATCH($AZ$1,$AP$1:$BC$1,0),0)+1))),
IF($M271="지정 캐릭터 PP",
  IF(AND(OR($B271=10,$B271=11),$M271=OFFSET($M271,-1,0)),OFFSET(R271,-1,0),
    INT($O271*VLOOKUP($M271,$AP:$BC,MATCH($AZ$1,$AP$1:$BC$1,0),0)*IF($O271&lt;=15,1,1+($O271-15)^0.5/8)*CHOOSE(MID($N271,7,1)+1,1,1.25,2)*(VLOOKUP($M271,$AP:$BC,MATCH($BA$1,$AP$1:$BC$1,0),0)+$I271*(VLOOKUP($M271,$AP:$BC,MATCH($BB$1,$AP$1:$BC$1,0),0)-VLOOKUP($M271,$AP:$BC,MATCH($BA$1,$AP$1:$BC$1,0),0))))),
IF(OR($M271="안 지정 캐릭터 PP 일반등급",$M271="안 지정 캐릭터 PP 영웅등급"),
  IF(AND(OR($B271=10,$B271=11),$M271=OFFSET($M271,-1,0)),OFFSET(R271,-1,0),
    $O271*VLOOKUP($M271,$AP:$BC,MATCH($AZ$1,$AP$1:$BC$1,0),0)),
"그외없음")))))))</f>
        <v>삭제</v>
      </c>
      <c r="S271" t="str">
        <f ca="1">IF(OR(ISNUMBER(N271),N271="삭제",ISBLANK(N271)),"",
IF(LEFT(N271,5)="Equip",
  IF($BP$1&lt;VLOOKUP(N271,[1]EquipTable!$1:$1048576,MATCH("업데이트순번",[1]EquipTable!$1:$1,0),0),"업데이트순번이상",""),
IF(LEFT(N271,5)="Actor",
  IF($BY$1&lt;VLOOKUP(N271,[2]ActorTable!$1:$1048576,MATCH("업데이트순번",[2]ActorTable!$1:$1,0),0),"업데이트순번이상",""),
"그외없음")))</f>
        <v/>
      </c>
      <c r="T271" t="str">
        <f ca="1">IF(OR(ISNUMBER(N271),N271="삭제",ISBLANK(N271)),"",
IF(LEFT(N271,5)="Equip",IF(MID(N271,7,1)="4","전설",""),
IF(LEFT(N271,5)="Actor",IF(MID(N271,7,1)="2","전설",""),
"그외없음")))</f>
        <v/>
      </c>
      <c r="AA271" t="str">
        <f ca="1">IF(ISBLANK(AB271),"",
VLOOKUP(AB271,OFFSET(INDIRECT("$A:$B"),0,MATCH(AB$1&amp;"_Verify",INDIRECT("$1:$1"),0)-1),2,0)
)</f>
        <v>fl1</v>
      </c>
      <c r="AB271" t="s">
        <v>87</v>
      </c>
      <c r="AC271" t="s">
        <v>495</v>
      </c>
      <c r="AD271">
        <v>1</v>
      </c>
      <c r="AE271" t="s">
        <v>129</v>
      </c>
      <c r="AF271">
        <v>219</v>
      </c>
      <c r="AG271">
        <v>129</v>
      </c>
      <c r="AH271" t="str">
        <f>IF(OR(ISNUMBER(AC271),AC271="삭제",ISBLANK(AC271)),"",
IF(LEFT(AC271,5)="Equip",
  IF($BP$1&lt;VLOOKUP(AC271,[1]EquipTable!$1:$1048576,MATCH("업데이트순번",[1]EquipTable!$1:$1,0),0),"업데이트순번이상",""),
IF(LEFT(AC271,5)="Actor",
  IF($BY$1&lt;VLOOKUP(AC271,[2]ActorTable!$1:$1048576,MATCH("업데이트순번",[2]ActorTable!$1:$1,0),0),"업데이트순번이상",""),
"그외없음")))</f>
        <v/>
      </c>
      <c r="AI271" s="11" t="str">
        <f>IF(OR(ISNUMBER(AC271),AC271="삭제",ISBLANK(AC271)),"",
IF(LEFT(AC271,5)="Equip",IF(MID(AC271,7,1)="4","전설",""),
IF(LEFT(AC271,5)="Actor",IF(MID(AC271,7,1)="2","전설",""),
"그외없음")))</f>
        <v/>
      </c>
      <c r="AJ271" t="str">
        <f>IF(ISBLANK($AB271),"",
IF(AND($B271&gt;=VLOOKUP($AB271,$AP:$AS,3,0),$B271&lt;=VLOOKUP($AB271,$AP:$AS,4,0)),"","슬롯타입이상"))</f>
        <v/>
      </c>
      <c r="AK271" t="str">
        <f>IF(OR(
  AND(NOT(ISERROR(FIND("상자",AB271))),ISBLANK(AC271)),
  AND(ISBLANK(AB271),ISBLANK(AC271)),
  AND(NOT(ISERROR(FIND("안 지정",AB271))),ISNUMBER(AC271))),"",
IF(AND(NOT(ISERROR(FIND("상자",AB271))),NOT(ISBLANK(AC271))),"밸류불필요",
IF(AND(NOT(ISERROR(FIND("안 지정",AB271))),NOT(ISNUMBER(AC271))),"숫자필요",
IF(NOT(ISERROR(FIND("장비",AB271))),
  IFERROR(VLOOKUP(AC271,[1]EquipTable!$A:$T,MATCH("이름참고",[1]EquipTable!$1:$1,0),0),"장비없음"),
IF(NOT(ISERROR(FIND("캐릭터",AB271))),
  IFERROR(VLOOKUP(AC271,[2]ActorTable!$A:$H,MATCH("이름참고",[2]ActorTable!$1:$1,0),0),"캐릭터없음"),
"")))))</f>
        <v>베이</v>
      </c>
      <c r="AL271">
        <v>1</v>
      </c>
      <c r="AM271" t="str">
        <f ca="1">IF(ROW()=2,AN271,OFFSET(AM271,-1,0)&amp;IF(LEN(AN271)=0,"",","&amp;AN271))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v>
      </c>
      <c r="AN271" t="str">
        <f ca="1">IF(AL271&lt;&gt;1,"",
"{"""&amp;A$1&amp;""":"&amp;A271
&amp;","""&amp;B$1&amp;""":"&amp;B271
&amp;IF(LEN(AA271)=0,"",","""&amp;AA$1&amp;""":"""&amp;AA271&amp;"""")
&amp;IF(LEN(AC271)=0,"",","""&amp;AC$1&amp;""":"""&amp;AC271&amp;"""")
&amp;IF(LEN(AD271)=0,"",","""&amp;AD$1&amp;""":"&amp;AD271)
&amp;IF(LEN(AE271)=0,"",","""&amp;AE$1&amp;""":"""&amp;AE271&amp;"""")
&amp;IF(LEN(AF271)=0,"",","""&amp;AF$1&amp;""":"&amp;AF271)
&amp;IF(LEN(AG271)=0,"",","""&amp;AG$1&amp;""":"&amp;AG271)&amp;"}")</f>
        <v>{"dy":27,"sl":9,"tp":"fl1","vl":"Actor0104","cn":1,"pt":"DI","pp":219,"pr":129}</v>
      </c>
    </row>
    <row r="272" spans="1:40">
      <c r="A272">
        <v>28</v>
      </c>
      <c r="B272">
        <v>0</v>
      </c>
      <c r="C272">
        <f>IF(B272&lt;=9,0,
IF(B272=10,1,2))</f>
        <v>0</v>
      </c>
      <c r="D272">
        <f ca="1">RAND()</f>
        <v>0.55177393559002919</v>
      </c>
      <c r="E272">
        <f ca="1">RAND()</f>
        <v>0.35745259457717138</v>
      </c>
      <c r="F272">
        <f ca="1">RAND()</f>
        <v>5.4402568672126006E-2</v>
      </c>
      <c r="G272">
        <f ca="1">RAND()</f>
        <v>0.61228631634971509</v>
      </c>
      <c r="H272">
        <f ca="1">RAND()</f>
        <v>0.56846392400942247</v>
      </c>
      <c r="I272">
        <f ca="1">RAND()</f>
        <v>0.93070349506506755</v>
      </c>
      <c r="M272" t="str">
        <f ca="1">IF(LEN(J272)&lt;&gt;0,J272,VLOOKUP(D272+$B272,$BJ:$BK,MATCH($BK$1,$BJ$1:$BK$1,0),1))</f>
        <v>지정 장비</v>
      </c>
      <c r="N272" t="str">
        <f ca="1">IF(LEN(K272)&lt;&gt;0,
  IF(LEN($J272)=0,"두 칸 모두 입력",
  IF($J272="지정 장비",K272,INDEX($CA:$CA,MATCH(K272,$CB:$CB,0)))),
IF($M272="삭제","삭제",
IF($M272="지정 장비",VLOOKUP($E272,OFFSET($BS:$BV,0,IF($B272=6,1,IF($B272=7,2,0))),MATCH($BV$1,OFFSET($BS$1:$BV$1,0,IF($B272=6,1,IF($B272=7,2,0))),0),1),
IF(OR($M272="캐릭터 상자 일반등급",$M272="캐릭터 상자 영웅등급"),"삭제",
IF(OR($M272="지정 캐릭터",$M272="지정 캐릭터 PP",IF(ISERROR(FIND("지정 캐릭터 LBP",$M272)),0,1)),
  IF(AND(OR($B272=10,$B272=11),$M272=OFFSET($M272,-1,0)),OFFSET(N272,-1,0),VLOOKUP($E272,$BZ:$CA,MATCH($CA$1,$BZ$1:$CA$1,0),1)),
IF(OR($M272="안 지정 캐릭터 영웅등급",$M272="안 지정 캐릭터 PP 일반등급",$M272="안 지정 캐릭터 PP 영웅등급"),
  IF(AND(OR($B272=10,$B272=11),$M272=OFFSET($M272,-1,0)),OFFSET(N272,-1,0),INT($E272*100000)),
"그외없음"))))))</f>
        <v>Equip3002</v>
      </c>
      <c r="O272">
        <f ca="1">IF(LEN(L272)&lt;&gt;0,
  IF(OR(LEN($J272)=0,LEN($K272)=0),"세 칸 모두 입력",L272),
IF($M272="삭제","삭제",
IF(OR($M272="지정 장비",$M272="캐릭터 상자 일반등급",$M272="캐릭터 상자 영웅등급",$M272="지정 캐릭터",IF(ISERROR(FIND("지정 캐릭터 LBP",$M272)),0,1),$M272="안 지정 캐릭터 영웅등급"),1,
IF($M272="지정 캐릭터 PP",
  IF(AND(OR($B272=10,$B272=11),$M272=OFFSET($M272,-1,0)),OFFSET(O272,-1,0),
    VLOOKUP($M272,$AP:$BB,MATCH($AX$1,$AP$1:$BB$1,0),0)+INT($E272*(VLOOKUP($M272,$AP:$BB,MATCH($AY$1,$AP$1:$BB$1,0),0)-VLOOKUP($M272,$AP:$BB,MATCH($AX$1,$AP$1:$BB$1,0),0)+1))),
IF(OR($M272="안 지정 캐릭터 PP 일반등급",$M272="안 지정 캐릭터 PP 영웅등급"),
  IF(AND(OR($B272=10,$B272=11),$M272=OFFSET($M272,-1,0)),OFFSET(O272,-1,0),
    VLOOKUP($M272,$AP:$BB,MATCH($AX$1,$AP$1:$BB$1,0),0)+INT($E272*(VLOOKUP($M272,$AP:$BB,MATCH($AY$1,$AP$1:$BB$1,0),0)-VLOOKUP($M272,$AP:$BB,MATCH($AX$1,$AP$1:$BB$1,0),0)+1))),
"그외없음")))))</f>
        <v>1</v>
      </c>
      <c r="P272" t="str">
        <f ca="1">IF($M272="삭제","삭제",
IF($M272="지정 장비",
  IF(ISBLANK(VLOOKUP($N272,[1]EquipTable!$1:$1048576,MATCH("표준 GO pr Min",[1]EquipTable!$1:$1,0),0)),"DI",
    IF(ISBLANK(VLOOKUP($N272,[1]EquipTable!$1:$1048576,MATCH("표준 DI pr Min",[1]EquipTable!$1:$1,0),0)),"GO",
      IF(G272&lt;IF($B272&lt;=1,0.5,0.25),"DI","GO"))),
IF(OR($M272="캐릭터 상자 일반등급",$M272="캐릭터 상자 영웅등급"),"DI",
IF(OR($M272="지정 캐릭터",IF(ISERROR(FIND("지정 캐릭터 LBP",$M272)),0,1),$M272="안 지정 캐릭터 영웅등급"),"DI",
IF($M272="지정 캐릭터 PP","DI",
IF(OR($M272="안 지정 캐릭터 PP 일반등급",$M272="안 지정 캐릭터 PP 영웅등급"),"GO",
"그외없음"))))))</f>
        <v>GO</v>
      </c>
      <c r="Q272" t="str">
        <f ca="1">IF($M272="삭제","삭제",
IF($P272="GO","삭제",
IF($M272="지정 장비",
  IF(ISBLANK(VLOOKUP($N272,[1]EquipTable!$1:$1048576,MATCH("표준 DI pp Min",[1]EquipTable!$1:$1,0),0)),"삭제",
    VLOOKUP($N272,[1]EquipTable!$1:$1048576,MATCH("표준 DI pp Min",[1]EquipTable!$1:$1,0),0)+INT($H272*(VLOOKUP($N272,[1]EquipTable!$1:$1048576,MATCH("표준 DI pp Max",[1]EquipTable!$1:$1,0),0)-VLOOKUP($N272,[1]EquipTable!$1:$1048576,MATCH("표준 DI pp Min",[1]EquipTable!$1:$1,0),0)+1))),
IF(OR($M272="캐릭터 상자 일반등급",$M272="캐릭터 상자 영웅등급"),"삭제",
IF(OR($M272="지정 캐릭터",IF(ISERROR(FIND("지정 캐릭터 LBP",$M272)),0,1)),
  IF(AND(OR($B272=10,$B272=11),$M272=OFFSET($M272,-1,0)),OFFSET(Q272,-1,0),
    IF(ISBLANK(VLOOKUP($N272,[2]ActorTable!$1:$1048576,MATCH("표준 DI pp Min",[2]ActorTable!$1:$1,0),0)),"삭제",
      INT(VLOOKUP($M272,$AP:$BC,MATCH($AZ$1,$AP$1:$BC$1,0),0)*(VLOOKUP($N272,[2]ActorTable!$1:$1048576,MATCH("표준 DI pp Min",[2]ActorTable!$1:$1,0),0)+$H272*(VLOOKUP($N272,[2]ActorTable!$1:$1048576,MATCH("표준 DI pp Max",[2]ActorTable!$1:$1,0),0)-VLOOKUP($N272,[2]ActorTable!$1:$1048576,MATCH("표준 DI pp Min",[2]ActorTable!$1:$1,0),0)+1))))),
IF($M272="안 지정 캐릭터 영웅등급",
  IF(AND(OR($B272=10,$B272=11),$M272=OFFSET($M272,-1,0)),OFFSET(Q272,-1,0),
    VLOOKUP($M272,$AP:$BC,MATCH($BB$1,$AP$1:$BC$1,0),0)+INT($H272*(VLOOKUP($M272,$AP:$BC,MATCH($BC$1,$AP$1:$BC$1,0),0)-VLOOKUP($M272,$AP:$BC,MATCH($BB$1,$AP$1:$BC$1,0),0)+1))),
IF($M272="지정 캐릭터 PP",
  IF(AND(OR($B272=10,$B272=11),$M272=OFFSET($M272,-1,0)),OFFSET(Q272,-1,0),
    INT($O272*VLOOKUP($M272,$AP:$BC,MATCH($AZ$1,$AP$1:$BC$1,0),0)*IF($O272&lt;=15,1,1+($O272-15)^0.5/8)*CHOOSE(MID($N272,7,1)+1,1,1.25,2))),
"그외없음")))))))</f>
        <v>삭제</v>
      </c>
      <c r="R272">
        <f ca="1">IF($M272="삭제","삭제",
IF($M272="지정 장비",
  IF($P272="DI",
    VLOOKUP($N272,[1]EquipTable!$1:$1048576,MATCH("표준 DI pr Min",[1]EquipTable!$1:$1,0),0)+INT($I272*(VLOOKUP($N272,[1]EquipTable!$1:$1048576,MATCH("표준 DI pr Max",[1]EquipTable!$1:$1,0),0)-VLOOKUP($N272,[1]EquipTable!$1:$1048576,MATCH("표준 DI pr Min",[1]EquipTable!$1:$1,0),0)+1)),
    ROUNDDOWN(VLOOKUP($N272,[1]EquipTable!$1:$1048576,MATCH("표준 GO pr Min",[1]EquipTable!$1:$1,0),0)+INT($I272*(VLOOKUP($N272,[1]EquipTable!$1:$1048576,MATCH("표준 GO pr Max",[1]EquipTable!$1:$1,0),0)-VLOOKUP($N272,[1]EquipTable!$1:$1048576,MATCH("표준 GO pr Min",[1]EquipTable!$1:$1,0),0)+100)),-2)),
IF(OR($M272="캐릭터 상자 일반등급",$M272="캐릭터 상자 영웅등급"),VLOOKUP($M272,$AP:$BC,MATCH($AZ$1,$AP$1:$BC$1,0),0),
IF(OR($M272="지정 캐릭터",IF(ISERROR(FIND("지정 캐릭터 LBP",$M272)),0,1)),
  IF(AND(OR($B272=10,$B272=11),$M272=OFFSET($M272,-1,0)),OFFSET(R272,-1,0),
    INT(VLOOKUP($M272,$AP:$BC,MATCH($AZ$1,$AP$1:$BC$1,0),0)*(VLOOKUP($N272,[2]ActorTable!$1:$1048576,MATCH("표준 DI pr Min",[2]ActorTable!$1:$1,0),0)+$I272*(VLOOKUP($N272,[2]ActorTable!$1:$1048576,MATCH("표준 DI pr Max",[2]ActorTable!$1:$1,0),0)-VLOOKUP($N272,[2]ActorTable!$1:$1048576,MATCH("표준 DI pr Min",[2]ActorTable!$1:$1,0),0)+1)))),
IF($M272="안 지정 캐릭터 영웅등급",
  IF(AND(OR($B272=10,$B272=11),$M272=OFFSET($M272,-1,0)),OFFSET(R272,-1,0),
    VLOOKUP($M272,$AP:$BC,MATCH($AZ$1,$AP$1:$BC$1,0),0)+INT($I272*(VLOOKUP($M272,$AP:$BC,MATCH($BA$1,$AP$1:$BC$1,0),0)-VLOOKUP($M272,$AP:$BC,MATCH($AZ$1,$AP$1:$BC$1,0),0)+1))),
IF($M272="지정 캐릭터 PP",
  IF(AND(OR($B272=10,$B272=11),$M272=OFFSET($M272,-1,0)),OFFSET(R272,-1,0),
    INT($O272*VLOOKUP($M272,$AP:$BC,MATCH($AZ$1,$AP$1:$BC$1,0),0)*IF($O272&lt;=15,1,1+($O272-15)^0.5/8)*CHOOSE(MID($N272,7,1)+1,1,1.25,2)*(VLOOKUP($M272,$AP:$BC,MATCH($BA$1,$AP$1:$BC$1,0),0)+$I272*(VLOOKUP($M272,$AP:$BC,MATCH($BB$1,$AP$1:$BC$1,0),0)-VLOOKUP($M272,$AP:$BC,MATCH($BA$1,$AP$1:$BC$1,0),0))))),
IF(OR($M272="안 지정 캐릭터 PP 일반등급",$M272="안 지정 캐릭터 PP 영웅등급"),
  IF(AND(OR($B272=10,$B272=11),$M272=OFFSET($M272,-1,0)),OFFSET(R272,-1,0),
    $O272*VLOOKUP($M272,$AP:$BC,MATCH($AZ$1,$AP$1:$BC$1,0),0)),
"그외없음")))))))</f>
        <v>900</v>
      </c>
      <c r="S272" t="str">
        <f ca="1">IF(OR(ISNUMBER(N272),N272="삭제",ISBLANK(N272)),"",
IF(LEFT(N272,5)="Equip",
  IF($BP$1&lt;VLOOKUP(N272,[1]EquipTable!$1:$1048576,MATCH("업데이트순번",[1]EquipTable!$1:$1,0),0),"업데이트순번이상",""),
IF(LEFT(N272,5)="Actor",
  IF($BY$1&lt;VLOOKUP(N272,[2]ActorTable!$1:$1048576,MATCH("업데이트순번",[2]ActorTable!$1:$1,0),0),"업데이트순번이상",""),
"그외없음")))</f>
        <v/>
      </c>
      <c r="T272" t="str">
        <f ca="1">IF(OR(ISNUMBER(N272),N272="삭제",ISBLANK(N272)),"",
IF(LEFT(N272,5)="Equip",IF(MID(N272,7,1)="4","전설",""),
IF(LEFT(N272,5)="Actor",IF(MID(N272,7,1)="2","전설",""),
"그외없음")))</f>
        <v/>
      </c>
      <c r="U272" t="s">
        <v>82</v>
      </c>
      <c r="V272" t="s">
        <v>204</v>
      </c>
      <c r="W272">
        <v>1</v>
      </c>
      <c r="X272" t="s">
        <v>125</v>
      </c>
      <c r="Z272">
        <v>3200</v>
      </c>
      <c r="AA272" t="str">
        <f ca="1">IF(ISBLANK(AB272),"",
VLOOKUP(AB272,OFFSET(INDIRECT("$A:$B"),0,MATCH(AB$1&amp;"_Verify",INDIRECT("$1:$1"),0)-1),2,0)
)</f>
        <v>fe</v>
      </c>
      <c r="AB272" t="s">
        <v>82</v>
      </c>
      <c r="AC272" t="s">
        <v>471</v>
      </c>
      <c r="AD272">
        <v>1</v>
      </c>
      <c r="AE272" t="s">
        <v>125</v>
      </c>
      <c r="AG272">
        <v>1100</v>
      </c>
      <c r="AH272" t="str">
        <f ca="1">IF(OR(ISNUMBER(AC272),AC272="삭제",ISBLANK(AC272)),"",
IF(LEFT(AC272,5)="Equip",
  IF($BP$1&lt;VLOOKUP(AC272,[1]EquipTable!$1:$1048576,MATCH("업데이트순번",[1]EquipTable!$1:$1,0),0),"업데이트순번이상",""),
IF(LEFT(AC272,5)="Actor",
  IF($BY$1&lt;VLOOKUP(AC272,[2]ActorTable!$1:$1048576,MATCH("업데이트순번",[2]ActorTable!$1:$1,0),0),"업데이트순번이상",""),
"그외없음")))</f>
        <v/>
      </c>
      <c r="AI272" s="11" t="str">
        <f>IF(OR(ISNUMBER(AC272),AC272="삭제",ISBLANK(AC272)),"",
IF(LEFT(AC272,5)="Equip",IF(MID(AC272,7,1)="4","전설",""),
IF(LEFT(AC272,5)="Actor",IF(MID(AC272,7,1)="2","전설",""),
"그외없음")))</f>
        <v/>
      </c>
      <c r="AJ272" t="str">
        <f>IF(ISBLANK($AB272),"",
IF(AND($B272&gt;=VLOOKUP($AB272,$AP:$AS,3,0),$B272&lt;=VLOOKUP($AB272,$AP:$AS,4,0)),"","슬롯타입이상"))</f>
        <v/>
      </c>
      <c r="AK272" t="str">
        <f ca="1">IF(OR(
  AND(NOT(ISERROR(FIND("상자",AB272))),ISBLANK(AC272)),
  AND(ISBLANK(AB272),ISBLANK(AC272)),
  AND(NOT(ISERROR(FIND("안 지정",AB272))),ISNUMBER(AC272))),"",
IF(AND(NOT(ISERROR(FIND("상자",AB272))),NOT(ISBLANK(AC272))),"밸류불필요",
IF(AND(NOT(ISERROR(FIND("안 지정",AB272))),NOT(ISNUMBER(AC272))),"숫자필요",
IF(NOT(ISERROR(FIND("장비",AB272))),
  IFERROR(VLOOKUP(AC272,[1]EquipTable!$A:$T,MATCH("이름참고",[1]EquipTable!$1:$1,0),0),"장비없음"),
IF(NOT(ISERROR(FIND("캐릭터",AB272))),
  IFERROR(VLOOKUP(AC272,[2]ActorTable!$A:$H,MATCH("이름참고",[2]ActorTable!$1:$1,0),0),"캐릭터없음"),
"")))))</f>
        <v>별의 계시</v>
      </c>
      <c r="AL272">
        <v>1</v>
      </c>
      <c r="AM272" t="str">
        <f ca="1">IF(ROW()=2,AN272,OFFSET(AM272,-1,0)&amp;IF(LEN(AN272)=0,"",","&amp;AN272))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v>
      </c>
      <c r="AN272" t="str">
        <f ca="1">IF(AL272&lt;&gt;1,"",
"{"""&amp;A$1&amp;""":"&amp;A272
&amp;","""&amp;B$1&amp;""":"&amp;B272
&amp;IF(LEN(AA272)=0,"",","""&amp;AA$1&amp;""":"""&amp;AA272&amp;"""")
&amp;IF(LEN(AC272)=0,"",","""&amp;AC$1&amp;""":"""&amp;AC272&amp;"""")
&amp;IF(LEN(AD272)=0,"",","""&amp;AD$1&amp;""":"&amp;AD272)
&amp;IF(LEN(AE272)=0,"",","""&amp;AE$1&amp;""":"""&amp;AE272&amp;"""")
&amp;IF(LEN(AF272)=0,"",","""&amp;AF$1&amp;""":"&amp;AF272)
&amp;IF(LEN(AG272)=0,"",","""&amp;AG$1&amp;""":"&amp;AG272)&amp;"}")</f>
        <v>{"dy":28,"sl":0,"tp":"fe","vl":"Equip4101","cn":1,"pt":"GO","pr":1100}</v>
      </c>
    </row>
    <row r="273" spans="1:40">
      <c r="A273">
        <v>28</v>
      </c>
      <c r="B273">
        <v>1</v>
      </c>
      <c r="C273">
        <f>IF(B273&lt;=9,0,
IF(B273=10,1,2))</f>
        <v>0</v>
      </c>
      <c r="D273">
        <f ca="1">RAND()</f>
        <v>0.87469168041627299</v>
      </c>
      <c r="E273">
        <f ca="1">RAND()</f>
        <v>0.4467070816925498</v>
      </c>
      <c r="F273">
        <f ca="1">RAND()</f>
        <v>0.7354814191886988</v>
      </c>
      <c r="G273">
        <f ca="1">RAND()</f>
        <v>1.0864498959367808E-2</v>
      </c>
      <c r="H273">
        <f ca="1">RAND()</f>
        <v>0.92598774473542689</v>
      </c>
      <c r="I273">
        <f ca="1">RAND()</f>
        <v>0.26100690998280685</v>
      </c>
      <c r="M273" t="str">
        <f ca="1">IF(LEN(J273)&lt;&gt;0,J273,VLOOKUP(D273+$B273,$BJ:$BK,MATCH($BK$1,$BJ$1:$BK$1,0),1))</f>
        <v>지정 장비</v>
      </c>
      <c r="N273" t="str">
        <f ca="1">IF(LEN(K273)&lt;&gt;0,
  IF(LEN($J273)=0,"두 칸 모두 입력",
  IF($J273="지정 장비",K273,INDEX($CA:$CA,MATCH(K273,$CB:$CB,0)))),
IF($M273="삭제","삭제",
IF($M273="지정 장비",VLOOKUP($E273,OFFSET($BS:$BV,0,IF($B273=6,1,IF($B273=7,2,0))),MATCH($BV$1,OFFSET($BS$1:$BV$1,0,IF($B273=6,1,IF($B273=7,2,0))),0),1),
IF(OR($M273="캐릭터 상자 일반등급",$M273="캐릭터 상자 영웅등급"),"삭제",
IF(OR($M273="지정 캐릭터",$M273="지정 캐릭터 PP",IF(ISERROR(FIND("지정 캐릭터 LBP",$M273)),0,1)),
  IF(AND(OR($B273=10,$B273=11),$M273=OFFSET($M273,-1,0)),OFFSET(N273,-1,0),VLOOKUP($E273,$BZ:$CA,MATCH($CA$1,$BZ$1:$CA$1,0),1)),
IF(OR($M273="안 지정 캐릭터 영웅등급",$M273="안 지정 캐릭터 PP 일반등급",$M273="안 지정 캐릭터 PP 영웅등급"),
  IF(AND(OR($B273=10,$B273=11),$M273=OFFSET($M273,-1,0)),OFFSET(N273,-1,0),INT($E273*100000)),
"그외없음"))))))</f>
        <v>Equip4001</v>
      </c>
      <c r="O273">
        <f ca="1">IF(LEN(L273)&lt;&gt;0,
  IF(OR(LEN($J273)=0,LEN($K273)=0),"세 칸 모두 입력",L273),
IF($M273="삭제","삭제",
IF(OR($M273="지정 장비",$M273="캐릭터 상자 일반등급",$M273="캐릭터 상자 영웅등급",$M273="지정 캐릭터",IF(ISERROR(FIND("지정 캐릭터 LBP",$M273)),0,1),$M273="안 지정 캐릭터 영웅등급"),1,
IF($M273="지정 캐릭터 PP",
  IF(AND(OR($B273=10,$B273=11),$M273=OFFSET($M273,-1,0)),OFFSET(O273,-1,0),
    VLOOKUP($M273,$AP:$BB,MATCH($AX$1,$AP$1:$BB$1,0),0)+INT($E273*(VLOOKUP($M273,$AP:$BB,MATCH($AY$1,$AP$1:$BB$1,0),0)-VLOOKUP($M273,$AP:$BB,MATCH($AX$1,$AP$1:$BB$1,0),0)+1))),
IF(OR($M273="안 지정 캐릭터 PP 일반등급",$M273="안 지정 캐릭터 PP 영웅등급"),
  IF(AND(OR($B273=10,$B273=11),$M273=OFFSET($M273,-1,0)),OFFSET(O273,-1,0),
    VLOOKUP($M273,$AP:$BB,MATCH($AX$1,$AP$1:$BB$1,0),0)+INT($E273*(VLOOKUP($M273,$AP:$BB,MATCH($AY$1,$AP$1:$BB$1,0),0)-VLOOKUP($M273,$AP:$BB,MATCH($AX$1,$AP$1:$BB$1,0),0)+1))),
"그외없음")))))</f>
        <v>1</v>
      </c>
      <c r="P273" t="str">
        <f ca="1">IF($M273="삭제","삭제",
IF($M273="지정 장비",
  IF(ISBLANK(VLOOKUP($N273,[1]EquipTable!$1:$1048576,MATCH("표준 GO pr Min",[1]EquipTable!$1:$1,0),0)),"DI",
    IF(ISBLANK(VLOOKUP($N273,[1]EquipTable!$1:$1048576,MATCH("표준 DI pr Min",[1]EquipTable!$1:$1,0),0)),"GO",
      IF(G273&lt;IF($B273&lt;=1,0.5,0.25),"DI","GO"))),
IF(OR($M273="캐릭터 상자 일반등급",$M273="캐릭터 상자 영웅등급"),"DI",
IF(OR($M273="지정 캐릭터",IF(ISERROR(FIND("지정 캐릭터 LBP",$M273)),0,1),$M273="안 지정 캐릭터 영웅등급"),"DI",
IF($M273="지정 캐릭터 PP","DI",
IF(OR($M273="안 지정 캐릭터 PP 일반등급",$M273="안 지정 캐릭터 PP 영웅등급"),"GO",
"그외없음"))))))</f>
        <v>GO</v>
      </c>
      <c r="Q273" t="str">
        <f ca="1">IF($M273="삭제","삭제",
IF($P273="GO","삭제",
IF($M273="지정 장비",
  IF(ISBLANK(VLOOKUP($N273,[1]EquipTable!$1:$1048576,MATCH("표준 DI pp Min",[1]EquipTable!$1:$1,0),0)),"삭제",
    VLOOKUP($N273,[1]EquipTable!$1:$1048576,MATCH("표준 DI pp Min",[1]EquipTable!$1:$1,0),0)+INT($H273*(VLOOKUP($N273,[1]EquipTable!$1:$1048576,MATCH("표준 DI pp Max",[1]EquipTable!$1:$1,0),0)-VLOOKUP($N273,[1]EquipTable!$1:$1048576,MATCH("표준 DI pp Min",[1]EquipTable!$1:$1,0),0)+1))),
IF(OR($M273="캐릭터 상자 일반등급",$M273="캐릭터 상자 영웅등급"),"삭제",
IF(OR($M273="지정 캐릭터",IF(ISERROR(FIND("지정 캐릭터 LBP",$M273)),0,1)),
  IF(AND(OR($B273=10,$B273=11),$M273=OFFSET($M273,-1,0)),OFFSET(Q273,-1,0),
    IF(ISBLANK(VLOOKUP($N273,[2]ActorTable!$1:$1048576,MATCH("표준 DI pp Min",[2]ActorTable!$1:$1,0),0)),"삭제",
      INT(VLOOKUP($M273,$AP:$BC,MATCH($AZ$1,$AP$1:$BC$1,0),0)*(VLOOKUP($N273,[2]ActorTable!$1:$1048576,MATCH("표준 DI pp Min",[2]ActorTable!$1:$1,0),0)+$H273*(VLOOKUP($N273,[2]ActorTable!$1:$1048576,MATCH("표준 DI pp Max",[2]ActorTable!$1:$1,0),0)-VLOOKUP($N273,[2]ActorTable!$1:$1048576,MATCH("표준 DI pp Min",[2]ActorTable!$1:$1,0),0)+1))))),
IF($M273="안 지정 캐릭터 영웅등급",
  IF(AND(OR($B273=10,$B273=11),$M273=OFFSET($M273,-1,0)),OFFSET(Q273,-1,0),
    VLOOKUP($M273,$AP:$BC,MATCH($BB$1,$AP$1:$BC$1,0),0)+INT($H273*(VLOOKUP($M273,$AP:$BC,MATCH($BC$1,$AP$1:$BC$1,0),0)-VLOOKUP($M273,$AP:$BC,MATCH($BB$1,$AP$1:$BC$1,0),0)+1))),
IF($M273="지정 캐릭터 PP",
  IF(AND(OR($B273=10,$B273=11),$M273=OFFSET($M273,-1,0)),OFFSET(Q273,-1,0),
    INT($O273*VLOOKUP($M273,$AP:$BC,MATCH($AZ$1,$AP$1:$BC$1,0),0)*IF($O273&lt;=15,1,1+($O273-15)^0.5/8)*CHOOSE(MID($N273,7,1)+1,1,1.25,2))),
"그외없음")))))))</f>
        <v>삭제</v>
      </c>
      <c r="R273">
        <f ca="1">IF($M273="삭제","삭제",
IF($M273="지정 장비",
  IF($P273="DI",
    VLOOKUP($N273,[1]EquipTable!$1:$1048576,MATCH("표준 DI pr Min",[1]EquipTable!$1:$1,0),0)+INT($I273*(VLOOKUP($N273,[1]EquipTable!$1:$1048576,MATCH("표준 DI pr Max",[1]EquipTable!$1:$1,0),0)-VLOOKUP($N273,[1]EquipTable!$1:$1048576,MATCH("표준 DI pr Min",[1]EquipTable!$1:$1,0),0)+1)),
    ROUNDDOWN(VLOOKUP($N273,[1]EquipTable!$1:$1048576,MATCH("표준 GO pr Min",[1]EquipTable!$1:$1,0),0)+INT($I273*(VLOOKUP($N273,[1]EquipTable!$1:$1048576,MATCH("표준 GO pr Max",[1]EquipTable!$1:$1,0),0)-VLOOKUP($N273,[1]EquipTable!$1:$1048576,MATCH("표준 GO pr Min",[1]EquipTable!$1:$1,0),0)+100)),-2)),
IF(OR($M273="캐릭터 상자 일반등급",$M273="캐릭터 상자 영웅등급"),VLOOKUP($M273,$AP:$BC,MATCH($AZ$1,$AP$1:$BC$1,0),0),
IF(OR($M273="지정 캐릭터",IF(ISERROR(FIND("지정 캐릭터 LBP",$M273)),0,1)),
  IF(AND(OR($B273=10,$B273=11),$M273=OFFSET($M273,-1,0)),OFFSET(R273,-1,0),
    INT(VLOOKUP($M273,$AP:$BC,MATCH($AZ$1,$AP$1:$BC$1,0),0)*(VLOOKUP($N273,[2]ActorTable!$1:$1048576,MATCH("표준 DI pr Min",[2]ActorTable!$1:$1,0),0)+$I273*(VLOOKUP($N273,[2]ActorTable!$1:$1048576,MATCH("표준 DI pr Max",[2]ActorTable!$1:$1,0),0)-VLOOKUP($N273,[2]ActorTable!$1:$1048576,MATCH("표준 DI pr Min",[2]ActorTable!$1:$1,0),0)+1)))),
IF($M273="안 지정 캐릭터 영웅등급",
  IF(AND(OR($B273=10,$B273=11),$M273=OFFSET($M273,-1,0)),OFFSET(R273,-1,0),
    VLOOKUP($M273,$AP:$BC,MATCH($AZ$1,$AP$1:$BC$1,0),0)+INT($I273*(VLOOKUP($M273,$AP:$BC,MATCH($BA$1,$AP$1:$BC$1,0),0)-VLOOKUP($M273,$AP:$BC,MATCH($AZ$1,$AP$1:$BC$1,0),0)+1))),
IF($M273="지정 캐릭터 PP",
  IF(AND(OR($B273=10,$B273=11),$M273=OFFSET($M273,-1,0)),OFFSET(R273,-1,0),
    INT($O273*VLOOKUP($M273,$AP:$BC,MATCH($AZ$1,$AP$1:$BC$1,0),0)*IF($O273&lt;=15,1,1+($O273-15)^0.5/8)*CHOOSE(MID($N273,7,1)+1,1,1.25,2)*(VLOOKUP($M273,$AP:$BC,MATCH($BA$1,$AP$1:$BC$1,0),0)+$I273*(VLOOKUP($M273,$AP:$BC,MATCH($BB$1,$AP$1:$BC$1,0),0)-VLOOKUP($M273,$AP:$BC,MATCH($BA$1,$AP$1:$BC$1,0),0))))),
IF(OR($M273="안 지정 캐릭터 PP 일반등급",$M273="안 지정 캐릭터 PP 영웅등급"),
  IF(AND(OR($B273=10,$B273=11),$M273=OFFSET($M273,-1,0)),OFFSET(R273,-1,0),
    $O273*VLOOKUP($M273,$AP:$BC,MATCH($AZ$1,$AP$1:$BC$1,0),0)),
"그외없음")))))))</f>
        <v>700</v>
      </c>
      <c r="S273" t="str">
        <f ca="1">IF(OR(ISNUMBER(N273),N273="삭제",ISBLANK(N273)),"",
IF(LEFT(N273,5)="Equip",
  IF($BP$1&lt;VLOOKUP(N273,[1]EquipTable!$1:$1048576,MATCH("업데이트순번",[1]EquipTable!$1:$1,0),0),"업데이트순번이상",""),
IF(LEFT(N273,5)="Actor",
  IF($BY$1&lt;VLOOKUP(N273,[2]ActorTable!$1:$1048576,MATCH("업데이트순번",[2]ActorTable!$1:$1,0),0),"업데이트순번이상",""),
"그외없음")))</f>
        <v/>
      </c>
      <c r="T273" t="str">
        <f ca="1">IF(OR(ISNUMBER(N273),N273="삭제",ISBLANK(N273)),"",
IF(LEFT(N273,5)="Equip",IF(MID(N273,7,1)="4","전설",""),
IF(LEFT(N273,5)="Actor",IF(MID(N273,7,1)="2","전설",""),
"그외없음")))</f>
        <v/>
      </c>
      <c r="U273" t="s">
        <v>82</v>
      </c>
      <c r="V273" t="s">
        <v>245</v>
      </c>
      <c r="W273">
        <v>1</v>
      </c>
      <c r="X273" t="s">
        <v>125</v>
      </c>
      <c r="Z273">
        <v>900</v>
      </c>
      <c r="AA273" t="str">
        <f ca="1">IF(ISBLANK(AB273),"",
VLOOKUP(AB273,OFFSET(INDIRECT("$A:$B"),0,MATCH(AB$1&amp;"_Verify",INDIRECT("$1:$1"),0)-1),2,0)
)</f>
        <v>fe</v>
      </c>
      <c r="AB273" t="s">
        <v>82</v>
      </c>
      <c r="AC273" t="s">
        <v>418</v>
      </c>
      <c r="AD273">
        <v>1</v>
      </c>
      <c r="AE273" t="s">
        <v>129</v>
      </c>
      <c r="AG273">
        <v>4</v>
      </c>
      <c r="AH273" t="str">
        <f ca="1">IF(OR(ISNUMBER(AC273),AC273="삭제",ISBLANK(AC273)),"",
IF(LEFT(AC273,5)="Equip",
  IF($BP$1&lt;VLOOKUP(AC273,[1]EquipTable!$1:$1048576,MATCH("업데이트순번",[1]EquipTable!$1:$1,0),0),"업데이트순번이상",""),
IF(LEFT(AC273,5)="Actor",
  IF($BY$1&lt;VLOOKUP(AC273,[2]ActorTable!$1:$1048576,MATCH("업데이트순번",[2]ActorTable!$1:$1,0),0),"업데이트순번이상",""),
"그외없음")))</f>
        <v/>
      </c>
      <c r="AI273" s="11" t="str">
        <f>IF(OR(ISNUMBER(AC273),AC273="삭제",ISBLANK(AC273)),"",
IF(LEFT(AC273,5)="Equip",IF(MID(AC273,7,1)="4","전설",""),
IF(LEFT(AC273,5)="Actor",IF(MID(AC273,7,1)="2","전설",""),
"그외없음")))</f>
        <v/>
      </c>
      <c r="AJ273" t="str">
        <f>IF(ISBLANK($AB273),"",
IF(AND($B273&gt;=VLOOKUP($AB273,$AP:$AS,3,0),$B273&lt;=VLOOKUP($AB273,$AP:$AS,4,0)),"","슬롯타입이상"))</f>
        <v/>
      </c>
      <c r="AK273" t="str">
        <f ca="1">IF(OR(
  AND(NOT(ISERROR(FIND("상자",AB273))),ISBLANK(AC273)),
  AND(ISBLANK(AB273),ISBLANK(AC273)),
  AND(NOT(ISERROR(FIND("안 지정",AB273))),ISNUMBER(AC273))),"",
IF(AND(NOT(ISERROR(FIND("상자",AB273))),NOT(ISBLANK(AC273))),"밸류불필요",
IF(AND(NOT(ISERROR(FIND("안 지정",AB273))),NOT(ISNUMBER(AC273))),"숫자필요",
IF(NOT(ISERROR(FIND("장비",AB273))),
  IFERROR(VLOOKUP(AC273,[1]EquipTable!$A:$T,MATCH("이름참고",[1]EquipTable!$1:$1,0),0),"장비없음"),
IF(NOT(ISERROR(FIND("캐릭터",AB273))),
  IFERROR(VLOOKUP(AC273,[2]ActorTable!$A:$H,MATCH("이름참고",[2]ActorTable!$1:$1,0),0),"캐릭터없음"),
"")))))</f>
        <v>이중 날개 활</v>
      </c>
      <c r="AL273">
        <v>1</v>
      </c>
      <c r="AM273" t="str">
        <f ca="1">IF(ROW()=2,AN273,OFFSET(AM273,-1,0)&amp;IF(LEN(AN273)=0,"",","&amp;AN273))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v>
      </c>
      <c r="AN273" t="str">
        <f ca="1">IF(AL273&lt;&gt;1,"",
"{"""&amp;A$1&amp;""":"&amp;A273
&amp;","""&amp;B$1&amp;""":"&amp;B273
&amp;IF(LEN(AA273)=0,"",","""&amp;AA$1&amp;""":"""&amp;AA273&amp;"""")
&amp;IF(LEN(AC273)=0,"",","""&amp;AC$1&amp;""":"""&amp;AC273&amp;"""")
&amp;IF(LEN(AD273)=0,"",","""&amp;AD$1&amp;""":"&amp;AD273)
&amp;IF(LEN(AE273)=0,"",","""&amp;AE$1&amp;""":"""&amp;AE273&amp;"""")
&amp;IF(LEN(AF273)=0,"",","""&amp;AF$1&amp;""":"&amp;AF273)
&amp;IF(LEN(AG273)=0,"",","""&amp;AG$1&amp;""":"&amp;AG273)&amp;"}")</f>
        <v>{"dy":28,"sl":1,"tp":"fe","vl":"Equip2201","cn":1,"pt":"DI","pr":4}</v>
      </c>
    </row>
    <row r="274" spans="1:40">
      <c r="A274">
        <v>28</v>
      </c>
      <c r="B274">
        <v>2</v>
      </c>
      <c r="C274">
        <f>IF(B274&lt;=9,0,
IF(B274=10,1,2))</f>
        <v>0</v>
      </c>
      <c r="D274">
        <f ca="1">RAND()</f>
        <v>0.65442589176538679</v>
      </c>
      <c r="E274">
        <f ca="1">RAND()</f>
        <v>0.49183439222899916</v>
      </c>
      <c r="F274">
        <f ca="1">RAND()</f>
        <v>0.45832319631304363</v>
      </c>
      <c r="G274">
        <f ca="1">RAND()</f>
        <v>0.26384133591908487</v>
      </c>
      <c r="H274">
        <f ca="1">RAND()</f>
        <v>0.74145989685703462</v>
      </c>
      <c r="I274">
        <f ca="1">RAND()</f>
        <v>0.37455128918352976</v>
      </c>
      <c r="M274" t="str">
        <f ca="1">IF(LEN(J274)&lt;&gt;0,J274,VLOOKUP(D274+$B274,$BJ:$BK,MATCH($BK$1,$BJ$1:$BK$1,0),1))</f>
        <v>안 지정 캐릭터 PP 영웅등급</v>
      </c>
      <c r="N274">
        <f ca="1">IF(LEN(K274)&lt;&gt;0,
  IF(LEN($J274)=0,"두 칸 모두 입력",
  IF($J274="지정 장비",K274,INDEX($CA:$CA,MATCH(K274,$CB:$CB,0)))),
IF($M274="삭제","삭제",
IF($M274="지정 장비",VLOOKUP($E274,OFFSET($BS:$BV,0,IF($B274=6,1,IF($B274=7,2,0))),MATCH($BV$1,OFFSET($BS$1:$BV$1,0,IF($B274=6,1,IF($B274=7,2,0))),0),1),
IF(OR($M274="캐릭터 상자 일반등급",$M274="캐릭터 상자 영웅등급"),"삭제",
IF(OR($M274="지정 캐릭터",$M274="지정 캐릭터 PP",IF(ISERROR(FIND("지정 캐릭터 LBP",$M274)),0,1)),
  IF(AND(OR($B274=10,$B274=11),$M274=OFFSET($M274,-1,0)),OFFSET(N274,-1,0),VLOOKUP($E274,$BZ:$CA,MATCH($CA$1,$BZ$1:$CA$1,0),1)),
IF(OR($M274="안 지정 캐릭터 영웅등급",$M274="안 지정 캐릭터 PP 일반등급",$M274="안 지정 캐릭터 PP 영웅등급"),
  IF(AND(OR($B274=10,$B274=11),$M274=OFFSET($M274,-1,0)),OFFSET(N274,-1,0),INT($E274*100000)),
"그외없음"))))))</f>
        <v>49183</v>
      </c>
      <c r="O274">
        <f ca="1">IF(LEN(L274)&lt;&gt;0,
  IF(OR(LEN($J274)=0,LEN($K274)=0),"세 칸 모두 입력",L274),
IF($M274="삭제","삭제",
IF(OR($M274="지정 장비",$M274="캐릭터 상자 일반등급",$M274="캐릭터 상자 영웅등급",$M274="지정 캐릭터",IF(ISERROR(FIND("지정 캐릭터 LBP",$M274)),0,1),$M274="안 지정 캐릭터 영웅등급"),1,
IF($M274="지정 캐릭터 PP",
  IF(AND(OR($B274=10,$B274=11),$M274=OFFSET($M274,-1,0)),OFFSET(O274,-1,0),
    VLOOKUP($M274,$AP:$BB,MATCH($AX$1,$AP$1:$BB$1,0),0)+INT($E274*(VLOOKUP($M274,$AP:$BB,MATCH($AY$1,$AP$1:$BB$1,0),0)-VLOOKUP($M274,$AP:$BB,MATCH($AX$1,$AP$1:$BB$1,0),0)+1))),
IF(OR($M274="안 지정 캐릭터 PP 일반등급",$M274="안 지정 캐릭터 PP 영웅등급"),
  IF(AND(OR($B274=10,$B274=11),$M274=OFFSET($M274,-1,0)),OFFSET(O274,-1,0),
    VLOOKUP($M274,$AP:$BB,MATCH($AX$1,$AP$1:$BB$1,0),0)+INT($E274*(VLOOKUP($M274,$AP:$BB,MATCH($AY$1,$AP$1:$BB$1,0),0)-VLOOKUP($M274,$AP:$BB,MATCH($AX$1,$AP$1:$BB$1,0),0)+1))),
"그외없음")))))</f>
        <v>8</v>
      </c>
      <c r="P274" t="str">
        <f ca="1">IF($M274="삭제","삭제",
IF($M274="지정 장비",
  IF(ISBLANK(VLOOKUP($N274,[1]EquipTable!$1:$1048576,MATCH("표준 GO pr Min",[1]EquipTable!$1:$1,0),0)),"DI",
    IF(ISBLANK(VLOOKUP($N274,[1]EquipTable!$1:$1048576,MATCH("표준 DI pr Min",[1]EquipTable!$1:$1,0),0)),"GO",
      IF(G274&lt;IF($B274&lt;=1,0.5,0.25),"DI","GO"))),
IF(OR($M274="캐릭터 상자 일반등급",$M274="캐릭터 상자 영웅등급"),"DI",
IF(OR($M274="지정 캐릭터",IF(ISERROR(FIND("지정 캐릭터 LBP",$M274)),0,1),$M274="안 지정 캐릭터 영웅등급"),"DI",
IF($M274="지정 캐릭터 PP","DI",
IF(OR($M274="안 지정 캐릭터 PP 일반등급",$M274="안 지정 캐릭터 PP 영웅등급"),"GO",
"그외없음"))))))</f>
        <v>GO</v>
      </c>
      <c r="Q274" t="str">
        <f ca="1">IF($M274="삭제","삭제",
IF($P274="GO","삭제",
IF($M274="지정 장비",
  IF(ISBLANK(VLOOKUP($N274,[1]EquipTable!$1:$1048576,MATCH("표준 DI pp Min",[1]EquipTable!$1:$1,0),0)),"삭제",
    VLOOKUP($N274,[1]EquipTable!$1:$1048576,MATCH("표준 DI pp Min",[1]EquipTable!$1:$1,0),0)+INT($H274*(VLOOKUP($N274,[1]EquipTable!$1:$1048576,MATCH("표준 DI pp Max",[1]EquipTable!$1:$1,0),0)-VLOOKUP($N274,[1]EquipTable!$1:$1048576,MATCH("표준 DI pp Min",[1]EquipTable!$1:$1,0),0)+1))),
IF(OR($M274="캐릭터 상자 일반등급",$M274="캐릭터 상자 영웅등급"),"삭제",
IF(OR($M274="지정 캐릭터",IF(ISERROR(FIND("지정 캐릭터 LBP",$M274)),0,1)),
  IF(AND(OR($B274=10,$B274=11),$M274=OFFSET($M274,-1,0)),OFFSET(Q274,-1,0),
    IF(ISBLANK(VLOOKUP($N274,[2]ActorTable!$1:$1048576,MATCH("표준 DI pp Min",[2]ActorTable!$1:$1,0),0)),"삭제",
      INT(VLOOKUP($M274,$AP:$BC,MATCH($AZ$1,$AP$1:$BC$1,0),0)*(VLOOKUP($N274,[2]ActorTable!$1:$1048576,MATCH("표준 DI pp Min",[2]ActorTable!$1:$1,0),0)+$H274*(VLOOKUP($N274,[2]ActorTable!$1:$1048576,MATCH("표준 DI pp Max",[2]ActorTable!$1:$1,0),0)-VLOOKUP($N274,[2]ActorTable!$1:$1048576,MATCH("표준 DI pp Min",[2]ActorTable!$1:$1,0),0)+1))))),
IF($M274="안 지정 캐릭터 영웅등급",
  IF(AND(OR($B274=10,$B274=11),$M274=OFFSET($M274,-1,0)),OFFSET(Q274,-1,0),
    VLOOKUP($M274,$AP:$BC,MATCH($BB$1,$AP$1:$BC$1,0),0)+INT($H274*(VLOOKUP($M274,$AP:$BC,MATCH($BC$1,$AP$1:$BC$1,0),0)-VLOOKUP($M274,$AP:$BC,MATCH($BB$1,$AP$1:$BC$1,0),0)+1))),
IF($M274="지정 캐릭터 PP",
  IF(AND(OR($B274=10,$B274=11),$M274=OFFSET($M274,-1,0)),OFFSET(Q274,-1,0),
    INT($O274*VLOOKUP($M274,$AP:$BC,MATCH($AZ$1,$AP$1:$BC$1,0),0)*IF($O274&lt;=15,1,1+($O274-15)^0.5/8)*CHOOSE(MID($N274,7,1)+1,1,1.25,2))),
"그외없음")))))))</f>
        <v>삭제</v>
      </c>
      <c r="R274">
        <f ca="1">IF($M274="삭제","삭제",
IF($M274="지정 장비",
  IF($P274="DI",
    VLOOKUP($N274,[1]EquipTable!$1:$1048576,MATCH("표준 DI pr Min",[1]EquipTable!$1:$1,0),0)+INT($I274*(VLOOKUP($N274,[1]EquipTable!$1:$1048576,MATCH("표준 DI pr Max",[1]EquipTable!$1:$1,0),0)-VLOOKUP($N274,[1]EquipTable!$1:$1048576,MATCH("표준 DI pr Min",[1]EquipTable!$1:$1,0),0)+1)),
    ROUNDDOWN(VLOOKUP($N274,[1]EquipTable!$1:$1048576,MATCH("표준 GO pr Min",[1]EquipTable!$1:$1,0),0)+INT($I274*(VLOOKUP($N274,[1]EquipTable!$1:$1048576,MATCH("표준 GO pr Max",[1]EquipTable!$1:$1,0),0)-VLOOKUP($N274,[1]EquipTable!$1:$1048576,MATCH("표준 GO pr Min",[1]EquipTable!$1:$1,0),0)+100)),-2)),
IF(OR($M274="캐릭터 상자 일반등급",$M274="캐릭터 상자 영웅등급"),VLOOKUP($M274,$AP:$BC,MATCH($AZ$1,$AP$1:$BC$1,0),0),
IF(OR($M274="지정 캐릭터",IF(ISERROR(FIND("지정 캐릭터 LBP",$M274)),0,1)),
  IF(AND(OR($B274=10,$B274=11),$M274=OFFSET($M274,-1,0)),OFFSET(R274,-1,0),
    INT(VLOOKUP($M274,$AP:$BC,MATCH($AZ$1,$AP$1:$BC$1,0),0)*(VLOOKUP($N274,[2]ActorTable!$1:$1048576,MATCH("표준 DI pr Min",[2]ActorTable!$1:$1,0),0)+$I274*(VLOOKUP($N274,[2]ActorTable!$1:$1048576,MATCH("표준 DI pr Max",[2]ActorTable!$1:$1,0),0)-VLOOKUP($N274,[2]ActorTable!$1:$1048576,MATCH("표준 DI pr Min",[2]ActorTable!$1:$1,0),0)+1)))),
IF($M274="안 지정 캐릭터 영웅등급",
  IF(AND(OR($B274=10,$B274=11),$M274=OFFSET($M274,-1,0)),OFFSET(R274,-1,0),
    VLOOKUP($M274,$AP:$BC,MATCH($AZ$1,$AP$1:$BC$1,0),0)+INT($I274*(VLOOKUP($M274,$AP:$BC,MATCH($BA$1,$AP$1:$BC$1,0),0)-VLOOKUP($M274,$AP:$BC,MATCH($AZ$1,$AP$1:$BC$1,0),0)+1))),
IF($M274="지정 캐릭터 PP",
  IF(AND(OR($B274=10,$B274=11),$M274=OFFSET($M274,-1,0)),OFFSET(R274,-1,0),
    INT($O274*VLOOKUP($M274,$AP:$BC,MATCH($AZ$1,$AP$1:$BC$1,0),0)*IF($O274&lt;=15,1,1+($O274-15)^0.5/8)*CHOOSE(MID($N274,7,1)+1,1,1.25,2)*(VLOOKUP($M274,$AP:$BC,MATCH($BA$1,$AP$1:$BC$1,0),0)+$I274*(VLOOKUP($M274,$AP:$BC,MATCH($BB$1,$AP$1:$BC$1,0),0)-VLOOKUP($M274,$AP:$BC,MATCH($BA$1,$AP$1:$BC$1,0),0))))),
IF(OR($M274="안 지정 캐릭터 PP 일반등급",$M274="안 지정 캐릭터 PP 영웅등급"),
  IF(AND(OR($B274=10,$B274=11),$M274=OFFSET($M274,-1,0)),OFFSET(R274,-1,0),
    $O274*VLOOKUP($M274,$AP:$BC,MATCH($AZ$1,$AP$1:$BC$1,0),0)),
"그외없음")))))))</f>
        <v>2400</v>
      </c>
      <c r="S274" t="str">
        <f ca="1">IF(OR(ISNUMBER(N274),N274="삭제",ISBLANK(N274)),"",
IF(LEFT(N274,5)="Equip",
  IF($BP$1&lt;VLOOKUP(N274,[1]EquipTable!$1:$1048576,MATCH("업데이트순번",[1]EquipTable!$1:$1,0),0),"업데이트순번이상",""),
IF(LEFT(N274,5)="Actor",
  IF($BY$1&lt;VLOOKUP(N274,[2]ActorTable!$1:$1048576,MATCH("업데이트순번",[2]ActorTable!$1:$1,0),0),"업데이트순번이상",""),
"그외없음")))</f>
        <v/>
      </c>
      <c r="T274" t="str">
        <f ca="1">IF(OR(ISNUMBER(N274),N274="삭제",ISBLANK(N274)),"",
IF(LEFT(N274,5)="Equip",IF(MID(N274,7,1)="4","전설",""),
IF(LEFT(N274,5)="Actor",IF(MID(N274,7,1)="2","전설",""),
"그외없음")))</f>
        <v/>
      </c>
      <c r="U274" t="s">
        <v>91</v>
      </c>
      <c r="V274">
        <v>28045</v>
      </c>
      <c r="W274">
        <v>10</v>
      </c>
      <c r="X274" t="s">
        <v>125</v>
      </c>
      <c r="Z274">
        <v>1000</v>
      </c>
      <c r="AA274" t="str">
        <f ca="1">IF(ISBLANK(AB274),"",
VLOOKUP(AB274,OFFSET(INDIRECT("$A:$B"),0,MATCH(AB$1&amp;"_Verify",INDIRECT("$1:$1"),0)-1),2,0)
)</f>
        <v>fe</v>
      </c>
      <c r="AB274" t="s">
        <v>82</v>
      </c>
      <c r="AC274" t="s">
        <v>445</v>
      </c>
      <c r="AD274">
        <v>1</v>
      </c>
      <c r="AE274" t="s">
        <v>125</v>
      </c>
      <c r="AG274">
        <v>7400</v>
      </c>
      <c r="AH274" t="str">
        <f ca="1">IF(OR(ISNUMBER(AC274),AC274="삭제",ISBLANK(AC274)),"",
IF(LEFT(AC274,5)="Equip",
  IF($BP$1&lt;VLOOKUP(AC274,[1]EquipTable!$1:$1048576,MATCH("업데이트순번",[1]EquipTable!$1:$1,0),0),"업데이트순번이상",""),
IF(LEFT(AC274,5)="Actor",
  IF($BY$1&lt;VLOOKUP(AC274,[2]ActorTable!$1:$1048576,MATCH("업데이트순번",[2]ActorTable!$1:$1,0),0),"업데이트순번이상",""),
"그외없음")))</f>
        <v/>
      </c>
      <c r="AI274" s="11" t="str">
        <f>IF(OR(ISNUMBER(AC274),AC274="삭제",ISBLANK(AC274)),"",
IF(LEFT(AC274,5)="Equip",IF(MID(AC274,7,1)="4","전설",""),
IF(LEFT(AC274,5)="Actor",IF(MID(AC274,7,1)="2","전설",""),
"그외없음")))</f>
        <v/>
      </c>
      <c r="AJ274" t="str">
        <f>IF(ISBLANK($AB274),"",
IF(AND($B274&gt;=VLOOKUP($AB274,$AP:$AS,3,0),$B274&lt;=VLOOKUP($AB274,$AP:$AS,4,0)),"","슬롯타입이상"))</f>
        <v/>
      </c>
      <c r="AK274" t="str">
        <f ca="1">IF(OR(
  AND(NOT(ISERROR(FIND("상자",AB274))),ISBLANK(AC274)),
  AND(ISBLANK(AB274),ISBLANK(AC274)),
  AND(NOT(ISERROR(FIND("안 지정",AB274))),ISNUMBER(AC274))),"",
IF(AND(NOT(ISERROR(FIND("상자",AB274))),NOT(ISBLANK(AC274))),"밸류불필요",
IF(AND(NOT(ISERROR(FIND("안 지정",AB274))),NOT(ISNUMBER(AC274))),"숫자필요",
IF(NOT(ISERROR(FIND("장비",AB274))),
  IFERROR(VLOOKUP(AC274,[1]EquipTable!$A:$T,MATCH("이름참고",[1]EquipTable!$1:$1,0),0),"장비없음"),
IF(NOT(ISERROR(FIND("캐릭터",AB274))),
  IFERROR(VLOOKUP(AC274,[2]ActorTable!$A:$H,MATCH("이름참고",[2]ActorTable!$1:$1,0),0),"캐릭터없음"),
"")))))</f>
        <v>전투마법사의 지팡이</v>
      </c>
      <c r="AL274">
        <v>1</v>
      </c>
      <c r="AM274" t="str">
        <f ca="1">IF(ROW()=2,AN274,OFFSET(AM274,-1,0)&amp;IF(LEN(AN274)=0,"",","&amp;AN274))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v>
      </c>
      <c r="AN274" t="str">
        <f ca="1">IF(AL274&lt;&gt;1,"",
"{"""&amp;A$1&amp;""":"&amp;A274
&amp;","""&amp;B$1&amp;""":"&amp;B274
&amp;IF(LEN(AA274)=0,"",","""&amp;AA$1&amp;""":"""&amp;AA274&amp;"""")
&amp;IF(LEN(AC274)=0,"",","""&amp;AC$1&amp;""":"""&amp;AC274&amp;"""")
&amp;IF(LEN(AD274)=0,"",","""&amp;AD$1&amp;""":"&amp;AD274)
&amp;IF(LEN(AE274)=0,"",","""&amp;AE$1&amp;""":"""&amp;AE274&amp;"""")
&amp;IF(LEN(AF274)=0,"",","""&amp;AF$1&amp;""":"&amp;AF274)
&amp;IF(LEN(AG274)=0,"",","""&amp;AG$1&amp;""":"&amp;AG274)&amp;"}")</f>
        <v>{"dy":28,"sl":2,"tp":"fe","vl":"Equip3301","cn":1,"pt":"GO","pr":7400}</v>
      </c>
    </row>
    <row r="275" spans="1:40">
      <c r="A275">
        <v>28</v>
      </c>
      <c r="B275">
        <v>3</v>
      </c>
      <c r="C275">
        <f>IF(B275&lt;=9,0,
IF(B275=10,1,2))</f>
        <v>0</v>
      </c>
      <c r="D275">
        <f ca="1">RAND()</f>
        <v>0.54926375652962711</v>
      </c>
      <c r="E275">
        <f ca="1">RAND()</f>
        <v>1.5092198352392505E-2</v>
      </c>
      <c r="F275">
        <f ca="1">RAND()</f>
        <v>0.99864038118633514</v>
      </c>
      <c r="G275">
        <f ca="1">RAND()</f>
        <v>0.22971496649644418</v>
      </c>
      <c r="H275">
        <f ca="1">RAND()</f>
        <v>0.91484468761424464</v>
      </c>
      <c r="I275">
        <f ca="1">RAND()</f>
        <v>0.26198828126535634</v>
      </c>
      <c r="M275" t="str">
        <f ca="1">IF(LEN(J275)&lt;&gt;0,J275,VLOOKUP(D275+$B275,$BJ:$BK,MATCH($BK$1,$BJ$1:$BK$1,0),1))</f>
        <v>안 지정 캐릭터 PP 일반등급</v>
      </c>
      <c r="N275">
        <f ca="1">IF(LEN(K275)&lt;&gt;0,
  IF(LEN($J275)=0,"두 칸 모두 입력",
  IF($J275="지정 장비",K275,INDEX($CA:$CA,MATCH(K275,$CB:$CB,0)))),
IF($M275="삭제","삭제",
IF($M275="지정 장비",VLOOKUP($E275,OFFSET($BS:$BV,0,IF($B275=6,1,IF($B275=7,2,0))),MATCH($BV$1,OFFSET($BS$1:$BV$1,0,IF($B275=6,1,IF($B275=7,2,0))),0),1),
IF(OR($M275="캐릭터 상자 일반등급",$M275="캐릭터 상자 영웅등급"),"삭제",
IF(OR($M275="지정 캐릭터",$M275="지정 캐릭터 PP",IF(ISERROR(FIND("지정 캐릭터 LBP",$M275)),0,1)),
  IF(AND(OR($B275=10,$B275=11),$M275=OFFSET($M275,-1,0)),OFFSET(N275,-1,0),VLOOKUP($E275,$BZ:$CA,MATCH($CA$1,$BZ$1:$CA$1,0),1)),
IF(OR($M275="안 지정 캐릭터 영웅등급",$M275="안 지정 캐릭터 PP 일반등급",$M275="안 지정 캐릭터 PP 영웅등급"),
  IF(AND(OR($B275=10,$B275=11),$M275=OFFSET($M275,-1,0)),OFFSET(N275,-1,0),INT($E275*100000)),
"그외없음"))))))</f>
        <v>1509</v>
      </c>
      <c r="O275">
        <f ca="1">IF(LEN(L275)&lt;&gt;0,
  IF(OR(LEN($J275)=0,LEN($K275)=0),"세 칸 모두 입력",L275),
IF($M275="삭제","삭제",
IF(OR($M275="지정 장비",$M275="캐릭터 상자 일반등급",$M275="캐릭터 상자 영웅등급",$M275="지정 캐릭터",IF(ISERROR(FIND("지정 캐릭터 LBP",$M275)),0,1),$M275="안 지정 캐릭터 영웅등급"),1,
IF($M275="지정 캐릭터 PP",
  IF(AND(OR($B275=10,$B275=11),$M275=OFFSET($M275,-1,0)),OFFSET(O275,-1,0),
    VLOOKUP($M275,$AP:$BB,MATCH($AX$1,$AP$1:$BB$1,0),0)+INT($E275*(VLOOKUP($M275,$AP:$BB,MATCH($AY$1,$AP$1:$BB$1,0),0)-VLOOKUP($M275,$AP:$BB,MATCH($AX$1,$AP$1:$BB$1,0),0)+1))),
IF(OR($M275="안 지정 캐릭터 PP 일반등급",$M275="안 지정 캐릭터 PP 영웅등급"),
  IF(AND(OR($B275=10,$B275=11),$M275=OFFSET($M275,-1,0)),OFFSET(O275,-1,0),
    VLOOKUP($M275,$AP:$BB,MATCH($AX$1,$AP$1:$BB$1,0),0)+INT($E275*(VLOOKUP($M275,$AP:$BB,MATCH($AY$1,$AP$1:$BB$1,0),0)-VLOOKUP($M275,$AP:$BB,MATCH($AX$1,$AP$1:$BB$1,0),0)+1))),
"그외없음")))))</f>
        <v>3</v>
      </c>
      <c r="P275" t="str">
        <f ca="1">IF($M275="삭제","삭제",
IF($M275="지정 장비",
  IF(ISBLANK(VLOOKUP($N275,[1]EquipTable!$1:$1048576,MATCH("표준 GO pr Min",[1]EquipTable!$1:$1,0),0)),"DI",
    IF(ISBLANK(VLOOKUP($N275,[1]EquipTable!$1:$1048576,MATCH("표준 DI pr Min",[1]EquipTable!$1:$1,0),0)),"GO",
      IF(G275&lt;IF($B275&lt;=1,0.5,0.25),"DI","GO"))),
IF(OR($M275="캐릭터 상자 일반등급",$M275="캐릭터 상자 영웅등급"),"DI",
IF(OR($M275="지정 캐릭터",IF(ISERROR(FIND("지정 캐릭터 LBP",$M275)),0,1),$M275="안 지정 캐릭터 영웅등급"),"DI",
IF($M275="지정 캐릭터 PP","DI",
IF(OR($M275="안 지정 캐릭터 PP 일반등급",$M275="안 지정 캐릭터 PP 영웅등급"),"GO",
"그외없음"))))))</f>
        <v>GO</v>
      </c>
      <c r="Q275" t="str">
        <f ca="1">IF($M275="삭제","삭제",
IF($P275="GO","삭제",
IF($M275="지정 장비",
  IF(ISBLANK(VLOOKUP($N275,[1]EquipTable!$1:$1048576,MATCH("표준 DI pp Min",[1]EquipTable!$1:$1,0),0)),"삭제",
    VLOOKUP($N275,[1]EquipTable!$1:$1048576,MATCH("표준 DI pp Min",[1]EquipTable!$1:$1,0),0)+INT($H275*(VLOOKUP($N275,[1]EquipTable!$1:$1048576,MATCH("표준 DI pp Max",[1]EquipTable!$1:$1,0),0)-VLOOKUP($N275,[1]EquipTable!$1:$1048576,MATCH("표준 DI pp Min",[1]EquipTable!$1:$1,0),0)+1))),
IF(OR($M275="캐릭터 상자 일반등급",$M275="캐릭터 상자 영웅등급"),"삭제",
IF(OR($M275="지정 캐릭터",IF(ISERROR(FIND("지정 캐릭터 LBP",$M275)),0,1)),
  IF(AND(OR($B275=10,$B275=11),$M275=OFFSET($M275,-1,0)),OFFSET(Q275,-1,0),
    IF(ISBLANK(VLOOKUP($N275,[2]ActorTable!$1:$1048576,MATCH("표준 DI pp Min",[2]ActorTable!$1:$1,0),0)),"삭제",
      INT(VLOOKUP($M275,$AP:$BC,MATCH($AZ$1,$AP$1:$BC$1,0),0)*(VLOOKUP($N275,[2]ActorTable!$1:$1048576,MATCH("표준 DI pp Min",[2]ActorTable!$1:$1,0),0)+$H275*(VLOOKUP($N275,[2]ActorTable!$1:$1048576,MATCH("표준 DI pp Max",[2]ActorTable!$1:$1,0),0)-VLOOKUP($N275,[2]ActorTable!$1:$1048576,MATCH("표준 DI pp Min",[2]ActorTable!$1:$1,0),0)+1))))),
IF($M275="안 지정 캐릭터 영웅등급",
  IF(AND(OR($B275=10,$B275=11),$M275=OFFSET($M275,-1,0)),OFFSET(Q275,-1,0),
    VLOOKUP($M275,$AP:$BC,MATCH($BB$1,$AP$1:$BC$1,0),0)+INT($H275*(VLOOKUP($M275,$AP:$BC,MATCH($BC$1,$AP$1:$BC$1,0),0)-VLOOKUP($M275,$AP:$BC,MATCH($BB$1,$AP$1:$BC$1,0),0)+1))),
IF($M275="지정 캐릭터 PP",
  IF(AND(OR($B275=10,$B275=11),$M275=OFFSET($M275,-1,0)),OFFSET(Q275,-1,0),
    INT($O275*VLOOKUP($M275,$AP:$BC,MATCH($AZ$1,$AP$1:$BC$1,0),0)*IF($O275&lt;=15,1,1+($O275-15)^0.5/8)*CHOOSE(MID($N275,7,1)+1,1,1.25,2))),
"그외없음")))))))</f>
        <v>삭제</v>
      </c>
      <c r="R275">
        <f ca="1">IF($M275="삭제","삭제",
IF($M275="지정 장비",
  IF($P275="DI",
    VLOOKUP($N275,[1]EquipTable!$1:$1048576,MATCH("표준 DI pr Min",[1]EquipTable!$1:$1,0),0)+INT($I275*(VLOOKUP($N275,[1]EquipTable!$1:$1048576,MATCH("표준 DI pr Max",[1]EquipTable!$1:$1,0),0)-VLOOKUP($N275,[1]EquipTable!$1:$1048576,MATCH("표준 DI pr Min",[1]EquipTable!$1:$1,0),0)+1)),
    ROUNDDOWN(VLOOKUP($N275,[1]EquipTable!$1:$1048576,MATCH("표준 GO pr Min",[1]EquipTable!$1:$1,0),0)+INT($I275*(VLOOKUP($N275,[1]EquipTable!$1:$1048576,MATCH("표준 GO pr Max",[1]EquipTable!$1:$1,0),0)-VLOOKUP($N275,[1]EquipTable!$1:$1048576,MATCH("표준 GO pr Min",[1]EquipTable!$1:$1,0),0)+100)),-2)),
IF(OR($M275="캐릭터 상자 일반등급",$M275="캐릭터 상자 영웅등급"),VLOOKUP($M275,$AP:$BC,MATCH($AZ$1,$AP$1:$BC$1,0),0),
IF(OR($M275="지정 캐릭터",IF(ISERROR(FIND("지정 캐릭터 LBP",$M275)),0,1)),
  IF(AND(OR($B275=10,$B275=11),$M275=OFFSET($M275,-1,0)),OFFSET(R275,-1,0),
    INT(VLOOKUP($M275,$AP:$BC,MATCH($AZ$1,$AP$1:$BC$1,0),0)*(VLOOKUP($N275,[2]ActorTable!$1:$1048576,MATCH("표준 DI pr Min",[2]ActorTable!$1:$1,0),0)+$I275*(VLOOKUP($N275,[2]ActorTable!$1:$1048576,MATCH("표준 DI pr Max",[2]ActorTable!$1:$1,0),0)-VLOOKUP($N275,[2]ActorTable!$1:$1048576,MATCH("표준 DI pr Min",[2]ActorTable!$1:$1,0),0)+1)))),
IF($M275="안 지정 캐릭터 영웅등급",
  IF(AND(OR($B275=10,$B275=11),$M275=OFFSET($M275,-1,0)),OFFSET(R275,-1,0),
    VLOOKUP($M275,$AP:$BC,MATCH($AZ$1,$AP$1:$BC$1,0),0)+INT($I275*(VLOOKUP($M275,$AP:$BC,MATCH($BA$1,$AP$1:$BC$1,0),0)-VLOOKUP($M275,$AP:$BC,MATCH($AZ$1,$AP$1:$BC$1,0),0)+1))),
IF($M275="지정 캐릭터 PP",
  IF(AND(OR($B275=10,$B275=11),$M275=OFFSET($M275,-1,0)),OFFSET(R275,-1,0),
    INT($O275*VLOOKUP($M275,$AP:$BC,MATCH($AZ$1,$AP$1:$BC$1,0),0)*IF($O275&lt;=15,1,1+($O275-15)^0.5/8)*CHOOSE(MID($N275,7,1)+1,1,1.25,2)*(VLOOKUP($M275,$AP:$BC,MATCH($BA$1,$AP$1:$BC$1,0),0)+$I275*(VLOOKUP($M275,$AP:$BC,MATCH($BB$1,$AP$1:$BC$1,0),0)-VLOOKUP($M275,$AP:$BC,MATCH($BA$1,$AP$1:$BC$1,0),0))))),
IF(OR($M275="안 지정 캐릭터 PP 일반등급",$M275="안 지정 캐릭터 PP 영웅등급"),
  IF(AND(OR($B275=10,$B275=11),$M275=OFFSET($M275,-1,0)),OFFSET(R275,-1,0),
    $O275*VLOOKUP($M275,$AP:$BC,MATCH($AZ$1,$AP$1:$BC$1,0),0)),
"그외없음")))))))</f>
        <v>900</v>
      </c>
      <c r="S275" t="str">
        <f ca="1">IF(OR(ISNUMBER(N275),N275="삭제",ISBLANK(N275)),"",
IF(LEFT(N275,5)="Equip",
  IF($BP$1&lt;VLOOKUP(N275,[1]EquipTable!$1:$1048576,MATCH("업데이트순번",[1]EquipTable!$1:$1,0),0),"업데이트순번이상",""),
IF(LEFT(N275,5)="Actor",
  IF($BY$1&lt;VLOOKUP(N275,[2]ActorTable!$1:$1048576,MATCH("업데이트순번",[2]ActorTable!$1:$1,0),0),"업데이트순번이상",""),
"그외없음")))</f>
        <v/>
      </c>
      <c r="T275" t="str">
        <f ca="1">IF(OR(ISNUMBER(N275),N275="삭제",ISBLANK(N275)),"",
IF(LEFT(N275,5)="Equip",IF(MID(N275,7,1)="4","전설",""),
IF(LEFT(N275,5)="Actor",IF(MID(N275,7,1)="2","전설",""),
"그외없음")))</f>
        <v/>
      </c>
      <c r="U275" t="s">
        <v>92</v>
      </c>
      <c r="V275">
        <v>45750</v>
      </c>
      <c r="W275">
        <v>11</v>
      </c>
      <c r="X275" t="s">
        <v>125</v>
      </c>
      <c r="Z275">
        <v>1100</v>
      </c>
      <c r="AA275" t="str">
        <f ca="1">IF(ISBLANK(AB275),"",
VLOOKUP(AB275,OFFSET(INDIRECT("$A:$B"),0,MATCH(AB$1&amp;"_Verify",INDIRECT("$1:$1"),0)-1),2,0)
)</f>
        <v>fe</v>
      </c>
      <c r="AB275" t="s">
        <v>82</v>
      </c>
      <c r="AC275" t="s">
        <v>446</v>
      </c>
      <c r="AD275">
        <v>1</v>
      </c>
      <c r="AE275" t="s">
        <v>125</v>
      </c>
      <c r="AG275">
        <v>3300</v>
      </c>
      <c r="AH275" t="str">
        <f ca="1">IF(OR(ISNUMBER(AC275),AC275="삭제",ISBLANK(AC275)),"",
IF(LEFT(AC275,5)="Equip",
  IF($BP$1&lt;VLOOKUP(AC275,[1]EquipTable!$1:$1048576,MATCH("업데이트순번",[1]EquipTable!$1:$1,0),0),"업데이트순번이상",""),
IF(LEFT(AC275,5)="Actor",
  IF($BY$1&lt;VLOOKUP(AC275,[2]ActorTable!$1:$1048576,MATCH("업데이트순번",[2]ActorTable!$1:$1,0),0),"업데이트순번이상",""),
"그외없음")))</f>
        <v/>
      </c>
      <c r="AI275" s="11" t="str">
        <f>IF(OR(ISNUMBER(AC275),AC275="삭제",ISBLANK(AC275)),"",
IF(LEFT(AC275,5)="Equip",IF(MID(AC275,7,1)="4","전설",""),
IF(LEFT(AC275,5)="Actor",IF(MID(AC275,7,1)="2","전설",""),
"그외없음")))</f>
        <v/>
      </c>
      <c r="AJ275" t="str">
        <f>IF(ISBLANK($AB275),"",
IF(AND($B275&gt;=VLOOKUP($AB275,$AP:$AS,3,0),$B275&lt;=VLOOKUP($AB275,$AP:$AS,4,0)),"","슬롯타입이상"))</f>
        <v/>
      </c>
      <c r="AK275" t="str">
        <f ca="1">IF(OR(
  AND(NOT(ISERROR(FIND("상자",AB275))),ISBLANK(AC275)),
  AND(ISBLANK(AB275),ISBLANK(AC275)),
  AND(NOT(ISERROR(FIND("안 지정",AB275))),ISNUMBER(AC275))),"",
IF(AND(NOT(ISERROR(FIND("상자",AB275))),NOT(ISBLANK(AC275))),"밸류불필요",
IF(AND(NOT(ISERROR(FIND("안 지정",AB275))),NOT(ISNUMBER(AC275))),"숫자필요",
IF(NOT(ISERROR(FIND("장비",AB275))),
  IFERROR(VLOOKUP(AC275,[1]EquipTable!$A:$T,MATCH("이름참고",[1]EquipTable!$1:$1,0),0),"장비없음"),
IF(NOT(ISERROR(FIND("캐릭터",AB275))),
  IFERROR(VLOOKUP(AC275,[2]ActorTable!$A:$H,MATCH("이름참고",[2]ActorTable!$1:$1,0),0),"캐릭터없음"),
"")))))</f>
        <v>미스틱 해머</v>
      </c>
      <c r="AL275">
        <v>1</v>
      </c>
      <c r="AM275" t="str">
        <f ca="1">IF(ROW()=2,AN275,OFFSET(AM275,-1,0)&amp;IF(LEN(AN275)=0,"",","&amp;AN275))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v>
      </c>
      <c r="AN275" t="str">
        <f ca="1">IF(AL275&lt;&gt;1,"",
"{"""&amp;A$1&amp;""":"&amp;A275
&amp;","""&amp;B$1&amp;""":"&amp;B275
&amp;IF(LEN(AA275)=0,"",","""&amp;AA$1&amp;""":"""&amp;AA275&amp;"""")
&amp;IF(LEN(AC275)=0,"",","""&amp;AC$1&amp;""":"""&amp;AC275&amp;"""")
&amp;IF(LEN(AD275)=0,"",","""&amp;AD$1&amp;""":"&amp;AD275)
&amp;IF(LEN(AE275)=0,"",","""&amp;AE$1&amp;""":"""&amp;AE275&amp;"""")
&amp;IF(LEN(AF275)=0,"",","""&amp;AF$1&amp;""":"&amp;AF275)
&amp;IF(LEN(AG275)=0,"",","""&amp;AG$1&amp;""":"&amp;AG275)&amp;"}")</f>
        <v>{"dy":28,"sl":3,"tp":"fe","vl":"Equip4202","cn":1,"pt":"GO","pr":3300}</v>
      </c>
    </row>
    <row r="276" spans="1:40">
      <c r="A276">
        <v>28</v>
      </c>
      <c r="B276">
        <v>4</v>
      </c>
      <c r="C276">
        <f>IF(B276&lt;=9,0,
IF(B276=10,1,2))</f>
        <v>0</v>
      </c>
      <c r="D276">
        <f ca="1">RAND()</f>
        <v>9.6080545596308187E-2</v>
      </c>
      <c r="E276">
        <f ca="1">RAND()</f>
        <v>0.8870034330460711</v>
      </c>
      <c r="F276">
        <f ca="1">RAND()</f>
        <v>0.27543194529572679</v>
      </c>
      <c r="G276">
        <f ca="1">RAND()</f>
        <v>0.54371656140124791</v>
      </c>
      <c r="H276">
        <f ca="1">RAND()</f>
        <v>0.57534723843936875</v>
      </c>
      <c r="I276">
        <f ca="1">RAND()</f>
        <v>0.70676390672058242</v>
      </c>
      <c r="M276" t="str">
        <f ca="1">IF(LEN(J276)&lt;&gt;0,J276,VLOOKUP(D276+$B276,$BJ:$BK,MATCH($BK$1,$BJ$1:$BK$1,0),1))</f>
        <v>안 지정 캐릭터 PP 일반등급</v>
      </c>
      <c r="N276">
        <f ca="1">IF(LEN(K276)&lt;&gt;0,
  IF(LEN($J276)=0,"두 칸 모두 입력",
  IF($J276="지정 장비",K276,INDEX($CA:$CA,MATCH(K276,$CB:$CB,0)))),
IF($M276="삭제","삭제",
IF($M276="지정 장비",VLOOKUP($E276,OFFSET($BS:$BV,0,IF($B276=6,1,IF($B276=7,2,0))),MATCH($BV$1,OFFSET($BS$1:$BV$1,0,IF($B276=6,1,IF($B276=7,2,0))),0),1),
IF(OR($M276="캐릭터 상자 일반등급",$M276="캐릭터 상자 영웅등급"),"삭제",
IF(OR($M276="지정 캐릭터",$M276="지정 캐릭터 PP",IF(ISERROR(FIND("지정 캐릭터 LBP",$M276)),0,1)),
  IF(AND(OR($B276=10,$B276=11),$M276=OFFSET($M276,-1,0)),OFFSET(N276,-1,0),VLOOKUP($E276,$BZ:$CA,MATCH($CA$1,$BZ$1:$CA$1,0),1)),
IF(OR($M276="안 지정 캐릭터 영웅등급",$M276="안 지정 캐릭터 PP 일반등급",$M276="안 지정 캐릭터 PP 영웅등급"),
  IF(AND(OR($B276=10,$B276=11),$M276=OFFSET($M276,-1,0)),OFFSET(N276,-1,0),INT($E276*100000)),
"그외없음"))))))</f>
        <v>88700</v>
      </c>
      <c r="O276">
        <f ca="1">IF(LEN(L276)&lt;&gt;0,
  IF(OR(LEN($J276)=0,LEN($K276)=0),"세 칸 모두 입력",L276),
IF($M276="삭제","삭제",
IF(OR($M276="지정 장비",$M276="캐릭터 상자 일반등급",$M276="캐릭터 상자 영웅등급",$M276="지정 캐릭터",IF(ISERROR(FIND("지정 캐릭터 LBP",$M276)),0,1),$M276="안 지정 캐릭터 영웅등급"),1,
IF($M276="지정 캐릭터 PP",
  IF(AND(OR($B276=10,$B276=11),$M276=OFFSET($M276,-1,0)),OFFSET(O276,-1,0),
    VLOOKUP($M276,$AP:$BB,MATCH($AX$1,$AP$1:$BB$1,0),0)+INT($E276*(VLOOKUP($M276,$AP:$BB,MATCH($AY$1,$AP$1:$BB$1,0),0)-VLOOKUP($M276,$AP:$BB,MATCH($AX$1,$AP$1:$BB$1,0),0)+1))),
IF(OR($M276="안 지정 캐릭터 PP 일반등급",$M276="안 지정 캐릭터 PP 영웅등급"),
  IF(AND(OR($B276=10,$B276=11),$M276=OFFSET($M276,-1,0)),OFFSET(O276,-1,0),
    VLOOKUP($M276,$AP:$BB,MATCH($AX$1,$AP$1:$BB$1,0),0)+INT($E276*(VLOOKUP($M276,$AP:$BB,MATCH($AY$1,$AP$1:$BB$1,0),0)-VLOOKUP($M276,$AP:$BB,MATCH($AX$1,$AP$1:$BB$1,0),0)+1))),
"그외없음")))))</f>
        <v>13</v>
      </c>
      <c r="P276" t="str">
        <f ca="1">IF($M276="삭제","삭제",
IF($M276="지정 장비",
  IF(ISBLANK(VLOOKUP($N276,[1]EquipTable!$1:$1048576,MATCH("표준 GO pr Min",[1]EquipTable!$1:$1,0),0)),"DI",
    IF(ISBLANK(VLOOKUP($N276,[1]EquipTable!$1:$1048576,MATCH("표준 DI pr Min",[1]EquipTable!$1:$1,0),0)),"GO",
      IF(G276&lt;IF($B276&lt;=1,0.5,0.25),"DI","GO"))),
IF(OR($M276="캐릭터 상자 일반등급",$M276="캐릭터 상자 영웅등급"),"DI",
IF(OR($M276="지정 캐릭터",IF(ISERROR(FIND("지정 캐릭터 LBP",$M276)),0,1),$M276="안 지정 캐릭터 영웅등급"),"DI",
IF($M276="지정 캐릭터 PP","DI",
IF(OR($M276="안 지정 캐릭터 PP 일반등급",$M276="안 지정 캐릭터 PP 영웅등급"),"GO",
"그외없음"))))))</f>
        <v>GO</v>
      </c>
      <c r="Q276" t="str">
        <f ca="1">IF($M276="삭제","삭제",
IF($P276="GO","삭제",
IF($M276="지정 장비",
  IF(ISBLANK(VLOOKUP($N276,[1]EquipTable!$1:$1048576,MATCH("표준 DI pp Min",[1]EquipTable!$1:$1,0),0)),"삭제",
    VLOOKUP($N276,[1]EquipTable!$1:$1048576,MATCH("표준 DI pp Min",[1]EquipTable!$1:$1,0),0)+INT($H276*(VLOOKUP($N276,[1]EquipTable!$1:$1048576,MATCH("표준 DI pp Max",[1]EquipTable!$1:$1,0),0)-VLOOKUP($N276,[1]EquipTable!$1:$1048576,MATCH("표준 DI pp Min",[1]EquipTable!$1:$1,0),0)+1))),
IF(OR($M276="캐릭터 상자 일반등급",$M276="캐릭터 상자 영웅등급"),"삭제",
IF(OR($M276="지정 캐릭터",IF(ISERROR(FIND("지정 캐릭터 LBP",$M276)),0,1)),
  IF(AND(OR($B276=10,$B276=11),$M276=OFFSET($M276,-1,0)),OFFSET(Q276,-1,0),
    IF(ISBLANK(VLOOKUP($N276,[2]ActorTable!$1:$1048576,MATCH("표준 DI pp Min",[2]ActorTable!$1:$1,0),0)),"삭제",
      INT(VLOOKUP($M276,$AP:$BC,MATCH($AZ$1,$AP$1:$BC$1,0),0)*(VLOOKUP($N276,[2]ActorTable!$1:$1048576,MATCH("표준 DI pp Min",[2]ActorTable!$1:$1,0),0)+$H276*(VLOOKUP($N276,[2]ActorTable!$1:$1048576,MATCH("표준 DI pp Max",[2]ActorTable!$1:$1,0),0)-VLOOKUP($N276,[2]ActorTable!$1:$1048576,MATCH("표준 DI pp Min",[2]ActorTable!$1:$1,0),0)+1))))),
IF($M276="안 지정 캐릭터 영웅등급",
  IF(AND(OR($B276=10,$B276=11),$M276=OFFSET($M276,-1,0)),OFFSET(Q276,-1,0),
    VLOOKUP($M276,$AP:$BC,MATCH($BB$1,$AP$1:$BC$1,0),0)+INT($H276*(VLOOKUP($M276,$AP:$BC,MATCH($BC$1,$AP$1:$BC$1,0),0)-VLOOKUP($M276,$AP:$BC,MATCH($BB$1,$AP$1:$BC$1,0),0)+1))),
IF($M276="지정 캐릭터 PP",
  IF(AND(OR($B276=10,$B276=11),$M276=OFFSET($M276,-1,0)),OFFSET(Q276,-1,0),
    INT($O276*VLOOKUP($M276,$AP:$BC,MATCH($AZ$1,$AP$1:$BC$1,0),0)*IF($O276&lt;=15,1,1+($O276-15)^0.5/8)*CHOOSE(MID($N276,7,1)+1,1,1.25,2))),
"그외없음")))))))</f>
        <v>삭제</v>
      </c>
      <c r="R276">
        <f ca="1">IF($M276="삭제","삭제",
IF($M276="지정 장비",
  IF($P276="DI",
    VLOOKUP($N276,[1]EquipTable!$1:$1048576,MATCH("표준 DI pr Min",[1]EquipTable!$1:$1,0),0)+INT($I276*(VLOOKUP($N276,[1]EquipTable!$1:$1048576,MATCH("표준 DI pr Max",[1]EquipTable!$1:$1,0),0)-VLOOKUP($N276,[1]EquipTable!$1:$1048576,MATCH("표준 DI pr Min",[1]EquipTable!$1:$1,0),0)+1)),
    ROUNDDOWN(VLOOKUP($N276,[1]EquipTable!$1:$1048576,MATCH("표준 GO pr Min",[1]EquipTable!$1:$1,0),0)+INT($I276*(VLOOKUP($N276,[1]EquipTable!$1:$1048576,MATCH("표준 GO pr Max",[1]EquipTable!$1:$1,0),0)-VLOOKUP($N276,[1]EquipTable!$1:$1048576,MATCH("표준 GO pr Min",[1]EquipTable!$1:$1,0),0)+100)),-2)),
IF(OR($M276="캐릭터 상자 일반등급",$M276="캐릭터 상자 영웅등급"),VLOOKUP($M276,$AP:$BC,MATCH($AZ$1,$AP$1:$BC$1,0),0),
IF(OR($M276="지정 캐릭터",IF(ISERROR(FIND("지정 캐릭터 LBP",$M276)),0,1)),
  IF(AND(OR($B276=10,$B276=11),$M276=OFFSET($M276,-1,0)),OFFSET(R276,-1,0),
    INT(VLOOKUP($M276,$AP:$BC,MATCH($AZ$1,$AP$1:$BC$1,0),0)*(VLOOKUP($N276,[2]ActorTable!$1:$1048576,MATCH("표준 DI pr Min",[2]ActorTable!$1:$1,0),0)+$I276*(VLOOKUP($N276,[2]ActorTable!$1:$1048576,MATCH("표준 DI pr Max",[2]ActorTable!$1:$1,0),0)-VLOOKUP($N276,[2]ActorTable!$1:$1048576,MATCH("표준 DI pr Min",[2]ActorTable!$1:$1,0),0)+1)))),
IF($M276="안 지정 캐릭터 영웅등급",
  IF(AND(OR($B276=10,$B276=11),$M276=OFFSET($M276,-1,0)),OFFSET(R276,-1,0),
    VLOOKUP($M276,$AP:$BC,MATCH($AZ$1,$AP$1:$BC$1,0),0)+INT($I276*(VLOOKUP($M276,$AP:$BC,MATCH($BA$1,$AP$1:$BC$1,0),0)-VLOOKUP($M276,$AP:$BC,MATCH($AZ$1,$AP$1:$BC$1,0),0)+1))),
IF($M276="지정 캐릭터 PP",
  IF(AND(OR($B276=10,$B276=11),$M276=OFFSET($M276,-1,0)),OFFSET(R276,-1,0),
    INT($O276*VLOOKUP($M276,$AP:$BC,MATCH($AZ$1,$AP$1:$BC$1,0),0)*IF($O276&lt;=15,1,1+($O276-15)^0.5/8)*CHOOSE(MID($N276,7,1)+1,1,1.25,2)*(VLOOKUP($M276,$AP:$BC,MATCH($BA$1,$AP$1:$BC$1,0),0)+$I276*(VLOOKUP($M276,$AP:$BC,MATCH($BB$1,$AP$1:$BC$1,0),0)-VLOOKUP($M276,$AP:$BC,MATCH($BA$1,$AP$1:$BC$1,0),0))))),
IF(OR($M276="안 지정 캐릭터 PP 일반등급",$M276="안 지정 캐릭터 PP 영웅등급"),
  IF(AND(OR($B276=10,$B276=11),$M276=OFFSET($M276,-1,0)),OFFSET(R276,-1,0),
    $O276*VLOOKUP($M276,$AP:$BC,MATCH($AZ$1,$AP$1:$BC$1,0),0)),
"그외없음")))))))</f>
        <v>3900</v>
      </c>
      <c r="S276" t="str">
        <f ca="1">IF(OR(ISNUMBER(N276),N276="삭제",ISBLANK(N276)),"",
IF(LEFT(N276,5)="Equip",
  IF($BP$1&lt;VLOOKUP(N276,[1]EquipTable!$1:$1048576,MATCH("업데이트순번",[1]EquipTable!$1:$1,0),0),"업데이트순번이상",""),
IF(LEFT(N276,5)="Actor",
  IF($BY$1&lt;VLOOKUP(N276,[2]ActorTable!$1:$1048576,MATCH("업데이트순번",[2]ActorTable!$1:$1,0),0),"업데이트순번이상",""),
"그외없음")))</f>
        <v/>
      </c>
      <c r="T276" t="str">
        <f ca="1">IF(OR(ISNUMBER(N276),N276="삭제",ISBLANK(N276)),"",
IF(LEFT(N276,5)="Equip",IF(MID(N276,7,1)="4","전설",""),
IF(LEFT(N276,5)="Actor",IF(MID(N276,7,1)="2","전설",""),
"그외없음")))</f>
        <v/>
      </c>
      <c r="U276" t="s">
        <v>92</v>
      </c>
      <c r="V276">
        <v>71086</v>
      </c>
      <c r="W276">
        <v>13</v>
      </c>
      <c r="X276" t="s">
        <v>125</v>
      </c>
      <c r="Z276">
        <v>1300</v>
      </c>
      <c r="AA276" t="str">
        <f ca="1">IF(ISBLANK(AB276),"",
VLOOKUP(AB276,OFFSET(INDIRECT("$A:$B"),0,MATCH(AB$1&amp;"_Verify",INDIRECT("$1:$1"),0)-1),2,0)
)</f>
        <v>fe</v>
      </c>
      <c r="AB276" t="s">
        <v>82</v>
      </c>
      <c r="AC276" t="s">
        <v>499</v>
      </c>
      <c r="AD276">
        <v>1</v>
      </c>
      <c r="AE276" t="s">
        <v>125</v>
      </c>
      <c r="AG276">
        <v>9600</v>
      </c>
      <c r="AH276" t="str">
        <f ca="1">IF(OR(ISNUMBER(AC276),AC276="삭제",ISBLANK(AC276)),"",
IF(LEFT(AC276,5)="Equip",
  IF($BP$1&lt;VLOOKUP(AC276,[1]EquipTable!$1:$1048576,MATCH("업데이트순번",[1]EquipTable!$1:$1,0),0),"업데이트순번이상",""),
IF(LEFT(AC276,5)="Actor",
  IF($BY$1&lt;VLOOKUP(AC276,[2]ActorTable!$1:$1048576,MATCH("업데이트순번",[2]ActorTable!$1:$1,0),0),"업데이트순번이상",""),
"그외없음")))</f>
        <v/>
      </c>
      <c r="AI276" s="11" t="str">
        <f>IF(OR(ISNUMBER(AC276),AC276="삭제",ISBLANK(AC276)),"",
IF(LEFT(AC276,5)="Equip",IF(MID(AC276,7,1)="4","전설",""),
IF(LEFT(AC276,5)="Actor",IF(MID(AC276,7,1)="2","전설",""),
"그외없음")))</f>
        <v/>
      </c>
      <c r="AJ276" t="str">
        <f>IF(ISBLANK($AB276),"",
IF(AND($B276&gt;=VLOOKUP($AB276,$AP:$AS,3,0),$B276&lt;=VLOOKUP($AB276,$AP:$AS,4,0)),"","슬롯타입이상"))</f>
        <v/>
      </c>
      <c r="AK276" t="str">
        <f ca="1">IF(OR(
  AND(NOT(ISERROR(FIND("상자",AB276))),ISBLANK(AC276)),
  AND(ISBLANK(AB276),ISBLANK(AC276)),
  AND(NOT(ISERROR(FIND("안 지정",AB276))),ISNUMBER(AC276))),"",
IF(AND(NOT(ISERROR(FIND("상자",AB276))),NOT(ISBLANK(AC276))),"밸류불필요",
IF(AND(NOT(ISERROR(FIND("안 지정",AB276))),NOT(ISNUMBER(AC276))),"숫자필요",
IF(NOT(ISERROR(FIND("장비",AB276))),
  IFERROR(VLOOKUP(AC276,[1]EquipTable!$A:$T,MATCH("이름참고",[1]EquipTable!$1:$1,0),0),"장비없음"),
IF(NOT(ISERROR(FIND("캐릭터",AB276))),
  IFERROR(VLOOKUP(AC276,[2]ActorTable!$A:$H,MATCH("이름참고",[2]ActorTable!$1:$1,0),0),"캐릭터없음"),
"")))))</f>
        <v>귀족의 하사품</v>
      </c>
      <c r="AL276">
        <v>1</v>
      </c>
      <c r="AM276" t="str">
        <f ca="1">IF(ROW()=2,AN276,OFFSET(AM276,-1,0)&amp;IF(LEN(AN276)=0,"",","&amp;AN276))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v>
      </c>
      <c r="AN276" t="str">
        <f ca="1">IF(AL276&lt;&gt;1,"",
"{"""&amp;A$1&amp;""":"&amp;A276
&amp;","""&amp;B$1&amp;""":"&amp;B276
&amp;IF(LEN(AA276)=0,"",","""&amp;AA$1&amp;""":"""&amp;AA276&amp;"""")
&amp;IF(LEN(AC276)=0,"",","""&amp;AC$1&amp;""":"""&amp;AC276&amp;"""")
&amp;IF(LEN(AD276)=0,"",","""&amp;AD$1&amp;""":"&amp;AD276)
&amp;IF(LEN(AE276)=0,"",","""&amp;AE$1&amp;""":"""&amp;AE276&amp;"""")
&amp;IF(LEN(AF276)=0,"",","""&amp;AF$1&amp;""":"&amp;AF276)
&amp;IF(LEN(AG276)=0,"",","""&amp;AG$1&amp;""":"&amp;AG276)&amp;"}")</f>
        <v>{"dy":28,"sl":4,"tp":"fe","vl":"Equip7201","cn":1,"pt":"GO","pr":9600}</v>
      </c>
    </row>
    <row r="277" spans="1:40">
      <c r="A277">
        <v>28</v>
      </c>
      <c r="B277">
        <v>5</v>
      </c>
      <c r="C277">
        <f>IF(B277&lt;=9,0,
IF(B277=10,1,2))</f>
        <v>0</v>
      </c>
      <c r="D277">
        <f ca="1">RAND()</f>
        <v>0.15387110345523025</v>
      </c>
      <c r="E277">
        <f ca="1">RAND()</f>
        <v>0.79236866362841174</v>
      </c>
      <c r="F277">
        <f ca="1">RAND()</f>
        <v>0.40840012237449974</v>
      </c>
      <c r="G277">
        <f ca="1">RAND()</f>
        <v>0.29963149193096894</v>
      </c>
      <c r="H277">
        <f ca="1">RAND()</f>
        <v>0.41735928453994997</v>
      </c>
      <c r="I277">
        <f ca="1">RAND()</f>
        <v>0.5705006495919509</v>
      </c>
      <c r="M277" t="str">
        <f ca="1">IF(LEN(J277)&lt;&gt;0,J277,VLOOKUP(D277+$B277,$BJ:$BK,MATCH($BK$1,$BJ$1:$BK$1,0),1))</f>
        <v>지정 장비</v>
      </c>
      <c r="N277" t="str">
        <f ca="1">IF(LEN(K277)&lt;&gt;0,
  IF(LEN($J277)=0,"두 칸 모두 입력",
  IF($J277="지정 장비",K277,INDEX($CA:$CA,MATCH(K277,$CB:$CB,0)))),
IF($M277="삭제","삭제",
IF($M277="지정 장비",VLOOKUP($E277,OFFSET($BS:$BV,0,IF($B277=6,1,IF($B277=7,2,0))),MATCH($BV$1,OFFSET($BS$1:$BV$1,0,IF($B277=6,1,IF($B277=7,2,0))),0),1),
IF(OR($M277="캐릭터 상자 일반등급",$M277="캐릭터 상자 영웅등급"),"삭제",
IF(OR($M277="지정 캐릭터",$M277="지정 캐릭터 PP",IF(ISERROR(FIND("지정 캐릭터 LBP",$M277)),0,1)),
  IF(AND(OR($B277=10,$B277=11),$M277=OFFSET($M277,-1,0)),OFFSET(N277,-1,0),VLOOKUP($E277,$BZ:$CA,MATCH($CA$1,$BZ$1:$CA$1,0),1)),
IF(OR($M277="안 지정 캐릭터 영웅등급",$M277="안 지정 캐릭터 PP 일반등급",$M277="안 지정 캐릭터 PP 영웅등급"),
  IF(AND(OR($B277=10,$B277=11),$M277=OFFSET($M277,-1,0)),OFFSET(N277,-1,0),INT($E277*100000)),
"그외없음"))))))</f>
        <v>Equip7002</v>
      </c>
      <c r="O277">
        <f ca="1">IF(LEN(L277)&lt;&gt;0,
  IF(OR(LEN($J277)=0,LEN($K277)=0),"세 칸 모두 입력",L277),
IF($M277="삭제","삭제",
IF(OR($M277="지정 장비",$M277="캐릭터 상자 일반등급",$M277="캐릭터 상자 영웅등급",$M277="지정 캐릭터",IF(ISERROR(FIND("지정 캐릭터 LBP",$M277)),0,1),$M277="안 지정 캐릭터 영웅등급"),1,
IF($M277="지정 캐릭터 PP",
  IF(AND(OR($B277=10,$B277=11),$M277=OFFSET($M277,-1,0)),OFFSET(O277,-1,0),
    VLOOKUP($M277,$AP:$BB,MATCH($AX$1,$AP$1:$BB$1,0),0)+INT($E277*(VLOOKUP($M277,$AP:$BB,MATCH($AY$1,$AP$1:$BB$1,0),0)-VLOOKUP($M277,$AP:$BB,MATCH($AX$1,$AP$1:$BB$1,0),0)+1))),
IF(OR($M277="안 지정 캐릭터 PP 일반등급",$M277="안 지정 캐릭터 PP 영웅등급"),
  IF(AND(OR($B277=10,$B277=11),$M277=OFFSET($M277,-1,0)),OFFSET(O277,-1,0),
    VLOOKUP($M277,$AP:$BB,MATCH($AX$1,$AP$1:$BB$1,0),0)+INT($E277*(VLOOKUP($M277,$AP:$BB,MATCH($AY$1,$AP$1:$BB$1,0),0)-VLOOKUP($M277,$AP:$BB,MATCH($AX$1,$AP$1:$BB$1,0),0)+1))),
"그외없음")))))</f>
        <v>1</v>
      </c>
      <c r="P277" t="str">
        <f ca="1">IF($M277="삭제","삭제",
IF($M277="지정 장비",
  IF(ISBLANK(VLOOKUP($N277,[1]EquipTable!$1:$1048576,MATCH("표준 GO pr Min",[1]EquipTable!$1:$1,0),0)),"DI",
    IF(ISBLANK(VLOOKUP($N277,[1]EquipTable!$1:$1048576,MATCH("표준 DI pr Min",[1]EquipTable!$1:$1,0),0)),"GO",
      IF(G277&lt;IF($B277&lt;=1,0.5,0.25),"DI","GO"))),
IF(OR($M277="캐릭터 상자 일반등급",$M277="캐릭터 상자 영웅등급"),"DI",
IF(OR($M277="지정 캐릭터",IF(ISERROR(FIND("지정 캐릭터 LBP",$M277)),0,1),$M277="안 지정 캐릭터 영웅등급"),"DI",
IF($M277="지정 캐릭터 PP","DI",
IF(OR($M277="안 지정 캐릭터 PP 일반등급",$M277="안 지정 캐릭터 PP 영웅등급"),"GO",
"그외없음"))))))</f>
        <v>GO</v>
      </c>
      <c r="Q277" t="str">
        <f ca="1">IF($M277="삭제","삭제",
IF($P277="GO","삭제",
IF($M277="지정 장비",
  IF(ISBLANK(VLOOKUP($N277,[1]EquipTable!$1:$1048576,MATCH("표준 DI pp Min",[1]EquipTable!$1:$1,0),0)),"삭제",
    VLOOKUP($N277,[1]EquipTable!$1:$1048576,MATCH("표준 DI pp Min",[1]EquipTable!$1:$1,0),0)+INT($H277*(VLOOKUP($N277,[1]EquipTable!$1:$1048576,MATCH("표준 DI pp Max",[1]EquipTable!$1:$1,0),0)-VLOOKUP($N277,[1]EquipTable!$1:$1048576,MATCH("표준 DI pp Min",[1]EquipTable!$1:$1,0),0)+1))),
IF(OR($M277="캐릭터 상자 일반등급",$M277="캐릭터 상자 영웅등급"),"삭제",
IF(OR($M277="지정 캐릭터",IF(ISERROR(FIND("지정 캐릭터 LBP",$M277)),0,1)),
  IF(AND(OR($B277=10,$B277=11),$M277=OFFSET($M277,-1,0)),OFFSET(Q277,-1,0),
    IF(ISBLANK(VLOOKUP($N277,[2]ActorTable!$1:$1048576,MATCH("표준 DI pp Min",[2]ActorTable!$1:$1,0),0)),"삭제",
      INT(VLOOKUP($M277,$AP:$BC,MATCH($AZ$1,$AP$1:$BC$1,0),0)*(VLOOKUP($N277,[2]ActorTable!$1:$1048576,MATCH("표준 DI pp Min",[2]ActorTable!$1:$1,0),0)+$H277*(VLOOKUP($N277,[2]ActorTable!$1:$1048576,MATCH("표준 DI pp Max",[2]ActorTable!$1:$1,0),0)-VLOOKUP($N277,[2]ActorTable!$1:$1048576,MATCH("표준 DI pp Min",[2]ActorTable!$1:$1,0),0)+1))))),
IF($M277="안 지정 캐릭터 영웅등급",
  IF(AND(OR($B277=10,$B277=11),$M277=OFFSET($M277,-1,0)),OFFSET(Q277,-1,0),
    VLOOKUP($M277,$AP:$BC,MATCH($BB$1,$AP$1:$BC$1,0),0)+INT($H277*(VLOOKUP($M277,$AP:$BC,MATCH($BC$1,$AP$1:$BC$1,0),0)-VLOOKUP($M277,$AP:$BC,MATCH($BB$1,$AP$1:$BC$1,0),0)+1))),
IF($M277="지정 캐릭터 PP",
  IF(AND(OR($B277=10,$B277=11),$M277=OFFSET($M277,-1,0)),OFFSET(Q277,-1,0),
    INT($O277*VLOOKUP($M277,$AP:$BC,MATCH($AZ$1,$AP$1:$BC$1,0),0)*IF($O277&lt;=15,1,1+($O277-15)^0.5/8)*CHOOSE(MID($N277,7,1)+1,1,1.25,2))),
"그외없음")))))))</f>
        <v>삭제</v>
      </c>
      <c r="R277">
        <f ca="1">IF($M277="삭제","삭제",
IF($M277="지정 장비",
  IF($P277="DI",
    VLOOKUP($N277,[1]EquipTable!$1:$1048576,MATCH("표준 DI pr Min",[1]EquipTable!$1:$1,0),0)+INT($I277*(VLOOKUP($N277,[1]EquipTable!$1:$1048576,MATCH("표준 DI pr Max",[1]EquipTable!$1:$1,0),0)-VLOOKUP($N277,[1]EquipTable!$1:$1048576,MATCH("표준 DI pr Min",[1]EquipTable!$1:$1,0),0)+1)),
    ROUNDDOWN(VLOOKUP($N277,[1]EquipTable!$1:$1048576,MATCH("표준 GO pr Min",[1]EquipTable!$1:$1,0),0)+INT($I277*(VLOOKUP($N277,[1]EquipTable!$1:$1048576,MATCH("표준 GO pr Max",[1]EquipTable!$1:$1,0),0)-VLOOKUP($N277,[1]EquipTable!$1:$1048576,MATCH("표준 GO pr Min",[1]EquipTable!$1:$1,0),0)+100)),-2)),
IF(OR($M277="캐릭터 상자 일반등급",$M277="캐릭터 상자 영웅등급"),VLOOKUP($M277,$AP:$BC,MATCH($AZ$1,$AP$1:$BC$1,0),0),
IF(OR($M277="지정 캐릭터",IF(ISERROR(FIND("지정 캐릭터 LBP",$M277)),0,1)),
  IF(AND(OR($B277=10,$B277=11),$M277=OFFSET($M277,-1,0)),OFFSET(R277,-1,0),
    INT(VLOOKUP($M277,$AP:$BC,MATCH($AZ$1,$AP$1:$BC$1,0),0)*(VLOOKUP($N277,[2]ActorTable!$1:$1048576,MATCH("표준 DI pr Min",[2]ActorTable!$1:$1,0),0)+$I277*(VLOOKUP($N277,[2]ActorTable!$1:$1048576,MATCH("표준 DI pr Max",[2]ActorTable!$1:$1,0),0)-VLOOKUP($N277,[2]ActorTable!$1:$1048576,MATCH("표준 DI pr Min",[2]ActorTable!$1:$1,0),0)+1)))),
IF($M277="안 지정 캐릭터 영웅등급",
  IF(AND(OR($B277=10,$B277=11),$M277=OFFSET($M277,-1,0)),OFFSET(R277,-1,0),
    VLOOKUP($M277,$AP:$BC,MATCH($AZ$1,$AP$1:$BC$1,0),0)+INT($I277*(VLOOKUP($M277,$AP:$BC,MATCH($BA$1,$AP$1:$BC$1,0),0)-VLOOKUP($M277,$AP:$BC,MATCH($AZ$1,$AP$1:$BC$1,0),0)+1))),
IF($M277="지정 캐릭터 PP",
  IF(AND(OR($B277=10,$B277=11),$M277=OFFSET($M277,-1,0)),OFFSET(R277,-1,0),
    INT($O277*VLOOKUP($M277,$AP:$BC,MATCH($AZ$1,$AP$1:$BC$1,0),0)*IF($O277&lt;=15,1,1+($O277-15)^0.5/8)*CHOOSE(MID($N277,7,1)+1,1,1.25,2)*(VLOOKUP($M277,$AP:$BC,MATCH($BA$1,$AP$1:$BC$1,0),0)+$I277*(VLOOKUP($M277,$AP:$BC,MATCH($BB$1,$AP$1:$BC$1,0),0)-VLOOKUP($M277,$AP:$BC,MATCH($BA$1,$AP$1:$BC$1,0),0))))),
IF(OR($M277="안 지정 캐릭터 PP 일반등급",$M277="안 지정 캐릭터 PP 영웅등급"),
  IF(AND(OR($B277=10,$B277=11),$M277=OFFSET($M277,-1,0)),OFFSET(R277,-1,0),
    $O277*VLOOKUP($M277,$AP:$BC,MATCH($AZ$1,$AP$1:$BC$1,0),0)),
"그외없음")))))))</f>
        <v>2000</v>
      </c>
      <c r="S277" t="str">
        <f ca="1">IF(OR(ISNUMBER(N277),N277="삭제",ISBLANK(N277)),"",
IF(LEFT(N277,5)="Equip",
  IF($BP$1&lt;VLOOKUP(N277,[1]EquipTable!$1:$1048576,MATCH("업데이트순번",[1]EquipTable!$1:$1,0),0),"업데이트순번이상",""),
IF(LEFT(N277,5)="Actor",
  IF($BY$1&lt;VLOOKUP(N277,[2]ActorTable!$1:$1048576,MATCH("업데이트순번",[2]ActorTable!$1:$1,0),0),"업데이트순번이상",""),
"그외없음")))</f>
        <v/>
      </c>
      <c r="T277" t="str">
        <f ca="1">IF(OR(ISNUMBER(N277),N277="삭제",ISBLANK(N277)),"",
IF(LEFT(N277,5)="Equip",IF(MID(N277,7,1)="4","전설",""),
IF(LEFT(N277,5)="Actor",IF(MID(N277,7,1)="2","전설",""),
"그외없음")))</f>
        <v/>
      </c>
      <c r="U277" t="s">
        <v>91</v>
      </c>
      <c r="V277">
        <v>12431</v>
      </c>
      <c r="W277">
        <v>9</v>
      </c>
      <c r="X277" t="s">
        <v>125</v>
      </c>
      <c r="Z277">
        <v>900</v>
      </c>
      <c r="AA277" t="str">
        <f ca="1">IF(ISBLANK(AB277),"",
VLOOKUP(AB277,OFFSET(INDIRECT("$A:$B"),0,MATCH(AB$1&amp;"_Verify",INDIRECT("$1:$1"),0)-1),2,0)
)</f>
        <v>uph</v>
      </c>
      <c r="AB277" t="s">
        <v>91</v>
      </c>
      <c r="AC277">
        <v>85730</v>
      </c>
      <c r="AD277">
        <v>7</v>
      </c>
      <c r="AE277" t="s">
        <v>125</v>
      </c>
      <c r="AG277">
        <v>2100</v>
      </c>
      <c r="AH277" t="str">
        <f>IF(OR(ISNUMBER(AC277),AC277="삭제",ISBLANK(AC277)),"",
IF(LEFT(AC277,5)="Equip",
  IF($BP$1&lt;VLOOKUP(AC277,[1]EquipTable!$1:$1048576,MATCH("업데이트순번",[1]EquipTable!$1:$1,0),0),"업데이트순번이상",""),
IF(LEFT(AC277,5)="Actor",
  IF($BY$1&lt;VLOOKUP(AC277,[2]ActorTable!$1:$1048576,MATCH("업데이트순번",[2]ActorTable!$1:$1,0),0),"업데이트순번이상",""),
"그외없음")))</f>
        <v/>
      </c>
      <c r="AI277" s="11" t="str">
        <f>IF(OR(ISNUMBER(AC277),AC277="삭제",ISBLANK(AC277)),"",
IF(LEFT(AC277,5)="Equip",IF(MID(AC277,7,1)="4","전설",""),
IF(LEFT(AC277,5)="Actor",IF(MID(AC277,7,1)="2","전설",""),
"그외없음")))</f>
        <v/>
      </c>
      <c r="AJ277" t="str">
        <f>IF(ISBLANK($AB277),"",
IF(AND($B277&gt;=VLOOKUP($AB277,$AP:$AS,3,0),$B277&lt;=VLOOKUP($AB277,$AP:$AS,4,0)),"","슬롯타입이상"))</f>
        <v/>
      </c>
      <c r="AK277" t="str">
        <f>IF(OR(
  AND(NOT(ISERROR(FIND("상자",AB277))),ISBLANK(AC277)),
  AND(ISBLANK(AB277),ISBLANK(AC277)),
  AND(NOT(ISERROR(FIND("안 지정",AB277))),ISNUMBER(AC277))),"",
IF(AND(NOT(ISERROR(FIND("상자",AB277))),NOT(ISBLANK(AC277))),"밸류불필요",
IF(AND(NOT(ISERROR(FIND("안 지정",AB277))),NOT(ISNUMBER(AC277))),"숫자필요",
IF(NOT(ISERROR(FIND("장비",AB277))),
  IFERROR(VLOOKUP(AC277,[1]EquipTable!$A:$T,MATCH("이름참고",[1]EquipTable!$1:$1,0),0),"장비없음"),
IF(NOT(ISERROR(FIND("캐릭터",AB277))),
  IFERROR(VLOOKUP(AC277,[2]ActorTable!$A:$H,MATCH("이름참고",[2]ActorTable!$1:$1,0),0),"캐릭터없음"),
"")))))</f>
        <v/>
      </c>
      <c r="AL277">
        <v>1</v>
      </c>
      <c r="AM277" t="str">
        <f ca="1">IF(ROW()=2,AN277,OFFSET(AM277,-1,0)&amp;IF(LEN(AN277)=0,"",","&amp;AN277))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v>
      </c>
      <c r="AN277" t="str">
        <f ca="1">IF(AL277&lt;&gt;1,"",
"{"""&amp;A$1&amp;""":"&amp;A277
&amp;","""&amp;B$1&amp;""":"&amp;B277
&amp;IF(LEN(AA277)=0,"",","""&amp;AA$1&amp;""":"""&amp;AA277&amp;"""")
&amp;IF(LEN(AC277)=0,"",","""&amp;AC$1&amp;""":"""&amp;AC277&amp;"""")
&amp;IF(LEN(AD277)=0,"",","""&amp;AD$1&amp;""":"&amp;AD277)
&amp;IF(LEN(AE277)=0,"",","""&amp;AE$1&amp;""":"""&amp;AE277&amp;"""")
&amp;IF(LEN(AF277)=0,"",","""&amp;AF$1&amp;""":"&amp;AF277)
&amp;IF(LEN(AG277)=0,"",","""&amp;AG$1&amp;""":"&amp;AG277)&amp;"}")</f>
        <v>{"dy":28,"sl":5,"tp":"uph","vl":"85730","cn":7,"pt":"GO","pr":2100}</v>
      </c>
    </row>
    <row r="278" spans="1:40">
      <c r="A278">
        <v>28</v>
      </c>
      <c r="B278">
        <v>6</v>
      </c>
      <c r="C278">
        <f>IF(B278&lt;=9,0,
IF(B278=10,1,2))</f>
        <v>0</v>
      </c>
      <c r="D278">
        <f ca="1">RAND()</f>
        <v>0.37581298880505143</v>
      </c>
      <c r="E278">
        <f ca="1">RAND()</f>
        <v>0.59817813180113211</v>
      </c>
      <c r="F278">
        <f ca="1">RAND()</f>
        <v>0.76587891897854754</v>
      </c>
      <c r="G278">
        <f ca="1">RAND()</f>
        <v>0.10188238050459575</v>
      </c>
      <c r="H278">
        <f ca="1">RAND()</f>
        <v>0.61235967243767742</v>
      </c>
      <c r="I278">
        <f ca="1">RAND()</f>
        <v>0.73915525999731091</v>
      </c>
      <c r="M278" t="str">
        <f ca="1">IF(LEN(J278)&lt;&gt;0,J278,VLOOKUP(D278+$B278,$BJ:$BK,MATCH($BK$1,$BJ$1:$BK$1,0),1))</f>
        <v>지정 장비</v>
      </c>
      <c r="N278" t="str">
        <f ca="1">IF(LEN(K278)&lt;&gt;0,
  IF(LEN($J278)=0,"두 칸 모두 입력",
  IF($J278="지정 장비",K278,INDEX($CA:$CA,MATCH(K278,$CB:$CB,0)))),
IF($M278="삭제","삭제",
IF($M278="지정 장비",VLOOKUP($E278,OFFSET($BS:$BV,0,IF($B278=6,1,IF($B278=7,2,0))),MATCH($BV$1,OFFSET($BS$1:$BV$1,0,IF($B278=6,1,IF($B278=7,2,0))),0),1),
IF(OR($M278="캐릭터 상자 일반등급",$M278="캐릭터 상자 영웅등급"),"삭제",
IF(OR($M278="지정 캐릭터",$M278="지정 캐릭터 PP",IF(ISERROR(FIND("지정 캐릭터 LBP",$M278)),0,1)),
  IF(AND(OR($B278=10,$B278=11),$M278=OFFSET($M278,-1,0)),OFFSET(N278,-1,0),VLOOKUP($E278,$BZ:$CA,MATCH($CA$1,$BZ$1:$CA$1,0),1)),
IF(OR($M278="안 지정 캐릭터 영웅등급",$M278="안 지정 캐릭터 PP 일반등급",$M278="안 지정 캐릭터 PP 영웅등급"),
  IF(AND(OR($B278=10,$B278=11),$M278=OFFSET($M278,-1,0)),OFFSET(N278,-1,0),INT($E278*100000)),
"그외없음"))))))</f>
        <v>Equip6201</v>
      </c>
      <c r="O278">
        <f ca="1">IF(LEN(L278)&lt;&gt;0,
  IF(OR(LEN($J278)=0,LEN($K278)=0),"세 칸 모두 입력",L278),
IF($M278="삭제","삭제",
IF(OR($M278="지정 장비",$M278="캐릭터 상자 일반등급",$M278="캐릭터 상자 영웅등급",$M278="지정 캐릭터",IF(ISERROR(FIND("지정 캐릭터 LBP",$M278)),0,1),$M278="안 지정 캐릭터 영웅등급"),1,
IF($M278="지정 캐릭터 PP",
  IF(AND(OR($B278=10,$B278=11),$M278=OFFSET($M278,-1,0)),OFFSET(O278,-1,0),
    VLOOKUP($M278,$AP:$BB,MATCH($AX$1,$AP$1:$BB$1,0),0)+INT($E278*(VLOOKUP($M278,$AP:$BB,MATCH($AY$1,$AP$1:$BB$1,0),0)-VLOOKUP($M278,$AP:$BB,MATCH($AX$1,$AP$1:$BB$1,0),0)+1))),
IF(OR($M278="안 지정 캐릭터 PP 일반등급",$M278="안 지정 캐릭터 PP 영웅등급"),
  IF(AND(OR($B278=10,$B278=11),$M278=OFFSET($M278,-1,0)),OFFSET(O278,-1,0),
    VLOOKUP($M278,$AP:$BB,MATCH($AX$1,$AP$1:$BB$1,0),0)+INT($E278*(VLOOKUP($M278,$AP:$BB,MATCH($AY$1,$AP$1:$BB$1,0),0)-VLOOKUP($M278,$AP:$BB,MATCH($AX$1,$AP$1:$BB$1,0),0)+1))),
"그외없음")))))</f>
        <v>1</v>
      </c>
      <c r="P278" t="str">
        <f ca="1">IF($M278="삭제","삭제",
IF($M278="지정 장비",
  IF(ISBLANK(VLOOKUP($N278,[1]EquipTable!$1:$1048576,MATCH("표준 GO pr Min",[1]EquipTable!$1:$1,0),0)),"DI",
    IF(ISBLANK(VLOOKUP($N278,[1]EquipTable!$1:$1048576,MATCH("표준 DI pr Min",[1]EquipTable!$1:$1,0),0)),"GO",
      IF(G278&lt;IF($B278&lt;=1,0.5,0.25),"DI","GO"))),
IF(OR($M278="캐릭터 상자 일반등급",$M278="캐릭터 상자 영웅등급"),"DI",
IF(OR($M278="지정 캐릭터",IF(ISERROR(FIND("지정 캐릭터 LBP",$M278)),0,1),$M278="안 지정 캐릭터 영웅등급"),"DI",
IF($M278="지정 캐릭터 PP","DI",
IF(OR($M278="안 지정 캐릭터 PP 일반등급",$M278="안 지정 캐릭터 PP 영웅등급"),"GO",
"그외없음"))))))</f>
        <v>DI</v>
      </c>
      <c r="Q278" t="str">
        <f ca="1">IF($M278="삭제","삭제",
IF($P278="GO","삭제",
IF($M278="지정 장비",
  IF(ISBLANK(VLOOKUP($N278,[1]EquipTable!$1:$1048576,MATCH("표준 DI pp Min",[1]EquipTable!$1:$1,0),0)),"삭제",
    VLOOKUP($N278,[1]EquipTable!$1:$1048576,MATCH("표준 DI pp Min",[1]EquipTable!$1:$1,0),0)+INT($H278*(VLOOKUP($N278,[1]EquipTable!$1:$1048576,MATCH("표준 DI pp Max",[1]EquipTable!$1:$1,0),0)-VLOOKUP($N278,[1]EquipTable!$1:$1048576,MATCH("표준 DI pp Min",[1]EquipTable!$1:$1,0),0)+1))),
IF(OR($M278="캐릭터 상자 일반등급",$M278="캐릭터 상자 영웅등급"),"삭제",
IF(OR($M278="지정 캐릭터",IF(ISERROR(FIND("지정 캐릭터 LBP",$M278)),0,1)),
  IF(AND(OR($B278=10,$B278=11),$M278=OFFSET($M278,-1,0)),OFFSET(Q278,-1,0),
    IF(ISBLANK(VLOOKUP($N278,[2]ActorTable!$1:$1048576,MATCH("표준 DI pp Min",[2]ActorTable!$1:$1,0),0)),"삭제",
      INT(VLOOKUP($M278,$AP:$BC,MATCH($AZ$1,$AP$1:$BC$1,0),0)*(VLOOKUP($N278,[2]ActorTable!$1:$1048576,MATCH("표준 DI pp Min",[2]ActorTable!$1:$1,0),0)+$H278*(VLOOKUP($N278,[2]ActorTable!$1:$1048576,MATCH("표준 DI pp Max",[2]ActorTable!$1:$1,0),0)-VLOOKUP($N278,[2]ActorTable!$1:$1048576,MATCH("표준 DI pp Min",[2]ActorTable!$1:$1,0),0)+1))))),
IF($M278="안 지정 캐릭터 영웅등급",
  IF(AND(OR($B278=10,$B278=11),$M278=OFFSET($M278,-1,0)),OFFSET(Q278,-1,0),
    VLOOKUP($M278,$AP:$BC,MATCH($BB$1,$AP$1:$BC$1,0),0)+INT($H278*(VLOOKUP($M278,$AP:$BC,MATCH($BC$1,$AP$1:$BC$1,0),0)-VLOOKUP($M278,$AP:$BC,MATCH($BB$1,$AP$1:$BC$1,0),0)+1))),
IF($M278="지정 캐릭터 PP",
  IF(AND(OR($B278=10,$B278=11),$M278=OFFSET($M278,-1,0)),OFFSET(Q278,-1,0),
    INT($O278*VLOOKUP($M278,$AP:$BC,MATCH($AZ$1,$AP$1:$BC$1,0),0)*IF($O278&lt;=15,1,1+($O278-15)^0.5/8)*CHOOSE(MID($N278,7,1)+1,1,1.25,2))),
"그외없음")))))))</f>
        <v>삭제</v>
      </c>
      <c r="R278">
        <f ca="1">IF($M278="삭제","삭제",
IF($M278="지정 장비",
  IF($P278="DI",
    VLOOKUP($N278,[1]EquipTable!$1:$1048576,MATCH("표준 DI pr Min",[1]EquipTable!$1:$1,0),0)+INT($I278*(VLOOKUP($N278,[1]EquipTable!$1:$1048576,MATCH("표준 DI pr Max",[1]EquipTable!$1:$1,0),0)-VLOOKUP($N278,[1]EquipTable!$1:$1048576,MATCH("표준 DI pr Min",[1]EquipTable!$1:$1,0),0)+1)),
    ROUNDDOWN(VLOOKUP($N278,[1]EquipTable!$1:$1048576,MATCH("표준 GO pr Min",[1]EquipTable!$1:$1,0),0)+INT($I278*(VLOOKUP($N278,[1]EquipTable!$1:$1048576,MATCH("표준 GO pr Max",[1]EquipTable!$1:$1,0),0)-VLOOKUP($N278,[1]EquipTable!$1:$1048576,MATCH("표준 GO pr Min",[1]EquipTable!$1:$1,0),0)+100)),-2)),
IF(OR($M278="캐릭터 상자 일반등급",$M278="캐릭터 상자 영웅등급"),VLOOKUP($M278,$AP:$BC,MATCH($AZ$1,$AP$1:$BC$1,0),0),
IF(OR($M278="지정 캐릭터",IF(ISERROR(FIND("지정 캐릭터 LBP",$M278)),0,1)),
  IF(AND(OR($B278=10,$B278=11),$M278=OFFSET($M278,-1,0)),OFFSET(R278,-1,0),
    INT(VLOOKUP($M278,$AP:$BC,MATCH($AZ$1,$AP$1:$BC$1,0),0)*(VLOOKUP($N278,[2]ActorTable!$1:$1048576,MATCH("표준 DI pr Min",[2]ActorTable!$1:$1,0),0)+$I278*(VLOOKUP($N278,[2]ActorTable!$1:$1048576,MATCH("표준 DI pr Max",[2]ActorTable!$1:$1,0),0)-VLOOKUP($N278,[2]ActorTable!$1:$1048576,MATCH("표준 DI pr Min",[2]ActorTable!$1:$1,0),0)+1)))),
IF($M278="안 지정 캐릭터 영웅등급",
  IF(AND(OR($B278=10,$B278=11),$M278=OFFSET($M278,-1,0)),OFFSET(R278,-1,0),
    VLOOKUP($M278,$AP:$BC,MATCH($AZ$1,$AP$1:$BC$1,0),0)+INT($I278*(VLOOKUP($M278,$AP:$BC,MATCH($BA$1,$AP$1:$BC$1,0),0)-VLOOKUP($M278,$AP:$BC,MATCH($AZ$1,$AP$1:$BC$1,0),0)+1))),
IF($M278="지정 캐릭터 PP",
  IF(AND(OR($B278=10,$B278=11),$M278=OFFSET($M278,-1,0)),OFFSET(R278,-1,0),
    INT($O278*VLOOKUP($M278,$AP:$BC,MATCH($AZ$1,$AP$1:$BC$1,0),0)*IF($O278&lt;=15,1,1+($O278-15)^0.5/8)*CHOOSE(MID($N278,7,1)+1,1,1.25,2)*(VLOOKUP($M278,$AP:$BC,MATCH($BA$1,$AP$1:$BC$1,0),0)+$I278*(VLOOKUP($M278,$AP:$BC,MATCH($BB$1,$AP$1:$BC$1,0),0)-VLOOKUP($M278,$AP:$BC,MATCH($BA$1,$AP$1:$BC$1,0),0))))),
IF(OR($M278="안 지정 캐릭터 PP 일반등급",$M278="안 지정 캐릭터 PP 영웅등급"),
  IF(AND(OR($B278=10,$B278=11),$M278=OFFSET($M278,-1,0)),OFFSET(R278,-1,0),
    $O278*VLOOKUP($M278,$AP:$BC,MATCH($AZ$1,$AP$1:$BC$1,0),0)),
"그외없음")))))))</f>
        <v>16</v>
      </c>
      <c r="S278" t="str">
        <f ca="1">IF(OR(ISNUMBER(N278),N278="삭제",ISBLANK(N278)),"",
IF(LEFT(N278,5)="Equip",
  IF($BP$1&lt;VLOOKUP(N278,[1]EquipTable!$1:$1048576,MATCH("업데이트순번",[1]EquipTable!$1:$1,0),0),"업데이트순번이상",""),
IF(LEFT(N278,5)="Actor",
  IF($BY$1&lt;VLOOKUP(N278,[2]ActorTable!$1:$1048576,MATCH("업데이트순번",[2]ActorTable!$1:$1,0),0),"업데이트순번이상",""),
"그외없음")))</f>
        <v/>
      </c>
      <c r="T278" t="str">
        <f ca="1">IF(OR(ISNUMBER(N278),N278="삭제",ISBLANK(N278)),"",
IF(LEFT(N278,5)="Equip",IF(MID(N278,7,1)="4","전설",""),
IF(LEFT(N278,5)="Actor",IF(MID(N278,7,1)="2","전설",""),
"그외없음")))</f>
        <v/>
      </c>
      <c r="U278" t="s">
        <v>82</v>
      </c>
      <c r="V278" t="s">
        <v>259</v>
      </c>
      <c r="W278">
        <v>1</v>
      </c>
      <c r="X278" t="s">
        <v>125</v>
      </c>
      <c r="Z278">
        <v>8000</v>
      </c>
      <c r="AA278" t="str">
        <f ca="1">IF(ISBLANK(AB278),"",
VLOOKUP(AB278,OFFSET(INDIRECT("$A:$B"),0,MATCH(AB$1&amp;"_Verify",INDIRECT("$1:$1"),0)-1),2,0)
)</f>
        <v>upn</v>
      </c>
      <c r="AB278" t="s">
        <v>92</v>
      </c>
      <c r="AC278">
        <v>13144</v>
      </c>
      <c r="AD278">
        <v>14</v>
      </c>
      <c r="AE278" t="s">
        <v>125</v>
      </c>
      <c r="AG278">
        <v>4200</v>
      </c>
      <c r="AH278" t="str">
        <f>IF(OR(ISNUMBER(AC278),AC278="삭제",ISBLANK(AC278)),"",
IF(LEFT(AC278,5)="Equip",
  IF($BP$1&lt;VLOOKUP(AC278,[1]EquipTable!$1:$1048576,MATCH("업데이트순번",[1]EquipTable!$1:$1,0),0),"업데이트순번이상",""),
IF(LEFT(AC278,5)="Actor",
  IF($BY$1&lt;VLOOKUP(AC278,[2]ActorTable!$1:$1048576,MATCH("업데이트순번",[2]ActorTable!$1:$1,0),0),"업데이트순번이상",""),
"그외없음")))</f>
        <v/>
      </c>
      <c r="AI278" s="11" t="str">
        <f>IF(OR(ISNUMBER(AC278),AC278="삭제",ISBLANK(AC278)),"",
IF(LEFT(AC278,5)="Equip",IF(MID(AC278,7,1)="4","전설",""),
IF(LEFT(AC278,5)="Actor",IF(MID(AC278,7,1)="2","전설",""),
"그외없음")))</f>
        <v/>
      </c>
      <c r="AJ278" t="str">
        <f>IF(ISBLANK($AB278),"",
IF(AND($B278&gt;=VLOOKUP($AB278,$AP:$AS,3,0),$B278&lt;=VLOOKUP($AB278,$AP:$AS,4,0)),"","슬롯타입이상"))</f>
        <v/>
      </c>
      <c r="AK278" t="str">
        <f>IF(OR(
  AND(NOT(ISERROR(FIND("상자",AB278))),ISBLANK(AC278)),
  AND(ISBLANK(AB278),ISBLANK(AC278)),
  AND(NOT(ISERROR(FIND("안 지정",AB278))),ISNUMBER(AC278))),"",
IF(AND(NOT(ISERROR(FIND("상자",AB278))),NOT(ISBLANK(AC278))),"밸류불필요",
IF(AND(NOT(ISERROR(FIND("안 지정",AB278))),NOT(ISNUMBER(AC278))),"숫자필요",
IF(NOT(ISERROR(FIND("장비",AB278))),
  IFERROR(VLOOKUP(AC278,[1]EquipTable!$A:$T,MATCH("이름참고",[1]EquipTable!$1:$1,0),0),"장비없음"),
IF(NOT(ISERROR(FIND("캐릭터",AB278))),
  IFERROR(VLOOKUP(AC278,[2]ActorTable!$A:$H,MATCH("이름참고",[2]ActorTable!$1:$1,0),0),"캐릭터없음"),
"")))))</f>
        <v/>
      </c>
      <c r="AL278">
        <v>1</v>
      </c>
      <c r="AM278" t="str">
        <f ca="1">IF(ROW()=2,AN278,OFFSET(AM278,-1,0)&amp;IF(LEN(AN278)=0,"",","&amp;AN278))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v>
      </c>
      <c r="AN278" t="str">
        <f ca="1">IF(AL278&lt;&gt;1,"",
"{"""&amp;A$1&amp;""":"&amp;A278
&amp;","""&amp;B$1&amp;""":"&amp;B278
&amp;IF(LEN(AA278)=0,"",","""&amp;AA$1&amp;""":"""&amp;AA278&amp;"""")
&amp;IF(LEN(AC278)=0,"",","""&amp;AC$1&amp;""":"""&amp;AC278&amp;"""")
&amp;IF(LEN(AD278)=0,"",","""&amp;AD$1&amp;""":"&amp;AD278)
&amp;IF(LEN(AE278)=0,"",","""&amp;AE$1&amp;""":"""&amp;AE278&amp;"""")
&amp;IF(LEN(AF278)=0,"",","""&amp;AF$1&amp;""":"&amp;AF278)
&amp;IF(LEN(AG278)=0,"",","""&amp;AG$1&amp;""":"&amp;AG278)&amp;"}")</f>
        <v>{"dy":28,"sl":6,"tp":"upn","vl":"13144","cn":14,"pt":"GO","pr":4200}</v>
      </c>
    </row>
    <row r="279" spans="1:40">
      <c r="A279">
        <v>28</v>
      </c>
      <c r="B279">
        <v>7</v>
      </c>
      <c r="C279">
        <f>IF(B279&lt;=9,0,
IF(B279=10,1,2))</f>
        <v>0</v>
      </c>
      <c r="D279">
        <f ca="1">RAND()</f>
        <v>0.82441153742244189</v>
      </c>
      <c r="E279">
        <f ca="1">RAND()</f>
        <v>0.347649827627456</v>
      </c>
      <c r="F279">
        <f ca="1">RAND()</f>
        <v>0.7638726218385965</v>
      </c>
      <c r="G279">
        <f ca="1">RAND()</f>
        <v>3.9736712244145544E-2</v>
      </c>
      <c r="H279">
        <f ca="1">RAND()</f>
        <v>0.43699526487361873</v>
      </c>
      <c r="I279">
        <f ca="1">RAND()</f>
        <v>0.897935273560863</v>
      </c>
      <c r="M279" t="str">
        <f ca="1">IF(LEN(J279)&lt;&gt;0,J279,VLOOKUP(D279+$B279,$BJ:$BK,MATCH($BK$1,$BJ$1:$BK$1,0),1))</f>
        <v>지정 장비</v>
      </c>
      <c r="N279" t="str">
        <f ca="1">IF(LEN(K279)&lt;&gt;0,
  IF(LEN($J279)=0,"두 칸 모두 입력",
  IF($J279="지정 장비",K279,INDEX($CA:$CA,MATCH(K279,$CB:$CB,0)))),
IF($M279="삭제","삭제",
IF($M279="지정 장비",VLOOKUP($E279,OFFSET($BS:$BV,0,IF($B279=6,1,IF($B279=7,2,0))),MATCH($BV$1,OFFSET($BS$1:$BV$1,0,IF($B279=6,1,IF($B279=7,2,0))),0),1),
IF(OR($M279="캐릭터 상자 일반등급",$M279="캐릭터 상자 영웅등급"),"삭제",
IF(OR($M279="지정 캐릭터",$M279="지정 캐릭터 PP",IF(ISERROR(FIND("지정 캐릭터 LBP",$M279)),0,1)),
  IF(AND(OR($B279=10,$B279=11),$M279=OFFSET($M279,-1,0)),OFFSET(N279,-1,0),VLOOKUP($E279,$BZ:$CA,MATCH($CA$1,$BZ$1:$CA$1,0),1)),
IF(OR($M279="안 지정 캐릭터 영웅등급",$M279="안 지정 캐릭터 PP 일반등급",$M279="안 지정 캐릭터 PP 영웅등급"),
  IF(AND(OR($B279=10,$B279=11),$M279=OFFSET($M279,-1,0)),OFFSET(N279,-1,0),INT($E279*100000)),
"그외없음"))))))</f>
        <v>Equip4002</v>
      </c>
      <c r="O279">
        <f ca="1">IF(LEN(L279)&lt;&gt;0,
  IF(OR(LEN($J279)=0,LEN($K279)=0),"세 칸 모두 입력",L279),
IF($M279="삭제","삭제",
IF(OR($M279="지정 장비",$M279="캐릭터 상자 일반등급",$M279="캐릭터 상자 영웅등급",$M279="지정 캐릭터",IF(ISERROR(FIND("지정 캐릭터 LBP",$M279)),0,1),$M279="안 지정 캐릭터 영웅등급"),1,
IF($M279="지정 캐릭터 PP",
  IF(AND(OR($B279=10,$B279=11),$M279=OFFSET($M279,-1,0)),OFFSET(O279,-1,0),
    VLOOKUP($M279,$AP:$BB,MATCH($AX$1,$AP$1:$BB$1,0),0)+INT($E279*(VLOOKUP($M279,$AP:$BB,MATCH($AY$1,$AP$1:$BB$1,0),0)-VLOOKUP($M279,$AP:$BB,MATCH($AX$1,$AP$1:$BB$1,0),0)+1))),
IF(OR($M279="안 지정 캐릭터 PP 일반등급",$M279="안 지정 캐릭터 PP 영웅등급"),
  IF(AND(OR($B279=10,$B279=11),$M279=OFFSET($M279,-1,0)),OFFSET(O279,-1,0),
    VLOOKUP($M279,$AP:$BB,MATCH($AX$1,$AP$1:$BB$1,0),0)+INT($E279*(VLOOKUP($M279,$AP:$BB,MATCH($AY$1,$AP$1:$BB$1,0),0)-VLOOKUP($M279,$AP:$BB,MATCH($AX$1,$AP$1:$BB$1,0),0)+1))),
"그외없음")))))</f>
        <v>1</v>
      </c>
      <c r="P279" t="str">
        <f ca="1">IF($M279="삭제","삭제",
IF($M279="지정 장비",
  IF(ISBLANK(VLOOKUP($N279,[1]EquipTable!$1:$1048576,MATCH("표준 GO pr Min",[1]EquipTable!$1:$1,0),0)),"DI",
    IF(ISBLANK(VLOOKUP($N279,[1]EquipTable!$1:$1048576,MATCH("표준 DI pr Min",[1]EquipTable!$1:$1,0),0)),"GO",
      IF(G279&lt;IF($B279&lt;=1,0.5,0.25),"DI","GO"))),
IF(OR($M279="캐릭터 상자 일반등급",$M279="캐릭터 상자 영웅등급"),"DI",
IF(OR($M279="지정 캐릭터",IF(ISERROR(FIND("지정 캐릭터 LBP",$M279)),0,1),$M279="안 지정 캐릭터 영웅등급"),"DI",
IF($M279="지정 캐릭터 PP","DI",
IF(OR($M279="안 지정 캐릭터 PP 일반등급",$M279="안 지정 캐릭터 PP 영웅등급"),"GO",
"그외없음"))))))</f>
        <v>GO</v>
      </c>
      <c r="Q279" t="str">
        <f ca="1">IF($M279="삭제","삭제",
IF($P279="GO","삭제",
IF($M279="지정 장비",
  IF(ISBLANK(VLOOKUP($N279,[1]EquipTable!$1:$1048576,MATCH("표준 DI pp Min",[1]EquipTable!$1:$1,0),0)),"삭제",
    VLOOKUP($N279,[1]EquipTable!$1:$1048576,MATCH("표준 DI pp Min",[1]EquipTable!$1:$1,0),0)+INT($H279*(VLOOKUP($N279,[1]EquipTable!$1:$1048576,MATCH("표준 DI pp Max",[1]EquipTable!$1:$1,0),0)-VLOOKUP($N279,[1]EquipTable!$1:$1048576,MATCH("표준 DI pp Min",[1]EquipTable!$1:$1,0),0)+1))),
IF(OR($M279="캐릭터 상자 일반등급",$M279="캐릭터 상자 영웅등급"),"삭제",
IF(OR($M279="지정 캐릭터",IF(ISERROR(FIND("지정 캐릭터 LBP",$M279)),0,1)),
  IF(AND(OR($B279=10,$B279=11),$M279=OFFSET($M279,-1,0)),OFFSET(Q279,-1,0),
    IF(ISBLANK(VLOOKUP($N279,[2]ActorTable!$1:$1048576,MATCH("표준 DI pp Min",[2]ActorTable!$1:$1,0),0)),"삭제",
      INT(VLOOKUP($M279,$AP:$BC,MATCH($AZ$1,$AP$1:$BC$1,0),0)*(VLOOKUP($N279,[2]ActorTable!$1:$1048576,MATCH("표준 DI pp Min",[2]ActorTable!$1:$1,0),0)+$H279*(VLOOKUP($N279,[2]ActorTable!$1:$1048576,MATCH("표준 DI pp Max",[2]ActorTable!$1:$1,0),0)-VLOOKUP($N279,[2]ActorTable!$1:$1048576,MATCH("표준 DI pp Min",[2]ActorTable!$1:$1,0),0)+1))))),
IF($M279="안 지정 캐릭터 영웅등급",
  IF(AND(OR($B279=10,$B279=11),$M279=OFFSET($M279,-1,0)),OFFSET(Q279,-1,0),
    VLOOKUP($M279,$AP:$BC,MATCH($BB$1,$AP$1:$BC$1,0),0)+INT($H279*(VLOOKUP($M279,$AP:$BC,MATCH($BC$1,$AP$1:$BC$1,0),0)-VLOOKUP($M279,$AP:$BC,MATCH($BB$1,$AP$1:$BC$1,0),0)+1))),
IF($M279="지정 캐릭터 PP",
  IF(AND(OR($B279=10,$B279=11),$M279=OFFSET($M279,-1,0)),OFFSET(Q279,-1,0),
    INT($O279*VLOOKUP($M279,$AP:$BC,MATCH($AZ$1,$AP$1:$BC$1,0),0)*IF($O279&lt;=15,1,1+($O279-15)^0.5/8)*CHOOSE(MID($N279,7,1)+1,1,1.25,2))),
"그외없음")))))))</f>
        <v>삭제</v>
      </c>
      <c r="R279">
        <f ca="1">IF($M279="삭제","삭제",
IF($M279="지정 장비",
  IF($P279="DI",
    VLOOKUP($N279,[1]EquipTable!$1:$1048576,MATCH("표준 DI pr Min",[1]EquipTable!$1:$1,0),0)+INT($I279*(VLOOKUP($N279,[1]EquipTable!$1:$1048576,MATCH("표준 DI pr Max",[1]EquipTable!$1:$1,0),0)-VLOOKUP($N279,[1]EquipTable!$1:$1048576,MATCH("표준 DI pr Min",[1]EquipTable!$1:$1,0),0)+1)),
    ROUNDDOWN(VLOOKUP($N279,[1]EquipTable!$1:$1048576,MATCH("표준 GO pr Min",[1]EquipTable!$1:$1,0),0)+INT($I279*(VLOOKUP($N279,[1]EquipTable!$1:$1048576,MATCH("표준 GO pr Max",[1]EquipTable!$1:$1,0),0)-VLOOKUP($N279,[1]EquipTable!$1:$1048576,MATCH("표준 GO pr Min",[1]EquipTable!$1:$1,0),0)+100)),-2)),
IF(OR($M279="캐릭터 상자 일반등급",$M279="캐릭터 상자 영웅등급"),VLOOKUP($M279,$AP:$BC,MATCH($AZ$1,$AP$1:$BC$1,0),0),
IF(OR($M279="지정 캐릭터",IF(ISERROR(FIND("지정 캐릭터 LBP",$M279)),0,1)),
  IF(AND(OR($B279=10,$B279=11),$M279=OFFSET($M279,-1,0)),OFFSET(R279,-1,0),
    INT(VLOOKUP($M279,$AP:$BC,MATCH($AZ$1,$AP$1:$BC$1,0),0)*(VLOOKUP($N279,[2]ActorTable!$1:$1048576,MATCH("표준 DI pr Min",[2]ActorTable!$1:$1,0),0)+$I279*(VLOOKUP($N279,[2]ActorTable!$1:$1048576,MATCH("표준 DI pr Max",[2]ActorTable!$1:$1,0),0)-VLOOKUP($N279,[2]ActorTable!$1:$1048576,MATCH("표준 DI pr Min",[2]ActorTable!$1:$1,0),0)+1)))),
IF($M279="안 지정 캐릭터 영웅등급",
  IF(AND(OR($B279=10,$B279=11),$M279=OFFSET($M279,-1,0)),OFFSET(R279,-1,0),
    VLOOKUP($M279,$AP:$BC,MATCH($AZ$1,$AP$1:$BC$1,0),0)+INT($I279*(VLOOKUP($M279,$AP:$BC,MATCH($BA$1,$AP$1:$BC$1,0),0)-VLOOKUP($M279,$AP:$BC,MATCH($AZ$1,$AP$1:$BC$1,0),0)+1))),
IF($M279="지정 캐릭터 PP",
  IF(AND(OR($B279=10,$B279=11),$M279=OFFSET($M279,-1,0)),OFFSET(R279,-1,0),
    INT($O279*VLOOKUP($M279,$AP:$BC,MATCH($AZ$1,$AP$1:$BC$1,0),0)*IF($O279&lt;=15,1,1+($O279-15)^0.5/8)*CHOOSE(MID($N279,7,1)+1,1,1.25,2)*(VLOOKUP($M279,$AP:$BC,MATCH($BA$1,$AP$1:$BC$1,0),0)+$I279*(VLOOKUP($M279,$AP:$BC,MATCH($BB$1,$AP$1:$BC$1,0),0)-VLOOKUP($M279,$AP:$BC,MATCH($BA$1,$AP$1:$BC$1,0),0))))),
IF(OR($M279="안 지정 캐릭터 PP 일반등급",$M279="안 지정 캐릭터 PP 영웅등급"),
  IF(AND(OR($B279=10,$B279=11),$M279=OFFSET($M279,-1,0)),OFFSET(R279,-1,0),
    $O279*VLOOKUP($M279,$AP:$BC,MATCH($AZ$1,$AP$1:$BC$1,0),0)),
"그외없음")))))))</f>
        <v>900</v>
      </c>
      <c r="S279" t="str">
        <f ca="1">IF(OR(ISNUMBER(N279),N279="삭제",ISBLANK(N279)),"",
IF(LEFT(N279,5)="Equip",
  IF($BP$1&lt;VLOOKUP(N279,[1]EquipTable!$1:$1048576,MATCH("업데이트순번",[1]EquipTable!$1:$1,0),0),"업데이트순번이상",""),
IF(LEFT(N279,5)="Actor",
  IF($BY$1&lt;VLOOKUP(N279,[2]ActorTable!$1:$1048576,MATCH("업데이트순번",[2]ActorTable!$1:$1,0),0),"업데이트순번이상",""),
"그외없음")))</f>
        <v/>
      </c>
      <c r="T279" t="str">
        <f ca="1">IF(OR(ISNUMBER(N279),N279="삭제",ISBLANK(N279)),"",
IF(LEFT(N279,5)="Equip",IF(MID(N279,7,1)="4","전설",""),
IF(LEFT(N279,5)="Actor",IF(MID(N279,7,1)="2","전설",""),
"그외없음")))</f>
        <v/>
      </c>
      <c r="U279" t="s">
        <v>82</v>
      </c>
      <c r="V279" t="s">
        <v>255</v>
      </c>
      <c r="W279">
        <v>1</v>
      </c>
      <c r="X279" t="s">
        <v>125</v>
      </c>
      <c r="Z279">
        <v>2000</v>
      </c>
      <c r="AA279" t="str">
        <f ca="1">IF(ISBLANK(AB279),"",
VLOOKUP(AB279,OFFSET(INDIRECT("$A:$B"),0,MATCH(AB$1&amp;"_Verify",INDIRECT("$1:$1"),0)-1),2,0)
)</f>
        <v>upn</v>
      </c>
      <c r="AB279" t="s">
        <v>92</v>
      </c>
      <c r="AC279">
        <v>41165</v>
      </c>
      <c r="AD279">
        <v>11</v>
      </c>
      <c r="AE279" t="s">
        <v>125</v>
      </c>
      <c r="AG279">
        <v>3300</v>
      </c>
      <c r="AH279" t="str">
        <f>IF(OR(ISNUMBER(AC279),AC279="삭제",ISBLANK(AC279)),"",
IF(LEFT(AC279,5)="Equip",
  IF($BP$1&lt;VLOOKUP(AC279,[1]EquipTable!$1:$1048576,MATCH("업데이트순번",[1]EquipTable!$1:$1,0),0),"업데이트순번이상",""),
IF(LEFT(AC279,5)="Actor",
  IF($BY$1&lt;VLOOKUP(AC279,[2]ActorTable!$1:$1048576,MATCH("업데이트순번",[2]ActorTable!$1:$1,0),0),"업데이트순번이상",""),
"그외없음")))</f>
        <v/>
      </c>
      <c r="AI279" s="11" t="str">
        <f>IF(OR(ISNUMBER(AC279),AC279="삭제",ISBLANK(AC279)),"",
IF(LEFT(AC279,5)="Equip",IF(MID(AC279,7,1)="4","전설",""),
IF(LEFT(AC279,5)="Actor",IF(MID(AC279,7,1)="2","전설",""),
"그외없음")))</f>
        <v/>
      </c>
      <c r="AJ279" t="str">
        <f>IF(ISBLANK($AB279),"",
IF(AND($B279&gt;=VLOOKUP($AB279,$AP:$AS,3,0),$B279&lt;=VLOOKUP($AB279,$AP:$AS,4,0)),"","슬롯타입이상"))</f>
        <v/>
      </c>
      <c r="AK279" t="str">
        <f>IF(OR(
  AND(NOT(ISERROR(FIND("상자",AB279))),ISBLANK(AC279)),
  AND(ISBLANK(AB279),ISBLANK(AC279)),
  AND(NOT(ISERROR(FIND("안 지정",AB279))),ISNUMBER(AC279))),"",
IF(AND(NOT(ISERROR(FIND("상자",AB279))),NOT(ISBLANK(AC279))),"밸류불필요",
IF(AND(NOT(ISERROR(FIND("안 지정",AB279))),NOT(ISNUMBER(AC279))),"숫자필요",
IF(NOT(ISERROR(FIND("장비",AB279))),
  IFERROR(VLOOKUP(AC279,[1]EquipTable!$A:$T,MATCH("이름참고",[1]EquipTable!$1:$1,0),0),"장비없음"),
IF(NOT(ISERROR(FIND("캐릭터",AB279))),
  IFERROR(VLOOKUP(AC279,[2]ActorTable!$A:$H,MATCH("이름참고",[2]ActorTable!$1:$1,0),0),"캐릭터없음"),
"")))))</f>
        <v/>
      </c>
      <c r="AL279">
        <v>1</v>
      </c>
      <c r="AM279" t="str">
        <f ca="1">IF(ROW()=2,AN279,OFFSET(AM279,-1,0)&amp;IF(LEN(AN279)=0,"",","&amp;AN279))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v>
      </c>
      <c r="AN279" t="str">
        <f ca="1">IF(AL279&lt;&gt;1,"",
"{"""&amp;A$1&amp;""":"&amp;A279
&amp;","""&amp;B$1&amp;""":"&amp;B279
&amp;IF(LEN(AA279)=0,"",","""&amp;AA$1&amp;""":"""&amp;AA279&amp;"""")
&amp;IF(LEN(AC279)=0,"",","""&amp;AC$1&amp;""":"""&amp;AC279&amp;"""")
&amp;IF(LEN(AD279)=0,"",","""&amp;AD$1&amp;""":"&amp;AD279)
&amp;IF(LEN(AE279)=0,"",","""&amp;AE$1&amp;""":"""&amp;AE279&amp;"""")
&amp;IF(LEN(AF279)=0,"",","""&amp;AF$1&amp;""":"&amp;AF279)
&amp;IF(LEN(AG279)=0,"",","""&amp;AG$1&amp;""":"&amp;AG279)&amp;"}")</f>
        <v>{"dy":28,"sl":7,"tp":"upn","vl":"41165","cn":11,"pt":"GO","pr":3300}</v>
      </c>
    </row>
    <row r="280" spans="1:40">
      <c r="A280">
        <v>28</v>
      </c>
      <c r="B280">
        <v>8</v>
      </c>
      <c r="C280">
        <f>IF(B280&lt;=9,0,
IF(B280=10,1,2))</f>
        <v>0</v>
      </c>
      <c r="D280">
        <f ca="1">RAND()</f>
        <v>6.9081142627831604E-2</v>
      </c>
      <c r="E280">
        <f ca="1">RAND()</f>
        <v>0.41125706899460412</v>
      </c>
      <c r="F280">
        <f ca="1">RAND()</f>
        <v>0.16046796798167984</v>
      </c>
      <c r="G280">
        <f ca="1">RAND()</f>
        <v>0.27702898170480661</v>
      </c>
      <c r="H280">
        <f ca="1">RAND()</f>
        <v>0.24447532021828533</v>
      </c>
      <c r="I280">
        <f ca="1">RAND()</f>
        <v>0.28130060383263678</v>
      </c>
      <c r="M280" t="str">
        <f ca="1">IF(LEN(J280)&lt;&gt;0,J280,VLOOKUP(D280+$B280,$BJ:$BK,MATCH($BK$1,$BJ$1:$BK$1,0),1))</f>
        <v>삭제</v>
      </c>
      <c r="N280" t="str">
        <f ca="1">IF(LEN(K280)&lt;&gt;0,
  IF(LEN($J280)=0,"두 칸 모두 입력",
  IF($J280="지정 장비",K280,INDEX($CA:$CA,MATCH(K280,$CB:$CB,0)))),
IF($M280="삭제","삭제",
IF($M280="지정 장비",VLOOKUP($E280,OFFSET($BS:$BV,0,IF($B280=6,1,IF($B280=7,2,0))),MATCH($BV$1,OFFSET($BS$1:$BV$1,0,IF($B280=6,1,IF($B280=7,2,0))),0),1),
IF(OR($M280="캐릭터 상자 일반등급",$M280="캐릭터 상자 영웅등급"),"삭제",
IF(OR($M280="지정 캐릭터",$M280="지정 캐릭터 PP",IF(ISERROR(FIND("지정 캐릭터 LBP",$M280)),0,1)),
  IF(AND(OR($B280=10,$B280=11),$M280=OFFSET($M280,-1,0)),OFFSET(N280,-1,0),VLOOKUP($E280,$BZ:$CA,MATCH($CA$1,$BZ$1:$CA$1,0),1)),
IF(OR($M280="안 지정 캐릭터 영웅등급",$M280="안 지정 캐릭터 PP 일반등급",$M280="안 지정 캐릭터 PP 영웅등급"),
  IF(AND(OR($B280=10,$B280=11),$M280=OFFSET($M280,-1,0)),OFFSET(N280,-1,0),INT($E280*100000)),
"그외없음"))))))</f>
        <v>삭제</v>
      </c>
      <c r="O280" t="str">
        <f ca="1">IF(LEN(L280)&lt;&gt;0,
  IF(OR(LEN($J280)=0,LEN($K280)=0),"세 칸 모두 입력",L280),
IF($M280="삭제","삭제",
IF(OR($M280="지정 장비",$M280="캐릭터 상자 일반등급",$M280="캐릭터 상자 영웅등급",$M280="지정 캐릭터",IF(ISERROR(FIND("지정 캐릭터 LBP",$M280)),0,1),$M280="안 지정 캐릭터 영웅등급"),1,
IF($M280="지정 캐릭터 PP",
  IF(AND(OR($B280=10,$B280=11),$M280=OFFSET($M280,-1,0)),OFFSET(O280,-1,0),
    VLOOKUP($M280,$AP:$BB,MATCH($AX$1,$AP$1:$BB$1,0),0)+INT($E280*(VLOOKUP($M280,$AP:$BB,MATCH($AY$1,$AP$1:$BB$1,0),0)-VLOOKUP($M280,$AP:$BB,MATCH($AX$1,$AP$1:$BB$1,0),0)+1))),
IF(OR($M280="안 지정 캐릭터 PP 일반등급",$M280="안 지정 캐릭터 PP 영웅등급"),
  IF(AND(OR($B280=10,$B280=11),$M280=OFFSET($M280,-1,0)),OFFSET(O280,-1,0),
    VLOOKUP($M280,$AP:$BB,MATCH($AX$1,$AP$1:$BB$1,0),0)+INT($E280*(VLOOKUP($M280,$AP:$BB,MATCH($AY$1,$AP$1:$BB$1,0),0)-VLOOKUP($M280,$AP:$BB,MATCH($AX$1,$AP$1:$BB$1,0),0)+1))),
"그외없음")))))</f>
        <v>삭제</v>
      </c>
      <c r="P280" t="str">
        <f ca="1">IF($M280="삭제","삭제",
IF($M280="지정 장비",
  IF(ISBLANK(VLOOKUP($N280,[1]EquipTable!$1:$1048576,MATCH("표준 GO pr Min",[1]EquipTable!$1:$1,0),0)),"DI",
    IF(ISBLANK(VLOOKUP($N280,[1]EquipTable!$1:$1048576,MATCH("표준 DI pr Min",[1]EquipTable!$1:$1,0),0)),"GO",
      IF(G280&lt;IF($B280&lt;=1,0.5,0.25),"DI","GO"))),
IF(OR($M280="캐릭터 상자 일반등급",$M280="캐릭터 상자 영웅등급"),"DI",
IF(OR($M280="지정 캐릭터",IF(ISERROR(FIND("지정 캐릭터 LBP",$M280)),0,1),$M280="안 지정 캐릭터 영웅등급"),"DI",
IF($M280="지정 캐릭터 PP","DI",
IF(OR($M280="안 지정 캐릭터 PP 일반등급",$M280="안 지정 캐릭터 PP 영웅등급"),"GO",
"그외없음"))))))</f>
        <v>삭제</v>
      </c>
      <c r="Q280" t="str">
        <f ca="1">IF($M280="삭제","삭제",
IF($P280="GO","삭제",
IF($M280="지정 장비",
  IF(ISBLANK(VLOOKUP($N280,[1]EquipTable!$1:$1048576,MATCH("표준 DI pp Min",[1]EquipTable!$1:$1,0),0)),"삭제",
    VLOOKUP($N280,[1]EquipTable!$1:$1048576,MATCH("표준 DI pp Min",[1]EquipTable!$1:$1,0),0)+INT($H280*(VLOOKUP($N280,[1]EquipTable!$1:$1048576,MATCH("표준 DI pp Max",[1]EquipTable!$1:$1,0),0)-VLOOKUP($N280,[1]EquipTable!$1:$1048576,MATCH("표준 DI pp Min",[1]EquipTable!$1:$1,0),0)+1))),
IF(OR($M280="캐릭터 상자 일반등급",$M280="캐릭터 상자 영웅등급"),"삭제",
IF(OR($M280="지정 캐릭터",IF(ISERROR(FIND("지정 캐릭터 LBP",$M280)),0,1)),
  IF(AND(OR($B280=10,$B280=11),$M280=OFFSET($M280,-1,0)),OFFSET(Q280,-1,0),
    IF(ISBLANK(VLOOKUP($N280,[2]ActorTable!$1:$1048576,MATCH("표준 DI pp Min",[2]ActorTable!$1:$1,0),0)),"삭제",
      INT(VLOOKUP($M280,$AP:$BC,MATCH($AZ$1,$AP$1:$BC$1,0),0)*(VLOOKUP($N280,[2]ActorTable!$1:$1048576,MATCH("표준 DI pp Min",[2]ActorTable!$1:$1,0),0)+$H280*(VLOOKUP($N280,[2]ActorTable!$1:$1048576,MATCH("표준 DI pp Max",[2]ActorTable!$1:$1,0),0)-VLOOKUP($N280,[2]ActorTable!$1:$1048576,MATCH("표준 DI pp Min",[2]ActorTable!$1:$1,0),0)+1))))),
IF($M280="안 지정 캐릭터 영웅등급",
  IF(AND(OR($B280=10,$B280=11),$M280=OFFSET($M280,-1,0)),OFFSET(Q280,-1,0),
    VLOOKUP($M280,$AP:$BC,MATCH($BB$1,$AP$1:$BC$1,0),0)+INT($H280*(VLOOKUP($M280,$AP:$BC,MATCH($BC$1,$AP$1:$BC$1,0),0)-VLOOKUP($M280,$AP:$BC,MATCH($BB$1,$AP$1:$BC$1,0),0)+1))),
IF($M280="지정 캐릭터 PP",
  IF(AND(OR($B280=10,$B280=11),$M280=OFFSET($M280,-1,0)),OFFSET(Q280,-1,0),
    INT($O280*VLOOKUP($M280,$AP:$BC,MATCH($AZ$1,$AP$1:$BC$1,0),0)*IF($O280&lt;=15,1,1+($O280-15)^0.5/8)*CHOOSE(MID($N280,7,1)+1,1,1.25,2))),
"그외없음")))))))</f>
        <v>삭제</v>
      </c>
      <c r="R280" t="str">
        <f ca="1">IF($M280="삭제","삭제",
IF($M280="지정 장비",
  IF($P280="DI",
    VLOOKUP($N280,[1]EquipTable!$1:$1048576,MATCH("표준 DI pr Min",[1]EquipTable!$1:$1,0),0)+INT($I280*(VLOOKUP($N280,[1]EquipTable!$1:$1048576,MATCH("표준 DI pr Max",[1]EquipTable!$1:$1,0),0)-VLOOKUP($N280,[1]EquipTable!$1:$1048576,MATCH("표준 DI pr Min",[1]EquipTable!$1:$1,0),0)+1)),
    ROUNDDOWN(VLOOKUP($N280,[1]EquipTable!$1:$1048576,MATCH("표준 GO pr Min",[1]EquipTable!$1:$1,0),0)+INT($I280*(VLOOKUP($N280,[1]EquipTable!$1:$1048576,MATCH("표준 GO pr Max",[1]EquipTable!$1:$1,0),0)-VLOOKUP($N280,[1]EquipTable!$1:$1048576,MATCH("표준 GO pr Min",[1]EquipTable!$1:$1,0),0)+100)),-2)),
IF(OR($M280="캐릭터 상자 일반등급",$M280="캐릭터 상자 영웅등급"),VLOOKUP($M280,$AP:$BC,MATCH($AZ$1,$AP$1:$BC$1,0),0),
IF(OR($M280="지정 캐릭터",IF(ISERROR(FIND("지정 캐릭터 LBP",$M280)),0,1)),
  IF(AND(OR($B280=10,$B280=11),$M280=OFFSET($M280,-1,0)),OFFSET(R280,-1,0),
    INT(VLOOKUP($M280,$AP:$BC,MATCH($AZ$1,$AP$1:$BC$1,0),0)*(VLOOKUP($N280,[2]ActorTable!$1:$1048576,MATCH("표준 DI pr Min",[2]ActorTable!$1:$1,0),0)+$I280*(VLOOKUP($N280,[2]ActorTable!$1:$1048576,MATCH("표준 DI pr Max",[2]ActorTable!$1:$1,0),0)-VLOOKUP($N280,[2]ActorTable!$1:$1048576,MATCH("표준 DI pr Min",[2]ActorTable!$1:$1,0),0)+1)))),
IF($M280="안 지정 캐릭터 영웅등급",
  IF(AND(OR($B280=10,$B280=11),$M280=OFFSET($M280,-1,0)),OFFSET(R280,-1,0),
    VLOOKUP($M280,$AP:$BC,MATCH($AZ$1,$AP$1:$BC$1,0),0)+INT($I280*(VLOOKUP($M280,$AP:$BC,MATCH($BA$1,$AP$1:$BC$1,0),0)-VLOOKUP($M280,$AP:$BC,MATCH($AZ$1,$AP$1:$BC$1,0),0)+1))),
IF($M280="지정 캐릭터 PP",
  IF(AND(OR($B280=10,$B280=11),$M280=OFFSET($M280,-1,0)),OFFSET(R280,-1,0),
    INT($O280*VLOOKUP($M280,$AP:$BC,MATCH($AZ$1,$AP$1:$BC$1,0),0)*IF($O280&lt;=15,1,1+($O280-15)^0.5/8)*CHOOSE(MID($N280,7,1)+1,1,1.25,2)*(VLOOKUP($M280,$AP:$BC,MATCH($BA$1,$AP$1:$BC$1,0),0)+$I280*(VLOOKUP($M280,$AP:$BC,MATCH($BB$1,$AP$1:$BC$1,0),0)-VLOOKUP($M280,$AP:$BC,MATCH($BA$1,$AP$1:$BC$1,0),0))))),
IF(OR($M280="안 지정 캐릭터 PP 일반등급",$M280="안 지정 캐릭터 PP 영웅등급"),
  IF(AND(OR($B280=10,$B280=11),$M280=OFFSET($M280,-1,0)),OFFSET(R280,-1,0),
    $O280*VLOOKUP($M280,$AP:$BC,MATCH($AZ$1,$AP$1:$BC$1,0),0)),
"그외없음")))))))</f>
        <v>삭제</v>
      </c>
      <c r="S280" t="str">
        <f ca="1">IF(OR(ISNUMBER(N280),N280="삭제",ISBLANK(N280)),"",
IF(LEFT(N280,5)="Equip",
  IF($BP$1&lt;VLOOKUP(N280,[1]EquipTable!$1:$1048576,MATCH("업데이트순번",[1]EquipTable!$1:$1,0),0),"업데이트순번이상",""),
IF(LEFT(N280,5)="Actor",
  IF($BY$1&lt;VLOOKUP(N280,[2]ActorTable!$1:$1048576,MATCH("업데이트순번",[2]ActorTable!$1:$1,0),0),"업데이트순번이상",""),
"그외없음")))</f>
        <v/>
      </c>
      <c r="T280" t="str">
        <f ca="1">IF(OR(ISNUMBER(N280),N280="삭제",ISBLANK(N280)),"",
IF(LEFT(N280,5)="Equip",IF(MID(N280,7,1)="4","전설",""),
IF(LEFT(N280,5)="Actor",IF(MID(N280,7,1)="2","전설",""),
"그외없음")))</f>
        <v/>
      </c>
      <c r="AA280" t="str">
        <f ca="1">IF(ISBLANK(AB280),"",
VLOOKUP(AB280,OFFSET(INDIRECT("$A:$B"),0,MATCH(AB$1&amp;"_Verify",INDIRECT("$1:$1"),0)-1),2,0)
)</f>
        <v/>
      </c>
      <c r="AH280" t="str">
        <f>IF(OR(ISNUMBER(AC280),AC280="삭제",ISBLANK(AC280)),"",
IF(LEFT(AC280,5)="Equip",
  IF($BP$1&lt;VLOOKUP(AC280,[1]EquipTable!$1:$1048576,MATCH("업데이트순번",[1]EquipTable!$1:$1,0),0),"업데이트순번이상",""),
IF(LEFT(AC280,5)="Actor",
  IF($BY$1&lt;VLOOKUP(AC280,[2]ActorTable!$1:$1048576,MATCH("업데이트순번",[2]ActorTable!$1:$1,0),0),"업데이트순번이상",""),
"그외없음")))</f>
        <v/>
      </c>
      <c r="AI280" s="11" t="str">
        <f>IF(OR(ISNUMBER(AC280),AC280="삭제",ISBLANK(AC280)),"",
IF(LEFT(AC280,5)="Equip",IF(MID(AC280,7,1)="4","전설",""),
IF(LEFT(AC280,5)="Actor",IF(MID(AC280,7,1)="2","전설",""),
"그외없음")))</f>
        <v/>
      </c>
      <c r="AJ280" t="str">
        <f>IF(ISBLANK($AB280),"",
IF(AND($B280&gt;=VLOOKUP($AB280,$AP:$AS,3,0),$B280&lt;=VLOOKUP($AB280,$AP:$AS,4,0)),"","슬롯타입이상"))</f>
        <v/>
      </c>
      <c r="AK280" t="str">
        <f>IF(OR(
  AND(NOT(ISERROR(FIND("상자",AB280))),ISBLANK(AC280)),
  AND(ISBLANK(AB280),ISBLANK(AC280)),
  AND(NOT(ISERROR(FIND("안 지정",AB280))),ISNUMBER(AC280))),"",
IF(AND(NOT(ISERROR(FIND("상자",AB280))),NOT(ISBLANK(AC280))),"밸류불필요",
IF(AND(NOT(ISERROR(FIND("안 지정",AB280))),NOT(ISNUMBER(AC280))),"숫자필요",
IF(NOT(ISERROR(FIND("장비",AB280))),
  IFERROR(VLOOKUP(AC280,[1]EquipTable!$A:$T,MATCH("이름참고",[1]EquipTable!$1:$1,0),0),"장비없음"),
IF(NOT(ISERROR(FIND("캐릭터",AB280))),
  IFERROR(VLOOKUP(AC280,[2]ActorTable!$A:$H,MATCH("이름참고",[2]ActorTable!$1:$1,0),0),"캐릭터없음"),
"")))))</f>
        <v/>
      </c>
      <c r="AL280">
        <v>1</v>
      </c>
      <c r="AM280" t="str">
        <f ca="1">IF(ROW()=2,AN280,OFFSET(AM280,-1,0)&amp;IF(LEN(AN280)=0,"",","&amp;AN280))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v>
      </c>
      <c r="AN280" t="str">
        <f ca="1">IF(AL280&lt;&gt;1,"",
"{"""&amp;A$1&amp;""":"&amp;A280
&amp;","""&amp;B$1&amp;""":"&amp;B280
&amp;IF(LEN(AA280)=0,"",","""&amp;AA$1&amp;""":"""&amp;AA280&amp;"""")
&amp;IF(LEN(AC280)=0,"",","""&amp;AC$1&amp;""":"""&amp;AC280&amp;"""")
&amp;IF(LEN(AD280)=0,"",","""&amp;AD$1&amp;""":"&amp;AD280)
&amp;IF(LEN(AE280)=0,"",","""&amp;AE$1&amp;""":"""&amp;AE280&amp;"""")
&amp;IF(LEN(AF280)=0,"",","""&amp;AF$1&amp;""":"&amp;AF280)
&amp;IF(LEN(AG280)=0,"",","""&amp;AG$1&amp;""":"&amp;AG280)&amp;"}")</f>
        <v>{"dy":28,"sl":8}</v>
      </c>
    </row>
    <row r="281" spans="1:40">
      <c r="A281">
        <v>28</v>
      </c>
      <c r="B281">
        <v>9</v>
      </c>
      <c r="C281">
        <f>IF(B281&lt;=9,0,
IF(B281=10,1,2))</f>
        <v>0</v>
      </c>
      <c r="D281">
        <f ca="1">RAND()</f>
        <v>3.5775089411974603E-2</v>
      </c>
      <c r="E281">
        <f ca="1">RAND()</f>
        <v>0.44594724404875652</v>
      </c>
      <c r="F281">
        <f ca="1">RAND()</f>
        <v>0.78298193178394382</v>
      </c>
      <c r="G281">
        <f ca="1">RAND()</f>
        <v>0.39905093420299376</v>
      </c>
      <c r="H281">
        <f ca="1">RAND()</f>
        <v>0.84918758044346399</v>
      </c>
      <c r="I281">
        <f ca="1">RAND()</f>
        <v>0.79291345644306388</v>
      </c>
      <c r="M281" t="str">
        <f ca="1">IF(LEN(J281)&lt;&gt;0,J281,VLOOKUP(D281+$B281,$BJ:$BK,MATCH($BK$1,$BJ$1:$BK$1,0),1))</f>
        <v>삭제</v>
      </c>
      <c r="N281" t="str">
        <f ca="1">IF(LEN(K281)&lt;&gt;0,
  IF(LEN($J281)=0,"두 칸 모두 입력",
  IF($J281="지정 장비",K281,INDEX($CA:$CA,MATCH(K281,$CB:$CB,0)))),
IF($M281="삭제","삭제",
IF($M281="지정 장비",VLOOKUP($E281,OFFSET($BS:$BV,0,IF($B281=6,1,IF($B281=7,2,0))),MATCH($BV$1,OFFSET($BS$1:$BV$1,0,IF($B281=6,1,IF($B281=7,2,0))),0),1),
IF(OR($M281="캐릭터 상자 일반등급",$M281="캐릭터 상자 영웅등급"),"삭제",
IF(OR($M281="지정 캐릭터",$M281="지정 캐릭터 PP",IF(ISERROR(FIND("지정 캐릭터 LBP",$M281)),0,1)),
  IF(AND(OR($B281=10,$B281=11),$M281=OFFSET($M281,-1,0)),OFFSET(N281,-1,0),VLOOKUP($E281,$BZ:$CA,MATCH($CA$1,$BZ$1:$CA$1,0),1)),
IF(OR($M281="안 지정 캐릭터 영웅등급",$M281="안 지정 캐릭터 PP 일반등급",$M281="안 지정 캐릭터 PP 영웅등급"),
  IF(AND(OR($B281=10,$B281=11),$M281=OFFSET($M281,-1,0)),OFFSET(N281,-1,0),INT($E281*100000)),
"그외없음"))))))</f>
        <v>삭제</v>
      </c>
      <c r="O281" t="str">
        <f ca="1">IF(LEN(L281)&lt;&gt;0,
  IF(OR(LEN($J281)=0,LEN($K281)=0),"세 칸 모두 입력",L281),
IF($M281="삭제","삭제",
IF(OR($M281="지정 장비",$M281="캐릭터 상자 일반등급",$M281="캐릭터 상자 영웅등급",$M281="지정 캐릭터",IF(ISERROR(FIND("지정 캐릭터 LBP",$M281)),0,1),$M281="안 지정 캐릭터 영웅등급"),1,
IF($M281="지정 캐릭터 PP",
  IF(AND(OR($B281=10,$B281=11),$M281=OFFSET($M281,-1,0)),OFFSET(O281,-1,0),
    VLOOKUP($M281,$AP:$BB,MATCH($AX$1,$AP$1:$BB$1,0),0)+INT($E281*(VLOOKUP($M281,$AP:$BB,MATCH($AY$1,$AP$1:$BB$1,0),0)-VLOOKUP($M281,$AP:$BB,MATCH($AX$1,$AP$1:$BB$1,0),0)+1))),
IF(OR($M281="안 지정 캐릭터 PP 일반등급",$M281="안 지정 캐릭터 PP 영웅등급"),
  IF(AND(OR($B281=10,$B281=11),$M281=OFFSET($M281,-1,0)),OFFSET(O281,-1,0),
    VLOOKUP($M281,$AP:$BB,MATCH($AX$1,$AP$1:$BB$1,0),0)+INT($E281*(VLOOKUP($M281,$AP:$BB,MATCH($AY$1,$AP$1:$BB$1,0),0)-VLOOKUP($M281,$AP:$BB,MATCH($AX$1,$AP$1:$BB$1,0),0)+1))),
"그외없음")))))</f>
        <v>삭제</v>
      </c>
      <c r="P281" t="str">
        <f ca="1">IF($M281="삭제","삭제",
IF($M281="지정 장비",
  IF(ISBLANK(VLOOKUP($N281,[1]EquipTable!$1:$1048576,MATCH("표준 GO pr Min",[1]EquipTable!$1:$1,0),0)),"DI",
    IF(ISBLANK(VLOOKUP($N281,[1]EquipTable!$1:$1048576,MATCH("표준 DI pr Min",[1]EquipTable!$1:$1,0),0)),"GO",
      IF(G281&lt;IF($B281&lt;=1,0.5,0.25),"DI","GO"))),
IF(OR($M281="캐릭터 상자 일반등급",$M281="캐릭터 상자 영웅등급"),"DI",
IF(OR($M281="지정 캐릭터",IF(ISERROR(FIND("지정 캐릭터 LBP",$M281)),0,1),$M281="안 지정 캐릭터 영웅등급"),"DI",
IF($M281="지정 캐릭터 PP","DI",
IF(OR($M281="안 지정 캐릭터 PP 일반등급",$M281="안 지정 캐릭터 PP 영웅등급"),"GO",
"그외없음"))))))</f>
        <v>삭제</v>
      </c>
      <c r="Q281" t="str">
        <f ca="1">IF($M281="삭제","삭제",
IF($P281="GO","삭제",
IF($M281="지정 장비",
  IF(ISBLANK(VLOOKUP($N281,[1]EquipTable!$1:$1048576,MATCH("표준 DI pp Min",[1]EquipTable!$1:$1,0),0)),"삭제",
    VLOOKUP($N281,[1]EquipTable!$1:$1048576,MATCH("표준 DI pp Min",[1]EquipTable!$1:$1,0),0)+INT($H281*(VLOOKUP($N281,[1]EquipTable!$1:$1048576,MATCH("표준 DI pp Max",[1]EquipTable!$1:$1,0),0)-VLOOKUP($N281,[1]EquipTable!$1:$1048576,MATCH("표준 DI pp Min",[1]EquipTable!$1:$1,0),0)+1))),
IF(OR($M281="캐릭터 상자 일반등급",$M281="캐릭터 상자 영웅등급"),"삭제",
IF(OR($M281="지정 캐릭터",IF(ISERROR(FIND("지정 캐릭터 LBP",$M281)),0,1)),
  IF(AND(OR($B281=10,$B281=11),$M281=OFFSET($M281,-1,0)),OFFSET(Q281,-1,0),
    IF(ISBLANK(VLOOKUP($N281,[2]ActorTable!$1:$1048576,MATCH("표준 DI pp Min",[2]ActorTable!$1:$1,0),0)),"삭제",
      INT(VLOOKUP($M281,$AP:$BC,MATCH($AZ$1,$AP$1:$BC$1,0),0)*(VLOOKUP($N281,[2]ActorTable!$1:$1048576,MATCH("표준 DI pp Min",[2]ActorTable!$1:$1,0),0)+$H281*(VLOOKUP($N281,[2]ActorTable!$1:$1048576,MATCH("표준 DI pp Max",[2]ActorTable!$1:$1,0),0)-VLOOKUP($N281,[2]ActorTable!$1:$1048576,MATCH("표준 DI pp Min",[2]ActorTable!$1:$1,0),0)+1))))),
IF($M281="안 지정 캐릭터 영웅등급",
  IF(AND(OR($B281=10,$B281=11),$M281=OFFSET($M281,-1,0)),OFFSET(Q281,-1,0),
    VLOOKUP($M281,$AP:$BC,MATCH($BB$1,$AP$1:$BC$1,0),0)+INT($H281*(VLOOKUP($M281,$AP:$BC,MATCH($BC$1,$AP$1:$BC$1,0),0)-VLOOKUP($M281,$AP:$BC,MATCH($BB$1,$AP$1:$BC$1,0),0)+1))),
IF($M281="지정 캐릭터 PP",
  IF(AND(OR($B281=10,$B281=11),$M281=OFFSET($M281,-1,0)),OFFSET(Q281,-1,0),
    INT($O281*VLOOKUP($M281,$AP:$BC,MATCH($AZ$1,$AP$1:$BC$1,0),0)*IF($O281&lt;=15,1,1+($O281-15)^0.5/8)*CHOOSE(MID($N281,7,1)+1,1,1.25,2))),
"그외없음")))))))</f>
        <v>삭제</v>
      </c>
      <c r="R281" t="str">
        <f ca="1">IF($M281="삭제","삭제",
IF($M281="지정 장비",
  IF($P281="DI",
    VLOOKUP($N281,[1]EquipTable!$1:$1048576,MATCH("표준 DI pr Min",[1]EquipTable!$1:$1,0),0)+INT($I281*(VLOOKUP($N281,[1]EquipTable!$1:$1048576,MATCH("표준 DI pr Max",[1]EquipTable!$1:$1,0),0)-VLOOKUP($N281,[1]EquipTable!$1:$1048576,MATCH("표준 DI pr Min",[1]EquipTable!$1:$1,0),0)+1)),
    ROUNDDOWN(VLOOKUP($N281,[1]EquipTable!$1:$1048576,MATCH("표준 GO pr Min",[1]EquipTable!$1:$1,0),0)+INT($I281*(VLOOKUP($N281,[1]EquipTable!$1:$1048576,MATCH("표준 GO pr Max",[1]EquipTable!$1:$1,0),0)-VLOOKUP($N281,[1]EquipTable!$1:$1048576,MATCH("표준 GO pr Min",[1]EquipTable!$1:$1,0),0)+100)),-2)),
IF(OR($M281="캐릭터 상자 일반등급",$M281="캐릭터 상자 영웅등급"),VLOOKUP($M281,$AP:$BC,MATCH($AZ$1,$AP$1:$BC$1,0),0),
IF(OR($M281="지정 캐릭터",IF(ISERROR(FIND("지정 캐릭터 LBP",$M281)),0,1)),
  IF(AND(OR($B281=10,$B281=11),$M281=OFFSET($M281,-1,0)),OFFSET(R281,-1,0),
    INT(VLOOKUP($M281,$AP:$BC,MATCH($AZ$1,$AP$1:$BC$1,0),0)*(VLOOKUP($N281,[2]ActorTable!$1:$1048576,MATCH("표준 DI pr Min",[2]ActorTable!$1:$1,0),0)+$I281*(VLOOKUP($N281,[2]ActorTable!$1:$1048576,MATCH("표준 DI pr Max",[2]ActorTable!$1:$1,0),0)-VLOOKUP($N281,[2]ActorTable!$1:$1048576,MATCH("표준 DI pr Min",[2]ActorTable!$1:$1,0),0)+1)))),
IF($M281="안 지정 캐릭터 영웅등급",
  IF(AND(OR($B281=10,$B281=11),$M281=OFFSET($M281,-1,0)),OFFSET(R281,-1,0),
    VLOOKUP($M281,$AP:$BC,MATCH($AZ$1,$AP$1:$BC$1,0),0)+INT($I281*(VLOOKUP($M281,$AP:$BC,MATCH($BA$1,$AP$1:$BC$1,0),0)-VLOOKUP($M281,$AP:$BC,MATCH($AZ$1,$AP$1:$BC$1,0),0)+1))),
IF($M281="지정 캐릭터 PP",
  IF(AND(OR($B281=10,$B281=11),$M281=OFFSET($M281,-1,0)),OFFSET(R281,-1,0),
    INT($O281*VLOOKUP($M281,$AP:$BC,MATCH($AZ$1,$AP$1:$BC$1,0),0)*IF($O281&lt;=15,1,1+($O281-15)^0.5/8)*CHOOSE(MID($N281,7,1)+1,1,1.25,2)*(VLOOKUP($M281,$AP:$BC,MATCH($BA$1,$AP$1:$BC$1,0),0)+$I281*(VLOOKUP($M281,$AP:$BC,MATCH($BB$1,$AP$1:$BC$1,0),0)-VLOOKUP($M281,$AP:$BC,MATCH($BA$1,$AP$1:$BC$1,0),0))))),
IF(OR($M281="안 지정 캐릭터 PP 일반등급",$M281="안 지정 캐릭터 PP 영웅등급"),
  IF(AND(OR($B281=10,$B281=11),$M281=OFFSET($M281,-1,0)),OFFSET(R281,-1,0),
    $O281*VLOOKUP($M281,$AP:$BC,MATCH($AZ$1,$AP$1:$BC$1,0),0)),
"그외없음")))))))</f>
        <v>삭제</v>
      </c>
      <c r="S281" t="str">
        <f ca="1">IF(OR(ISNUMBER(N281),N281="삭제",ISBLANK(N281)),"",
IF(LEFT(N281,5)="Equip",
  IF($BP$1&lt;VLOOKUP(N281,[1]EquipTable!$1:$1048576,MATCH("업데이트순번",[1]EquipTable!$1:$1,0),0),"업데이트순번이상",""),
IF(LEFT(N281,5)="Actor",
  IF($BY$1&lt;VLOOKUP(N281,[2]ActorTable!$1:$1048576,MATCH("업데이트순번",[2]ActorTable!$1:$1,0),0),"업데이트순번이상",""),
"그외없음")))</f>
        <v/>
      </c>
      <c r="T281" t="str">
        <f ca="1">IF(OR(ISNUMBER(N281),N281="삭제",ISBLANK(N281)),"",
IF(LEFT(N281,5)="Equip",IF(MID(N281,7,1)="4","전설",""),
IF(LEFT(N281,5)="Actor",IF(MID(N281,7,1)="2","전설",""),
"그외없음")))</f>
        <v/>
      </c>
      <c r="AA281" t="str">
        <f ca="1">IF(ISBLANK(AB281),"",
VLOOKUP(AB281,OFFSET(INDIRECT("$A:$B"),0,MATCH(AB$1&amp;"_Verify",INDIRECT("$1:$1"),0)-1),2,0)
)</f>
        <v/>
      </c>
      <c r="AH281" t="str">
        <f>IF(OR(ISNUMBER(AC281),AC281="삭제",ISBLANK(AC281)),"",
IF(LEFT(AC281,5)="Equip",
  IF($BP$1&lt;VLOOKUP(AC281,[1]EquipTable!$1:$1048576,MATCH("업데이트순번",[1]EquipTable!$1:$1,0),0),"업데이트순번이상",""),
IF(LEFT(AC281,5)="Actor",
  IF($BY$1&lt;VLOOKUP(AC281,[2]ActorTable!$1:$1048576,MATCH("업데이트순번",[2]ActorTable!$1:$1,0),0),"업데이트순번이상",""),
"그외없음")))</f>
        <v/>
      </c>
      <c r="AI281" s="11" t="str">
        <f>IF(OR(ISNUMBER(AC281),AC281="삭제",ISBLANK(AC281)),"",
IF(LEFT(AC281,5)="Equip",IF(MID(AC281,7,1)="4","전설",""),
IF(LEFT(AC281,5)="Actor",IF(MID(AC281,7,1)="2","전설",""),
"그외없음")))</f>
        <v/>
      </c>
      <c r="AJ281" t="str">
        <f>IF(ISBLANK($AB281),"",
IF(AND($B281&gt;=VLOOKUP($AB281,$AP:$AS,3,0),$B281&lt;=VLOOKUP($AB281,$AP:$AS,4,0)),"","슬롯타입이상"))</f>
        <v/>
      </c>
      <c r="AK281" t="str">
        <f>IF(OR(
  AND(NOT(ISERROR(FIND("상자",AB281))),ISBLANK(AC281)),
  AND(ISBLANK(AB281),ISBLANK(AC281)),
  AND(NOT(ISERROR(FIND("안 지정",AB281))),ISNUMBER(AC281))),"",
IF(AND(NOT(ISERROR(FIND("상자",AB281))),NOT(ISBLANK(AC281))),"밸류불필요",
IF(AND(NOT(ISERROR(FIND("안 지정",AB281))),NOT(ISNUMBER(AC281))),"숫자필요",
IF(NOT(ISERROR(FIND("장비",AB281))),
  IFERROR(VLOOKUP(AC281,[1]EquipTable!$A:$T,MATCH("이름참고",[1]EquipTable!$1:$1,0),0),"장비없음"),
IF(NOT(ISERROR(FIND("캐릭터",AB281))),
  IFERROR(VLOOKUP(AC281,[2]ActorTable!$A:$H,MATCH("이름참고",[2]ActorTable!$1:$1,0),0),"캐릭터없음"),
"")))))</f>
        <v/>
      </c>
      <c r="AL281">
        <v>1</v>
      </c>
      <c r="AM281" t="str">
        <f ca="1">IF(ROW()=2,AN281,OFFSET(AM281,-1,0)&amp;IF(LEN(AN281)=0,"",","&amp;AN281))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v>
      </c>
      <c r="AN281" t="str">
        <f ca="1">IF(AL281&lt;&gt;1,"",
"{"""&amp;A$1&amp;""":"&amp;A281
&amp;","""&amp;B$1&amp;""":"&amp;B281
&amp;IF(LEN(AA281)=0,"",","""&amp;AA$1&amp;""":"""&amp;AA281&amp;"""")
&amp;IF(LEN(AC281)=0,"",","""&amp;AC$1&amp;""":"""&amp;AC281&amp;"""")
&amp;IF(LEN(AD281)=0,"",","""&amp;AD$1&amp;""":"&amp;AD281)
&amp;IF(LEN(AE281)=0,"",","""&amp;AE$1&amp;""":"""&amp;AE281&amp;"""")
&amp;IF(LEN(AF281)=0,"",","""&amp;AF$1&amp;""":"&amp;AF281)
&amp;IF(LEN(AG281)=0,"",","""&amp;AG$1&amp;""":"&amp;AG281)&amp;"}")</f>
        <v>{"dy":28,"sl":9}</v>
      </c>
    </row>
    <row r="282" spans="1:40">
      <c r="A282">
        <v>29</v>
      </c>
      <c r="B282">
        <v>0</v>
      </c>
      <c r="C282">
        <f>IF(B282&lt;=9,0,
IF(B282=10,1,2))</f>
        <v>0</v>
      </c>
      <c r="D282">
        <f ca="1">RAND()</f>
        <v>2.3840609336512553E-2</v>
      </c>
      <c r="E282">
        <f ca="1">RAND()</f>
        <v>6.9224272808473541E-2</v>
      </c>
      <c r="F282">
        <f ca="1">RAND()</f>
        <v>0.5411565715469312</v>
      </c>
      <c r="G282">
        <f ca="1">RAND()</f>
        <v>0.60671353130349703</v>
      </c>
      <c r="H282">
        <f ca="1">RAND()</f>
        <v>0.98577025361302406</v>
      </c>
      <c r="I282">
        <f ca="1">RAND()</f>
        <v>0.44611038926823143</v>
      </c>
      <c r="M282" t="str">
        <f ca="1">IF(LEN(J282)&lt;&gt;0,J282,VLOOKUP(D282+$B282,$BJ:$BK,MATCH($BK$1,$BJ$1:$BK$1,0),1))</f>
        <v>지정 장비</v>
      </c>
      <c r="N282" t="str">
        <f ca="1">IF(LEN(K282)&lt;&gt;0,
  IF(LEN($J282)=0,"두 칸 모두 입력",
  IF($J282="지정 장비",K282,INDEX($CA:$CA,MATCH(K282,$CB:$CB,0)))),
IF($M282="삭제","삭제",
IF($M282="지정 장비",VLOOKUP($E282,OFFSET($BS:$BV,0,IF($B282=6,1,IF($B282=7,2,0))),MATCH($BV$1,OFFSET($BS$1:$BV$1,0,IF($B282=6,1,IF($B282=7,2,0))),0),1),
IF(OR($M282="캐릭터 상자 일반등급",$M282="캐릭터 상자 영웅등급"),"삭제",
IF(OR($M282="지정 캐릭터",$M282="지정 캐릭터 PP",IF(ISERROR(FIND("지정 캐릭터 LBP",$M282)),0,1)),
  IF(AND(OR($B282=10,$B282=11),$M282=OFFSET($M282,-1,0)),OFFSET(N282,-1,0),VLOOKUP($E282,$BZ:$CA,MATCH($CA$1,$BZ$1:$CA$1,0),1)),
IF(OR($M282="안 지정 캐릭터 영웅등급",$M282="안 지정 캐릭터 PP 일반등급",$M282="안 지정 캐릭터 PP 영웅등급"),
  IF(AND(OR($B282=10,$B282=11),$M282=OFFSET($M282,-1,0)),OFFSET(N282,-1,0),INT($E282*100000)),
"그외없음"))))))</f>
        <v>Equip0202</v>
      </c>
      <c r="O282">
        <f ca="1">IF(LEN(L282)&lt;&gt;0,
  IF(OR(LEN($J282)=0,LEN($K282)=0),"세 칸 모두 입력",L282),
IF($M282="삭제","삭제",
IF(OR($M282="지정 장비",$M282="캐릭터 상자 일반등급",$M282="캐릭터 상자 영웅등급",$M282="지정 캐릭터",IF(ISERROR(FIND("지정 캐릭터 LBP",$M282)),0,1),$M282="안 지정 캐릭터 영웅등급"),1,
IF($M282="지정 캐릭터 PP",
  IF(AND(OR($B282=10,$B282=11),$M282=OFFSET($M282,-1,0)),OFFSET(O282,-1,0),
    VLOOKUP($M282,$AP:$BB,MATCH($AX$1,$AP$1:$BB$1,0),0)+INT($E282*(VLOOKUP($M282,$AP:$BB,MATCH($AY$1,$AP$1:$BB$1,0),0)-VLOOKUP($M282,$AP:$BB,MATCH($AX$1,$AP$1:$BB$1,0),0)+1))),
IF(OR($M282="안 지정 캐릭터 PP 일반등급",$M282="안 지정 캐릭터 PP 영웅등급"),
  IF(AND(OR($B282=10,$B282=11),$M282=OFFSET($M282,-1,0)),OFFSET(O282,-1,0),
    VLOOKUP($M282,$AP:$BB,MATCH($AX$1,$AP$1:$BB$1,0),0)+INT($E282*(VLOOKUP($M282,$AP:$BB,MATCH($AY$1,$AP$1:$BB$1,0),0)-VLOOKUP($M282,$AP:$BB,MATCH($AX$1,$AP$1:$BB$1,0),0)+1))),
"그외없음")))))</f>
        <v>1</v>
      </c>
      <c r="P282" t="str">
        <f ca="1">IF($M282="삭제","삭제",
IF($M282="지정 장비",
  IF(ISBLANK(VLOOKUP($N282,[1]EquipTable!$1:$1048576,MATCH("표준 GO pr Min",[1]EquipTable!$1:$1,0),0)),"DI",
    IF(ISBLANK(VLOOKUP($N282,[1]EquipTable!$1:$1048576,MATCH("표준 DI pr Min",[1]EquipTable!$1:$1,0),0)),"GO",
      IF(G282&lt;IF($B282&lt;=1,0.5,0.25),"DI","GO"))),
IF(OR($M282="캐릭터 상자 일반등급",$M282="캐릭터 상자 영웅등급"),"DI",
IF(OR($M282="지정 캐릭터",IF(ISERROR(FIND("지정 캐릭터 LBP",$M282)),0,1),$M282="안 지정 캐릭터 영웅등급"),"DI",
IF($M282="지정 캐릭터 PP","DI",
IF(OR($M282="안 지정 캐릭터 PP 일반등급",$M282="안 지정 캐릭터 PP 영웅등급"),"GO",
"그외없음"))))))</f>
        <v>GO</v>
      </c>
      <c r="Q282" t="str">
        <f ca="1">IF($M282="삭제","삭제",
IF($P282="GO","삭제",
IF($M282="지정 장비",
  IF(ISBLANK(VLOOKUP($N282,[1]EquipTable!$1:$1048576,MATCH("표준 DI pp Min",[1]EquipTable!$1:$1,0),0)),"삭제",
    VLOOKUP($N282,[1]EquipTable!$1:$1048576,MATCH("표준 DI pp Min",[1]EquipTable!$1:$1,0),0)+INT($H282*(VLOOKUP($N282,[1]EquipTable!$1:$1048576,MATCH("표준 DI pp Max",[1]EquipTable!$1:$1,0),0)-VLOOKUP($N282,[1]EquipTable!$1:$1048576,MATCH("표준 DI pp Min",[1]EquipTable!$1:$1,0),0)+1))),
IF(OR($M282="캐릭터 상자 일반등급",$M282="캐릭터 상자 영웅등급"),"삭제",
IF(OR($M282="지정 캐릭터",IF(ISERROR(FIND("지정 캐릭터 LBP",$M282)),0,1)),
  IF(AND(OR($B282=10,$B282=11),$M282=OFFSET($M282,-1,0)),OFFSET(Q282,-1,0),
    IF(ISBLANK(VLOOKUP($N282,[2]ActorTable!$1:$1048576,MATCH("표준 DI pp Min",[2]ActorTable!$1:$1,0),0)),"삭제",
      INT(VLOOKUP($M282,$AP:$BC,MATCH($AZ$1,$AP$1:$BC$1,0),0)*(VLOOKUP($N282,[2]ActorTable!$1:$1048576,MATCH("표준 DI pp Min",[2]ActorTable!$1:$1,0),0)+$H282*(VLOOKUP($N282,[2]ActorTable!$1:$1048576,MATCH("표준 DI pp Max",[2]ActorTable!$1:$1,0),0)-VLOOKUP($N282,[2]ActorTable!$1:$1048576,MATCH("표준 DI pp Min",[2]ActorTable!$1:$1,0),0)+1))))),
IF($M282="안 지정 캐릭터 영웅등급",
  IF(AND(OR($B282=10,$B282=11),$M282=OFFSET($M282,-1,0)),OFFSET(Q282,-1,0),
    VLOOKUP($M282,$AP:$BC,MATCH($BB$1,$AP$1:$BC$1,0),0)+INT($H282*(VLOOKUP($M282,$AP:$BC,MATCH($BC$1,$AP$1:$BC$1,0),0)-VLOOKUP($M282,$AP:$BC,MATCH($BB$1,$AP$1:$BC$1,0),0)+1))),
IF($M282="지정 캐릭터 PP",
  IF(AND(OR($B282=10,$B282=11),$M282=OFFSET($M282,-1,0)),OFFSET(Q282,-1,0),
    INT($O282*VLOOKUP($M282,$AP:$BC,MATCH($AZ$1,$AP$1:$BC$1,0),0)*IF($O282&lt;=15,1,1+($O282-15)^0.5/8)*CHOOSE(MID($N282,7,1)+1,1,1.25,2))),
"그외없음")))))))</f>
        <v>삭제</v>
      </c>
      <c r="R282">
        <f ca="1">IF($M282="삭제","삭제",
IF($M282="지정 장비",
  IF($P282="DI",
    VLOOKUP($N282,[1]EquipTable!$1:$1048576,MATCH("표준 DI pr Min",[1]EquipTable!$1:$1,0),0)+INT($I282*(VLOOKUP($N282,[1]EquipTable!$1:$1048576,MATCH("표준 DI pr Max",[1]EquipTable!$1:$1,0),0)-VLOOKUP($N282,[1]EquipTable!$1:$1048576,MATCH("표준 DI pr Min",[1]EquipTable!$1:$1,0),0)+1)),
    ROUNDDOWN(VLOOKUP($N282,[1]EquipTable!$1:$1048576,MATCH("표준 GO pr Min",[1]EquipTable!$1:$1,0),0)+INT($I282*(VLOOKUP($N282,[1]EquipTable!$1:$1048576,MATCH("표준 GO pr Max",[1]EquipTable!$1:$1,0),0)-VLOOKUP($N282,[1]EquipTable!$1:$1048576,MATCH("표준 GO pr Min",[1]EquipTable!$1:$1,0),0)+100)),-2)),
IF(OR($M282="캐릭터 상자 일반등급",$M282="캐릭터 상자 영웅등급"),VLOOKUP($M282,$AP:$BC,MATCH($AZ$1,$AP$1:$BC$1,0),0),
IF(OR($M282="지정 캐릭터",IF(ISERROR(FIND("지정 캐릭터 LBP",$M282)),0,1)),
  IF(AND(OR($B282=10,$B282=11),$M282=OFFSET($M282,-1,0)),OFFSET(R282,-1,0),
    INT(VLOOKUP($M282,$AP:$BC,MATCH($AZ$1,$AP$1:$BC$1,0),0)*(VLOOKUP($N282,[2]ActorTable!$1:$1048576,MATCH("표준 DI pr Min",[2]ActorTable!$1:$1,0),0)+$I282*(VLOOKUP($N282,[2]ActorTable!$1:$1048576,MATCH("표준 DI pr Max",[2]ActorTable!$1:$1,0),0)-VLOOKUP($N282,[2]ActorTable!$1:$1048576,MATCH("표준 DI pr Min",[2]ActorTable!$1:$1,0),0)+1)))),
IF($M282="안 지정 캐릭터 영웅등급",
  IF(AND(OR($B282=10,$B282=11),$M282=OFFSET($M282,-1,0)),OFFSET(R282,-1,0),
    VLOOKUP($M282,$AP:$BC,MATCH($AZ$1,$AP$1:$BC$1,0),0)+INT($I282*(VLOOKUP($M282,$AP:$BC,MATCH($BA$1,$AP$1:$BC$1,0),0)-VLOOKUP($M282,$AP:$BC,MATCH($AZ$1,$AP$1:$BC$1,0),0)+1))),
IF($M282="지정 캐릭터 PP",
  IF(AND(OR($B282=10,$B282=11),$M282=OFFSET($M282,-1,0)),OFFSET(R282,-1,0),
    INT($O282*VLOOKUP($M282,$AP:$BC,MATCH($AZ$1,$AP$1:$BC$1,0),0)*IF($O282&lt;=15,1,1+($O282-15)^0.5/8)*CHOOSE(MID($N282,7,1)+1,1,1.25,2)*(VLOOKUP($M282,$AP:$BC,MATCH($BA$1,$AP$1:$BC$1,0),0)+$I282*(VLOOKUP($M282,$AP:$BC,MATCH($BB$1,$AP$1:$BC$1,0),0)-VLOOKUP($M282,$AP:$BC,MATCH($BA$1,$AP$1:$BC$1,0),0))))),
IF(OR($M282="안 지정 캐릭터 PP 일반등급",$M282="안 지정 캐릭터 PP 영웅등급"),
  IF(AND(OR($B282=10,$B282=11),$M282=OFFSET($M282,-1,0)),OFFSET(R282,-1,0),
    $O282*VLOOKUP($M282,$AP:$BC,MATCH($AZ$1,$AP$1:$BC$1,0),0)),
"그외없음")))))))</f>
        <v>2900</v>
      </c>
      <c r="S282" t="str">
        <f ca="1">IF(OR(ISNUMBER(N282),N282="삭제",ISBLANK(N282)),"",
IF(LEFT(N282,5)="Equip",
  IF($BP$1&lt;VLOOKUP(N282,[1]EquipTable!$1:$1048576,MATCH("업데이트순번",[1]EquipTable!$1:$1,0),0),"업데이트순번이상",""),
IF(LEFT(N282,5)="Actor",
  IF($BY$1&lt;VLOOKUP(N282,[2]ActorTable!$1:$1048576,MATCH("업데이트순번",[2]ActorTable!$1:$1,0),0),"업데이트순번이상",""),
"그외없음")))</f>
        <v/>
      </c>
      <c r="T282" t="str">
        <f ca="1">IF(OR(ISNUMBER(N282),N282="삭제",ISBLANK(N282)),"",
IF(LEFT(N282,5)="Equip",IF(MID(N282,7,1)="4","전설",""),
IF(LEFT(N282,5)="Actor",IF(MID(N282,7,1)="2","전설",""),
"그외없음")))</f>
        <v/>
      </c>
      <c r="U282" t="s">
        <v>83</v>
      </c>
      <c r="W282">
        <v>1</v>
      </c>
      <c r="X282" t="s">
        <v>129</v>
      </c>
      <c r="Z282">
        <v>29</v>
      </c>
      <c r="AA282" t="str">
        <f ca="1">IF(ISBLANK(AB282),"",
VLOOKUP(AB282,OFFSET(INDIRECT("$A:$B"),0,MATCH(AB$1&amp;"_Verify",INDIRECT("$1:$1"),0)-1),2,0)
)</f>
        <v>upn</v>
      </c>
      <c r="AB282" t="s">
        <v>92</v>
      </c>
      <c r="AC282">
        <v>13898</v>
      </c>
      <c r="AD282">
        <v>9</v>
      </c>
      <c r="AE282" t="s">
        <v>125</v>
      </c>
      <c r="AG282">
        <v>2700</v>
      </c>
      <c r="AH282" t="str">
        <f>IF(OR(ISNUMBER(AC282),AC282="삭제",ISBLANK(AC282)),"",
IF(LEFT(AC282,5)="Equip",
  IF($BP$1&lt;VLOOKUP(AC282,[1]EquipTable!$1:$1048576,MATCH("업데이트순번",[1]EquipTable!$1:$1,0),0),"업데이트순번이상",""),
IF(LEFT(AC282,5)="Actor",
  IF($BY$1&lt;VLOOKUP(AC282,[2]ActorTable!$1:$1048576,MATCH("업데이트순번",[2]ActorTable!$1:$1,0),0),"업데이트순번이상",""),
"그외없음")))</f>
        <v/>
      </c>
      <c r="AI282" s="11" t="str">
        <f>IF(OR(ISNUMBER(AC282),AC282="삭제",ISBLANK(AC282)),"",
IF(LEFT(AC282,5)="Equip",IF(MID(AC282,7,1)="4","전설",""),
IF(LEFT(AC282,5)="Actor",IF(MID(AC282,7,1)="2","전설",""),
"그외없음")))</f>
        <v/>
      </c>
      <c r="AJ282" t="str">
        <f>IF(ISBLANK($AB282),"",
IF(AND($B282&gt;=VLOOKUP($AB282,$AP:$AS,3,0),$B282&lt;=VLOOKUP($AB282,$AP:$AS,4,0)),"","슬롯타입이상"))</f>
        <v/>
      </c>
      <c r="AK282" t="str">
        <f>IF(OR(
  AND(NOT(ISERROR(FIND("상자",AB282))),ISBLANK(AC282)),
  AND(ISBLANK(AB282),ISBLANK(AC282)),
  AND(NOT(ISERROR(FIND("안 지정",AB282))),ISNUMBER(AC282))),"",
IF(AND(NOT(ISERROR(FIND("상자",AB282))),NOT(ISBLANK(AC282))),"밸류불필요",
IF(AND(NOT(ISERROR(FIND("안 지정",AB282))),NOT(ISNUMBER(AC282))),"숫자필요",
IF(NOT(ISERROR(FIND("장비",AB282))),
  IFERROR(VLOOKUP(AC282,[1]EquipTable!$A:$T,MATCH("이름참고",[1]EquipTable!$1:$1,0),0),"장비없음"),
IF(NOT(ISERROR(FIND("캐릭터",AB282))),
  IFERROR(VLOOKUP(AC282,[2]ActorTable!$A:$H,MATCH("이름참고",[2]ActorTable!$1:$1,0),0),"캐릭터없음"),
"")))))</f>
        <v/>
      </c>
      <c r="AL282">
        <v>1</v>
      </c>
      <c r="AM282" t="str">
        <f ca="1">IF(ROW()=2,AN282,OFFSET(AM282,-1,0)&amp;IF(LEN(AN282)=0,"",","&amp;AN282))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v>
      </c>
      <c r="AN282" t="str">
        <f ca="1">IF(AL282&lt;&gt;1,"",
"{"""&amp;A$1&amp;""":"&amp;A282
&amp;","""&amp;B$1&amp;""":"&amp;B282
&amp;IF(LEN(AA282)=0,"",","""&amp;AA$1&amp;""":"""&amp;AA282&amp;"""")
&amp;IF(LEN(AC282)=0,"",","""&amp;AC$1&amp;""":"""&amp;AC282&amp;"""")
&amp;IF(LEN(AD282)=0,"",","""&amp;AD$1&amp;""":"&amp;AD282)
&amp;IF(LEN(AE282)=0,"",","""&amp;AE$1&amp;""":"""&amp;AE282&amp;"""")
&amp;IF(LEN(AF282)=0,"",","""&amp;AF$1&amp;""":"&amp;AF282)
&amp;IF(LEN(AG282)=0,"",","""&amp;AG$1&amp;""":"&amp;AG282)&amp;"}")</f>
        <v>{"dy":29,"sl":0,"tp":"upn","vl":"13898","cn":9,"pt":"GO","pr":2700}</v>
      </c>
    </row>
    <row r="283" spans="1:40">
      <c r="A283">
        <v>29</v>
      </c>
      <c r="B283">
        <v>1</v>
      </c>
      <c r="C283">
        <f>IF(B283&lt;=9,0,
IF(B283=10,1,2))</f>
        <v>0</v>
      </c>
      <c r="D283">
        <f ca="1">RAND()</f>
        <v>6.0852252018500863E-2</v>
      </c>
      <c r="E283">
        <f ca="1">RAND()</f>
        <v>0.30113004288423806</v>
      </c>
      <c r="F283">
        <f ca="1">RAND()</f>
        <v>0.62544281276805458</v>
      </c>
      <c r="G283">
        <f ca="1">RAND()</f>
        <v>0.30864612958587456</v>
      </c>
      <c r="H283">
        <f ca="1">RAND()</f>
        <v>0.91184336467583815</v>
      </c>
      <c r="I283">
        <f ca="1">RAND()</f>
        <v>0.69668572986319321</v>
      </c>
      <c r="M283" t="str">
        <f ca="1">IF(LEN(J283)&lt;&gt;0,J283,VLOOKUP(D283+$B283,$BJ:$BK,MATCH($BK$1,$BJ$1:$BK$1,0),1))</f>
        <v>지정 장비</v>
      </c>
      <c r="N283" t="str">
        <f ca="1">IF(LEN(K283)&lt;&gt;0,
  IF(LEN($J283)=0,"두 칸 모두 입력",
  IF($J283="지정 장비",K283,INDEX($CA:$CA,MATCH(K283,$CB:$CB,0)))),
IF($M283="삭제","삭제",
IF($M283="지정 장비",VLOOKUP($E283,OFFSET($BS:$BV,0,IF($B283=6,1,IF($B283=7,2,0))),MATCH($BV$1,OFFSET($BS$1:$BV$1,0,IF($B283=6,1,IF($B283=7,2,0))),0),1),
IF(OR($M283="캐릭터 상자 일반등급",$M283="캐릭터 상자 영웅등급"),"삭제",
IF(OR($M283="지정 캐릭터",$M283="지정 캐릭터 PP",IF(ISERROR(FIND("지정 캐릭터 LBP",$M283)),0,1)),
  IF(AND(OR($B283=10,$B283=11),$M283=OFFSET($M283,-1,0)),OFFSET(N283,-1,0),VLOOKUP($E283,$BZ:$CA,MATCH($CA$1,$BZ$1:$CA$1,0),1)),
IF(OR($M283="안 지정 캐릭터 영웅등급",$M283="안 지정 캐릭터 PP 일반등급",$M283="안 지정 캐릭터 PP 영웅등급"),
  IF(AND(OR($B283=10,$B283=11),$M283=OFFSET($M283,-1,0)),OFFSET(N283,-1,0),INT($E283*100000)),
"그외없음"))))))</f>
        <v>Equip2202</v>
      </c>
      <c r="O283">
        <f ca="1">IF(LEN(L283)&lt;&gt;0,
  IF(OR(LEN($J283)=0,LEN($K283)=0),"세 칸 모두 입력",L283),
IF($M283="삭제","삭제",
IF(OR($M283="지정 장비",$M283="캐릭터 상자 일반등급",$M283="캐릭터 상자 영웅등급",$M283="지정 캐릭터",IF(ISERROR(FIND("지정 캐릭터 LBP",$M283)),0,1),$M283="안 지정 캐릭터 영웅등급"),1,
IF($M283="지정 캐릭터 PP",
  IF(AND(OR($B283=10,$B283=11),$M283=OFFSET($M283,-1,0)),OFFSET(O283,-1,0),
    VLOOKUP($M283,$AP:$BB,MATCH($AX$1,$AP$1:$BB$1,0),0)+INT($E283*(VLOOKUP($M283,$AP:$BB,MATCH($AY$1,$AP$1:$BB$1,0),0)-VLOOKUP($M283,$AP:$BB,MATCH($AX$1,$AP$1:$BB$1,0),0)+1))),
IF(OR($M283="안 지정 캐릭터 PP 일반등급",$M283="안 지정 캐릭터 PP 영웅등급"),
  IF(AND(OR($B283=10,$B283=11),$M283=OFFSET($M283,-1,0)),OFFSET(O283,-1,0),
    VLOOKUP($M283,$AP:$BB,MATCH($AX$1,$AP$1:$BB$1,0),0)+INT($E283*(VLOOKUP($M283,$AP:$BB,MATCH($AY$1,$AP$1:$BB$1,0),0)-VLOOKUP($M283,$AP:$BB,MATCH($AX$1,$AP$1:$BB$1,0),0)+1))),
"그외없음")))))</f>
        <v>1</v>
      </c>
      <c r="P283" t="str">
        <f ca="1">IF($M283="삭제","삭제",
IF($M283="지정 장비",
  IF(ISBLANK(VLOOKUP($N283,[1]EquipTable!$1:$1048576,MATCH("표준 GO pr Min",[1]EquipTable!$1:$1,0),0)),"DI",
    IF(ISBLANK(VLOOKUP($N283,[1]EquipTable!$1:$1048576,MATCH("표준 DI pr Min",[1]EquipTable!$1:$1,0),0)),"GO",
      IF(G283&lt;IF($B283&lt;=1,0.5,0.25),"DI","GO"))),
IF(OR($M283="캐릭터 상자 일반등급",$M283="캐릭터 상자 영웅등급"),"DI",
IF(OR($M283="지정 캐릭터",IF(ISERROR(FIND("지정 캐릭터 LBP",$M283)),0,1),$M283="안 지정 캐릭터 영웅등급"),"DI",
IF($M283="지정 캐릭터 PP","DI",
IF(OR($M283="안 지정 캐릭터 PP 일반등급",$M283="안 지정 캐릭터 PP 영웅등급"),"GO",
"그외없음"))))))</f>
        <v>DI</v>
      </c>
      <c r="Q283" t="str">
        <f ca="1">IF($M283="삭제","삭제",
IF($P283="GO","삭제",
IF($M283="지정 장비",
  IF(ISBLANK(VLOOKUP($N283,[1]EquipTable!$1:$1048576,MATCH("표준 DI pp Min",[1]EquipTable!$1:$1,0),0)),"삭제",
    VLOOKUP($N283,[1]EquipTable!$1:$1048576,MATCH("표준 DI pp Min",[1]EquipTable!$1:$1,0),0)+INT($H283*(VLOOKUP($N283,[1]EquipTable!$1:$1048576,MATCH("표준 DI pp Max",[1]EquipTable!$1:$1,0),0)-VLOOKUP($N283,[1]EquipTable!$1:$1048576,MATCH("표준 DI pp Min",[1]EquipTable!$1:$1,0),0)+1))),
IF(OR($M283="캐릭터 상자 일반등급",$M283="캐릭터 상자 영웅등급"),"삭제",
IF(OR($M283="지정 캐릭터",IF(ISERROR(FIND("지정 캐릭터 LBP",$M283)),0,1)),
  IF(AND(OR($B283=10,$B283=11),$M283=OFFSET($M283,-1,0)),OFFSET(Q283,-1,0),
    IF(ISBLANK(VLOOKUP($N283,[2]ActorTable!$1:$1048576,MATCH("표준 DI pp Min",[2]ActorTable!$1:$1,0),0)),"삭제",
      INT(VLOOKUP($M283,$AP:$BC,MATCH($AZ$1,$AP$1:$BC$1,0),0)*(VLOOKUP($N283,[2]ActorTable!$1:$1048576,MATCH("표준 DI pp Min",[2]ActorTable!$1:$1,0),0)+$H283*(VLOOKUP($N283,[2]ActorTable!$1:$1048576,MATCH("표준 DI pp Max",[2]ActorTable!$1:$1,0),0)-VLOOKUP($N283,[2]ActorTable!$1:$1048576,MATCH("표준 DI pp Min",[2]ActorTable!$1:$1,0),0)+1))))),
IF($M283="안 지정 캐릭터 영웅등급",
  IF(AND(OR($B283=10,$B283=11),$M283=OFFSET($M283,-1,0)),OFFSET(Q283,-1,0),
    VLOOKUP($M283,$AP:$BC,MATCH($BB$1,$AP$1:$BC$1,0),0)+INT($H283*(VLOOKUP($M283,$AP:$BC,MATCH($BC$1,$AP$1:$BC$1,0),0)-VLOOKUP($M283,$AP:$BC,MATCH($BB$1,$AP$1:$BC$1,0),0)+1))),
IF($M283="지정 캐릭터 PP",
  IF(AND(OR($B283=10,$B283=11),$M283=OFFSET($M283,-1,0)),OFFSET(Q283,-1,0),
    INT($O283*VLOOKUP($M283,$AP:$BC,MATCH($AZ$1,$AP$1:$BC$1,0),0)*IF($O283&lt;=15,1,1+($O283-15)^0.5/8)*CHOOSE(MID($N283,7,1)+1,1,1.25,2))),
"그외없음")))))))</f>
        <v>삭제</v>
      </c>
      <c r="R283">
        <f ca="1">IF($M283="삭제","삭제",
IF($M283="지정 장비",
  IF($P283="DI",
    VLOOKUP($N283,[1]EquipTable!$1:$1048576,MATCH("표준 DI pr Min",[1]EquipTable!$1:$1,0),0)+INT($I283*(VLOOKUP($N283,[1]EquipTable!$1:$1048576,MATCH("표준 DI pr Max",[1]EquipTable!$1:$1,0),0)-VLOOKUP($N283,[1]EquipTable!$1:$1048576,MATCH("표준 DI pr Min",[1]EquipTable!$1:$1,0),0)+1)),
    ROUNDDOWN(VLOOKUP($N283,[1]EquipTable!$1:$1048576,MATCH("표준 GO pr Min",[1]EquipTable!$1:$1,0),0)+INT($I283*(VLOOKUP($N283,[1]EquipTable!$1:$1048576,MATCH("표준 GO pr Max",[1]EquipTable!$1:$1,0),0)-VLOOKUP($N283,[1]EquipTable!$1:$1048576,MATCH("표준 GO pr Min",[1]EquipTable!$1:$1,0),0)+100)),-2)),
IF(OR($M283="캐릭터 상자 일반등급",$M283="캐릭터 상자 영웅등급"),VLOOKUP($M283,$AP:$BC,MATCH($AZ$1,$AP$1:$BC$1,0),0),
IF(OR($M283="지정 캐릭터",IF(ISERROR(FIND("지정 캐릭터 LBP",$M283)),0,1)),
  IF(AND(OR($B283=10,$B283=11),$M283=OFFSET($M283,-1,0)),OFFSET(R283,-1,0),
    INT(VLOOKUP($M283,$AP:$BC,MATCH($AZ$1,$AP$1:$BC$1,0),0)*(VLOOKUP($N283,[2]ActorTable!$1:$1048576,MATCH("표준 DI pr Min",[2]ActorTable!$1:$1,0),0)+$I283*(VLOOKUP($N283,[2]ActorTable!$1:$1048576,MATCH("표준 DI pr Max",[2]ActorTable!$1:$1,0),0)-VLOOKUP($N283,[2]ActorTable!$1:$1048576,MATCH("표준 DI pr Min",[2]ActorTable!$1:$1,0),0)+1)))),
IF($M283="안 지정 캐릭터 영웅등급",
  IF(AND(OR($B283=10,$B283=11),$M283=OFFSET($M283,-1,0)),OFFSET(R283,-1,0),
    VLOOKUP($M283,$AP:$BC,MATCH($AZ$1,$AP$1:$BC$1,0),0)+INT($I283*(VLOOKUP($M283,$AP:$BC,MATCH($BA$1,$AP$1:$BC$1,0),0)-VLOOKUP($M283,$AP:$BC,MATCH($AZ$1,$AP$1:$BC$1,0),0)+1))),
IF($M283="지정 캐릭터 PP",
  IF(AND(OR($B283=10,$B283=11),$M283=OFFSET($M283,-1,0)),OFFSET(R283,-1,0),
    INT($O283*VLOOKUP($M283,$AP:$BC,MATCH($AZ$1,$AP$1:$BC$1,0),0)*IF($O283&lt;=15,1,1+($O283-15)^0.5/8)*CHOOSE(MID($N283,7,1)+1,1,1.25,2)*(VLOOKUP($M283,$AP:$BC,MATCH($BA$1,$AP$1:$BC$1,0),0)+$I283*(VLOOKUP($M283,$AP:$BC,MATCH($BB$1,$AP$1:$BC$1,0),0)-VLOOKUP($M283,$AP:$BC,MATCH($BA$1,$AP$1:$BC$1,0),0))))),
IF(OR($M283="안 지정 캐릭터 PP 일반등급",$M283="안 지정 캐릭터 PP 영웅등급"),
  IF(AND(OR($B283=10,$B283=11),$M283=OFFSET($M283,-1,0)),OFFSET(R283,-1,0),
    $O283*VLOOKUP($M283,$AP:$BC,MATCH($AZ$1,$AP$1:$BC$1,0),0)),
"그외없음")))))))</f>
        <v>5</v>
      </c>
      <c r="S283" t="str">
        <f ca="1">IF(OR(ISNUMBER(N283),N283="삭제",ISBLANK(N283)),"",
IF(LEFT(N283,5)="Equip",
  IF($BP$1&lt;VLOOKUP(N283,[1]EquipTable!$1:$1048576,MATCH("업데이트순번",[1]EquipTable!$1:$1,0),0),"업데이트순번이상",""),
IF(LEFT(N283,5)="Actor",
  IF($BY$1&lt;VLOOKUP(N283,[2]ActorTable!$1:$1048576,MATCH("업데이트순번",[2]ActorTable!$1:$1,0),0),"업데이트순번이상",""),
"그외없음")))</f>
        <v/>
      </c>
      <c r="T283" t="str">
        <f ca="1">IF(OR(ISNUMBER(N283),N283="삭제",ISBLANK(N283)),"",
IF(LEFT(N283,5)="Equip",IF(MID(N283,7,1)="4","전설",""),
IF(LEFT(N283,5)="Actor",IF(MID(N283,7,1)="2","전설",""),
"그외없음")))</f>
        <v/>
      </c>
      <c r="U283" t="s">
        <v>82</v>
      </c>
      <c r="V283" t="s">
        <v>199</v>
      </c>
      <c r="W283">
        <v>1</v>
      </c>
      <c r="X283" t="s">
        <v>125</v>
      </c>
      <c r="Z283">
        <v>3200</v>
      </c>
      <c r="AA283" t="str">
        <f ca="1">IF(ISBLANK(AB283),"",
VLOOKUP(AB283,OFFSET(INDIRECT("$A:$B"),0,MATCH(AB$1&amp;"_Verify",INDIRECT("$1:$1"),0)-1),2,0)
)</f>
        <v>fe</v>
      </c>
      <c r="AB283" t="s">
        <v>82</v>
      </c>
      <c r="AC283" t="s">
        <v>449</v>
      </c>
      <c r="AD283">
        <v>1</v>
      </c>
      <c r="AE283" t="s">
        <v>125</v>
      </c>
      <c r="AG283">
        <v>600</v>
      </c>
      <c r="AH283" t="str">
        <f ca="1">IF(OR(ISNUMBER(AC283),AC283="삭제",ISBLANK(AC283)),"",
IF(LEFT(AC283,5)="Equip",
  IF($BP$1&lt;VLOOKUP(AC283,[1]EquipTable!$1:$1048576,MATCH("업데이트순번",[1]EquipTable!$1:$1,0),0),"업데이트순번이상",""),
IF(LEFT(AC283,5)="Actor",
  IF($BY$1&lt;VLOOKUP(AC283,[2]ActorTable!$1:$1048576,MATCH("업데이트순번",[2]ActorTable!$1:$1,0),0),"업데이트순번이상",""),
"그외없음")))</f>
        <v/>
      </c>
      <c r="AI283" s="11" t="str">
        <f>IF(OR(ISNUMBER(AC283),AC283="삭제",ISBLANK(AC283)),"",
IF(LEFT(AC283,5)="Equip",IF(MID(AC283,7,1)="4","전설",""),
IF(LEFT(AC283,5)="Actor",IF(MID(AC283,7,1)="2","전설",""),
"그외없음")))</f>
        <v/>
      </c>
      <c r="AJ283" t="str">
        <f>IF(ISBLANK($AB283),"",
IF(AND($B283&gt;=VLOOKUP($AB283,$AP:$AS,3,0),$B283&lt;=VLOOKUP($AB283,$AP:$AS,4,0)),"","슬롯타입이상"))</f>
        <v/>
      </c>
      <c r="AK283" t="str">
        <f ca="1">IF(OR(
  AND(NOT(ISERROR(FIND("상자",AB283))),ISBLANK(AC283)),
  AND(ISBLANK(AB283),ISBLANK(AC283)),
  AND(NOT(ISERROR(FIND("안 지정",AB283))),ISNUMBER(AC283))),"",
IF(AND(NOT(ISERROR(FIND("상자",AB283))),NOT(ISBLANK(AC283))),"밸류불필요",
IF(AND(NOT(ISERROR(FIND("안 지정",AB283))),NOT(ISNUMBER(AC283))),"숫자필요",
IF(NOT(ISERROR(FIND("장비",AB283))),
  IFERROR(VLOOKUP(AC283,[1]EquipTable!$A:$T,MATCH("이름참고",[1]EquipTable!$1:$1,0),0),"장비없음"),
IF(NOT(ISERROR(FIND("캐릭터",AB283))),
  IFERROR(VLOOKUP(AC283,[2]ActorTable!$A:$H,MATCH("이름참고",[2]ActorTable!$1:$1,0),0),"캐릭터없음"),
"")))))</f>
        <v>그린 아이즈</v>
      </c>
      <c r="AL283">
        <v>1</v>
      </c>
      <c r="AM283" t="str">
        <f ca="1">IF(ROW()=2,AN283,OFFSET(AM283,-1,0)&amp;IF(LEN(AN283)=0,"",","&amp;AN283))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v>
      </c>
      <c r="AN283" t="str">
        <f ca="1">IF(AL283&lt;&gt;1,"",
"{"""&amp;A$1&amp;""":"&amp;A283
&amp;","""&amp;B$1&amp;""":"&amp;B283
&amp;IF(LEN(AA283)=0,"",","""&amp;AA$1&amp;""":"""&amp;AA283&amp;"""")
&amp;IF(LEN(AC283)=0,"",","""&amp;AC$1&amp;""":"""&amp;AC283&amp;"""")
&amp;IF(LEN(AD283)=0,"",","""&amp;AD$1&amp;""":"&amp;AD283)
&amp;IF(LEN(AE283)=0,"",","""&amp;AE$1&amp;""":"""&amp;AE283&amp;"""")
&amp;IF(LEN(AF283)=0,"",","""&amp;AF$1&amp;""":"&amp;AF283)
&amp;IF(LEN(AG283)=0,"",","""&amp;AG$1&amp;""":"&amp;AG283)&amp;"}")</f>
        <v>{"dy":29,"sl":1,"tp":"fe","vl":"Equip5002","cn":1,"pt":"GO","pr":600}</v>
      </c>
    </row>
    <row r="284" spans="1:40">
      <c r="A284">
        <v>29</v>
      </c>
      <c r="B284">
        <v>2</v>
      </c>
      <c r="C284">
        <f>IF(B284&lt;=9,0,
IF(B284=10,1,2))</f>
        <v>0</v>
      </c>
      <c r="D284">
        <f ca="1">RAND()</f>
        <v>0.26568399616175176</v>
      </c>
      <c r="E284">
        <f ca="1">RAND()</f>
        <v>0.85462418143448204</v>
      </c>
      <c r="F284">
        <f ca="1">RAND()</f>
        <v>0.97584995003671327</v>
      </c>
      <c r="G284">
        <f ca="1">RAND()</f>
        <v>0.68206845777245884</v>
      </c>
      <c r="H284">
        <f ca="1">RAND()</f>
        <v>0.54151118797396525</v>
      </c>
      <c r="I284">
        <f ca="1">RAND()</f>
        <v>0.25217444118336463</v>
      </c>
      <c r="M284" t="str">
        <f ca="1">IF(LEN(J284)&lt;&gt;0,J284,VLOOKUP(D284+$B284,$BJ:$BK,MATCH($BK$1,$BJ$1:$BK$1,0),1))</f>
        <v>안 지정 캐릭터 PP 영웅등급</v>
      </c>
      <c r="N284">
        <f ca="1">IF(LEN(K284)&lt;&gt;0,
  IF(LEN($J284)=0,"두 칸 모두 입력",
  IF($J284="지정 장비",K284,INDEX($CA:$CA,MATCH(K284,$CB:$CB,0)))),
IF($M284="삭제","삭제",
IF($M284="지정 장비",VLOOKUP($E284,OFFSET($BS:$BV,0,IF($B284=6,1,IF($B284=7,2,0))),MATCH($BV$1,OFFSET($BS$1:$BV$1,0,IF($B284=6,1,IF($B284=7,2,0))),0),1),
IF(OR($M284="캐릭터 상자 일반등급",$M284="캐릭터 상자 영웅등급"),"삭제",
IF(OR($M284="지정 캐릭터",$M284="지정 캐릭터 PP",IF(ISERROR(FIND("지정 캐릭터 LBP",$M284)),0,1)),
  IF(AND(OR($B284=10,$B284=11),$M284=OFFSET($M284,-1,0)),OFFSET(N284,-1,0),VLOOKUP($E284,$BZ:$CA,MATCH($CA$1,$BZ$1:$CA$1,0),1)),
IF(OR($M284="안 지정 캐릭터 영웅등급",$M284="안 지정 캐릭터 PP 일반등급",$M284="안 지정 캐릭터 PP 영웅등급"),
  IF(AND(OR($B284=10,$B284=11),$M284=OFFSET($M284,-1,0)),OFFSET(N284,-1,0),INT($E284*100000)),
"그외없음"))))))</f>
        <v>85462</v>
      </c>
      <c r="O284">
        <f ca="1">IF(LEN(L284)&lt;&gt;0,
  IF(OR(LEN($J284)=0,LEN($K284)=0),"세 칸 모두 입력",L284),
IF($M284="삭제","삭제",
IF(OR($M284="지정 장비",$M284="캐릭터 상자 일반등급",$M284="캐릭터 상자 영웅등급",$M284="지정 캐릭터",IF(ISERROR(FIND("지정 캐릭터 LBP",$M284)),0,1),$M284="안 지정 캐릭터 영웅등급"),1,
IF($M284="지정 캐릭터 PP",
  IF(AND(OR($B284=10,$B284=11),$M284=OFFSET($M284,-1,0)),OFFSET(O284,-1,0),
    VLOOKUP($M284,$AP:$BB,MATCH($AX$1,$AP$1:$BB$1,0),0)+INT($E284*(VLOOKUP($M284,$AP:$BB,MATCH($AY$1,$AP$1:$BB$1,0),0)-VLOOKUP($M284,$AP:$BB,MATCH($AX$1,$AP$1:$BB$1,0),0)+1))),
IF(OR($M284="안 지정 캐릭터 PP 일반등급",$M284="안 지정 캐릭터 PP 영웅등급"),
  IF(AND(OR($B284=10,$B284=11),$M284=OFFSET($M284,-1,0)),OFFSET(O284,-1,0),
    VLOOKUP($M284,$AP:$BB,MATCH($AX$1,$AP$1:$BB$1,0),0)+INT($E284*(VLOOKUP($M284,$AP:$BB,MATCH($AY$1,$AP$1:$BB$1,0),0)-VLOOKUP($M284,$AP:$BB,MATCH($AX$1,$AP$1:$BB$1,0),0)+1))),
"그외없음")))))</f>
        <v>13</v>
      </c>
      <c r="P284" t="str">
        <f ca="1">IF($M284="삭제","삭제",
IF($M284="지정 장비",
  IF(ISBLANK(VLOOKUP($N284,[1]EquipTable!$1:$1048576,MATCH("표준 GO pr Min",[1]EquipTable!$1:$1,0),0)),"DI",
    IF(ISBLANK(VLOOKUP($N284,[1]EquipTable!$1:$1048576,MATCH("표준 DI pr Min",[1]EquipTable!$1:$1,0),0)),"GO",
      IF(G284&lt;IF($B284&lt;=1,0.5,0.25),"DI","GO"))),
IF(OR($M284="캐릭터 상자 일반등급",$M284="캐릭터 상자 영웅등급"),"DI",
IF(OR($M284="지정 캐릭터",IF(ISERROR(FIND("지정 캐릭터 LBP",$M284)),0,1),$M284="안 지정 캐릭터 영웅등급"),"DI",
IF($M284="지정 캐릭터 PP","DI",
IF(OR($M284="안 지정 캐릭터 PP 일반등급",$M284="안 지정 캐릭터 PP 영웅등급"),"GO",
"그외없음"))))))</f>
        <v>GO</v>
      </c>
      <c r="Q284" t="str">
        <f ca="1">IF($M284="삭제","삭제",
IF($P284="GO","삭제",
IF($M284="지정 장비",
  IF(ISBLANK(VLOOKUP($N284,[1]EquipTable!$1:$1048576,MATCH("표준 DI pp Min",[1]EquipTable!$1:$1,0),0)),"삭제",
    VLOOKUP($N284,[1]EquipTable!$1:$1048576,MATCH("표준 DI pp Min",[1]EquipTable!$1:$1,0),0)+INT($H284*(VLOOKUP($N284,[1]EquipTable!$1:$1048576,MATCH("표준 DI pp Max",[1]EquipTable!$1:$1,0),0)-VLOOKUP($N284,[1]EquipTable!$1:$1048576,MATCH("표준 DI pp Min",[1]EquipTable!$1:$1,0),0)+1))),
IF(OR($M284="캐릭터 상자 일반등급",$M284="캐릭터 상자 영웅등급"),"삭제",
IF(OR($M284="지정 캐릭터",IF(ISERROR(FIND("지정 캐릭터 LBP",$M284)),0,1)),
  IF(AND(OR($B284=10,$B284=11),$M284=OFFSET($M284,-1,0)),OFFSET(Q284,-1,0),
    IF(ISBLANK(VLOOKUP($N284,[2]ActorTable!$1:$1048576,MATCH("표준 DI pp Min",[2]ActorTable!$1:$1,0),0)),"삭제",
      INT(VLOOKUP($M284,$AP:$BC,MATCH($AZ$1,$AP$1:$BC$1,0),0)*(VLOOKUP($N284,[2]ActorTable!$1:$1048576,MATCH("표준 DI pp Min",[2]ActorTable!$1:$1,0),0)+$H284*(VLOOKUP($N284,[2]ActorTable!$1:$1048576,MATCH("표준 DI pp Max",[2]ActorTable!$1:$1,0),0)-VLOOKUP($N284,[2]ActorTable!$1:$1048576,MATCH("표준 DI pp Min",[2]ActorTable!$1:$1,0),0)+1))))),
IF($M284="안 지정 캐릭터 영웅등급",
  IF(AND(OR($B284=10,$B284=11),$M284=OFFSET($M284,-1,0)),OFFSET(Q284,-1,0),
    VLOOKUP($M284,$AP:$BC,MATCH($BB$1,$AP$1:$BC$1,0),0)+INT($H284*(VLOOKUP($M284,$AP:$BC,MATCH($BC$1,$AP$1:$BC$1,0),0)-VLOOKUP($M284,$AP:$BC,MATCH($BB$1,$AP$1:$BC$1,0),0)+1))),
IF($M284="지정 캐릭터 PP",
  IF(AND(OR($B284=10,$B284=11),$M284=OFFSET($M284,-1,0)),OFFSET(Q284,-1,0),
    INT($O284*VLOOKUP($M284,$AP:$BC,MATCH($AZ$1,$AP$1:$BC$1,0),0)*IF($O284&lt;=15,1,1+($O284-15)^0.5/8)*CHOOSE(MID($N284,7,1)+1,1,1.25,2))),
"그외없음")))))))</f>
        <v>삭제</v>
      </c>
      <c r="R284">
        <f ca="1">IF($M284="삭제","삭제",
IF($M284="지정 장비",
  IF($P284="DI",
    VLOOKUP($N284,[1]EquipTable!$1:$1048576,MATCH("표준 DI pr Min",[1]EquipTable!$1:$1,0),0)+INT($I284*(VLOOKUP($N284,[1]EquipTable!$1:$1048576,MATCH("표준 DI pr Max",[1]EquipTable!$1:$1,0),0)-VLOOKUP($N284,[1]EquipTable!$1:$1048576,MATCH("표준 DI pr Min",[1]EquipTable!$1:$1,0),0)+1)),
    ROUNDDOWN(VLOOKUP($N284,[1]EquipTable!$1:$1048576,MATCH("표준 GO pr Min",[1]EquipTable!$1:$1,0),0)+INT($I284*(VLOOKUP($N284,[1]EquipTable!$1:$1048576,MATCH("표준 GO pr Max",[1]EquipTable!$1:$1,0),0)-VLOOKUP($N284,[1]EquipTable!$1:$1048576,MATCH("표준 GO pr Min",[1]EquipTable!$1:$1,0),0)+100)),-2)),
IF(OR($M284="캐릭터 상자 일반등급",$M284="캐릭터 상자 영웅등급"),VLOOKUP($M284,$AP:$BC,MATCH($AZ$1,$AP$1:$BC$1,0),0),
IF(OR($M284="지정 캐릭터",IF(ISERROR(FIND("지정 캐릭터 LBP",$M284)),0,1)),
  IF(AND(OR($B284=10,$B284=11),$M284=OFFSET($M284,-1,0)),OFFSET(R284,-1,0),
    INT(VLOOKUP($M284,$AP:$BC,MATCH($AZ$1,$AP$1:$BC$1,0),0)*(VLOOKUP($N284,[2]ActorTable!$1:$1048576,MATCH("표준 DI pr Min",[2]ActorTable!$1:$1,0),0)+$I284*(VLOOKUP($N284,[2]ActorTable!$1:$1048576,MATCH("표준 DI pr Max",[2]ActorTable!$1:$1,0),0)-VLOOKUP($N284,[2]ActorTable!$1:$1048576,MATCH("표준 DI pr Min",[2]ActorTable!$1:$1,0),0)+1)))),
IF($M284="안 지정 캐릭터 영웅등급",
  IF(AND(OR($B284=10,$B284=11),$M284=OFFSET($M284,-1,0)),OFFSET(R284,-1,0),
    VLOOKUP($M284,$AP:$BC,MATCH($AZ$1,$AP$1:$BC$1,0),0)+INT($I284*(VLOOKUP($M284,$AP:$BC,MATCH($BA$1,$AP$1:$BC$1,0),0)-VLOOKUP($M284,$AP:$BC,MATCH($AZ$1,$AP$1:$BC$1,0),0)+1))),
IF($M284="지정 캐릭터 PP",
  IF(AND(OR($B284=10,$B284=11),$M284=OFFSET($M284,-1,0)),OFFSET(R284,-1,0),
    INT($O284*VLOOKUP($M284,$AP:$BC,MATCH($AZ$1,$AP$1:$BC$1,0),0)*IF($O284&lt;=15,1,1+($O284-15)^0.5/8)*CHOOSE(MID($N284,7,1)+1,1,1.25,2)*(VLOOKUP($M284,$AP:$BC,MATCH($BA$1,$AP$1:$BC$1,0),0)+$I284*(VLOOKUP($M284,$AP:$BC,MATCH($BB$1,$AP$1:$BC$1,0),0)-VLOOKUP($M284,$AP:$BC,MATCH($BA$1,$AP$1:$BC$1,0),0))))),
IF(OR($M284="안 지정 캐릭터 PP 일반등급",$M284="안 지정 캐릭터 PP 영웅등급"),
  IF(AND(OR($B284=10,$B284=11),$M284=OFFSET($M284,-1,0)),OFFSET(R284,-1,0),
    $O284*VLOOKUP($M284,$AP:$BC,MATCH($AZ$1,$AP$1:$BC$1,0),0)),
"그외없음")))))))</f>
        <v>3900</v>
      </c>
      <c r="S284" t="str">
        <f ca="1">IF(OR(ISNUMBER(N284),N284="삭제",ISBLANK(N284)),"",
IF(LEFT(N284,5)="Equip",
  IF($BP$1&lt;VLOOKUP(N284,[1]EquipTable!$1:$1048576,MATCH("업데이트순번",[1]EquipTable!$1:$1,0),0),"업데이트순번이상",""),
IF(LEFT(N284,5)="Actor",
  IF($BY$1&lt;VLOOKUP(N284,[2]ActorTable!$1:$1048576,MATCH("업데이트순번",[2]ActorTable!$1:$1,0),0),"업데이트순번이상",""),
"그외없음")))</f>
        <v/>
      </c>
      <c r="T284" t="str">
        <f ca="1">IF(OR(ISNUMBER(N284),N284="삭제",ISBLANK(N284)),"",
IF(LEFT(N284,5)="Equip",IF(MID(N284,7,1)="4","전설",""),
IF(LEFT(N284,5)="Actor",IF(MID(N284,7,1)="2","전설",""),
"그외없음")))</f>
        <v/>
      </c>
      <c r="U284" t="s">
        <v>91</v>
      </c>
      <c r="V284">
        <v>63388</v>
      </c>
      <c r="W284">
        <v>12</v>
      </c>
      <c r="X284" t="s">
        <v>125</v>
      </c>
      <c r="Z284">
        <v>1200</v>
      </c>
      <c r="AA284" t="str">
        <f ca="1">IF(ISBLANK(AB284),"",
VLOOKUP(AB284,OFFSET(INDIRECT("$A:$B"),0,MATCH(AB$1&amp;"_Verify",INDIRECT("$1:$1"),0)-1),2,0)
)</f>
        <v>uph</v>
      </c>
      <c r="AB284" t="s">
        <v>91</v>
      </c>
      <c r="AC284">
        <v>81067</v>
      </c>
      <c r="AD284">
        <v>12</v>
      </c>
      <c r="AE284" t="s">
        <v>125</v>
      </c>
      <c r="AG284">
        <v>3600</v>
      </c>
      <c r="AH284" t="str">
        <f>IF(OR(ISNUMBER(AC284),AC284="삭제",ISBLANK(AC284)),"",
IF(LEFT(AC284,5)="Equip",
  IF($BP$1&lt;VLOOKUP(AC284,[1]EquipTable!$1:$1048576,MATCH("업데이트순번",[1]EquipTable!$1:$1,0),0),"업데이트순번이상",""),
IF(LEFT(AC284,5)="Actor",
  IF($BY$1&lt;VLOOKUP(AC284,[2]ActorTable!$1:$1048576,MATCH("업데이트순번",[2]ActorTable!$1:$1,0),0),"업데이트순번이상",""),
"그외없음")))</f>
        <v/>
      </c>
      <c r="AI284" s="11" t="str">
        <f>IF(OR(ISNUMBER(AC284),AC284="삭제",ISBLANK(AC284)),"",
IF(LEFT(AC284,5)="Equip",IF(MID(AC284,7,1)="4","전설",""),
IF(LEFT(AC284,5)="Actor",IF(MID(AC284,7,1)="2","전설",""),
"그외없음")))</f>
        <v/>
      </c>
      <c r="AJ284" t="str">
        <f>IF(ISBLANK($AB284),"",
IF(AND($B284&gt;=VLOOKUP($AB284,$AP:$AS,3,0),$B284&lt;=VLOOKUP($AB284,$AP:$AS,4,0)),"","슬롯타입이상"))</f>
        <v/>
      </c>
      <c r="AK284" t="str">
        <f>IF(OR(
  AND(NOT(ISERROR(FIND("상자",AB284))),ISBLANK(AC284)),
  AND(ISBLANK(AB284),ISBLANK(AC284)),
  AND(NOT(ISERROR(FIND("안 지정",AB284))),ISNUMBER(AC284))),"",
IF(AND(NOT(ISERROR(FIND("상자",AB284))),NOT(ISBLANK(AC284))),"밸류불필요",
IF(AND(NOT(ISERROR(FIND("안 지정",AB284))),NOT(ISNUMBER(AC284))),"숫자필요",
IF(NOT(ISERROR(FIND("장비",AB284))),
  IFERROR(VLOOKUP(AC284,[1]EquipTable!$A:$T,MATCH("이름참고",[1]EquipTable!$1:$1,0),0),"장비없음"),
IF(NOT(ISERROR(FIND("캐릭터",AB284))),
  IFERROR(VLOOKUP(AC284,[2]ActorTable!$A:$H,MATCH("이름참고",[2]ActorTable!$1:$1,0),0),"캐릭터없음"),
"")))))</f>
        <v/>
      </c>
      <c r="AL284">
        <v>1</v>
      </c>
      <c r="AM284" t="str">
        <f ca="1">IF(ROW()=2,AN284,OFFSET(AM284,-1,0)&amp;IF(LEN(AN284)=0,"",","&amp;AN284))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v>
      </c>
      <c r="AN284" t="str">
        <f ca="1">IF(AL284&lt;&gt;1,"",
"{"""&amp;A$1&amp;""":"&amp;A284
&amp;","""&amp;B$1&amp;""":"&amp;B284
&amp;IF(LEN(AA284)=0,"",","""&amp;AA$1&amp;""":"""&amp;AA284&amp;"""")
&amp;IF(LEN(AC284)=0,"",","""&amp;AC$1&amp;""":"""&amp;AC284&amp;"""")
&amp;IF(LEN(AD284)=0,"",","""&amp;AD$1&amp;""":"&amp;AD284)
&amp;IF(LEN(AE284)=0,"",","""&amp;AE$1&amp;""":"""&amp;AE284&amp;"""")
&amp;IF(LEN(AF284)=0,"",","""&amp;AF$1&amp;""":"&amp;AF284)
&amp;IF(LEN(AG284)=0,"",","""&amp;AG$1&amp;""":"&amp;AG284)&amp;"}")</f>
        <v>{"dy":29,"sl":2,"tp":"uph","vl":"81067","cn":12,"pt":"GO","pr":3600}</v>
      </c>
    </row>
    <row r="285" spans="1:40">
      <c r="A285">
        <v>29</v>
      </c>
      <c r="B285">
        <v>3</v>
      </c>
      <c r="C285">
        <f>IF(B285&lt;=9,0,
IF(B285=10,1,2))</f>
        <v>0</v>
      </c>
      <c r="D285">
        <f ca="1">RAND()</f>
        <v>0.51611800312605804</v>
      </c>
      <c r="E285">
        <f ca="1">RAND()</f>
        <v>0.78171272741144748</v>
      </c>
      <c r="F285">
        <f ca="1">RAND()</f>
        <v>4.5194842770654664E-2</v>
      </c>
      <c r="G285">
        <f ca="1">RAND()</f>
        <v>0.4873680648226828</v>
      </c>
      <c r="H285">
        <f ca="1">RAND()</f>
        <v>0.60190276727972813</v>
      </c>
      <c r="I285">
        <f ca="1">RAND()</f>
        <v>0.4819219305096798</v>
      </c>
      <c r="M285" t="str">
        <f ca="1">IF(LEN(J285)&lt;&gt;0,J285,VLOOKUP(D285+$B285,$BJ:$BK,MATCH($BK$1,$BJ$1:$BK$1,0),1))</f>
        <v>안 지정 캐릭터 PP 일반등급</v>
      </c>
      <c r="N285">
        <f ca="1">IF(LEN(K285)&lt;&gt;0,
  IF(LEN($J285)=0,"두 칸 모두 입력",
  IF($J285="지정 장비",K285,INDEX($CA:$CA,MATCH(K285,$CB:$CB,0)))),
IF($M285="삭제","삭제",
IF($M285="지정 장비",VLOOKUP($E285,OFFSET($BS:$BV,0,IF($B285=6,1,IF($B285=7,2,0))),MATCH($BV$1,OFFSET($BS$1:$BV$1,0,IF($B285=6,1,IF($B285=7,2,0))),0),1),
IF(OR($M285="캐릭터 상자 일반등급",$M285="캐릭터 상자 영웅등급"),"삭제",
IF(OR($M285="지정 캐릭터",$M285="지정 캐릭터 PP",IF(ISERROR(FIND("지정 캐릭터 LBP",$M285)),0,1)),
  IF(AND(OR($B285=10,$B285=11),$M285=OFFSET($M285,-1,0)),OFFSET(N285,-1,0),VLOOKUP($E285,$BZ:$CA,MATCH($CA$1,$BZ$1:$CA$1,0),1)),
IF(OR($M285="안 지정 캐릭터 영웅등급",$M285="안 지정 캐릭터 PP 일반등급",$M285="안 지정 캐릭터 PP 영웅등급"),
  IF(AND(OR($B285=10,$B285=11),$M285=OFFSET($M285,-1,0)),OFFSET(N285,-1,0),INT($E285*100000)),
"그외없음"))))))</f>
        <v>78171</v>
      </c>
      <c r="O285">
        <f ca="1">IF(LEN(L285)&lt;&gt;0,
  IF(OR(LEN($J285)=0,LEN($K285)=0),"세 칸 모두 입력",L285),
IF($M285="삭제","삭제",
IF(OR($M285="지정 장비",$M285="캐릭터 상자 일반등급",$M285="캐릭터 상자 영웅등급",$M285="지정 캐릭터",IF(ISERROR(FIND("지정 캐릭터 LBP",$M285)),0,1),$M285="안 지정 캐릭터 영웅등급"),1,
IF($M285="지정 캐릭터 PP",
  IF(AND(OR($B285=10,$B285=11),$M285=OFFSET($M285,-1,0)),OFFSET(O285,-1,0),
    VLOOKUP($M285,$AP:$BB,MATCH($AX$1,$AP$1:$BB$1,0),0)+INT($E285*(VLOOKUP($M285,$AP:$BB,MATCH($AY$1,$AP$1:$BB$1,0),0)-VLOOKUP($M285,$AP:$BB,MATCH($AX$1,$AP$1:$BB$1,0),0)+1))),
IF(OR($M285="안 지정 캐릭터 PP 일반등급",$M285="안 지정 캐릭터 PP 영웅등급"),
  IF(AND(OR($B285=10,$B285=11),$M285=OFFSET($M285,-1,0)),OFFSET(O285,-1,0),
    VLOOKUP($M285,$AP:$BB,MATCH($AX$1,$AP$1:$BB$1,0),0)+INT($E285*(VLOOKUP($M285,$AP:$BB,MATCH($AY$1,$AP$1:$BB$1,0),0)-VLOOKUP($M285,$AP:$BB,MATCH($AX$1,$AP$1:$BB$1,0),0)+1))),
"그외없음")))))</f>
        <v>12</v>
      </c>
      <c r="P285" t="str">
        <f ca="1">IF($M285="삭제","삭제",
IF($M285="지정 장비",
  IF(ISBLANK(VLOOKUP($N285,[1]EquipTable!$1:$1048576,MATCH("표준 GO pr Min",[1]EquipTable!$1:$1,0),0)),"DI",
    IF(ISBLANK(VLOOKUP($N285,[1]EquipTable!$1:$1048576,MATCH("표준 DI pr Min",[1]EquipTable!$1:$1,0),0)),"GO",
      IF(G285&lt;IF($B285&lt;=1,0.5,0.25),"DI","GO"))),
IF(OR($M285="캐릭터 상자 일반등급",$M285="캐릭터 상자 영웅등급"),"DI",
IF(OR($M285="지정 캐릭터",IF(ISERROR(FIND("지정 캐릭터 LBP",$M285)),0,1),$M285="안 지정 캐릭터 영웅등급"),"DI",
IF($M285="지정 캐릭터 PP","DI",
IF(OR($M285="안 지정 캐릭터 PP 일반등급",$M285="안 지정 캐릭터 PP 영웅등급"),"GO",
"그외없음"))))))</f>
        <v>GO</v>
      </c>
      <c r="Q285" t="str">
        <f ca="1">IF($M285="삭제","삭제",
IF($P285="GO","삭제",
IF($M285="지정 장비",
  IF(ISBLANK(VLOOKUP($N285,[1]EquipTable!$1:$1048576,MATCH("표준 DI pp Min",[1]EquipTable!$1:$1,0),0)),"삭제",
    VLOOKUP($N285,[1]EquipTable!$1:$1048576,MATCH("표준 DI pp Min",[1]EquipTable!$1:$1,0),0)+INT($H285*(VLOOKUP($N285,[1]EquipTable!$1:$1048576,MATCH("표준 DI pp Max",[1]EquipTable!$1:$1,0),0)-VLOOKUP($N285,[1]EquipTable!$1:$1048576,MATCH("표준 DI pp Min",[1]EquipTable!$1:$1,0),0)+1))),
IF(OR($M285="캐릭터 상자 일반등급",$M285="캐릭터 상자 영웅등급"),"삭제",
IF(OR($M285="지정 캐릭터",IF(ISERROR(FIND("지정 캐릭터 LBP",$M285)),0,1)),
  IF(AND(OR($B285=10,$B285=11),$M285=OFFSET($M285,-1,0)),OFFSET(Q285,-1,0),
    IF(ISBLANK(VLOOKUP($N285,[2]ActorTable!$1:$1048576,MATCH("표준 DI pp Min",[2]ActorTable!$1:$1,0),0)),"삭제",
      INT(VLOOKUP($M285,$AP:$BC,MATCH($AZ$1,$AP$1:$BC$1,0),0)*(VLOOKUP($N285,[2]ActorTable!$1:$1048576,MATCH("표준 DI pp Min",[2]ActorTable!$1:$1,0),0)+$H285*(VLOOKUP($N285,[2]ActorTable!$1:$1048576,MATCH("표준 DI pp Max",[2]ActorTable!$1:$1,0),0)-VLOOKUP($N285,[2]ActorTable!$1:$1048576,MATCH("표준 DI pp Min",[2]ActorTable!$1:$1,0),0)+1))))),
IF($M285="안 지정 캐릭터 영웅등급",
  IF(AND(OR($B285=10,$B285=11),$M285=OFFSET($M285,-1,0)),OFFSET(Q285,-1,0),
    VLOOKUP($M285,$AP:$BC,MATCH($BB$1,$AP$1:$BC$1,0),0)+INT($H285*(VLOOKUP($M285,$AP:$BC,MATCH($BC$1,$AP$1:$BC$1,0),0)-VLOOKUP($M285,$AP:$BC,MATCH($BB$1,$AP$1:$BC$1,0),0)+1))),
IF($M285="지정 캐릭터 PP",
  IF(AND(OR($B285=10,$B285=11),$M285=OFFSET($M285,-1,0)),OFFSET(Q285,-1,0),
    INT($O285*VLOOKUP($M285,$AP:$BC,MATCH($AZ$1,$AP$1:$BC$1,0),0)*IF($O285&lt;=15,1,1+($O285-15)^0.5/8)*CHOOSE(MID($N285,7,1)+1,1,1.25,2))),
"그외없음")))))))</f>
        <v>삭제</v>
      </c>
      <c r="R285">
        <f ca="1">IF($M285="삭제","삭제",
IF($M285="지정 장비",
  IF($P285="DI",
    VLOOKUP($N285,[1]EquipTable!$1:$1048576,MATCH("표준 DI pr Min",[1]EquipTable!$1:$1,0),0)+INT($I285*(VLOOKUP($N285,[1]EquipTable!$1:$1048576,MATCH("표준 DI pr Max",[1]EquipTable!$1:$1,0),0)-VLOOKUP($N285,[1]EquipTable!$1:$1048576,MATCH("표준 DI pr Min",[1]EquipTable!$1:$1,0),0)+1)),
    ROUNDDOWN(VLOOKUP($N285,[1]EquipTable!$1:$1048576,MATCH("표준 GO pr Min",[1]EquipTable!$1:$1,0),0)+INT($I285*(VLOOKUP($N285,[1]EquipTable!$1:$1048576,MATCH("표준 GO pr Max",[1]EquipTable!$1:$1,0),0)-VLOOKUP($N285,[1]EquipTable!$1:$1048576,MATCH("표준 GO pr Min",[1]EquipTable!$1:$1,0),0)+100)),-2)),
IF(OR($M285="캐릭터 상자 일반등급",$M285="캐릭터 상자 영웅등급"),VLOOKUP($M285,$AP:$BC,MATCH($AZ$1,$AP$1:$BC$1,0),0),
IF(OR($M285="지정 캐릭터",IF(ISERROR(FIND("지정 캐릭터 LBP",$M285)),0,1)),
  IF(AND(OR($B285=10,$B285=11),$M285=OFFSET($M285,-1,0)),OFFSET(R285,-1,0),
    INT(VLOOKUP($M285,$AP:$BC,MATCH($AZ$1,$AP$1:$BC$1,0),0)*(VLOOKUP($N285,[2]ActorTable!$1:$1048576,MATCH("표준 DI pr Min",[2]ActorTable!$1:$1,0),0)+$I285*(VLOOKUP($N285,[2]ActorTable!$1:$1048576,MATCH("표준 DI pr Max",[2]ActorTable!$1:$1,0),0)-VLOOKUP($N285,[2]ActorTable!$1:$1048576,MATCH("표준 DI pr Min",[2]ActorTable!$1:$1,0),0)+1)))),
IF($M285="안 지정 캐릭터 영웅등급",
  IF(AND(OR($B285=10,$B285=11),$M285=OFFSET($M285,-1,0)),OFFSET(R285,-1,0),
    VLOOKUP($M285,$AP:$BC,MATCH($AZ$1,$AP$1:$BC$1,0),0)+INT($I285*(VLOOKUP($M285,$AP:$BC,MATCH($BA$1,$AP$1:$BC$1,0),0)-VLOOKUP($M285,$AP:$BC,MATCH($AZ$1,$AP$1:$BC$1,0),0)+1))),
IF($M285="지정 캐릭터 PP",
  IF(AND(OR($B285=10,$B285=11),$M285=OFFSET($M285,-1,0)),OFFSET(R285,-1,0),
    INT($O285*VLOOKUP($M285,$AP:$BC,MATCH($AZ$1,$AP$1:$BC$1,0),0)*IF($O285&lt;=15,1,1+($O285-15)^0.5/8)*CHOOSE(MID($N285,7,1)+1,1,1.25,2)*(VLOOKUP($M285,$AP:$BC,MATCH($BA$1,$AP$1:$BC$1,0),0)+$I285*(VLOOKUP($M285,$AP:$BC,MATCH($BB$1,$AP$1:$BC$1,0),0)-VLOOKUP($M285,$AP:$BC,MATCH($BA$1,$AP$1:$BC$1,0),0))))),
IF(OR($M285="안 지정 캐릭터 PP 일반등급",$M285="안 지정 캐릭터 PP 영웅등급"),
  IF(AND(OR($B285=10,$B285=11),$M285=OFFSET($M285,-1,0)),OFFSET(R285,-1,0),
    $O285*VLOOKUP($M285,$AP:$BC,MATCH($AZ$1,$AP$1:$BC$1,0),0)),
"그외없음")))))))</f>
        <v>3600</v>
      </c>
      <c r="S285" t="str">
        <f ca="1">IF(OR(ISNUMBER(N285),N285="삭제",ISBLANK(N285)),"",
IF(LEFT(N285,5)="Equip",
  IF($BP$1&lt;VLOOKUP(N285,[1]EquipTable!$1:$1048576,MATCH("업데이트순번",[1]EquipTable!$1:$1,0),0),"업데이트순번이상",""),
IF(LEFT(N285,5)="Actor",
  IF($BY$1&lt;VLOOKUP(N285,[2]ActorTable!$1:$1048576,MATCH("업데이트순번",[2]ActorTable!$1:$1,0),0),"업데이트순번이상",""),
"그외없음")))</f>
        <v/>
      </c>
      <c r="T285" t="str">
        <f ca="1">IF(OR(ISNUMBER(N285),N285="삭제",ISBLANK(N285)),"",
IF(LEFT(N285,5)="Equip",IF(MID(N285,7,1)="4","전설",""),
IF(LEFT(N285,5)="Actor",IF(MID(N285,7,1)="2","전설",""),
"그외없음")))</f>
        <v/>
      </c>
      <c r="U285" t="s">
        <v>92</v>
      </c>
      <c r="V285">
        <v>36673</v>
      </c>
      <c r="W285">
        <v>11</v>
      </c>
      <c r="X285" t="s">
        <v>125</v>
      </c>
      <c r="Z285">
        <v>1100</v>
      </c>
      <c r="AA285" t="str">
        <f ca="1">IF(ISBLANK(AB285),"",
VLOOKUP(AB285,OFFSET(INDIRECT("$A:$B"),0,MATCH(AB$1&amp;"_Verify",INDIRECT("$1:$1"),0)-1),2,0)
)</f>
        <v>fe</v>
      </c>
      <c r="AB285" t="s">
        <v>82</v>
      </c>
      <c r="AC285" t="s">
        <v>446</v>
      </c>
      <c r="AD285">
        <v>1</v>
      </c>
      <c r="AE285" t="s">
        <v>129</v>
      </c>
      <c r="AG285">
        <v>4</v>
      </c>
      <c r="AH285" t="str">
        <f ca="1">IF(OR(ISNUMBER(AC285),AC285="삭제",ISBLANK(AC285)),"",
IF(LEFT(AC285,5)="Equip",
  IF($BP$1&lt;VLOOKUP(AC285,[1]EquipTable!$1:$1048576,MATCH("업데이트순번",[1]EquipTable!$1:$1,0),0),"업데이트순번이상",""),
IF(LEFT(AC285,5)="Actor",
  IF($BY$1&lt;VLOOKUP(AC285,[2]ActorTable!$1:$1048576,MATCH("업데이트순번",[2]ActorTable!$1:$1,0),0),"업데이트순번이상",""),
"그외없음")))</f>
        <v/>
      </c>
      <c r="AI285" s="11" t="str">
        <f>IF(OR(ISNUMBER(AC285),AC285="삭제",ISBLANK(AC285)),"",
IF(LEFT(AC285,5)="Equip",IF(MID(AC285,7,1)="4","전설",""),
IF(LEFT(AC285,5)="Actor",IF(MID(AC285,7,1)="2","전설",""),
"그외없음")))</f>
        <v/>
      </c>
      <c r="AJ285" t="str">
        <f>IF(ISBLANK($AB285),"",
IF(AND($B285&gt;=VLOOKUP($AB285,$AP:$AS,3,0),$B285&lt;=VLOOKUP($AB285,$AP:$AS,4,0)),"","슬롯타입이상"))</f>
        <v/>
      </c>
      <c r="AK285" t="str">
        <f ca="1">IF(OR(
  AND(NOT(ISERROR(FIND("상자",AB285))),ISBLANK(AC285)),
  AND(ISBLANK(AB285),ISBLANK(AC285)),
  AND(NOT(ISERROR(FIND("안 지정",AB285))),ISNUMBER(AC285))),"",
IF(AND(NOT(ISERROR(FIND("상자",AB285))),NOT(ISBLANK(AC285))),"밸류불필요",
IF(AND(NOT(ISERROR(FIND("안 지정",AB285))),NOT(ISNUMBER(AC285))),"숫자필요",
IF(NOT(ISERROR(FIND("장비",AB285))),
  IFERROR(VLOOKUP(AC285,[1]EquipTable!$A:$T,MATCH("이름참고",[1]EquipTable!$1:$1,0),0),"장비없음"),
IF(NOT(ISERROR(FIND("캐릭터",AB285))),
  IFERROR(VLOOKUP(AC285,[2]ActorTable!$A:$H,MATCH("이름참고",[2]ActorTable!$1:$1,0),0),"캐릭터없음"),
"")))))</f>
        <v>미스틱 해머</v>
      </c>
      <c r="AL285">
        <v>1</v>
      </c>
      <c r="AM285" t="str">
        <f ca="1">IF(ROW()=2,AN285,OFFSET(AM285,-1,0)&amp;IF(LEN(AN285)=0,"",","&amp;AN285))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v>
      </c>
      <c r="AN285" t="str">
        <f ca="1">IF(AL285&lt;&gt;1,"",
"{"""&amp;A$1&amp;""":"&amp;A285
&amp;","""&amp;B$1&amp;""":"&amp;B285
&amp;IF(LEN(AA285)=0,"",","""&amp;AA$1&amp;""":"""&amp;AA285&amp;"""")
&amp;IF(LEN(AC285)=0,"",","""&amp;AC$1&amp;""":"""&amp;AC285&amp;"""")
&amp;IF(LEN(AD285)=0,"",","""&amp;AD$1&amp;""":"&amp;AD285)
&amp;IF(LEN(AE285)=0,"",","""&amp;AE$1&amp;""":"""&amp;AE285&amp;"""")
&amp;IF(LEN(AF285)=0,"",","""&amp;AF$1&amp;""":"&amp;AF285)
&amp;IF(LEN(AG285)=0,"",","""&amp;AG$1&amp;""":"&amp;AG285)&amp;"}")</f>
        <v>{"dy":29,"sl":3,"tp":"fe","vl":"Equip4202","cn":1,"pt":"DI","pr":4}</v>
      </c>
    </row>
    <row r="286" spans="1:40">
      <c r="A286">
        <v>29</v>
      </c>
      <c r="B286">
        <v>4</v>
      </c>
      <c r="C286">
        <f>IF(B286&lt;=9,0,
IF(B286=10,1,2))</f>
        <v>0</v>
      </c>
      <c r="D286">
        <f ca="1">RAND()</f>
        <v>0.43628265792352638</v>
      </c>
      <c r="E286">
        <f ca="1">RAND()</f>
        <v>0.15137842193184969</v>
      </c>
      <c r="F286">
        <f ca="1">RAND()</f>
        <v>0.22444006545332185</v>
      </c>
      <c r="G286">
        <f ca="1">RAND()</f>
        <v>0.30489427947699799</v>
      </c>
      <c r="H286">
        <f ca="1">RAND()</f>
        <v>0.16187070922628943</v>
      </c>
      <c r="I286">
        <f ca="1">RAND()</f>
        <v>9.2490176776236499E-2</v>
      </c>
      <c r="M286" t="str">
        <f ca="1">IF(LEN(J286)&lt;&gt;0,J286,VLOOKUP(D286+$B286,$BJ:$BK,MATCH($BK$1,$BJ$1:$BK$1,0),1))</f>
        <v>안 지정 캐릭터 PP 일반등급</v>
      </c>
      <c r="N286">
        <f ca="1">IF(LEN(K286)&lt;&gt;0,
  IF(LEN($J286)=0,"두 칸 모두 입력",
  IF($J286="지정 장비",K286,INDEX($CA:$CA,MATCH(K286,$CB:$CB,0)))),
IF($M286="삭제","삭제",
IF($M286="지정 장비",VLOOKUP($E286,OFFSET($BS:$BV,0,IF($B286=6,1,IF($B286=7,2,0))),MATCH($BV$1,OFFSET($BS$1:$BV$1,0,IF($B286=6,1,IF($B286=7,2,0))),0),1),
IF(OR($M286="캐릭터 상자 일반등급",$M286="캐릭터 상자 영웅등급"),"삭제",
IF(OR($M286="지정 캐릭터",$M286="지정 캐릭터 PP",IF(ISERROR(FIND("지정 캐릭터 LBP",$M286)),0,1)),
  IF(AND(OR($B286=10,$B286=11),$M286=OFFSET($M286,-1,0)),OFFSET(N286,-1,0),VLOOKUP($E286,$BZ:$CA,MATCH($CA$1,$BZ$1:$CA$1,0),1)),
IF(OR($M286="안 지정 캐릭터 영웅등급",$M286="안 지정 캐릭터 PP 일반등급",$M286="안 지정 캐릭터 PP 영웅등급"),
  IF(AND(OR($B286=10,$B286=11),$M286=OFFSET($M286,-1,0)),OFFSET(N286,-1,0),INT($E286*100000)),
"그외없음"))))))</f>
        <v>15137</v>
      </c>
      <c r="O286">
        <f ca="1">IF(LEN(L286)&lt;&gt;0,
  IF(OR(LEN($J286)=0,LEN($K286)=0),"세 칸 모두 입력",L286),
IF($M286="삭제","삭제",
IF(OR($M286="지정 장비",$M286="캐릭터 상자 일반등급",$M286="캐릭터 상자 영웅등급",$M286="지정 캐릭터",IF(ISERROR(FIND("지정 캐릭터 LBP",$M286)),0,1),$M286="안 지정 캐릭터 영웅등급"),1,
IF($M286="지정 캐릭터 PP",
  IF(AND(OR($B286=10,$B286=11),$M286=OFFSET($M286,-1,0)),OFFSET(O286,-1,0),
    VLOOKUP($M286,$AP:$BB,MATCH($AX$1,$AP$1:$BB$1,0),0)+INT($E286*(VLOOKUP($M286,$AP:$BB,MATCH($AY$1,$AP$1:$BB$1,0),0)-VLOOKUP($M286,$AP:$BB,MATCH($AX$1,$AP$1:$BB$1,0),0)+1))),
IF(OR($M286="안 지정 캐릭터 PP 일반등급",$M286="안 지정 캐릭터 PP 영웅등급"),
  IF(AND(OR($B286=10,$B286=11),$M286=OFFSET($M286,-1,0)),OFFSET(O286,-1,0),
    VLOOKUP($M286,$AP:$BB,MATCH($AX$1,$AP$1:$BB$1,0),0)+INT($E286*(VLOOKUP($M286,$AP:$BB,MATCH($AY$1,$AP$1:$BB$1,0),0)-VLOOKUP($M286,$AP:$BB,MATCH($AX$1,$AP$1:$BB$1,0),0)+1))),
"그외없음")))))</f>
        <v>4</v>
      </c>
      <c r="P286" t="str">
        <f ca="1">IF($M286="삭제","삭제",
IF($M286="지정 장비",
  IF(ISBLANK(VLOOKUP($N286,[1]EquipTable!$1:$1048576,MATCH("표준 GO pr Min",[1]EquipTable!$1:$1,0),0)),"DI",
    IF(ISBLANK(VLOOKUP($N286,[1]EquipTable!$1:$1048576,MATCH("표준 DI pr Min",[1]EquipTable!$1:$1,0),0)),"GO",
      IF(G286&lt;IF($B286&lt;=1,0.5,0.25),"DI","GO"))),
IF(OR($M286="캐릭터 상자 일반등급",$M286="캐릭터 상자 영웅등급"),"DI",
IF(OR($M286="지정 캐릭터",IF(ISERROR(FIND("지정 캐릭터 LBP",$M286)),0,1),$M286="안 지정 캐릭터 영웅등급"),"DI",
IF($M286="지정 캐릭터 PP","DI",
IF(OR($M286="안 지정 캐릭터 PP 일반등급",$M286="안 지정 캐릭터 PP 영웅등급"),"GO",
"그외없음"))))))</f>
        <v>GO</v>
      </c>
      <c r="Q286" t="str">
        <f ca="1">IF($M286="삭제","삭제",
IF($P286="GO","삭제",
IF($M286="지정 장비",
  IF(ISBLANK(VLOOKUP($N286,[1]EquipTable!$1:$1048576,MATCH("표준 DI pp Min",[1]EquipTable!$1:$1,0),0)),"삭제",
    VLOOKUP($N286,[1]EquipTable!$1:$1048576,MATCH("표준 DI pp Min",[1]EquipTable!$1:$1,0),0)+INT($H286*(VLOOKUP($N286,[1]EquipTable!$1:$1048576,MATCH("표준 DI pp Max",[1]EquipTable!$1:$1,0),0)-VLOOKUP($N286,[1]EquipTable!$1:$1048576,MATCH("표준 DI pp Min",[1]EquipTable!$1:$1,0),0)+1))),
IF(OR($M286="캐릭터 상자 일반등급",$M286="캐릭터 상자 영웅등급"),"삭제",
IF(OR($M286="지정 캐릭터",IF(ISERROR(FIND("지정 캐릭터 LBP",$M286)),0,1)),
  IF(AND(OR($B286=10,$B286=11),$M286=OFFSET($M286,-1,0)),OFFSET(Q286,-1,0),
    IF(ISBLANK(VLOOKUP($N286,[2]ActorTable!$1:$1048576,MATCH("표준 DI pp Min",[2]ActorTable!$1:$1,0),0)),"삭제",
      INT(VLOOKUP($M286,$AP:$BC,MATCH($AZ$1,$AP$1:$BC$1,0),0)*(VLOOKUP($N286,[2]ActorTable!$1:$1048576,MATCH("표준 DI pp Min",[2]ActorTable!$1:$1,0),0)+$H286*(VLOOKUP($N286,[2]ActorTable!$1:$1048576,MATCH("표준 DI pp Max",[2]ActorTable!$1:$1,0),0)-VLOOKUP($N286,[2]ActorTable!$1:$1048576,MATCH("표준 DI pp Min",[2]ActorTable!$1:$1,0),0)+1))))),
IF($M286="안 지정 캐릭터 영웅등급",
  IF(AND(OR($B286=10,$B286=11),$M286=OFFSET($M286,-1,0)),OFFSET(Q286,-1,0),
    VLOOKUP($M286,$AP:$BC,MATCH($BB$1,$AP$1:$BC$1,0),0)+INT($H286*(VLOOKUP($M286,$AP:$BC,MATCH($BC$1,$AP$1:$BC$1,0),0)-VLOOKUP($M286,$AP:$BC,MATCH($BB$1,$AP$1:$BC$1,0),0)+1))),
IF($M286="지정 캐릭터 PP",
  IF(AND(OR($B286=10,$B286=11),$M286=OFFSET($M286,-1,0)),OFFSET(Q286,-1,0),
    INT($O286*VLOOKUP($M286,$AP:$BC,MATCH($AZ$1,$AP$1:$BC$1,0),0)*IF($O286&lt;=15,1,1+($O286-15)^0.5/8)*CHOOSE(MID($N286,7,1)+1,1,1.25,2))),
"그외없음")))))))</f>
        <v>삭제</v>
      </c>
      <c r="R286">
        <f ca="1">IF($M286="삭제","삭제",
IF($M286="지정 장비",
  IF($P286="DI",
    VLOOKUP($N286,[1]EquipTable!$1:$1048576,MATCH("표준 DI pr Min",[1]EquipTable!$1:$1,0),0)+INT($I286*(VLOOKUP($N286,[1]EquipTable!$1:$1048576,MATCH("표준 DI pr Max",[1]EquipTable!$1:$1,0),0)-VLOOKUP($N286,[1]EquipTable!$1:$1048576,MATCH("표준 DI pr Min",[1]EquipTable!$1:$1,0),0)+1)),
    ROUNDDOWN(VLOOKUP($N286,[1]EquipTable!$1:$1048576,MATCH("표준 GO pr Min",[1]EquipTable!$1:$1,0),0)+INT($I286*(VLOOKUP($N286,[1]EquipTable!$1:$1048576,MATCH("표준 GO pr Max",[1]EquipTable!$1:$1,0),0)-VLOOKUP($N286,[1]EquipTable!$1:$1048576,MATCH("표준 GO pr Min",[1]EquipTable!$1:$1,0),0)+100)),-2)),
IF(OR($M286="캐릭터 상자 일반등급",$M286="캐릭터 상자 영웅등급"),VLOOKUP($M286,$AP:$BC,MATCH($AZ$1,$AP$1:$BC$1,0),0),
IF(OR($M286="지정 캐릭터",IF(ISERROR(FIND("지정 캐릭터 LBP",$M286)),0,1)),
  IF(AND(OR($B286=10,$B286=11),$M286=OFFSET($M286,-1,0)),OFFSET(R286,-1,0),
    INT(VLOOKUP($M286,$AP:$BC,MATCH($AZ$1,$AP$1:$BC$1,0),0)*(VLOOKUP($N286,[2]ActorTable!$1:$1048576,MATCH("표준 DI pr Min",[2]ActorTable!$1:$1,0),0)+$I286*(VLOOKUP($N286,[2]ActorTable!$1:$1048576,MATCH("표준 DI pr Max",[2]ActorTable!$1:$1,0),0)-VLOOKUP($N286,[2]ActorTable!$1:$1048576,MATCH("표준 DI pr Min",[2]ActorTable!$1:$1,0),0)+1)))),
IF($M286="안 지정 캐릭터 영웅등급",
  IF(AND(OR($B286=10,$B286=11),$M286=OFFSET($M286,-1,0)),OFFSET(R286,-1,0),
    VLOOKUP($M286,$AP:$BC,MATCH($AZ$1,$AP$1:$BC$1,0),0)+INT($I286*(VLOOKUP($M286,$AP:$BC,MATCH($BA$1,$AP$1:$BC$1,0),0)-VLOOKUP($M286,$AP:$BC,MATCH($AZ$1,$AP$1:$BC$1,0),0)+1))),
IF($M286="지정 캐릭터 PP",
  IF(AND(OR($B286=10,$B286=11),$M286=OFFSET($M286,-1,0)),OFFSET(R286,-1,0),
    INT($O286*VLOOKUP($M286,$AP:$BC,MATCH($AZ$1,$AP$1:$BC$1,0),0)*IF($O286&lt;=15,1,1+($O286-15)^0.5/8)*CHOOSE(MID($N286,7,1)+1,1,1.25,2)*(VLOOKUP($M286,$AP:$BC,MATCH($BA$1,$AP$1:$BC$1,0),0)+$I286*(VLOOKUP($M286,$AP:$BC,MATCH($BB$1,$AP$1:$BC$1,0),0)-VLOOKUP($M286,$AP:$BC,MATCH($BA$1,$AP$1:$BC$1,0),0))))),
IF(OR($M286="안 지정 캐릭터 PP 일반등급",$M286="안 지정 캐릭터 PP 영웅등급"),
  IF(AND(OR($B286=10,$B286=11),$M286=OFFSET($M286,-1,0)),OFFSET(R286,-1,0),
    $O286*VLOOKUP($M286,$AP:$BC,MATCH($AZ$1,$AP$1:$BC$1,0),0)),
"그외없음")))))))</f>
        <v>1200</v>
      </c>
      <c r="S286" t="str">
        <f ca="1">IF(OR(ISNUMBER(N286),N286="삭제",ISBLANK(N286)),"",
IF(LEFT(N286,5)="Equip",
  IF($BP$1&lt;VLOOKUP(N286,[1]EquipTable!$1:$1048576,MATCH("업데이트순번",[1]EquipTable!$1:$1,0),0),"업데이트순번이상",""),
IF(LEFT(N286,5)="Actor",
  IF($BY$1&lt;VLOOKUP(N286,[2]ActorTable!$1:$1048576,MATCH("업데이트순번",[2]ActorTable!$1:$1,0),0),"업데이트순번이상",""),
"그외없음")))</f>
        <v/>
      </c>
      <c r="T286" t="str">
        <f ca="1">IF(OR(ISNUMBER(N286),N286="삭제",ISBLANK(N286)),"",
IF(LEFT(N286,5)="Equip",IF(MID(N286,7,1)="4","전설",""),
IF(LEFT(N286,5)="Actor",IF(MID(N286,7,1)="2","전설",""),
"그외없음")))</f>
        <v/>
      </c>
      <c r="U286" t="s">
        <v>92</v>
      </c>
      <c r="V286">
        <v>99135</v>
      </c>
      <c r="W286">
        <v>14</v>
      </c>
      <c r="X286" t="s">
        <v>125</v>
      </c>
      <c r="Z286">
        <v>1400</v>
      </c>
      <c r="AA286" t="str">
        <f ca="1">IF(ISBLANK(AB286),"",
VLOOKUP(AB286,OFFSET(INDIRECT("$A:$B"),0,MATCH(AB$1&amp;"_Verify",INDIRECT("$1:$1"),0)-1),2,0)
)</f>
        <v>upn</v>
      </c>
      <c r="AB286" t="s">
        <v>92</v>
      </c>
      <c r="AC286">
        <v>14370</v>
      </c>
      <c r="AD286">
        <v>4</v>
      </c>
      <c r="AE286" t="s">
        <v>125</v>
      </c>
      <c r="AG286">
        <v>1200</v>
      </c>
      <c r="AH286" t="str">
        <f>IF(OR(ISNUMBER(AC286),AC286="삭제",ISBLANK(AC286)),"",
IF(LEFT(AC286,5)="Equip",
  IF($BP$1&lt;VLOOKUP(AC286,[1]EquipTable!$1:$1048576,MATCH("업데이트순번",[1]EquipTable!$1:$1,0),0),"업데이트순번이상",""),
IF(LEFT(AC286,5)="Actor",
  IF($BY$1&lt;VLOOKUP(AC286,[2]ActorTable!$1:$1048576,MATCH("업데이트순번",[2]ActorTable!$1:$1,0),0),"업데이트순번이상",""),
"그외없음")))</f>
        <v/>
      </c>
      <c r="AI286" s="11" t="str">
        <f>IF(OR(ISNUMBER(AC286),AC286="삭제",ISBLANK(AC286)),"",
IF(LEFT(AC286,5)="Equip",IF(MID(AC286,7,1)="4","전설",""),
IF(LEFT(AC286,5)="Actor",IF(MID(AC286,7,1)="2","전설",""),
"그외없음")))</f>
        <v/>
      </c>
      <c r="AJ286" t="str">
        <f>IF(ISBLANK($AB286),"",
IF(AND($B286&gt;=VLOOKUP($AB286,$AP:$AS,3,0),$B286&lt;=VLOOKUP($AB286,$AP:$AS,4,0)),"","슬롯타입이상"))</f>
        <v/>
      </c>
      <c r="AK286" t="str">
        <f>IF(OR(
  AND(NOT(ISERROR(FIND("상자",AB286))),ISBLANK(AC286)),
  AND(ISBLANK(AB286),ISBLANK(AC286)),
  AND(NOT(ISERROR(FIND("안 지정",AB286))),ISNUMBER(AC286))),"",
IF(AND(NOT(ISERROR(FIND("상자",AB286))),NOT(ISBLANK(AC286))),"밸류불필요",
IF(AND(NOT(ISERROR(FIND("안 지정",AB286))),NOT(ISNUMBER(AC286))),"숫자필요",
IF(NOT(ISERROR(FIND("장비",AB286))),
  IFERROR(VLOOKUP(AC286,[1]EquipTable!$A:$T,MATCH("이름참고",[1]EquipTable!$1:$1,0),0),"장비없음"),
IF(NOT(ISERROR(FIND("캐릭터",AB286))),
  IFERROR(VLOOKUP(AC286,[2]ActorTable!$A:$H,MATCH("이름참고",[2]ActorTable!$1:$1,0),0),"캐릭터없음"),
"")))))</f>
        <v/>
      </c>
      <c r="AL286">
        <v>1</v>
      </c>
      <c r="AM286" t="str">
        <f ca="1">IF(ROW()=2,AN286,OFFSET(AM286,-1,0)&amp;IF(LEN(AN286)=0,"",","&amp;AN286))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v>
      </c>
      <c r="AN286" t="str">
        <f ca="1">IF(AL286&lt;&gt;1,"",
"{"""&amp;A$1&amp;""":"&amp;A286
&amp;","""&amp;B$1&amp;""":"&amp;B286
&amp;IF(LEN(AA286)=0,"",","""&amp;AA$1&amp;""":"""&amp;AA286&amp;"""")
&amp;IF(LEN(AC286)=0,"",","""&amp;AC$1&amp;""":"""&amp;AC286&amp;"""")
&amp;IF(LEN(AD286)=0,"",","""&amp;AD$1&amp;""":"&amp;AD286)
&amp;IF(LEN(AE286)=0,"",","""&amp;AE$1&amp;""":"""&amp;AE286&amp;"""")
&amp;IF(LEN(AF286)=0,"",","""&amp;AF$1&amp;""":"&amp;AF286)
&amp;IF(LEN(AG286)=0,"",","""&amp;AG$1&amp;""":"&amp;AG286)&amp;"}")</f>
        <v>{"dy":29,"sl":4,"tp":"upn","vl":"14370","cn":4,"pt":"GO","pr":1200}</v>
      </c>
    </row>
    <row r="287" spans="1:40">
      <c r="A287">
        <v>29</v>
      </c>
      <c r="B287">
        <v>5</v>
      </c>
      <c r="C287">
        <f>IF(B287&lt;=9,0,
IF(B287=10,1,2))</f>
        <v>0</v>
      </c>
      <c r="D287">
        <f ca="1">RAND()</f>
        <v>0.58248283903474907</v>
      </c>
      <c r="E287">
        <f ca="1">RAND()</f>
        <v>0.7718594900192185</v>
      </c>
      <c r="F287">
        <f ca="1">RAND()</f>
        <v>0.42653616006157435</v>
      </c>
      <c r="G287">
        <f ca="1">RAND()</f>
        <v>0.5297251206519239</v>
      </c>
      <c r="H287">
        <f ca="1">RAND()</f>
        <v>0.76104929391790077</v>
      </c>
      <c r="I287">
        <f ca="1">RAND()</f>
        <v>0.86449240146760709</v>
      </c>
      <c r="M287" t="str">
        <f ca="1">IF(LEN(J287)&lt;&gt;0,J287,VLOOKUP(D287+$B287,$BJ:$BK,MATCH($BK$1,$BJ$1:$BK$1,0),1))</f>
        <v>안 지정 캐릭터 PP 영웅등급</v>
      </c>
      <c r="N287">
        <f ca="1">IF(LEN(K287)&lt;&gt;0,
  IF(LEN($J287)=0,"두 칸 모두 입력",
  IF($J287="지정 장비",K287,INDEX($CA:$CA,MATCH(K287,$CB:$CB,0)))),
IF($M287="삭제","삭제",
IF($M287="지정 장비",VLOOKUP($E287,OFFSET($BS:$BV,0,IF($B287=6,1,IF($B287=7,2,0))),MATCH($BV$1,OFFSET($BS$1:$BV$1,0,IF($B287=6,1,IF($B287=7,2,0))),0),1),
IF(OR($M287="캐릭터 상자 일반등급",$M287="캐릭터 상자 영웅등급"),"삭제",
IF(OR($M287="지정 캐릭터",$M287="지정 캐릭터 PP",IF(ISERROR(FIND("지정 캐릭터 LBP",$M287)),0,1)),
  IF(AND(OR($B287=10,$B287=11),$M287=OFFSET($M287,-1,0)),OFFSET(N287,-1,0),VLOOKUP($E287,$BZ:$CA,MATCH($CA$1,$BZ$1:$CA$1,0),1)),
IF(OR($M287="안 지정 캐릭터 영웅등급",$M287="안 지정 캐릭터 PP 일반등급",$M287="안 지정 캐릭터 PP 영웅등급"),
  IF(AND(OR($B287=10,$B287=11),$M287=OFFSET($M287,-1,0)),OFFSET(N287,-1,0),INT($E287*100000)),
"그외없음"))))))</f>
        <v>77185</v>
      </c>
      <c r="O287">
        <f ca="1">IF(LEN(L287)&lt;&gt;0,
  IF(OR(LEN($J287)=0,LEN($K287)=0),"세 칸 모두 입력",L287),
IF($M287="삭제","삭제",
IF(OR($M287="지정 장비",$M287="캐릭터 상자 일반등급",$M287="캐릭터 상자 영웅등급",$M287="지정 캐릭터",IF(ISERROR(FIND("지정 캐릭터 LBP",$M287)),0,1),$M287="안 지정 캐릭터 영웅등급"),1,
IF($M287="지정 캐릭터 PP",
  IF(AND(OR($B287=10,$B287=11),$M287=OFFSET($M287,-1,0)),OFFSET(O287,-1,0),
    VLOOKUP($M287,$AP:$BB,MATCH($AX$1,$AP$1:$BB$1,0),0)+INT($E287*(VLOOKUP($M287,$AP:$BB,MATCH($AY$1,$AP$1:$BB$1,0),0)-VLOOKUP($M287,$AP:$BB,MATCH($AX$1,$AP$1:$BB$1,0),0)+1))),
IF(OR($M287="안 지정 캐릭터 PP 일반등급",$M287="안 지정 캐릭터 PP 영웅등급"),
  IF(AND(OR($B287=10,$B287=11),$M287=OFFSET($M287,-1,0)),OFFSET(O287,-1,0),
    VLOOKUP($M287,$AP:$BB,MATCH($AX$1,$AP$1:$BB$1,0),0)+INT($E287*(VLOOKUP($M287,$AP:$BB,MATCH($AY$1,$AP$1:$BB$1,0),0)-VLOOKUP($M287,$AP:$BB,MATCH($AX$1,$AP$1:$BB$1,0),0)+1))),
"그외없음")))))</f>
        <v>12</v>
      </c>
      <c r="P287" t="str">
        <f ca="1">IF($M287="삭제","삭제",
IF($M287="지정 장비",
  IF(ISBLANK(VLOOKUP($N287,[1]EquipTable!$1:$1048576,MATCH("표준 GO pr Min",[1]EquipTable!$1:$1,0),0)),"DI",
    IF(ISBLANK(VLOOKUP($N287,[1]EquipTable!$1:$1048576,MATCH("표준 DI pr Min",[1]EquipTable!$1:$1,0),0)),"GO",
      IF(G287&lt;IF($B287&lt;=1,0.5,0.25),"DI","GO"))),
IF(OR($M287="캐릭터 상자 일반등급",$M287="캐릭터 상자 영웅등급"),"DI",
IF(OR($M287="지정 캐릭터",IF(ISERROR(FIND("지정 캐릭터 LBP",$M287)),0,1),$M287="안 지정 캐릭터 영웅등급"),"DI",
IF($M287="지정 캐릭터 PP","DI",
IF(OR($M287="안 지정 캐릭터 PP 일반등급",$M287="안 지정 캐릭터 PP 영웅등급"),"GO",
"그외없음"))))))</f>
        <v>GO</v>
      </c>
      <c r="Q287" t="str">
        <f ca="1">IF($M287="삭제","삭제",
IF($P287="GO","삭제",
IF($M287="지정 장비",
  IF(ISBLANK(VLOOKUP($N287,[1]EquipTable!$1:$1048576,MATCH("표준 DI pp Min",[1]EquipTable!$1:$1,0),0)),"삭제",
    VLOOKUP($N287,[1]EquipTable!$1:$1048576,MATCH("표준 DI pp Min",[1]EquipTable!$1:$1,0),0)+INT($H287*(VLOOKUP($N287,[1]EquipTable!$1:$1048576,MATCH("표준 DI pp Max",[1]EquipTable!$1:$1,0),0)-VLOOKUP($N287,[1]EquipTable!$1:$1048576,MATCH("표준 DI pp Min",[1]EquipTable!$1:$1,0),0)+1))),
IF(OR($M287="캐릭터 상자 일반등급",$M287="캐릭터 상자 영웅등급"),"삭제",
IF(OR($M287="지정 캐릭터",IF(ISERROR(FIND("지정 캐릭터 LBP",$M287)),0,1)),
  IF(AND(OR($B287=10,$B287=11),$M287=OFFSET($M287,-1,0)),OFFSET(Q287,-1,0),
    IF(ISBLANK(VLOOKUP($N287,[2]ActorTable!$1:$1048576,MATCH("표준 DI pp Min",[2]ActorTable!$1:$1,0),0)),"삭제",
      INT(VLOOKUP($M287,$AP:$BC,MATCH($AZ$1,$AP$1:$BC$1,0),0)*(VLOOKUP($N287,[2]ActorTable!$1:$1048576,MATCH("표준 DI pp Min",[2]ActorTable!$1:$1,0),0)+$H287*(VLOOKUP($N287,[2]ActorTable!$1:$1048576,MATCH("표준 DI pp Max",[2]ActorTable!$1:$1,0),0)-VLOOKUP($N287,[2]ActorTable!$1:$1048576,MATCH("표준 DI pp Min",[2]ActorTable!$1:$1,0),0)+1))))),
IF($M287="안 지정 캐릭터 영웅등급",
  IF(AND(OR($B287=10,$B287=11),$M287=OFFSET($M287,-1,0)),OFFSET(Q287,-1,0),
    VLOOKUP($M287,$AP:$BC,MATCH($BB$1,$AP$1:$BC$1,0),0)+INT($H287*(VLOOKUP($M287,$AP:$BC,MATCH($BC$1,$AP$1:$BC$1,0),0)-VLOOKUP($M287,$AP:$BC,MATCH($BB$1,$AP$1:$BC$1,0),0)+1))),
IF($M287="지정 캐릭터 PP",
  IF(AND(OR($B287=10,$B287=11),$M287=OFFSET($M287,-1,0)),OFFSET(Q287,-1,0),
    INT($O287*VLOOKUP($M287,$AP:$BC,MATCH($AZ$1,$AP$1:$BC$1,0),0)*IF($O287&lt;=15,1,1+($O287-15)^0.5/8)*CHOOSE(MID($N287,7,1)+1,1,1.25,2))),
"그외없음")))))))</f>
        <v>삭제</v>
      </c>
      <c r="R287">
        <f ca="1">IF($M287="삭제","삭제",
IF($M287="지정 장비",
  IF($P287="DI",
    VLOOKUP($N287,[1]EquipTable!$1:$1048576,MATCH("표준 DI pr Min",[1]EquipTable!$1:$1,0),0)+INT($I287*(VLOOKUP($N287,[1]EquipTable!$1:$1048576,MATCH("표준 DI pr Max",[1]EquipTable!$1:$1,0),0)-VLOOKUP($N287,[1]EquipTable!$1:$1048576,MATCH("표준 DI pr Min",[1]EquipTable!$1:$1,0),0)+1)),
    ROUNDDOWN(VLOOKUP($N287,[1]EquipTable!$1:$1048576,MATCH("표준 GO pr Min",[1]EquipTable!$1:$1,0),0)+INT($I287*(VLOOKUP($N287,[1]EquipTable!$1:$1048576,MATCH("표준 GO pr Max",[1]EquipTable!$1:$1,0),0)-VLOOKUP($N287,[1]EquipTable!$1:$1048576,MATCH("표준 GO pr Min",[1]EquipTable!$1:$1,0),0)+100)),-2)),
IF(OR($M287="캐릭터 상자 일반등급",$M287="캐릭터 상자 영웅등급"),VLOOKUP($M287,$AP:$BC,MATCH($AZ$1,$AP$1:$BC$1,0),0),
IF(OR($M287="지정 캐릭터",IF(ISERROR(FIND("지정 캐릭터 LBP",$M287)),0,1)),
  IF(AND(OR($B287=10,$B287=11),$M287=OFFSET($M287,-1,0)),OFFSET(R287,-1,0),
    INT(VLOOKUP($M287,$AP:$BC,MATCH($AZ$1,$AP$1:$BC$1,0),0)*(VLOOKUP($N287,[2]ActorTable!$1:$1048576,MATCH("표준 DI pr Min",[2]ActorTable!$1:$1,0),0)+$I287*(VLOOKUP($N287,[2]ActorTable!$1:$1048576,MATCH("표준 DI pr Max",[2]ActorTable!$1:$1,0),0)-VLOOKUP($N287,[2]ActorTable!$1:$1048576,MATCH("표준 DI pr Min",[2]ActorTable!$1:$1,0),0)+1)))),
IF($M287="안 지정 캐릭터 영웅등급",
  IF(AND(OR($B287=10,$B287=11),$M287=OFFSET($M287,-1,0)),OFFSET(R287,-1,0),
    VLOOKUP($M287,$AP:$BC,MATCH($AZ$1,$AP$1:$BC$1,0),0)+INT($I287*(VLOOKUP($M287,$AP:$BC,MATCH($BA$1,$AP$1:$BC$1,0),0)-VLOOKUP($M287,$AP:$BC,MATCH($AZ$1,$AP$1:$BC$1,0),0)+1))),
IF($M287="지정 캐릭터 PP",
  IF(AND(OR($B287=10,$B287=11),$M287=OFFSET($M287,-1,0)),OFFSET(R287,-1,0),
    INT($O287*VLOOKUP($M287,$AP:$BC,MATCH($AZ$1,$AP$1:$BC$1,0),0)*IF($O287&lt;=15,1,1+($O287-15)^0.5/8)*CHOOSE(MID($N287,7,1)+1,1,1.25,2)*(VLOOKUP($M287,$AP:$BC,MATCH($BA$1,$AP$1:$BC$1,0),0)+$I287*(VLOOKUP($M287,$AP:$BC,MATCH($BB$1,$AP$1:$BC$1,0),0)-VLOOKUP($M287,$AP:$BC,MATCH($BA$1,$AP$1:$BC$1,0),0))))),
IF(OR($M287="안 지정 캐릭터 PP 일반등급",$M287="안 지정 캐릭터 PP 영웅등급"),
  IF(AND(OR($B287=10,$B287=11),$M287=OFFSET($M287,-1,0)),OFFSET(R287,-1,0),
    $O287*VLOOKUP($M287,$AP:$BC,MATCH($AZ$1,$AP$1:$BC$1,0),0)),
"그외없음")))))))</f>
        <v>3600</v>
      </c>
      <c r="S287" t="str">
        <f ca="1">IF(OR(ISNUMBER(N287),N287="삭제",ISBLANK(N287)),"",
IF(LEFT(N287,5)="Equip",
  IF($BP$1&lt;VLOOKUP(N287,[1]EquipTable!$1:$1048576,MATCH("업데이트순번",[1]EquipTable!$1:$1,0),0),"업데이트순번이상",""),
IF(LEFT(N287,5)="Actor",
  IF($BY$1&lt;VLOOKUP(N287,[2]ActorTable!$1:$1048576,MATCH("업데이트순번",[2]ActorTable!$1:$1,0),0),"업데이트순번이상",""),
"그외없음")))</f>
        <v/>
      </c>
      <c r="T287" t="str">
        <f ca="1">IF(OR(ISNUMBER(N287),N287="삭제",ISBLANK(N287)),"",
IF(LEFT(N287,5)="Equip",IF(MID(N287,7,1)="4","전설",""),
IF(LEFT(N287,5)="Actor",IF(MID(N287,7,1)="2","전설",""),
"그외없음")))</f>
        <v/>
      </c>
      <c r="U287" t="s">
        <v>82</v>
      </c>
      <c r="V287" t="s">
        <v>241</v>
      </c>
      <c r="W287">
        <v>1</v>
      </c>
      <c r="X287" t="s">
        <v>129</v>
      </c>
      <c r="Z287">
        <v>10</v>
      </c>
      <c r="AA287" t="str">
        <f ca="1">IF(ISBLANK(AB287),"",
VLOOKUP(AB287,OFFSET(INDIRECT("$A:$B"),0,MATCH(AB$1&amp;"_Verify",INDIRECT("$1:$1"),0)-1),2,0)
)</f>
        <v>fe</v>
      </c>
      <c r="AB287" t="s">
        <v>82</v>
      </c>
      <c r="AC287" t="s">
        <v>500</v>
      </c>
      <c r="AD287">
        <v>1</v>
      </c>
      <c r="AE287" t="s">
        <v>125</v>
      </c>
      <c r="AG287">
        <v>700</v>
      </c>
      <c r="AH287" t="str">
        <f ca="1">IF(OR(ISNUMBER(AC287),AC287="삭제",ISBLANK(AC287)),"",
IF(LEFT(AC287,5)="Equip",
  IF($BP$1&lt;VLOOKUP(AC287,[1]EquipTable!$1:$1048576,MATCH("업데이트순번",[1]EquipTable!$1:$1,0),0),"업데이트순번이상",""),
IF(LEFT(AC287,5)="Actor",
  IF($BY$1&lt;VLOOKUP(AC287,[2]ActorTable!$1:$1048576,MATCH("업데이트순번",[2]ActorTable!$1:$1,0),0),"업데이트순번이상",""),
"그외없음")))</f>
        <v/>
      </c>
      <c r="AI287" s="11" t="str">
        <f>IF(OR(ISNUMBER(AC287),AC287="삭제",ISBLANK(AC287)),"",
IF(LEFT(AC287,5)="Equip",IF(MID(AC287,7,1)="4","전설",""),
IF(LEFT(AC287,5)="Actor",IF(MID(AC287,7,1)="2","전설",""),
"그외없음")))</f>
        <v/>
      </c>
      <c r="AJ287" t="str">
        <f>IF(ISBLANK($AB287),"",
IF(AND($B287&gt;=VLOOKUP($AB287,$AP:$AS,3,0),$B287&lt;=VLOOKUP($AB287,$AP:$AS,4,0)),"","슬롯타입이상"))</f>
        <v/>
      </c>
      <c r="AK287" t="str">
        <f ca="1">IF(OR(
  AND(NOT(ISERROR(FIND("상자",AB287))),ISBLANK(AC287)),
  AND(ISBLANK(AB287),ISBLANK(AC287)),
  AND(NOT(ISERROR(FIND("안 지정",AB287))),ISNUMBER(AC287))),"",
IF(AND(NOT(ISERROR(FIND("상자",AB287))),NOT(ISBLANK(AC287))),"밸류불필요",
IF(AND(NOT(ISERROR(FIND("안 지정",AB287))),NOT(ISNUMBER(AC287))),"숫자필요",
IF(NOT(ISERROR(FIND("장비",AB287))),
  IFERROR(VLOOKUP(AC287,[1]EquipTable!$A:$T,MATCH("이름참고",[1]EquipTable!$1:$1,0),0),"장비없음"),
IF(NOT(ISERROR(FIND("캐릭터",AB287))),
  IFERROR(VLOOKUP(AC287,[2]ActorTable!$A:$H,MATCH("이름참고",[2]ActorTable!$1:$1,0),0),"캐릭터없음"),
"")))))</f>
        <v>용기의 도끼</v>
      </c>
      <c r="AL287">
        <v>1</v>
      </c>
      <c r="AM287" t="str">
        <f ca="1">IF(ROW()=2,AN287,OFFSET(AM287,-1,0)&amp;IF(LEN(AN287)=0,"",","&amp;AN287))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v>
      </c>
      <c r="AN287" t="str">
        <f ca="1">IF(AL287&lt;&gt;1,"",
"{"""&amp;A$1&amp;""":"&amp;A287
&amp;","""&amp;B$1&amp;""":"&amp;B287
&amp;IF(LEN(AA287)=0,"",","""&amp;AA$1&amp;""":"""&amp;AA287&amp;"""")
&amp;IF(LEN(AC287)=0,"",","""&amp;AC$1&amp;""":"""&amp;AC287&amp;"""")
&amp;IF(LEN(AD287)=0,"",","""&amp;AD$1&amp;""":"&amp;AD287)
&amp;IF(LEN(AE287)=0,"",","""&amp;AE$1&amp;""":"""&amp;AE287&amp;"""")
&amp;IF(LEN(AF287)=0,"",","""&amp;AF$1&amp;""":"&amp;AF287)
&amp;IF(LEN(AG287)=0,"",","""&amp;AG$1&amp;""":"&amp;AG287)&amp;"}")</f>
        <v>{"dy":29,"sl":5,"tp":"fe","vl":"Equip0001","cn":1,"pt":"GO","pr":700}</v>
      </c>
    </row>
    <row r="288" spans="1:40">
      <c r="A288">
        <v>29</v>
      </c>
      <c r="B288">
        <v>6</v>
      </c>
      <c r="C288">
        <f>IF(B288&lt;=9,0,
IF(B288=10,1,2))</f>
        <v>0</v>
      </c>
      <c r="D288">
        <f ca="1">RAND()</f>
        <v>5.4988476461612312E-2</v>
      </c>
      <c r="E288">
        <f ca="1">RAND()</f>
        <v>0.9558474116316733</v>
      </c>
      <c r="F288">
        <f ca="1">RAND()</f>
        <v>0.4521435182220449</v>
      </c>
      <c r="G288">
        <f ca="1">RAND()</f>
        <v>0.73075870383298558</v>
      </c>
      <c r="H288">
        <f ca="1">RAND()</f>
        <v>0.55635589273191033</v>
      </c>
      <c r="I288">
        <f ca="1">RAND()</f>
        <v>0.3764874126323875</v>
      </c>
      <c r="M288" t="str">
        <f ca="1">IF(LEN(J288)&lt;&gt;0,J288,VLOOKUP(D288+$B288,$BJ:$BK,MATCH($BK$1,$BJ$1:$BK$1,0),1))</f>
        <v>지정 장비</v>
      </c>
      <c r="N288" t="str">
        <f ca="1">IF(LEN(K288)&lt;&gt;0,
  IF(LEN($J288)=0,"두 칸 모두 입력",
  IF($J288="지정 장비",K288,INDEX($CA:$CA,MATCH(K288,$CB:$CB,0)))),
IF($M288="삭제","삭제",
IF($M288="지정 장비",VLOOKUP($E288,OFFSET($BS:$BV,0,IF($B288=6,1,IF($B288=7,2,0))),MATCH($BV$1,OFFSET($BS$1:$BV$1,0,IF($B288=6,1,IF($B288=7,2,0))),0),1),
IF(OR($M288="캐릭터 상자 일반등급",$M288="캐릭터 상자 영웅등급"),"삭제",
IF(OR($M288="지정 캐릭터",$M288="지정 캐릭터 PP",IF(ISERROR(FIND("지정 캐릭터 LBP",$M288)),0,1)),
  IF(AND(OR($B288=10,$B288=11),$M288=OFFSET($M288,-1,0)),OFFSET(N288,-1,0),VLOOKUP($E288,$BZ:$CA,MATCH($CA$1,$BZ$1:$CA$1,0),1)),
IF(OR($M288="안 지정 캐릭터 영웅등급",$M288="안 지정 캐릭터 PP 일반등급",$M288="안 지정 캐릭터 PP 영웅등급"),
  IF(AND(OR($B288=10,$B288=11),$M288=OFFSET($M288,-1,0)),OFFSET(N288,-1,0),INT($E288*100000)),
"그외없음"))))))</f>
        <v>Equip8102</v>
      </c>
      <c r="O288">
        <f ca="1">IF(LEN(L288)&lt;&gt;0,
  IF(OR(LEN($J288)=0,LEN($K288)=0),"세 칸 모두 입력",L288),
IF($M288="삭제","삭제",
IF(OR($M288="지정 장비",$M288="캐릭터 상자 일반등급",$M288="캐릭터 상자 영웅등급",$M288="지정 캐릭터",IF(ISERROR(FIND("지정 캐릭터 LBP",$M288)),0,1),$M288="안 지정 캐릭터 영웅등급"),1,
IF($M288="지정 캐릭터 PP",
  IF(AND(OR($B288=10,$B288=11),$M288=OFFSET($M288,-1,0)),OFFSET(O288,-1,0),
    VLOOKUP($M288,$AP:$BB,MATCH($AX$1,$AP$1:$BB$1,0),0)+INT($E288*(VLOOKUP($M288,$AP:$BB,MATCH($AY$1,$AP$1:$BB$1,0),0)-VLOOKUP($M288,$AP:$BB,MATCH($AX$1,$AP$1:$BB$1,0),0)+1))),
IF(OR($M288="안 지정 캐릭터 PP 일반등급",$M288="안 지정 캐릭터 PP 영웅등급"),
  IF(AND(OR($B288=10,$B288=11),$M288=OFFSET($M288,-1,0)),OFFSET(O288,-1,0),
    VLOOKUP($M288,$AP:$BB,MATCH($AX$1,$AP$1:$BB$1,0),0)+INT($E288*(VLOOKUP($M288,$AP:$BB,MATCH($AY$1,$AP$1:$BB$1,0),0)-VLOOKUP($M288,$AP:$BB,MATCH($AX$1,$AP$1:$BB$1,0),0)+1))),
"그외없음")))))</f>
        <v>1</v>
      </c>
      <c r="P288" t="str">
        <f ca="1">IF($M288="삭제","삭제",
IF($M288="지정 장비",
  IF(ISBLANK(VLOOKUP($N288,[1]EquipTable!$1:$1048576,MATCH("표준 GO pr Min",[1]EquipTable!$1:$1,0),0)),"DI",
    IF(ISBLANK(VLOOKUP($N288,[1]EquipTable!$1:$1048576,MATCH("표준 DI pr Min",[1]EquipTable!$1:$1,0),0)),"GO",
      IF(G288&lt;IF($B288&lt;=1,0.5,0.25),"DI","GO"))),
IF(OR($M288="캐릭터 상자 일반등급",$M288="캐릭터 상자 영웅등급"),"DI",
IF(OR($M288="지정 캐릭터",IF(ISERROR(FIND("지정 캐릭터 LBP",$M288)),0,1),$M288="안 지정 캐릭터 영웅등급"),"DI",
IF($M288="지정 캐릭터 PP","DI",
IF(OR($M288="안 지정 캐릭터 PP 일반등급",$M288="안 지정 캐릭터 PP 영웅등급"),"GO",
"그외없음"))))))</f>
        <v>GO</v>
      </c>
      <c r="Q288" t="str">
        <f ca="1">IF($M288="삭제","삭제",
IF($P288="GO","삭제",
IF($M288="지정 장비",
  IF(ISBLANK(VLOOKUP($N288,[1]EquipTable!$1:$1048576,MATCH("표준 DI pp Min",[1]EquipTable!$1:$1,0),0)),"삭제",
    VLOOKUP($N288,[1]EquipTable!$1:$1048576,MATCH("표준 DI pp Min",[1]EquipTable!$1:$1,0),0)+INT($H288*(VLOOKUP($N288,[1]EquipTable!$1:$1048576,MATCH("표준 DI pp Max",[1]EquipTable!$1:$1,0),0)-VLOOKUP($N288,[1]EquipTable!$1:$1048576,MATCH("표준 DI pp Min",[1]EquipTable!$1:$1,0),0)+1))),
IF(OR($M288="캐릭터 상자 일반등급",$M288="캐릭터 상자 영웅등급"),"삭제",
IF(OR($M288="지정 캐릭터",IF(ISERROR(FIND("지정 캐릭터 LBP",$M288)),0,1)),
  IF(AND(OR($B288=10,$B288=11),$M288=OFFSET($M288,-1,0)),OFFSET(Q288,-1,0),
    IF(ISBLANK(VLOOKUP($N288,[2]ActorTable!$1:$1048576,MATCH("표준 DI pp Min",[2]ActorTable!$1:$1,0),0)),"삭제",
      INT(VLOOKUP($M288,$AP:$BC,MATCH($AZ$1,$AP$1:$BC$1,0),0)*(VLOOKUP($N288,[2]ActorTable!$1:$1048576,MATCH("표준 DI pp Min",[2]ActorTable!$1:$1,0),0)+$H288*(VLOOKUP($N288,[2]ActorTable!$1:$1048576,MATCH("표준 DI pp Max",[2]ActorTable!$1:$1,0),0)-VLOOKUP($N288,[2]ActorTable!$1:$1048576,MATCH("표준 DI pp Min",[2]ActorTable!$1:$1,0),0)+1))))),
IF($M288="안 지정 캐릭터 영웅등급",
  IF(AND(OR($B288=10,$B288=11),$M288=OFFSET($M288,-1,0)),OFFSET(Q288,-1,0),
    VLOOKUP($M288,$AP:$BC,MATCH($BB$1,$AP$1:$BC$1,0),0)+INT($H288*(VLOOKUP($M288,$AP:$BC,MATCH($BC$1,$AP$1:$BC$1,0),0)-VLOOKUP($M288,$AP:$BC,MATCH($BB$1,$AP$1:$BC$1,0),0)+1))),
IF($M288="지정 캐릭터 PP",
  IF(AND(OR($B288=10,$B288=11),$M288=OFFSET($M288,-1,0)),OFFSET(Q288,-1,0),
    INT($O288*VLOOKUP($M288,$AP:$BC,MATCH($AZ$1,$AP$1:$BC$1,0),0)*IF($O288&lt;=15,1,1+($O288-15)^0.5/8)*CHOOSE(MID($N288,7,1)+1,1,1.25,2))),
"그외없음")))))))</f>
        <v>삭제</v>
      </c>
      <c r="R288">
        <f ca="1">IF($M288="삭제","삭제",
IF($M288="지정 장비",
  IF($P288="DI",
    VLOOKUP($N288,[1]EquipTable!$1:$1048576,MATCH("표준 DI pr Min",[1]EquipTable!$1:$1,0),0)+INT($I288*(VLOOKUP($N288,[1]EquipTable!$1:$1048576,MATCH("표준 DI pr Max",[1]EquipTable!$1:$1,0),0)-VLOOKUP($N288,[1]EquipTable!$1:$1048576,MATCH("표준 DI pr Min",[1]EquipTable!$1:$1,0),0)+1)),
    ROUNDDOWN(VLOOKUP($N288,[1]EquipTable!$1:$1048576,MATCH("표준 GO pr Min",[1]EquipTable!$1:$1,0),0)+INT($I288*(VLOOKUP($N288,[1]EquipTable!$1:$1048576,MATCH("표준 GO pr Max",[1]EquipTable!$1:$1,0),0)-VLOOKUP($N288,[1]EquipTable!$1:$1048576,MATCH("표준 GO pr Min",[1]EquipTable!$1:$1,0),0)+100)),-2)),
IF(OR($M288="캐릭터 상자 일반등급",$M288="캐릭터 상자 영웅등급"),VLOOKUP($M288,$AP:$BC,MATCH($AZ$1,$AP$1:$BC$1,0),0),
IF(OR($M288="지정 캐릭터",IF(ISERROR(FIND("지정 캐릭터 LBP",$M288)),0,1)),
  IF(AND(OR($B288=10,$B288=11),$M288=OFFSET($M288,-1,0)),OFFSET(R288,-1,0),
    INT(VLOOKUP($M288,$AP:$BC,MATCH($AZ$1,$AP$1:$BC$1,0),0)*(VLOOKUP($N288,[2]ActorTable!$1:$1048576,MATCH("표준 DI pr Min",[2]ActorTable!$1:$1,0),0)+$I288*(VLOOKUP($N288,[2]ActorTable!$1:$1048576,MATCH("표준 DI pr Max",[2]ActorTable!$1:$1,0),0)-VLOOKUP($N288,[2]ActorTable!$1:$1048576,MATCH("표준 DI pr Min",[2]ActorTable!$1:$1,0),0)+1)))),
IF($M288="안 지정 캐릭터 영웅등급",
  IF(AND(OR($B288=10,$B288=11),$M288=OFFSET($M288,-1,0)),OFFSET(R288,-1,0),
    VLOOKUP($M288,$AP:$BC,MATCH($AZ$1,$AP$1:$BC$1,0),0)+INT($I288*(VLOOKUP($M288,$AP:$BC,MATCH($BA$1,$AP$1:$BC$1,0),0)-VLOOKUP($M288,$AP:$BC,MATCH($AZ$1,$AP$1:$BC$1,0),0)+1))),
IF($M288="지정 캐릭터 PP",
  IF(AND(OR($B288=10,$B288=11),$M288=OFFSET($M288,-1,0)),OFFSET(R288,-1,0),
    INT($O288*VLOOKUP($M288,$AP:$BC,MATCH($AZ$1,$AP$1:$BC$1,0),0)*IF($O288&lt;=15,1,1+($O288-15)^0.5/8)*CHOOSE(MID($N288,7,1)+1,1,1.25,2)*(VLOOKUP($M288,$AP:$BC,MATCH($BA$1,$AP$1:$BC$1,0),0)+$I288*(VLOOKUP($M288,$AP:$BC,MATCH($BB$1,$AP$1:$BC$1,0),0)-VLOOKUP($M288,$AP:$BC,MATCH($BA$1,$AP$1:$BC$1,0),0))))),
IF(OR($M288="안 지정 캐릭터 PP 일반등급",$M288="안 지정 캐릭터 PP 영웅등급"),
  IF(AND(OR($B288=10,$B288=11),$M288=OFFSET($M288,-1,0)),OFFSET(R288,-1,0),
    $O288*VLOOKUP($M288,$AP:$BC,MATCH($AZ$1,$AP$1:$BC$1,0),0)),
"그외없음")))))))</f>
        <v>7900</v>
      </c>
      <c r="S288" t="str">
        <f ca="1">IF(OR(ISNUMBER(N288),N288="삭제",ISBLANK(N288)),"",
IF(LEFT(N288,5)="Equip",
  IF($BP$1&lt;VLOOKUP(N288,[1]EquipTable!$1:$1048576,MATCH("업데이트순번",[1]EquipTable!$1:$1,0),0),"업데이트순번이상",""),
IF(LEFT(N288,5)="Actor",
  IF($BY$1&lt;VLOOKUP(N288,[2]ActorTable!$1:$1048576,MATCH("업데이트순번",[2]ActorTable!$1:$1,0),0),"업데이트순번이상",""),
"그외없음")))</f>
        <v/>
      </c>
      <c r="T288" t="str">
        <f ca="1">IF(OR(ISNUMBER(N288),N288="삭제",ISBLANK(N288)),"",
IF(LEFT(N288,5)="Equip",IF(MID(N288,7,1)="4","전설",""),
IF(LEFT(N288,5)="Actor",IF(MID(N288,7,1)="2","전설",""),
"그외없음")))</f>
        <v/>
      </c>
      <c r="U288" t="s">
        <v>82</v>
      </c>
      <c r="V288" t="s">
        <v>113</v>
      </c>
      <c r="W288">
        <v>1</v>
      </c>
      <c r="X288" t="s">
        <v>125</v>
      </c>
      <c r="Z288">
        <v>1500</v>
      </c>
      <c r="AA288" t="str">
        <f ca="1">IF(ISBLANK(AB288),"",
VLOOKUP(AB288,OFFSET(INDIRECT("$A:$B"),0,MATCH(AB$1&amp;"_Verify",INDIRECT("$1:$1"),0)-1),2,0)
)</f>
        <v>fe</v>
      </c>
      <c r="AB288" t="s">
        <v>82</v>
      </c>
      <c r="AC288" t="s">
        <v>499</v>
      </c>
      <c r="AD288">
        <v>1</v>
      </c>
      <c r="AE288" t="s">
        <v>125</v>
      </c>
      <c r="AG288">
        <v>9500</v>
      </c>
      <c r="AH288" t="str">
        <f ca="1">IF(OR(ISNUMBER(AC288),AC288="삭제",ISBLANK(AC288)),"",
IF(LEFT(AC288,5)="Equip",
  IF($BP$1&lt;VLOOKUP(AC288,[1]EquipTable!$1:$1048576,MATCH("업데이트순번",[1]EquipTable!$1:$1,0),0),"업데이트순번이상",""),
IF(LEFT(AC288,5)="Actor",
  IF($BY$1&lt;VLOOKUP(AC288,[2]ActorTable!$1:$1048576,MATCH("업데이트순번",[2]ActorTable!$1:$1,0),0),"업데이트순번이상",""),
"그외없음")))</f>
        <v/>
      </c>
      <c r="AI288" s="11" t="str">
        <f>IF(OR(ISNUMBER(AC288),AC288="삭제",ISBLANK(AC288)),"",
IF(LEFT(AC288,5)="Equip",IF(MID(AC288,7,1)="4","전설",""),
IF(LEFT(AC288,5)="Actor",IF(MID(AC288,7,1)="2","전설",""),
"그외없음")))</f>
        <v/>
      </c>
      <c r="AJ288" t="str">
        <f>IF(ISBLANK($AB288),"",
IF(AND($B288&gt;=VLOOKUP($AB288,$AP:$AS,3,0),$B288&lt;=VLOOKUP($AB288,$AP:$AS,4,0)),"","슬롯타입이상"))</f>
        <v/>
      </c>
      <c r="AK288" t="str">
        <f ca="1">IF(OR(
  AND(NOT(ISERROR(FIND("상자",AB288))),ISBLANK(AC288)),
  AND(ISBLANK(AB288),ISBLANK(AC288)),
  AND(NOT(ISERROR(FIND("안 지정",AB288))),ISNUMBER(AC288))),"",
IF(AND(NOT(ISERROR(FIND("상자",AB288))),NOT(ISBLANK(AC288))),"밸류불필요",
IF(AND(NOT(ISERROR(FIND("안 지정",AB288))),NOT(ISNUMBER(AC288))),"숫자필요",
IF(NOT(ISERROR(FIND("장비",AB288))),
  IFERROR(VLOOKUP(AC288,[1]EquipTable!$A:$T,MATCH("이름참고",[1]EquipTable!$1:$1,0),0),"장비없음"),
IF(NOT(ISERROR(FIND("캐릭터",AB288))),
  IFERROR(VLOOKUP(AC288,[2]ActorTable!$A:$H,MATCH("이름참고",[2]ActorTable!$1:$1,0),0),"캐릭터없음"),
"")))))</f>
        <v>귀족의 하사품</v>
      </c>
      <c r="AL288">
        <v>1</v>
      </c>
      <c r="AM288" t="str">
        <f ca="1">IF(ROW()=2,AN288,OFFSET(AM288,-1,0)&amp;IF(LEN(AN288)=0,"",","&amp;AN288))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v>
      </c>
      <c r="AN288" t="str">
        <f ca="1">IF(AL288&lt;&gt;1,"",
"{"""&amp;A$1&amp;""":"&amp;A288
&amp;","""&amp;B$1&amp;""":"&amp;B288
&amp;IF(LEN(AA288)=0,"",","""&amp;AA$1&amp;""":"""&amp;AA288&amp;"""")
&amp;IF(LEN(AC288)=0,"",","""&amp;AC$1&amp;""":"""&amp;AC288&amp;"""")
&amp;IF(LEN(AD288)=0,"",","""&amp;AD$1&amp;""":"&amp;AD288)
&amp;IF(LEN(AE288)=0,"",","""&amp;AE$1&amp;""":"""&amp;AE288&amp;"""")
&amp;IF(LEN(AF288)=0,"",","""&amp;AF$1&amp;""":"&amp;AF288)
&amp;IF(LEN(AG288)=0,"",","""&amp;AG$1&amp;""":"&amp;AG288)&amp;"}")</f>
        <v>{"dy":29,"sl":6,"tp":"fe","vl":"Equip7201","cn":1,"pt":"GO","pr":9500}</v>
      </c>
    </row>
    <row r="289" spans="1:40">
      <c r="A289">
        <v>29</v>
      </c>
      <c r="B289">
        <v>7</v>
      </c>
      <c r="C289">
        <f>IF(B289&lt;=9,0,
IF(B289=10,1,2))</f>
        <v>0</v>
      </c>
      <c r="D289">
        <f ca="1">RAND()</f>
        <v>0.97080413432133272</v>
      </c>
      <c r="E289">
        <f ca="1">RAND()</f>
        <v>0.7141213551766743</v>
      </c>
      <c r="F289">
        <f ca="1">RAND()</f>
        <v>0.35978673961721774</v>
      </c>
      <c r="G289">
        <f ca="1">RAND()</f>
        <v>0.6991148045519201</v>
      </c>
      <c r="H289">
        <f ca="1">RAND()</f>
        <v>0.85778148645094221</v>
      </c>
      <c r="I289">
        <f ca="1">RAND()</f>
        <v>0.83836892855781731</v>
      </c>
      <c r="M289" t="str">
        <f ca="1">IF(LEN(J289)&lt;&gt;0,J289,VLOOKUP(D289+$B289,$BJ:$BK,MATCH($BK$1,$BJ$1:$BK$1,0),1))</f>
        <v>지정 장비</v>
      </c>
      <c r="N289" t="str">
        <f ca="1">IF(LEN(K289)&lt;&gt;0,
  IF(LEN($J289)=0,"두 칸 모두 입력",
  IF($J289="지정 장비",K289,INDEX($CA:$CA,MATCH(K289,$CB:$CB,0)))),
IF($M289="삭제","삭제",
IF($M289="지정 장비",VLOOKUP($E289,OFFSET($BS:$BV,0,IF($B289=6,1,IF($B289=7,2,0))),MATCH($BV$1,OFFSET($BS$1:$BV$1,0,IF($B289=6,1,IF($B289=7,2,0))),0),1),
IF(OR($M289="캐릭터 상자 일반등급",$M289="캐릭터 상자 영웅등급"),"삭제",
IF(OR($M289="지정 캐릭터",$M289="지정 캐릭터 PP",IF(ISERROR(FIND("지정 캐릭터 LBP",$M289)),0,1)),
  IF(AND(OR($B289=10,$B289=11),$M289=OFFSET($M289,-1,0)),OFFSET(N289,-1,0),VLOOKUP($E289,$BZ:$CA,MATCH($CA$1,$BZ$1:$CA$1,0),1)),
IF(OR($M289="안 지정 캐릭터 영웅등급",$M289="안 지정 캐릭터 PP 일반등급",$M289="안 지정 캐릭터 PP 영웅등급"),
  IF(AND(OR($B289=10,$B289=11),$M289=OFFSET($M289,-1,0)),OFFSET(N289,-1,0),INT($E289*100000)),
"그외없음"))))))</f>
        <v>Equip8002</v>
      </c>
      <c r="O289">
        <f ca="1">IF(LEN(L289)&lt;&gt;0,
  IF(OR(LEN($J289)=0,LEN($K289)=0),"세 칸 모두 입력",L289),
IF($M289="삭제","삭제",
IF(OR($M289="지정 장비",$M289="캐릭터 상자 일반등급",$M289="캐릭터 상자 영웅등급",$M289="지정 캐릭터",IF(ISERROR(FIND("지정 캐릭터 LBP",$M289)),0,1),$M289="안 지정 캐릭터 영웅등급"),1,
IF($M289="지정 캐릭터 PP",
  IF(AND(OR($B289=10,$B289=11),$M289=OFFSET($M289,-1,0)),OFFSET(O289,-1,0),
    VLOOKUP($M289,$AP:$BB,MATCH($AX$1,$AP$1:$BB$1,0),0)+INT($E289*(VLOOKUP($M289,$AP:$BB,MATCH($AY$1,$AP$1:$BB$1,0),0)-VLOOKUP($M289,$AP:$BB,MATCH($AX$1,$AP$1:$BB$1,0),0)+1))),
IF(OR($M289="안 지정 캐릭터 PP 일반등급",$M289="안 지정 캐릭터 PP 영웅등급"),
  IF(AND(OR($B289=10,$B289=11),$M289=OFFSET($M289,-1,0)),OFFSET(O289,-1,0),
    VLOOKUP($M289,$AP:$BB,MATCH($AX$1,$AP$1:$BB$1,0),0)+INT($E289*(VLOOKUP($M289,$AP:$BB,MATCH($AY$1,$AP$1:$BB$1,0),0)-VLOOKUP($M289,$AP:$BB,MATCH($AX$1,$AP$1:$BB$1,0),0)+1))),
"그외없음")))))</f>
        <v>1</v>
      </c>
      <c r="P289" t="str">
        <f ca="1">IF($M289="삭제","삭제",
IF($M289="지정 장비",
  IF(ISBLANK(VLOOKUP($N289,[1]EquipTable!$1:$1048576,MATCH("표준 GO pr Min",[1]EquipTable!$1:$1,0),0)),"DI",
    IF(ISBLANK(VLOOKUP($N289,[1]EquipTable!$1:$1048576,MATCH("표준 DI pr Min",[1]EquipTable!$1:$1,0),0)),"GO",
      IF(G289&lt;IF($B289&lt;=1,0.5,0.25),"DI","GO"))),
IF(OR($M289="캐릭터 상자 일반등급",$M289="캐릭터 상자 영웅등급"),"DI",
IF(OR($M289="지정 캐릭터",IF(ISERROR(FIND("지정 캐릭터 LBP",$M289)),0,1),$M289="안 지정 캐릭터 영웅등급"),"DI",
IF($M289="지정 캐릭터 PP","DI",
IF(OR($M289="안 지정 캐릭터 PP 일반등급",$M289="안 지정 캐릭터 PP 영웅등급"),"GO",
"그외없음"))))))</f>
        <v>GO</v>
      </c>
      <c r="Q289" t="str">
        <f ca="1">IF($M289="삭제","삭제",
IF($P289="GO","삭제",
IF($M289="지정 장비",
  IF(ISBLANK(VLOOKUP($N289,[1]EquipTable!$1:$1048576,MATCH("표준 DI pp Min",[1]EquipTable!$1:$1,0),0)),"삭제",
    VLOOKUP($N289,[1]EquipTable!$1:$1048576,MATCH("표준 DI pp Min",[1]EquipTable!$1:$1,0),0)+INT($H289*(VLOOKUP($N289,[1]EquipTable!$1:$1048576,MATCH("표준 DI pp Max",[1]EquipTable!$1:$1,0),0)-VLOOKUP($N289,[1]EquipTable!$1:$1048576,MATCH("표준 DI pp Min",[1]EquipTable!$1:$1,0),0)+1))),
IF(OR($M289="캐릭터 상자 일반등급",$M289="캐릭터 상자 영웅등급"),"삭제",
IF(OR($M289="지정 캐릭터",IF(ISERROR(FIND("지정 캐릭터 LBP",$M289)),0,1)),
  IF(AND(OR($B289=10,$B289=11),$M289=OFFSET($M289,-1,0)),OFFSET(Q289,-1,0),
    IF(ISBLANK(VLOOKUP($N289,[2]ActorTable!$1:$1048576,MATCH("표준 DI pp Min",[2]ActorTable!$1:$1,0),0)),"삭제",
      INT(VLOOKUP($M289,$AP:$BC,MATCH($AZ$1,$AP$1:$BC$1,0),0)*(VLOOKUP($N289,[2]ActorTable!$1:$1048576,MATCH("표준 DI pp Min",[2]ActorTable!$1:$1,0),0)+$H289*(VLOOKUP($N289,[2]ActorTable!$1:$1048576,MATCH("표준 DI pp Max",[2]ActorTable!$1:$1,0),0)-VLOOKUP($N289,[2]ActorTable!$1:$1048576,MATCH("표준 DI pp Min",[2]ActorTable!$1:$1,0),0)+1))))),
IF($M289="안 지정 캐릭터 영웅등급",
  IF(AND(OR($B289=10,$B289=11),$M289=OFFSET($M289,-1,0)),OFFSET(Q289,-1,0),
    VLOOKUP($M289,$AP:$BC,MATCH($BB$1,$AP$1:$BC$1,0),0)+INT($H289*(VLOOKUP($M289,$AP:$BC,MATCH($BC$1,$AP$1:$BC$1,0),0)-VLOOKUP($M289,$AP:$BC,MATCH($BB$1,$AP$1:$BC$1,0),0)+1))),
IF($M289="지정 캐릭터 PP",
  IF(AND(OR($B289=10,$B289=11),$M289=OFFSET($M289,-1,0)),OFFSET(Q289,-1,0),
    INT($O289*VLOOKUP($M289,$AP:$BC,MATCH($AZ$1,$AP$1:$BC$1,0),0)*IF($O289&lt;=15,1,1+($O289-15)^0.5/8)*CHOOSE(MID($N289,7,1)+1,1,1.25,2))),
"그외없음")))))))</f>
        <v>삭제</v>
      </c>
      <c r="R289">
        <f ca="1">IF($M289="삭제","삭제",
IF($M289="지정 장비",
  IF($P289="DI",
    VLOOKUP($N289,[1]EquipTable!$1:$1048576,MATCH("표준 DI pr Min",[1]EquipTable!$1:$1,0),0)+INT($I289*(VLOOKUP($N289,[1]EquipTable!$1:$1048576,MATCH("표준 DI pr Max",[1]EquipTable!$1:$1,0),0)-VLOOKUP($N289,[1]EquipTable!$1:$1048576,MATCH("표준 DI pr Min",[1]EquipTable!$1:$1,0),0)+1)),
    ROUNDDOWN(VLOOKUP($N289,[1]EquipTable!$1:$1048576,MATCH("표준 GO pr Min",[1]EquipTable!$1:$1,0),0)+INT($I289*(VLOOKUP($N289,[1]EquipTable!$1:$1048576,MATCH("표준 GO pr Max",[1]EquipTable!$1:$1,0),0)-VLOOKUP($N289,[1]EquipTable!$1:$1048576,MATCH("표준 GO pr Min",[1]EquipTable!$1:$1,0),0)+100)),-2)),
IF(OR($M289="캐릭터 상자 일반등급",$M289="캐릭터 상자 영웅등급"),VLOOKUP($M289,$AP:$BC,MATCH($AZ$1,$AP$1:$BC$1,0),0),
IF(OR($M289="지정 캐릭터",IF(ISERROR(FIND("지정 캐릭터 LBP",$M289)),0,1)),
  IF(AND(OR($B289=10,$B289=11),$M289=OFFSET($M289,-1,0)),OFFSET(R289,-1,0),
    INT(VLOOKUP($M289,$AP:$BC,MATCH($AZ$1,$AP$1:$BC$1,0),0)*(VLOOKUP($N289,[2]ActorTable!$1:$1048576,MATCH("표준 DI pr Min",[2]ActorTable!$1:$1,0),0)+$I289*(VLOOKUP($N289,[2]ActorTable!$1:$1048576,MATCH("표준 DI pr Max",[2]ActorTable!$1:$1,0),0)-VLOOKUP($N289,[2]ActorTable!$1:$1048576,MATCH("표준 DI pr Min",[2]ActorTable!$1:$1,0),0)+1)))),
IF($M289="안 지정 캐릭터 영웅등급",
  IF(AND(OR($B289=10,$B289=11),$M289=OFFSET($M289,-1,0)),OFFSET(R289,-1,0),
    VLOOKUP($M289,$AP:$BC,MATCH($AZ$1,$AP$1:$BC$1,0),0)+INT($I289*(VLOOKUP($M289,$AP:$BC,MATCH($BA$1,$AP$1:$BC$1,0),0)-VLOOKUP($M289,$AP:$BC,MATCH($AZ$1,$AP$1:$BC$1,0),0)+1))),
IF($M289="지정 캐릭터 PP",
  IF(AND(OR($B289=10,$B289=11),$M289=OFFSET($M289,-1,0)),OFFSET(R289,-1,0),
    INT($O289*VLOOKUP($M289,$AP:$BC,MATCH($AZ$1,$AP$1:$BC$1,0),0)*IF($O289&lt;=15,1,1+($O289-15)^0.5/8)*CHOOSE(MID($N289,7,1)+1,1,1.25,2)*(VLOOKUP($M289,$AP:$BC,MATCH($BA$1,$AP$1:$BC$1,0),0)+$I289*(VLOOKUP($M289,$AP:$BC,MATCH($BB$1,$AP$1:$BC$1,0),0)-VLOOKUP($M289,$AP:$BC,MATCH($BA$1,$AP$1:$BC$1,0),0))))),
IF(OR($M289="안 지정 캐릭터 PP 일반등급",$M289="안 지정 캐릭터 PP 영웅등급"),
  IF(AND(OR($B289=10,$B289=11),$M289=OFFSET($M289,-1,0)),OFFSET(R289,-1,0),
    $O289*VLOOKUP($M289,$AP:$BC,MATCH($AZ$1,$AP$1:$BC$1,0),0)),
"그외없음")))))))</f>
        <v>5400</v>
      </c>
      <c r="S289" t="str">
        <f ca="1">IF(OR(ISNUMBER(N289),N289="삭제",ISBLANK(N289)),"",
IF(LEFT(N289,5)="Equip",
  IF($BP$1&lt;VLOOKUP(N289,[1]EquipTable!$1:$1048576,MATCH("업데이트순번",[1]EquipTable!$1:$1,0),0),"업데이트순번이상",""),
IF(LEFT(N289,5)="Actor",
  IF($BY$1&lt;VLOOKUP(N289,[2]ActorTable!$1:$1048576,MATCH("업데이트순번",[2]ActorTable!$1:$1,0),0),"업데이트순번이상",""),
"그외없음")))</f>
        <v/>
      </c>
      <c r="T289" t="str">
        <f ca="1">IF(OR(ISNUMBER(N289),N289="삭제",ISBLANK(N289)),"",
IF(LEFT(N289,5)="Equip",IF(MID(N289,7,1)="4","전설",""),
IF(LEFT(N289,5)="Actor",IF(MID(N289,7,1)="2","전설",""),
"그외없음")))</f>
        <v/>
      </c>
      <c r="U289" t="s">
        <v>82</v>
      </c>
      <c r="V289" t="s">
        <v>182</v>
      </c>
      <c r="W289">
        <v>1</v>
      </c>
      <c r="X289" t="s">
        <v>125</v>
      </c>
      <c r="Z289">
        <v>2900</v>
      </c>
      <c r="AA289" t="str">
        <f ca="1">IF(ISBLANK(AB289),"",
VLOOKUP(AB289,OFFSET(INDIRECT("$A:$B"),0,MATCH(AB$1&amp;"_Verify",INDIRECT("$1:$1"),0)-1),2,0)
)</f>
        <v>fe</v>
      </c>
      <c r="AB289" t="s">
        <v>82</v>
      </c>
      <c r="AC289" t="s">
        <v>403</v>
      </c>
      <c r="AD289">
        <v>1</v>
      </c>
      <c r="AE289" t="s">
        <v>125</v>
      </c>
      <c r="AG289">
        <v>8500</v>
      </c>
      <c r="AH289" t="str">
        <f ca="1">IF(OR(ISNUMBER(AC289),AC289="삭제",ISBLANK(AC289)),"",
IF(LEFT(AC289,5)="Equip",
  IF($BP$1&lt;VLOOKUP(AC289,[1]EquipTable!$1:$1048576,MATCH("업데이트순번",[1]EquipTable!$1:$1,0),0),"업데이트순번이상",""),
IF(LEFT(AC289,5)="Actor",
  IF($BY$1&lt;VLOOKUP(AC289,[2]ActorTable!$1:$1048576,MATCH("업데이트순번",[2]ActorTable!$1:$1,0),0),"업데이트순번이상",""),
"그외없음")))</f>
        <v/>
      </c>
      <c r="AI289" s="11" t="str">
        <f>IF(OR(ISNUMBER(AC289),AC289="삭제",ISBLANK(AC289)),"",
IF(LEFT(AC289,5)="Equip",IF(MID(AC289,7,1)="4","전설",""),
IF(LEFT(AC289,5)="Actor",IF(MID(AC289,7,1)="2","전설",""),
"그외없음")))</f>
        <v/>
      </c>
      <c r="AJ289" t="str">
        <f>IF(ISBLANK($AB289),"",
IF(AND($B289&gt;=VLOOKUP($AB289,$AP:$AS,3,0),$B289&lt;=VLOOKUP($AB289,$AP:$AS,4,0)),"","슬롯타입이상"))</f>
        <v/>
      </c>
      <c r="AK289" t="str">
        <f ca="1">IF(OR(
  AND(NOT(ISERROR(FIND("상자",AB289))),ISBLANK(AC289)),
  AND(ISBLANK(AB289),ISBLANK(AC289)),
  AND(NOT(ISERROR(FIND("안 지정",AB289))),ISNUMBER(AC289))),"",
IF(AND(NOT(ISERROR(FIND("상자",AB289))),NOT(ISBLANK(AC289))),"밸류불필요",
IF(AND(NOT(ISERROR(FIND("안 지정",AB289))),NOT(ISNUMBER(AC289))),"숫자필요",
IF(NOT(ISERROR(FIND("장비",AB289))),
  IFERROR(VLOOKUP(AC289,[1]EquipTable!$A:$T,MATCH("이름참고",[1]EquipTable!$1:$1,0),0),"장비없음"),
IF(NOT(ISERROR(FIND("캐릭터",AB289))),
  IFERROR(VLOOKUP(AC289,[2]ActorTable!$A:$H,MATCH("이름참고",[2]ActorTable!$1:$1,0),0),"캐릭터없음"),
"")))))</f>
        <v>스톤 버스터</v>
      </c>
      <c r="AL289">
        <v>1</v>
      </c>
      <c r="AM289" t="str">
        <f ca="1">IF(ROW()=2,AN289,OFFSET(AM289,-1,0)&amp;IF(LEN(AN289)=0,"",","&amp;AN289))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v>
      </c>
      <c r="AN289" t="str">
        <f ca="1">IF(AL289&lt;&gt;1,"",
"{"""&amp;A$1&amp;""":"&amp;A289
&amp;","""&amp;B$1&amp;""":"&amp;B289
&amp;IF(LEN(AA289)=0,"",","""&amp;AA$1&amp;""":"""&amp;AA289&amp;"""")
&amp;IF(LEN(AC289)=0,"",","""&amp;AC$1&amp;""":"""&amp;AC289&amp;"""")
&amp;IF(LEN(AD289)=0,"",","""&amp;AD$1&amp;""":"&amp;AD289)
&amp;IF(LEN(AE289)=0,"",","""&amp;AE$1&amp;""":"""&amp;AE289&amp;"""")
&amp;IF(LEN(AF289)=0,"",","""&amp;AF$1&amp;""":"&amp;AF289)
&amp;IF(LEN(AG289)=0,"",","""&amp;AG$1&amp;""":"&amp;AG289)&amp;"}")</f>
        <v>{"dy":29,"sl":7,"tp":"fe","vl":"Equip8101","cn":1,"pt":"GO","pr":8500}</v>
      </c>
    </row>
    <row r="290" spans="1:40">
      <c r="A290">
        <v>29</v>
      </c>
      <c r="B290">
        <v>8</v>
      </c>
      <c r="C290">
        <f>IF(B290&lt;=9,0,
IF(B290=10,1,2))</f>
        <v>0</v>
      </c>
      <c r="D290">
        <f ca="1">RAND()</f>
        <v>0.54876461085515782</v>
      </c>
      <c r="E290">
        <f ca="1">RAND()</f>
        <v>0.92986914861323711</v>
      </c>
      <c r="F290">
        <f ca="1">RAND()</f>
        <v>0.32192715241227776</v>
      </c>
      <c r="G290">
        <f ca="1">RAND()</f>
        <v>0.84614167296136267</v>
      </c>
      <c r="H290">
        <f ca="1">RAND()</f>
        <v>0.51391717350374178</v>
      </c>
      <c r="I290">
        <f ca="1">RAND()</f>
        <v>0.5491640069480237</v>
      </c>
      <c r="M290" t="str">
        <f ca="1">IF(LEN(J290)&lt;&gt;0,J290,VLOOKUP(D290+$B290,$BJ:$BK,MATCH($BK$1,$BJ$1:$BK$1,0),1))</f>
        <v>삭제</v>
      </c>
      <c r="N290" t="str">
        <f ca="1">IF(LEN(K290)&lt;&gt;0,
  IF(LEN($J290)=0,"두 칸 모두 입력",
  IF($J290="지정 장비",K290,INDEX($CA:$CA,MATCH(K290,$CB:$CB,0)))),
IF($M290="삭제","삭제",
IF($M290="지정 장비",VLOOKUP($E290,OFFSET($BS:$BV,0,IF($B290=6,1,IF($B290=7,2,0))),MATCH($BV$1,OFFSET($BS$1:$BV$1,0,IF($B290=6,1,IF($B290=7,2,0))),0),1),
IF(OR($M290="캐릭터 상자 일반등급",$M290="캐릭터 상자 영웅등급"),"삭제",
IF(OR($M290="지정 캐릭터",$M290="지정 캐릭터 PP",IF(ISERROR(FIND("지정 캐릭터 LBP",$M290)),0,1)),
  IF(AND(OR($B290=10,$B290=11),$M290=OFFSET($M290,-1,0)),OFFSET(N290,-1,0),VLOOKUP($E290,$BZ:$CA,MATCH($CA$1,$BZ$1:$CA$1,0),1)),
IF(OR($M290="안 지정 캐릭터 영웅등급",$M290="안 지정 캐릭터 PP 일반등급",$M290="안 지정 캐릭터 PP 영웅등급"),
  IF(AND(OR($B290=10,$B290=11),$M290=OFFSET($M290,-1,0)),OFFSET(N290,-1,0),INT($E290*100000)),
"그외없음"))))))</f>
        <v>삭제</v>
      </c>
      <c r="O290" t="str">
        <f ca="1">IF(LEN(L290)&lt;&gt;0,
  IF(OR(LEN($J290)=0,LEN($K290)=0),"세 칸 모두 입력",L290),
IF($M290="삭제","삭제",
IF(OR($M290="지정 장비",$M290="캐릭터 상자 일반등급",$M290="캐릭터 상자 영웅등급",$M290="지정 캐릭터",IF(ISERROR(FIND("지정 캐릭터 LBP",$M290)),0,1),$M290="안 지정 캐릭터 영웅등급"),1,
IF($M290="지정 캐릭터 PP",
  IF(AND(OR($B290=10,$B290=11),$M290=OFFSET($M290,-1,0)),OFFSET(O290,-1,0),
    VLOOKUP($M290,$AP:$BB,MATCH($AX$1,$AP$1:$BB$1,0),0)+INT($E290*(VLOOKUP($M290,$AP:$BB,MATCH($AY$1,$AP$1:$BB$1,0),0)-VLOOKUP($M290,$AP:$BB,MATCH($AX$1,$AP$1:$BB$1,0),0)+1))),
IF(OR($M290="안 지정 캐릭터 PP 일반등급",$M290="안 지정 캐릭터 PP 영웅등급"),
  IF(AND(OR($B290=10,$B290=11),$M290=OFFSET($M290,-1,0)),OFFSET(O290,-1,0),
    VLOOKUP($M290,$AP:$BB,MATCH($AX$1,$AP$1:$BB$1,0),0)+INT($E290*(VLOOKUP($M290,$AP:$BB,MATCH($AY$1,$AP$1:$BB$1,0),0)-VLOOKUP($M290,$AP:$BB,MATCH($AX$1,$AP$1:$BB$1,0),0)+1))),
"그외없음")))))</f>
        <v>삭제</v>
      </c>
      <c r="P290" t="str">
        <f ca="1">IF($M290="삭제","삭제",
IF($M290="지정 장비",
  IF(ISBLANK(VLOOKUP($N290,[1]EquipTable!$1:$1048576,MATCH("표준 GO pr Min",[1]EquipTable!$1:$1,0),0)),"DI",
    IF(ISBLANK(VLOOKUP($N290,[1]EquipTable!$1:$1048576,MATCH("표준 DI pr Min",[1]EquipTable!$1:$1,0),0)),"GO",
      IF(G290&lt;IF($B290&lt;=1,0.5,0.25),"DI","GO"))),
IF(OR($M290="캐릭터 상자 일반등급",$M290="캐릭터 상자 영웅등급"),"DI",
IF(OR($M290="지정 캐릭터",IF(ISERROR(FIND("지정 캐릭터 LBP",$M290)),0,1),$M290="안 지정 캐릭터 영웅등급"),"DI",
IF($M290="지정 캐릭터 PP","DI",
IF(OR($M290="안 지정 캐릭터 PP 일반등급",$M290="안 지정 캐릭터 PP 영웅등급"),"GO",
"그외없음"))))))</f>
        <v>삭제</v>
      </c>
      <c r="Q290" t="str">
        <f ca="1">IF($M290="삭제","삭제",
IF($P290="GO","삭제",
IF($M290="지정 장비",
  IF(ISBLANK(VLOOKUP($N290,[1]EquipTable!$1:$1048576,MATCH("표준 DI pp Min",[1]EquipTable!$1:$1,0),0)),"삭제",
    VLOOKUP($N290,[1]EquipTable!$1:$1048576,MATCH("표준 DI pp Min",[1]EquipTable!$1:$1,0),0)+INT($H290*(VLOOKUP($N290,[1]EquipTable!$1:$1048576,MATCH("표준 DI pp Max",[1]EquipTable!$1:$1,0),0)-VLOOKUP($N290,[1]EquipTable!$1:$1048576,MATCH("표준 DI pp Min",[1]EquipTable!$1:$1,0),0)+1))),
IF(OR($M290="캐릭터 상자 일반등급",$M290="캐릭터 상자 영웅등급"),"삭제",
IF(OR($M290="지정 캐릭터",IF(ISERROR(FIND("지정 캐릭터 LBP",$M290)),0,1)),
  IF(AND(OR($B290=10,$B290=11),$M290=OFFSET($M290,-1,0)),OFFSET(Q290,-1,0),
    IF(ISBLANK(VLOOKUP($N290,[2]ActorTable!$1:$1048576,MATCH("표준 DI pp Min",[2]ActorTable!$1:$1,0),0)),"삭제",
      INT(VLOOKUP($M290,$AP:$BC,MATCH($AZ$1,$AP$1:$BC$1,0),0)*(VLOOKUP($N290,[2]ActorTable!$1:$1048576,MATCH("표준 DI pp Min",[2]ActorTable!$1:$1,0),0)+$H290*(VLOOKUP($N290,[2]ActorTable!$1:$1048576,MATCH("표준 DI pp Max",[2]ActorTable!$1:$1,0),0)-VLOOKUP($N290,[2]ActorTable!$1:$1048576,MATCH("표준 DI pp Min",[2]ActorTable!$1:$1,0),0)+1))))),
IF($M290="안 지정 캐릭터 영웅등급",
  IF(AND(OR($B290=10,$B290=11),$M290=OFFSET($M290,-1,0)),OFFSET(Q290,-1,0),
    VLOOKUP($M290,$AP:$BC,MATCH($BB$1,$AP$1:$BC$1,0),0)+INT($H290*(VLOOKUP($M290,$AP:$BC,MATCH($BC$1,$AP$1:$BC$1,0),0)-VLOOKUP($M290,$AP:$BC,MATCH($BB$1,$AP$1:$BC$1,0),0)+1))),
IF($M290="지정 캐릭터 PP",
  IF(AND(OR($B290=10,$B290=11),$M290=OFFSET($M290,-1,0)),OFFSET(Q290,-1,0),
    INT($O290*VLOOKUP($M290,$AP:$BC,MATCH($AZ$1,$AP$1:$BC$1,0),0)*IF($O290&lt;=15,1,1+($O290-15)^0.5/8)*CHOOSE(MID($N290,7,1)+1,1,1.25,2))),
"그외없음")))))))</f>
        <v>삭제</v>
      </c>
      <c r="R290" t="str">
        <f ca="1">IF($M290="삭제","삭제",
IF($M290="지정 장비",
  IF($P290="DI",
    VLOOKUP($N290,[1]EquipTable!$1:$1048576,MATCH("표준 DI pr Min",[1]EquipTable!$1:$1,0),0)+INT($I290*(VLOOKUP($N290,[1]EquipTable!$1:$1048576,MATCH("표준 DI pr Max",[1]EquipTable!$1:$1,0),0)-VLOOKUP($N290,[1]EquipTable!$1:$1048576,MATCH("표준 DI pr Min",[1]EquipTable!$1:$1,0),0)+1)),
    ROUNDDOWN(VLOOKUP($N290,[1]EquipTable!$1:$1048576,MATCH("표준 GO pr Min",[1]EquipTable!$1:$1,0),0)+INT($I290*(VLOOKUP($N290,[1]EquipTable!$1:$1048576,MATCH("표준 GO pr Max",[1]EquipTable!$1:$1,0),0)-VLOOKUP($N290,[1]EquipTable!$1:$1048576,MATCH("표준 GO pr Min",[1]EquipTable!$1:$1,0),0)+100)),-2)),
IF(OR($M290="캐릭터 상자 일반등급",$M290="캐릭터 상자 영웅등급"),VLOOKUP($M290,$AP:$BC,MATCH($AZ$1,$AP$1:$BC$1,0),0),
IF(OR($M290="지정 캐릭터",IF(ISERROR(FIND("지정 캐릭터 LBP",$M290)),0,1)),
  IF(AND(OR($B290=10,$B290=11),$M290=OFFSET($M290,-1,0)),OFFSET(R290,-1,0),
    INT(VLOOKUP($M290,$AP:$BC,MATCH($AZ$1,$AP$1:$BC$1,0),0)*(VLOOKUP($N290,[2]ActorTable!$1:$1048576,MATCH("표준 DI pr Min",[2]ActorTable!$1:$1,0),0)+$I290*(VLOOKUP($N290,[2]ActorTable!$1:$1048576,MATCH("표준 DI pr Max",[2]ActorTable!$1:$1,0),0)-VLOOKUP($N290,[2]ActorTable!$1:$1048576,MATCH("표준 DI pr Min",[2]ActorTable!$1:$1,0),0)+1)))),
IF($M290="안 지정 캐릭터 영웅등급",
  IF(AND(OR($B290=10,$B290=11),$M290=OFFSET($M290,-1,0)),OFFSET(R290,-1,0),
    VLOOKUP($M290,$AP:$BC,MATCH($AZ$1,$AP$1:$BC$1,0),0)+INT($I290*(VLOOKUP($M290,$AP:$BC,MATCH($BA$1,$AP$1:$BC$1,0),0)-VLOOKUP($M290,$AP:$BC,MATCH($AZ$1,$AP$1:$BC$1,0),0)+1))),
IF($M290="지정 캐릭터 PP",
  IF(AND(OR($B290=10,$B290=11),$M290=OFFSET($M290,-1,0)),OFFSET(R290,-1,0),
    INT($O290*VLOOKUP($M290,$AP:$BC,MATCH($AZ$1,$AP$1:$BC$1,0),0)*IF($O290&lt;=15,1,1+($O290-15)^0.5/8)*CHOOSE(MID($N290,7,1)+1,1,1.25,2)*(VLOOKUP($M290,$AP:$BC,MATCH($BA$1,$AP$1:$BC$1,0),0)+$I290*(VLOOKUP($M290,$AP:$BC,MATCH($BB$1,$AP$1:$BC$1,0),0)-VLOOKUP($M290,$AP:$BC,MATCH($BA$1,$AP$1:$BC$1,0),0))))),
IF(OR($M290="안 지정 캐릭터 PP 일반등급",$M290="안 지정 캐릭터 PP 영웅등급"),
  IF(AND(OR($B290=10,$B290=11),$M290=OFFSET($M290,-1,0)),OFFSET(R290,-1,0),
    $O290*VLOOKUP($M290,$AP:$BC,MATCH($AZ$1,$AP$1:$BC$1,0),0)),
"그외없음")))))))</f>
        <v>삭제</v>
      </c>
      <c r="S290" t="str">
        <f ca="1">IF(OR(ISNUMBER(N290),N290="삭제",ISBLANK(N290)),"",
IF(LEFT(N290,5)="Equip",
  IF($BP$1&lt;VLOOKUP(N290,[1]EquipTable!$1:$1048576,MATCH("업데이트순번",[1]EquipTable!$1:$1,0),0),"업데이트순번이상",""),
IF(LEFT(N290,5)="Actor",
  IF($BY$1&lt;VLOOKUP(N290,[2]ActorTable!$1:$1048576,MATCH("업데이트순번",[2]ActorTable!$1:$1,0),0),"업데이트순번이상",""),
"그외없음")))</f>
        <v/>
      </c>
      <c r="T290" t="str">
        <f ca="1">IF(OR(ISNUMBER(N290),N290="삭제",ISBLANK(N290)),"",
IF(LEFT(N290,5)="Equip",IF(MID(N290,7,1)="4","전설",""),
IF(LEFT(N290,5)="Actor",IF(MID(N290,7,1)="2","전설",""),
"그외없음")))</f>
        <v/>
      </c>
      <c r="AA290" t="str">
        <f ca="1">IF(ISBLANK(AB290),"",
VLOOKUP(AB290,OFFSET(INDIRECT("$A:$B"),0,MATCH(AB$1&amp;"_Verify",INDIRECT("$1:$1"),0)-1),2,0)
)</f>
        <v/>
      </c>
      <c r="AH290" t="str">
        <f>IF(OR(ISNUMBER(AC290),AC290="삭제",ISBLANK(AC290)),"",
IF(LEFT(AC290,5)="Equip",
  IF($BP$1&lt;VLOOKUP(AC290,[1]EquipTable!$1:$1048576,MATCH("업데이트순번",[1]EquipTable!$1:$1,0),0),"업데이트순번이상",""),
IF(LEFT(AC290,5)="Actor",
  IF($BY$1&lt;VLOOKUP(AC290,[2]ActorTable!$1:$1048576,MATCH("업데이트순번",[2]ActorTable!$1:$1,0),0),"업데이트순번이상",""),
"그외없음")))</f>
        <v/>
      </c>
      <c r="AI290" s="11" t="str">
        <f>IF(OR(ISNUMBER(AC290),AC290="삭제",ISBLANK(AC290)),"",
IF(LEFT(AC290,5)="Equip",IF(MID(AC290,7,1)="4","전설",""),
IF(LEFT(AC290,5)="Actor",IF(MID(AC290,7,1)="2","전설",""),
"그외없음")))</f>
        <v/>
      </c>
      <c r="AJ290" t="str">
        <f>IF(ISBLANK($AB290),"",
IF(AND($B290&gt;=VLOOKUP($AB290,$AP:$AS,3,0),$B290&lt;=VLOOKUP($AB290,$AP:$AS,4,0)),"","슬롯타입이상"))</f>
        <v/>
      </c>
      <c r="AK290" t="str">
        <f>IF(OR(
  AND(NOT(ISERROR(FIND("상자",AB290))),ISBLANK(AC290)),
  AND(ISBLANK(AB290),ISBLANK(AC290)),
  AND(NOT(ISERROR(FIND("안 지정",AB290))),ISNUMBER(AC290))),"",
IF(AND(NOT(ISERROR(FIND("상자",AB290))),NOT(ISBLANK(AC290))),"밸류불필요",
IF(AND(NOT(ISERROR(FIND("안 지정",AB290))),NOT(ISNUMBER(AC290))),"숫자필요",
IF(NOT(ISERROR(FIND("장비",AB290))),
  IFERROR(VLOOKUP(AC290,[1]EquipTable!$A:$T,MATCH("이름참고",[1]EquipTable!$1:$1,0),0),"장비없음"),
IF(NOT(ISERROR(FIND("캐릭터",AB290))),
  IFERROR(VLOOKUP(AC290,[2]ActorTable!$A:$H,MATCH("이름참고",[2]ActorTable!$1:$1,0),0),"캐릭터없음"),
"")))))</f>
        <v/>
      </c>
      <c r="AL290">
        <v>1</v>
      </c>
      <c r="AM290" t="str">
        <f ca="1">IF(ROW()=2,AN290,OFFSET(AM290,-1,0)&amp;IF(LEN(AN290)=0,"",","&amp;AN290))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v>
      </c>
      <c r="AN290" t="str">
        <f ca="1">IF(AL290&lt;&gt;1,"",
"{"""&amp;A$1&amp;""":"&amp;A290
&amp;","""&amp;B$1&amp;""":"&amp;B290
&amp;IF(LEN(AA290)=0,"",","""&amp;AA$1&amp;""":"""&amp;AA290&amp;"""")
&amp;IF(LEN(AC290)=0,"",","""&amp;AC$1&amp;""":"""&amp;AC290&amp;"""")
&amp;IF(LEN(AD290)=0,"",","""&amp;AD$1&amp;""":"&amp;AD290)
&amp;IF(LEN(AE290)=0,"",","""&amp;AE$1&amp;""":"""&amp;AE290&amp;"""")
&amp;IF(LEN(AF290)=0,"",","""&amp;AF$1&amp;""":"&amp;AF290)
&amp;IF(LEN(AG290)=0,"",","""&amp;AG$1&amp;""":"&amp;AG290)&amp;"}")</f>
        <v>{"dy":29,"sl":8}</v>
      </c>
    </row>
    <row r="291" spans="1:40">
      <c r="A291">
        <v>29</v>
      </c>
      <c r="B291">
        <v>9</v>
      </c>
      <c r="C291">
        <f>IF(B291&lt;=9,0,
IF(B291=10,1,2))</f>
        <v>0</v>
      </c>
      <c r="D291">
        <f ca="1">RAND()</f>
        <v>0.32029295246418699</v>
      </c>
      <c r="E291">
        <f ca="1">RAND()</f>
        <v>0.66897828270844883</v>
      </c>
      <c r="F291">
        <f ca="1">RAND()</f>
        <v>0.33750862796694714</v>
      </c>
      <c r="G291">
        <f ca="1">RAND()</f>
        <v>0.9704482948823232</v>
      </c>
      <c r="H291">
        <f ca="1">RAND()</f>
        <v>0.84164428719193862</v>
      </c>
      <c r="I291">
        <f ca="1">RAND()</f>
        <v>0.22711308813194175</v>
      </c>
      <c r="M291" t="str">
        <f ca="1">IF(LEN(J291)&lt;&gt;0,J291,VLOOKUP(D291+$B291,$BJ:$BK,MATCH($BK$1,$BJ$1:$BK$1,0),1))</f>
        <v>삭제</v>
      </c>
      <c r="N291" t="str">
        <f ca="1">IF(LEN(K291)&lt;&gt;0,
  IF(LEN($J291)=0,"두 칸 모두 입력",
  IF($J291="지정 장비",K291,INDEX($CA:$CA,MATCH(K291,$CB:$CB,0)))),
IF($M291="삭제","삭제",
IF($M291="지정 장비",VLOOKUP($E291,OFFSET($BS:$BV,0,IF($B291=6,1,IF($B291=7,2,0))),MATCH($BV$1,OFFSET($BS$1:$BV$1,0,IF($B291=6,1,IF($B291=7,2,0))),0),1),
IF(OR($M291="캐릭터 상자 일반등급",$M291="캐릭터 상자 영웅등급"),"삭제",
IF(OR($M291="지정 캐릭터",$M291="지정 캐릭터 PP",IF(ISERROR(FIND("지정 캐릭터 LBP",$M291)),0,1)),
  IF(AND(OR($B291=10,$B291=11),$M291=OFFSET($M291,-1,0)),OFFSET(N291,-1,0),VLOOKUP($E291,$BZ:$CA,MATCH($CA$1,$BZ$1:$CA$1,0),1)),
IF(OR($M291="안 지정 캐릭터 영웅등급",$M291="안 지정 캐릭터 PP 일반등급",$M291="안 지정 캐릭터 PP 영웅등급"),
  IF(AND(OR($B291=10,$B291=11),$M291=OFFSET($M291,-1,0)),OFFSET(N291,-1,0),INT($E291*100000)),
"그외없음"))))))</f>
        <v>삭제</v>
      </c>
      <c r="O291" t="str">
        <f ca="1">IF(LEN(L291)&lt;&gt;0,
  IF(OR(LEN($J291)=0,LEN($K291)=0),"세 칸 모두 입력",L291),
IF($M291="삭제","삭제",
IF(OR($M291="지정 장비",$M291="캐릭터 상자 일반등급",$M291="캐릭터 상자 영웅등급",$M291="지정 캐릭터",IF(ISERROR(FIND("지정 캐릭터 LBP",$M291)),0,1),$M291="안 지정 캐릭터 영웅등급"),1,
IF($M291="지정 캐릭터 PP",
  IF(AND(OR($B291=10,$B291=11),$M291=OFFSET($M291,-1,0)),OFFSET(O291,-1,0),
    VLOOKUP($M291,$AP:$BB,MATCH($AX$1,$AP$1:$BB$1,0),0)+INT($E291*(VLOOKUP($M291,$AP:$BB,MATCH($AY$1,$AP$1:$BB$1,0),0)-VLOOKUP($M291,$AP:$BB,MATCH($AX$1,$AP$1:$BB$1,0),0)+1))),
IF(OR($M291="안 지정 캐릭터 PP 일반등급",$M291="안 지정 캐릭터 PP 영웅등급"),
  IF(AND(OR($B291=10,$B291=11),$M291=OFFSET($M291,-1,0)),OFFSET(O291,-1,0),
    VLOOKUP($M291,$AP:$BB,MATCH($AX$1,$AP$1:$BB$1,0),0)+INT($E291*(VLOOKUP($M291,$AP:$BB,MATCH($AY$1,$AP$1:$BB$1,0),0)-VLOOKUP($M291,$AP:$BB,MATCH($AX$1,$AP$1:$BB$1,0),0)+1))),
"그외없음")))))</f>
        <v>삭제</v>
      </c>
      <c r="P291" t="str">
        <f ca="1">IF($M291="삭제","삭제",
IF($M291="지정 장비",
  IF(ISBLANK(VLOOKUP($N291,[1]EquipTable!$1:$1048576,MATCH("표준 GO pr Min",[1]EquipTable!$1:$1,0),0)),"DI",
    IF(ISBLANK(VLOOKUP($N291,[1]EquipTable!$1:$1048576,MATCH("표준 DI pr Min",[1]EquipTable!$1:$1,0),0)),"GO",
      IF(G291&lt;IF($B291&lt;=1,0.5,0.25),"DI","GO"))),
IF(OR($M291="캐릭터 상자 일반등급",$M291="캐릭터 상자 영웅등급"),"DI",
IF(OR($M291="지정 캐릭터",IF(ISERROR(FIND("지정 캐릭터 LBP",$M291)),0,1),$M291="안 지정 캐릭터 영웅등급"),"DI",
IF($M291="지정 캐릭터 PP","DI",
IF(OR($M291="안 지정 캐릭터 PP 일반등급",$M291="안 지정 캐릭터 PP 영웅등급"),"GO",
"그외없음"))))))</f>
        <v>삭제</v>
      </c>
      <c r="Q291" t="str">
        <f ca="1">IF($M291="삭제","삭제",
IF($P291="GO","삭제",
IF($M291="지정 장비",
  IF(ISBLANK(VLOOKUP($N291,[1]EquipTable!$1:$1048576,MATCH("표준 DI pp Min",[1]EquipTable!$1:$1,0),0)),"삭제",
    VLOOKUP($N291,[1]EquipTable!$1:$1048576,MATCH("표준 DI pp Min",[1]EquipTable!$1:$1,0),0)+INT($H291*(VLOOKUP($N291,[1]EquipTable!$1:$1048576,MATCH("표준 DI pp Max",[1]EquipTable!$1:$1,0),0)-VLOOKUP($N291,[1]EquipTable!$1:$1048576,MATCH("표준 DI pp Min",[1]EquipTable!$1:$1,0),0)+1))),
IF(OR($M291="캐릭터 상자 일반등급",$M291="캐릭터 상자 영웅등급"),"삭제",
IF(OR($M291="지정 캐릭터",IF(ISERROR(FIND("지정 캐릭터 LBP",$M291)),0,1)),
  IF(AND(OR($B291=10,$B291=11),$M291=OFFSET($M291,-1,0)),OFFSET(Q291,-1,0),
    IF(ISBLANK(VLOOKUP($N291,[2]ActorTable!$1:$1048576,MATCH("표준 DI pp Min",[2]ActorTable!$1:$1,0),0)),"삭제",
      INT(VLOOKUP($M291,$AP:$BC,MATCH($AZ$1,$AP$1:$BC$1,0),0)*(VLOOKUP($N291,[2]ActorTable!$1:$1048576,MATCH("표준 DI pp Min",[2]ActorTable!$1:$1,0),0)+$H291*(VLOOKUP($N291,[2]ActorTable!$1:$1048576,MATCH("표준 DI pp Max",[2]ActorTable!$1:$1,0),0)-VLOOKUP($N291,[2]ActorTable!$1:$1048576,MATCH("표준 DI pp Min",[2]ActorTable!$1:$1,0),0)+1))))),
IF($M291="안 지정 캐릭터 영웅등급",
  IF(AND(OR($B291=10,$B291=11),$M291=OFFSET($M291,-1,0)),OFFSET(Q291,-1,0),
    VLOOKUP($M291,$AP:$BC,MATCH($BB$1,$AP$1:$BC$1,0),0)+INT($H291*(VLOOKUP($M291,$AP:$BC,MATCH($BC$1,$AP$1:$BC$1,0),0)-VLOOKUP($M291,$AP:$BC,MATCH($BB$1,$AP$1:$BC$1,0),0)+1))),
IF($M291="지정 캐릭터 PP",
  IF(AND(OR($B291=10,$B291=11),$M291=OFFSET($M291,-1,0)),OFFSET(Q291,-1,0),
    INT($O291*VLOOKUP($M291,$AP:$BC,MATCH($AZ$1,$AP$1:$BC$1,0),0)*IF($O291&lt;=15,1,1+($O291-15)^0.5/8)*CHOOSE(MID($N291,7,1)+1,1,1.25,2))),
"그외없음")))))))</f>
        <v>삭제</v>
      </c>
      <c r="R291" t="str">
        <f ca="1">IF($M291="삭제","삭제",
IF($M291="지정 장비",
  IF($P291="DI",
    VLOOKUP($N291,[1]EquipTable!$1:$1048576,MATCH("표준 DI pr Min",[1]EquipTable!$1:$1,0),0)+INT($I291*(VLOOKUP($N291,[1]EquipTable!$1:$1048576,MATCH("표준 DI pr Max",[1]EquipTable!$1:$1,0),0)-VLOOKUP($N291,[1]EquipTable!$1:$1048576,MATCH("표준 DI pr Min",[1]EquipTable!$1:$1,0),0)+1)),
    ROUNDDOWN(VLOOKUP($N291,[1]EquipTable!$1:$1048576,MATCH("표준 GO pr Min",[1]EquipTable!$1:$1,0),0)+INT($I291*(VLOOKUP($N291,[1]EquipTable!$1:$1048576,MATCH("표준 GO pr Max",[1]EquipTable!$1:$1,0),0)-VLOOKUP($N291,[1]EquipTable!$1:$1048576,MATCH("표준 GO pr Min",[1]EquipTable!$1:$1,0),0)+100)),-2)),
IF(OR($M291="캐릭터 상자 일반등급",$M291="캐릭터 상자 영웅등급"),VLOOKUP($M291,$AP:$BC,MATCH($AZ$1,$AP$1:$BC$1,0),0),
IF(OR($M291="지정 캐릭터",IF(ISERROR(FIND("지정 캐릭터 LBP",$M291)),0,1)),
  IF(AND(OR($B291=10,$B291=11),$M291=OFFSET($M291,-1,0)),OFFSET(R291,-1,0),
    INT(VLOOKUP($M291,$AP:$BC,MATCH($AZ$1,$AP$1:$BC$1,0),0)*(VLOOKUP($N291,[2]ActorTable!$1:$1048576,MATCH("표준 DI pr Min",[2]ActorTable!$1:$1,0),0)+$I291*(VLOOKUP($N291,[2]ActorTable!$1:$1048576,MATCH("표준 DI pr Max",[2]ActorTable!$1:$1,0),0)-VLOOKUP($N291,[2]ActorTable!$1:$1048576,MATCH("표준 DI pr Min",[2]ActorTable!$1:$1,0),0)+1)))),
IF($M291="안 지정 캐릭터 영웅등급",
  IF(AND(OR($B291=10,$B291=11),$M291=OFFSET($M291,-1,0)),OFFSET(R291,-1,0),
    VLOOKUP($M291,$AP:$BC,MATCH($AZ$1,$AP$1:$BC$1,0),0)+INT($I291*(VLOOKUP($M291,$AP:$BC,MATCH($BA$1,$AP$1:$BC$1,0),0)-VLOOKUP($M291,$AP:$BC,MATCH($AZ$1,$AP$1:$BC$1,0),0)+1))),
IF($M291="지정 캐릭터 PP",
  IF(AND(OR($B291=10,$B291=11),$M291=OFFSET($M291,-1,0)),OFFSET(R291,-1,0),
    INT($O291*VLOOKUP($M291,$AP:$BC,MATCH($AZ$1,$AP$1:$BC$1,0),0)*IF($O291&lt;=15,1,1+($O291-15)^0.5/8)*CHOOSE(MID($N291,7,1)+1,1,1.25,2)*(VLOOKUP($M291,$AP:$BC,MATCH($BA$1,$AP$1:$BC$1,0),0)+$I291*(VLOOKUP($M291,$AP:$BC,MATCH($BB$1,$AP$1:$BC$1,0),0)-VLOOKUP($M291,$AP:$BC,MATCH($BA$1,$AP$1:$BC$1,0),0))))),
IF(OR($M291="안 지정 캐릭터 PP 일반등급",$M291="안 지정 캐릭터 PP 영웅등급"),
  IF(AND(OR($B291=10,$B291=11),$M291=OFFSET($M291,-1,0)),OFFSET(R291,-1,0),
    $O291*VLOOKUP($M291,$AP:$BC,MATCH($AZ$1,$AP$1:$BC$1,0),0)),
"그외없음")))))))</f>
        <v>삭제</v>
      </c>
      <c r="S291" t="str">
        <f ca="1">IF(OR(ISNUMBER(N291),N291="삭제",ISBLANK(N291)),"",
IF(LEFT(N291,5)="Equip",
  IF($BP$1&lt;VLOOKUP(N291,[1]EquipTable!$1:$1048576,MATCH("업데이트순번",[1]EquipTable!$1:$1,0),0),"업데이트순번이상",""),
IF(LEFT(N291,5)="Actor",
  IF($BY$1&lt;VLOOKUP(N291,[2]ActorTable!$1:$1048576,MATCH("업데이트순번",[2]ActorTable!$1:$1,0),0),"업데이트순번이상",""),
"그외없음")))</f>
        <v/>
      </c>
      <c r="T291" t="str">
        <f ca="1">IF(OR(ISNUMBER(N291),N291="삭제",ISBLANK(N291)),"",
IF(LEFT(N291,5)="Equip",IF(MID(N291,7,1)="4","전설",""),
IF(LEFT(N291,5)="Actor",IF(MID(N291,7,1)="2","전설",""),
"그외없음")))</f>
        <v/>
      </c>
      <c r="AA291" t="str">
        <f ca="1">IF(ISBLANK(AB291),"",
VLOOKUP(AB291,OFFSET(INDIRECT("$A:$B"),0,MATCH(AB$1&amp;"_Verify",INDIRECT("$1:$1"),0)-1),2,0)
)</f>
        <v/>
      </c>
      <c r="AH291" t="str">
        <f>IF(OR(ISNUMBER(AC291),AC291="삭제",ISBLANK(AC291)),"",
IF(LEFT(AC291,5)="Equip",
  IF($BP$1&lt;VLOOKUP(AC291,[1]EquipTable!$1:$1048576,MATCH("업데이트순번",[1]EquipTable!$1:$1,0),0),"업데이트순번이상",""),
IF(LEFT(AC291,5)="Actor",
  IF($BY$1&lt;VLOOKUP(AC291,[2]ActorTable!$1:$1048576,MATCH("업데이트순번",[2]ActorTable!$1:$1,0),0),"업데이트순번이상",""),
"그외없음")))</f>
        <v/>
      </c>
      <c r="AI291" s="11" t="str">
        <f>IF(OR(ISNUMBER(AC291),AC291="삭제",ISBLANK(AC291)),"",
IF(LEFT(AC291,5)="Equip",IF(MID(AC291,7,1)="4","전설",""),
IF(LEFT(AC291,5)="Actor",IF(MID(AC291,7,1)="2","전설",""),
"그외없음")))</f>
        <v/>
      </c>
      <c r="AJ291" t="str">
        <f>IF(ISBLANK($AB291),"",
IF(AND($B291&gt;=VLOOKUP($AB291,$AP:$AS,3,0),$B291&lt;=VLOOKUP($AB291,$AP:$AS,4,0)),"","슬롯타입이상"))</f>
        <v/>
      </c>
      <c r="AK291" t="str">
        <f>IF(OR(
  AND(NOT(ISERROR(FIND("상자",AB291))),ISBLANK(AC291)),
  AND(ISBLANK(AB291),ISBLANK(AC291)),
  AND(NOT(ISERROR(FIND("안 지정",AB291))),ISNUMBER(AC291))),"",
IF(AND(NOT(ISERROR(FIND("상자",AB291))),NOT(ISBLANK(AC291))),"밸류불필요",
IF(AND(NOT(ISERROR(FIND("안 지정",AB291))),NOT(ISNUMBER(AC291))),"숫자필요",
IF(NOT(ISERROR(FIND("장비",AB291))),
  IFERROR(VLOOKUP(AC291,[1]EquipTable!$A:$T,MATCH("이름참고",[1]EquipTable!$1:$1,0),0),"장비없음"),
IF(NOT(ISERROR(FIND("캐릭터",AB291))),
  IFERROR(VLOOKUP(AC291,[2]ActorTable!$A:$H,MATCH("이름참고",[2]ActorTable!$1:$1,0),0),"캐릭터없음"),
"")))))</f>
        <v/>
      </c>
      <c r="AL291">
        <v>1</v>
      </c>
      <c r="AM291" t="str">
        <f ca="1">IF(ROW()=2,AN291,OFFSET(AM291,-1,0)&amp;IF(LEN(AN291)=0,"",","&amp;AN291))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v>
      </c>
      <c r="AN291" t="str">
        <f ca="1">IF(AL291&lt;&gt;1,"",
"{"""&amp;A$1&amp;""":"&amp;A291
&amp;","""&amp;B$1&amp;""":"&amp;B291
&amp;IF(LEN(AA291)=0,"",","""&amp;AA$1&amp;""":"""&amp;AA291&amp;"""")
&amp;IF(LEN(AC291)=0,"",","""&amp;AC$1&amp;""":"""&amp;AC291&amp;"""")
&amp;IF(LEN(AD291)=0,"",","""&amp;AD$1&amp;""":"&amp;AD291)
&amp;IF(LEN(AE291)=0,"",","""&amp;AE$1&amp;""":"""&amp;AE291&amp;"""")
&amp;IF(LEN(AF291)=0,"",","""&amp;AF$1&amp;""":"&amp;AF291)
&amp;IF(LEN(AG291)=0,"",","""&amp;AG$1&amp;""":"&amp;AG291)&amp;"}")</f>
        <v>{"dy":29,"sl":9}</v>
      </c>
    </row>
    <row r="292" spans="1:40">
      <c r="A292">
        <v>30</v>
      </c>
      <c r="B292">
        <v>0</v>
      </c>
      <c r="C292">
        <f>IF(B292&lt;=9,0,
IF(B292=10,1,2))</f>
        <v>0</v>
      </c>
      <c r="D292">
        <f ca="1">RAND()</f>
        <v>0.96842491459123714</v>
      </c>
      <c r="E292">
        <f ca="1">RAND()</f>
        <v>0.35957696933244454</v>
      </c>
      <c r="F292">
        <f ca="1">RAND()</f>
        <v>0.69806553330846233</v>
      </c>
      <c r="G292">
        <f ca="1">RAND()</f>
        <v>0.49611873105032001</v>
      </c>
      <c r="H292">
        <f ca="1">RAND()</f>
        <v>0.98867419515263399</v>
      </c>
      <c r="I292">
        <f ca="1">RAND()</f>
        <v>0.25190489941713956</v>
      </c>
      <c r="M292" t="str">
        <f ca="1">IF(LEN(J292)&lt;&gt;0,J292,VLOOKUP(D292+$B292,$BJ:$BK,MATCH($BK$1,$BJ$1:$BK$1,0),1))</f>
        <v>캐릭터 상자 영웅등급</v>
      </c>
      <c r="N292" t="str">
        <f ca="1">IF(LEN(K292)&lt;&gt;0,
  IF(LEN($J292)=0,"두 칸 모두 입력",
  IF($J292="지정 장비",K292,INDEX($CA:$CA,MATCH(K292,$CB:$CB,0)))),
IF($M292="삭제","삭제",
IF($M292="지정 장비",VLOOKUP($E292,OFFSET($BS:$BV,0,IF($B292=6,1,IF($B292=7,2,0))),MATCH($BV$1,OFFSET($BS$1:$BV$1,0,IF($B292=6,1,IF($B292=7,2,0))),0),1),
IF(OR($M292="캐릭터 상자 일반등급",$M292="캐릭터 상자 영웅등급"),"삭제",
IF(OR($M292="지정 캐릭터",$M292="지정 캐릭터 PP",IF(ISERROR(FIND("지정 캐릭터 LBP",$M292)),0,1)),
  IF(AND(OR($B292=10,$B292=11),$M292=OFFSET($M292,-1,0)),OFFSET(N292,-1,0),VLOOKUP($E292,$BZ:$CA,MATCH($CA$1,$BZ$1:$CA$1,0),1)),
IF(OR($M292="안 지정 캐릭터 영웅등급",$M292="안 지정 캐릭터 PP 일반등급",$M292="안 지정 캐릭터 PP 영웅등급"),
  IF(AND(OR($B292=10,$B292=11),$M292=OFFSET($M292,-1,0)),OFFSET(N292,-1,0),INT($E292*100000)),
"그외없음"))))))</f>
        <v>삭제</v>
      </c>
      <c r="O292">
        <f ca="1">IF(LEN(L292)&lt;&gt;0,
  IF(OR(LEN($J292)=0,LEN($K292)=0),"세 칸 모두 입력",L292),
IF($M292="삭제","삭제",
IF(OR($M292="지정 장비",$M292="캐릭터 상자 일반등급",$M292="캐릭터 상자 영웅등급",$M292="지정 캐릭터",IF(ISERROR(FIND("지정 캐릭터 LBP",$M292)),0,1),$M292="안 지정 캐릭터 영웅등급"),1,
IF($M292="지정 캐릭터 PP",
  IF(AND(OR($B292=10,$B292=11),$M292=OFFSET($M292,-1,0)),OFFSET(O292,-1,0),
    VLOOKUP($M292,$AP:$BB,MATCH($AX$1,$AP$1:$BB$1,0),0)+INT($E292*(VLOOKUP($M292,$AP:$BB,MATCH($AY$1,$AP$1:$BB$1,0),0)-VLOOKUP($M292,$AP:$BB,MATCH($AX$1,$AP$1:$BB$1,0),0)+1))),
IF(OR($M292="안 지정 캐릭터 PP 일반등급",$M292="안 지정 캐릭터 PP 영웅등급"),
  IF(AND(OR($B292=10,$B292=11),$M292=OFFSET($M292,-1,0)),OFFSET(O292,-1,0),
    VLOOKUP($M292,$AP:$BB,MATCH($AX$1,$AP$1:$BB$1,0),0)+INT($E292*(VLOOKUP($M292,$AP:$BB,MATCH($AY$1,$AP$1:$BB$1,0),0)-VLOOKUP($M292,$AP:$BB,MATCH($AX$1,$AP$1:$BB$1,0),0)+1))),
"그외없음")))))</f>
        <v>1</v>
      </c>
      <c r="P292" t="str">
        <f ca="1">IF($M292="삭제","삭제",
IF($M292="지정 장비",
  IF(ISBLANK(VLOOKUP($N292,[1]EquipTable!$1:$1048576,MATCH("표준 GO pr Min",[1]EquipTable!$1:$1,0),0)),"DI",
    IF(ISBLANK(VLOOKUP($N292,[1]EquipTable!$1:$1048576,MATCH("표준 DI pr Min",[1]EquipTable!$1:$1,0),0)),"GO",
      IF(G292&lt;IF($B292&lt;=1,0.5,0.25),"DI","GO"))),
IF(OR($M292="캐릭터 상자 일반등급",$M292="캐릭터 상자 영웅등급"),"DI",
IF(OR($M292="지정 캐릭터",IF(ISERROR(FIND("지정 캐릭터 LBP",$M292)),0,1),$M292="안 지정 캐릭터 영웅등급"),"DI",
IF($M292="지정 캐릭터 PP","DI",
IF(OR($M292="안 지정 캐릭터 PP 일반등급",$M292="안 지정 캐릭터 PP 영웅등급"),"GO",
"그외없음"))))))</f>
        <v>DI</v>
      </c>
      <c r="Q292" t="str">
        <f ca="1">IF($M292="삭제","삭제",
IF($P292="GO","삭제",
IF($M292="지정 장비",
  IF(ISBLANK(VLOOKUP($N292,[1]EquipTable!$1:$1048576,MATCH("표준 DI pp Min",[1]EquipTable!$1:$1,0),0)),"삭제",
    VLOOKUP($N292,[1]EquipTable!$1:$1048576,MATCH("표준 DI pp Min",[1]EquipTable!$1:$1,0),0)+INT($H292*(VLOOKUP($N292,[1]EquipTable!$1:$1048576,MATCH("표준 DI pp Max",[1]EquipTable!$1:$1,0),0)-VLOOKUP($N292,[1]EquipTable!$1:$1048576,MATCH("표준 DI pp Min",[1]EquipTable!$1:$1,0),0)+1))),
IF(OR($M292="캐릭터 상자 일반등급",$M292="캐릭터 상자 영웅등급"),"삭제",
IF(OR($M292="지정 캐릭터",IF(ISERROR(FIND("지정 캐릭터 LBP",$M292)),0,1)),
  IF(AND(OR($B292=10,$B292=11),$M292=OFFSET($M292,-1,0)),OFFSET(Q292,-1,0),
    IF(ISBLANK(VLOOKUP($N292,[2]ActorTable!$1:$1048576,MATCH("표준 DI pp Min",[2]ActorTable!$1:$1,0),0)),"삭제",
      INT(VLOOKUP($M292,$AP:$BC,MATCH($AZ$1,$AP$1:$BC$1,0),0)*(VLOOKUP($N292,[2]ActorTable!$1:$1048576,MATCH("표준 DI pp Min",[2]ActorTable!$1:$1,0),0)+$H292*(VLOOKUP($N292,[2]ActorTable!$1:$1048576,MATCH("표준 DI pp Max",[2]ActorTable!$1:$1,0),0)-VLOOKUP($N292,[2]ActorTable!$1:$1048576,MATCH("표준 DI pp Min",[2]ActorTable!$1:$1,0),0)+1))))),
IF($M292="안 지정 캐릭터 영웅등급",
  IF(AND(OR($B292=10,$B292=11),$M292=OFFSET($M292,-1,0)),OFFSET(Q292,-1,0),
    VLOOKUP($M292,$AP:$BC,MATCH($BB$1,$AP$1:$BC$1,0),0)+INT($H292*(VLOOKUP($M292,$AP:$BC,MATCH($BC$1,$AP$1:$BC$1,0),0)-VLOOKUP($M292,$AP:$BC,MATCH($BB$1,$AP$1:$BC$1,0),0)+1))),
IF($M292="지정 캐릭터 PP",
  IF(AND(OR($B292=10,$B292=11),$M292=OFFSET($M292,-1,0)),OFFSET(Q292,-1,0),
    INT($O292*VLOOKUP($M292,$AP:$BC,MATCH($AZ$1,$AP$1:$BC$1,0),0)*IF($O292&lt;=15,1,1+($O292-15)^0.5/8)*CHOOSE(MID($N292,7,1)+1,1,1.25,2))),
"그외없음")))))))</f>
        <v>삭제</v>
      </c>
      <c r="R292">
        <f ca="1">IF($M292="삭제","삭제",
IF($M292="지정 장비",
  IF($P292="DI",
    VLOOKUP($N292,[1]EquipTable!$1:$1048576,MATCH("표준 DI pr Min",[1]EquipTable!$1:$1,0),0)+INT($I292*(VLOOKUP($N292,[1]EquipTable!$1:$1048576,MATCH("표준 DI pr Max",[1]EquipTable!$1:$1,0),0)-VLOOKUP($N292,[1]EquipTable!$1:$1048576,MATCH("표준 DI pr Min",[1]EquipTable!$1:$1,0),0)+1)),
    ROUNDDOWN(VLOOKUP($N292,[1]EquipTable!$1:$1048576,MATCH("표준 GO pr Min",[1]EquipTable!$1:$1,0),0)+INT($I292*(VLOOKUP($N292,[1]EquipTable!$1:$1048576,MATCH("표준 GO pr Max",[1]EquipTable!$1:$1,0),0)-VLOOKUP($N292,[1]EquipTable!$1:$1048576,MATCH("표준 GO pr Min",[1]EquipTable!$1:$1,0),0)+100)),-2)),
IF(OR($M292="캐릭터 상자 일반등급",$M292="캐릭터 상자 영웅등급"),VLOOKUP($M292,$AP:$BC,MATCH($AZ$1,$AP$1:$BC$1,0),0),
IF(OR($M292="지정 캐릭터",IF(ISERROR(FIND("지정 캐릭터 LBP",$M292)),0,1)),
  IF(AND(OR($B292=10,$B292=11),$M292=OFFSET($M292,-1,0)),OFFSET(R292,-1,0),
    INT(VLOOKUP($M292,$AP:$BC,MATCH($AZ$1,$AP$1:$BC$1,0),0)*(VLOOKUP($N292,[2]ActorTable!$1:$1048576,MATCH("표준 DI pr Min",[2]ActorTable!$1:$1,0),0)+$I292*(VLOOKUP($N292,[2]ActorTable!$1:$1048576,MATCH("표준 DI pr Max",[2]ActorTable!$1:$1,0),0)-VLOOKUP($N292,[2]ActorTable!$1:$1048576,MATCH("표준 DI pr Min",[2]ActorTable!$1:$1,0),0)+1)))),
IF($M292="안 지정 캐릭터 영웅등급",
  IF(AND(OR($B292=10,$B292=11),$M292=OFFSET($M292,-1,0)),OFFSET(R292,-1,0),
    VLOOKUP($M292,$AP:$BC,MATCH($AZ$1,$AP$1:$BC$1,0),0)+INT($I292*(VLOOKUP($M292,$AP:$BC,MATCH($BA$1,$AP$1:$BC$1,0),0)-VLOOKUP($M292,$AP:$BC,MATCH($AZ$1,$AP$1:$BC$1,0),0)+1))),
IF($M292="지정 캐릭터 PP",
  IF(AND(OR($B292=10,$B292=11),$M292=OFFSET($M292,-1,0)),OFFSET(R292,-1,0),
    INT($O292*VLOOKUP($M292,$AP:$BC,MATCH($AZ$1,$AP$1:$BC$1,0),0)*IF($O292&lt;=15,1,1+($O292-15)^0.5/8)*CHOOSE(MID($N292,7,1)+1,1,1.25,2)*(VLOOKUP($M292,$AP:$BC,MATCH($BA$1,$AP$1:$BC$1,0),0)+$I292*(VLOOKUP($M292,$AP:$BC,MATCH($BB$1,$AP$1:$BC$1,0),0)-VLOOKUP($M292,$AP:$BC,MATCH($BA$1,$AP$1:$BC$1,0),0))))),
IF(OR($M292="안 지정 캐릭터 PP 일반등급",$M292="안 지정 캐릭터 PP 영웅등급"),
  IF(AND(OR($B292=10,$B292=11),$M292=OFFSET($M292,-1,0)),OFFSET(R292,-1,0),
    $O292*VLOOKUP($M292,$AP:$BC,MATCH($AZ$1,$AP$1:$BC$1,0),0)),
"그외없음")))))))</f>
        <v>149</v>
      </c>
      <c r="S292" t="str">
        <f ca="1">IF(OR(ISNUMBER(N292),N292="삭제",ISBLANK(N292)),"",
IF(LEFT(N292,5)="Equip",
  IF($BP$1&lt;VLOOKUP(N292,[1]EquipTable!$1:$1048576,MATCH("업데이트순번",[1]EquipTable!$1:$1,0),0),"업데이트순번이상",""),
IF(LEFT(N292,5)="Actor",
  IF($BY$1&lt;VLOOKUP(N292,[2]ActorTable!$1:$1048576,MATCH("업데이트순번",[2]ActorTable!$1:$1,0),0),"업데이트순번이상",""),
"그외없음")))</f>
        <v/>
      </c>
      <c r="T292" t="str">
        <f ca="1">IF(OR(ISNUMBER(N292),N292="삭제",ISBLANK(N292)),"",
IF(LEFT(N292,5)="Equip",IF(MID(N292,7,1)="4","전설",""),
IF(LEFT(N292,5)="Actor",IF(MID(N292,7,1)="2","전설",""),
"그외없음")))</f>
        <v/>
      </c>
      <c r="U292" t="s">
        <v>82</v>
      </c>
      <c r="V292" t="s">
        <v>245</v>
      </c>
      <c r="W292">
        <v>1</v>
      </c>
      <c r="X292" t="s">
        <v>125</v>
      </c>
      <c r="Z292">
        <v>600</v>
      </c>
      <c r="AA292" t="str">
        <f ca="1">IF(ISBLANK(AB292),"",
VLOOKUP(AB292,OFFSET(INDIRECT("$A:$B"),0,MATCH(AB$1&amp;"_Verify",INDIRECT("$1:$1"),0)-1),2,0)
)</f>
        <v>fe</v>
      </c>
      <c r="AB292" t="s">
        <v>82</v>
      </c>
      <c r="AC292" t="s">
        <v>444</v>
      </c>
      <c r="AD292">
        <v>1</v>
      </c>
      <c r="AE292" t="s">
        <v>125</v>
      </c>
      <c r="AG292">
        <v>600</v>
      </c>
      <c r="AH292" t="str">
        <f ca="1">IF(OR(ISNUMBER(AC292),AC292="삭제",ISBLANK(AC292)),"",
IF(LEFT(AC292,5)="Equip",
  IF($BP$1&lt;VLOOKUP(AC292,[1]EquipTable!$1:$1048576,MATCH("업데이트순번",[1]EquipTable!$1:$1,0),0),"업데이트순번이상",""),
IF(LEFT(AC292,5)="Actor",
  IF($BY$1&lt;VLOOKUP(AC292,[2]ActorTable!$1:$1048576,MATCH("업데이트순번",[2]ActorTable!$1:$1,0),0),"업데이트순번이상",""),
"그외없음")))</f>
        <v/>
      </c>
      <c r="AI292" s="11" t="str">
        <f>IF(OR(ISNUMBER(AC292),AC292="삭제",ISBLANK(AC292)),"",
IF(LEFT(AC292,5)="Equip",IF(MID(AC292,7,1)="4","전설",""),
IF(LEFT(AC292,5)="Actor",IF(MID(AC292,7,1)="2","전설",""),
"그외없음")))</f>
        <v/>
      </c>
      <c r="AJ292" t="str">
        <f>IF(ISBLANK($AB292),"",
IF(AND($B292&gt;=VLOOKUP($AB292,$AP:$AS,3,0),$B292&lt;=VLOOKUP($AB292,$AP:$AS,4,0)),"","슬롯타입이상"))</f>
        <v/>
      </c>
      <c r="AK292" t="str">
        <f ca="1">IF(OR(
  AND(NOT(ISERROR(FIND("상자",AB292))),ISBLANK(AC292)),
  AND(ISBLANK(AB292),ISBLANK(AC292)),
  AND(NOT(ISERROR(FIND("안 지정",AB292))),ISNUMBER(AC292))),"",
IF(AND(NOT(ISERROR(FIND("상자",AB292))),NOT(ISBLANK(AC292))),"밸류불필요",
IF(AND(NOT(ISERROR(FIND("안 지정",AB292))),NOT(ISNUMBER(AC292))),"숫자필요",
IF(NOT(ISERROR(FIND("장비",AB292))),
  IFERROR(VLOOKUP(AC292,[1]EquipTable!$A:$T,MATCH("이름참고",[1]EquipTable!$1:$1,0),0),"장비없음"),
IF(NOT(ISERROR(FIND("캐릭터",AB292))),
  IFERROR(VLOOKUP(AC292,[2]ActorTable!$A:$H,MATCH("이름참고",[2]ActorTable!$1:$1,0),0),"캐릭터없음"),
"")))))</f>
        <v>얼룩진 도끼</v>
      </c>
      <c r="AL292">
        <v>1</v>
      </c>
      <c r="AM292" t="str">
        <f ca="1">IF(ROW()=2,AN292,OFFSET(AM292,-1,0)&amp;IF(LEN(AN292)=0,"",","&amp;AN292))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v>
      </c>
      <c r="AN292" t="str">
        <f ca="1">IF(AL292&lt;&gt;1,"",
"{"""&amp;A$1&amp;""":"&amp;A292
&amp;","""&amp;B$1&amp;""":"&amp;B292
&amp;IF(LEN(AA292)=0,"",","""&amp;AA$1&amp;""":"""&amp;AA292&amp;"""")
&amp;IF(LEN(AC292)=0,"",","""&amp;AC$1&amp;""":"""&amp;AC292&amp;"""")
&amp;IF(LEN(AD292)=0,"",","""&amp;AD$1&amp;""":"&amp;AD292)
&amp;IF(LEN(AE292)=0,"",","""&amp;AE$1&amp;""":"""&amp;AE292&amp;"""")
&amp;IF(LEN(AF292)=0,"",","""&amp;AF$1&amp;""":"&amp;AF292)
&amp;IF(LEN(AG292)=0,"",","""&amp;AG$1&amp;""":"&amp;AG292)&amp;"}")</f>
        <v>{"dy":30,"sl":0,"tp":"fe","vl":"Equip0002","cn":1,"pt":"GO","pr":600}</v>
      </c>
    </row>
    <row r="293" spans="1:40">
      <c r="A293">
        <v>30</v>
      </c>
      <c r="B293">
        <v>1</v>
      </c>
      <c r="C293">
        <f>IF(B293&lt;=9,0,
IF(B293=10,1,2))</f>
        <v>0</v>
      </c>
      <c r="D293">
        <f ca="1">RAND()</f>
        <v>0.45566454015366076</v>
      </c>
      <c r="E293">
        <f ca="1">RAND()</f>
        <v>0.98749546754276452</v>
      </c>
      <c r="F293">
        <f ca="1">RAND()</f>
        <v>0.36790373598007742</v>
      </c>
      <c r="G293">
        <f ca="1">RAND()</f>
        <v>1.0965838959653418E-5</v>
      </c>
      <c r="H293">
        <f ca="1">RAND()</f>
        <v>0.71549940725608074</v>
      </c>
      <c r="I293">
        <f ca="1">RAND()</f>
        <v>0.54806348084338818</v>
      </c>
      <c r="M293" t="str">
        <f ca="1">IF(LEN(J293)&lt;&gt;0,J293,VLOOKUP(D293+$B293,$BJ:$BK,MATCH($BK$1,$BJ$1:$BK$1,0),1))</f>
        <v>지정 장비</v>
      </c>
      <c r="N293" t="str">
        <f ca="1">IF(LEN(K293)&lt;&gt;0,
  IF(LEN($J293)=0,"두 칸 모두 입력",
  IF($J293="지정 장비",K293,INDEX($CA:$CA,MATCH(K293,$CB:$CB,0)))),
IF($M293="삭제","삭제",
IF($M293="지정 장비",VLOOKUP($E293,OFFSET($BS:$BV,0,IF($B293=6,1,IF($B293=7,2,0))),MATCH($BV$1,OFFSET($BS$1:$BV$1,0,IF($B293=6,1,IF($B293=7,2,0))),0),1),
IF(OR($M293="캐릭터 상자 일반등급",$M293="캐릭터 상자 영웅등급"),"삭제",
IF(OR($M293="지정 캐릭터",$M293="지정 캐릭터 PP",IF(ISERROR(FIND("지정 캐릭터 LBP",$M293)),0,1)),
  IF(AND(OR($B293=10,$B293=11),$M293=OFFSET($M293,-1,0)),OFFSET(N293,-1,0),VLOOKUP($E293,$BZ:$CA,MATCH($CA$1,$BZ$1:$CA$1,0),1)),
IF(OR($M293="안 지정 캐릭터 영웅등급",$M293="안 지정 캐릭터 PP 일반등급",$M293="안 지정 캐릭터 PP 영웅등급"),
  IF(AND(OR($B293=10,$B293=11),$M293=OFFSET($M293,-1,0)),OFFSET(N293,-1,0),INT($E293*100000)),
"그외없음"))))))</f>
        <v>Equip8302</v>
      </c>
      <c r="O293">
        <f ca="1">IF(LEN(L293)&lt;&gt;0,
  IF(OR(LEN($J293)=0,LEN($K293)=0),"세 칸 모두 입력",L293),
IF($M293="삭제","삭제",
IF(OR($M293="지정 장비",$M293="캐릭터 상자 일반등급",$M293="캐릭터 상자 영웅등급",$M293="지정 캐릭터",IF(ISERROR(FIND("지정 캐릭터 LBP",$M293)),0,1),$M293="안 지정 캐릭터 영웅등급"),1,
IF($M293="지정 캐릭터 PP",
  IF(AND(OR($B293=10,$B293=11),$M293=OFFSET($M293,-1,0)),OFFSET(O293,-1,0),
    VLOOKUP($M293,$AP:$BB,MATCH($AX$1,$AP$1:$BB$1,0),0)+INT($E293*(VLOOKUP($M293,$AP:$BB,MATCH($AY$1,$AP$1:$BB$1,0),0)-VLOOKUP($M293,$AP:$BB,MATCH($AX$1,$AP$1:$BB$1,0),0)+1))),
IF(OR($M293="안 지정 캐릭터 PP 일반등급",$M293="안 지정 캐릭터 PP 영웅등급"),
  IF(AND(OR($B293=10,$B293=11),$M293=OFFSET($M293,-1,0)),OFFSET(O293,-1,0),
    VLOOKUP($M293,$AP:$BB,MATCH($AX$1,$AP$1:$BB$1,0),0)+INT($E293*(VLOOKUP($M293,$AP:$BB,MATCH($AY$1,$AP$1:$BB$1,0),0)-VLOOKUP($M293,$AP:$BB,MATCH($AX$1,$AP$1:$BB$1,0),0)+1))),
"그외없음")))))</f>
        <v>1</v>
      </c>
      <c r="P293" t="str">
        <f ca="1">IF($M293="삭제","삭제",
IF($M293="지정 장비",
  IF(ISBLANK(VLOOKUP($N293,[1]EquipTable!$1:$1048576,MATCH("표준 GO pr Min",[1]EquipTable!$1:$1,0),0)),"DI",
    IF(ISBLANK(VLOOKUP($N293,[1]EquipTable!$1:$1048576,MATCH("표준 DI pr Min",[1]EquipTable!$1:$1,0),0)),"GO",
      IF(G293&lt;IF($B293&lt;=1,0.5,0.25),"DI","GO"))),
IF(OR($M293="캐릭터 상자 일반등급",$M293="캐릭터 상자 영웅등급"),"DI",
IF(OR($M293="지정 캐릭터",IF(ISERROR(FIND("지정 캐릭터 LBP",$M293)),0,1),$M293="안 지정 캐릭터 영웅등급"),"DI",
IF($M293="지정 캐릭터 PP","DI",
IF(OR($M293="안 지정 캐릭터 PP 일반등급",$M293="안 지정 캐릭터 PP 영웅등급"),"GO",
"그외없음"))))))</f>
        <v>DI</v>
      </c>
      <c r="Q293" t="str">
        <f ca="1">IF($M293="삭제","삭제",
IF($P293="GO","삭제",
IF($M293="지정 장비",
  IF(ISBLANK(VLOOKUP($N293,[1]EquipTable!$1:$1048576,MATCH("표준 DI pp Min",[1]EquipTable!$1:$1,0),0)),"삭제",
    VLOOKUP($N293,[1]EquipTable!$1:$1048576,MATCH("표준 DI pp Min",[1]EquipTable!$1:$1,0),0)+INT($H293*(VLOOKUP($N293,[1]EquipTable!$1:$1048576,MATCH("표준 DI pp Max",[1]EquipTable!$1:$1,0),0)-VLOOKUP($N293,[1]EquipTable!$1:$1048576,MATCH("표준 DI pp Min",[1]EquipTable!$1:$1,0),0)+1))),
IF(OR($M293="캐릭터 상자 일반등급",$M293="캐릭터 상자 영웅등급"),"삭제",
IF(OR($M293="지정 캐릭터",IF(ISERROR(FIND("지정 캐릭터 LBP",$M293)),0,1)),
  IF(AND(OR($B293=10,$B293=11),$M293=OFFSET($M293,-1,0)),OFFSET(Q293,-1,0),
    IF(ISBLANK(VLOOKUP($N293,[2]ActorTable!$1:$1048576,MATCH("표준 DI pp Min",[2]ActorTable!$1:$1,0),0)),"삭제",
      INT(VLOOKUP($M293,$AP:$BC,MATCH($AZ$1,$AP$1:$BC$1,0),0)*(VLOOKUP($N293,[2]ActorTable!$1:$1048576,MATCH("표준 DI pp Min",[2]ActorTable!$1:$1,0),0)+$H293*(VLOOKUP($N293,[2]ActorTable!$1:$1048576,MATCH("표준 DI pp Max",[2]ActorTable!$1:$1,0),0)-VLOOKUP($N293,[2]ActorTable!$1:$1048576,MATCH("표준 DI pp Min",[2]ActorTable!$1:$1,0),0)+1))))),
IF($M293="안 지정 캐릭터 영웅등급",
  IF(AND(OR($B293=10,$B293=11),$M293=OFFSET($M293,-1,0)),OFFSET(Q293,-1,0),
    VLOOKUP($M293,$AP:$BC,MATCH($BB$1,$AP$1:$BC$1,0),0)+INT($H293*(VLOOKUP($M293,$AP:$BC,MATCH($BC$1,$AP$1:$BC$1,0),0)-VLOOKUP($M293,$AP:$BC,MATCH($BB$1,$AP$1:$BC$1,0),0)+1))),
IF($M293="지정 캐릭터 PP",
  IF(AND(OR($B293=10,$B293=11),$M293=OFFSET($M293,-1,0)),OFFSET(Q293,-1,0),
    INT($O293*VLOOKUP($M293,$AP:$BC,MATCH($AZ$1,$AP$1:$BC$1,0),0)*IF($O293&lt;=15,1,1+($O293-15)^0.5/8)*CHOOSE(MID($N293,7,1)+1,1,1.25,2))),
"그외없음")))))))</f>
        <v>삭제</v>
      </c>
      <c r="R293">
        <f ca="1">IF($M293="삭제","삭제",
IF($M293="지정 장비",
  IF($P293="DI",
    VLOOKUP($N293,[1]EquipTable!$1:$1048576,MATCH("표준 DI pr Min",[1]EquipTable!$1:$1,0),0)+INT($I293*(VLOOKUP($N293,[1]EquipTable!$1:$1048576,MATCH("표준 DI pr Max",[1]EquipTable!$1:$1,0),0)-VLOOKUP($N293,[1]EquipTable!$1:$1048576,MATCH("표준 DI pr Min",[1]EquipTable!$1:$1,0),0)+1)),
    ROUNDDOWN(VLOOKUP($N293,[1]EquipTable!$1:$1048576,MATCH("표준 GO pr Min",[1]EquipTable!$1:$1,0),0)+INT($I293*(VLOOKUP($N293,[1]EquipTable!$1:$1048576,MATCH("표준 GO pr Max",[1]EquipTable!$1:$1,0),0)-VLOOKUP($N293,[1]EquipTable!$1:$1048576,MATCH("표준 GO pr Min",[1]EquipTable!$1:$1,0),0)+100)),-2)),
IF(OR($M293="캐릭터 상자 일반등급",$M293="캐릭터 상자 영웅등급"),VLOOKUP($M293,$AP:$BC,MATCH($AZ$1,$AP$1:$BC$1,0),0),
IF(OR($M293="지정 캐릭터",IF(ISERROR(FIND("지정 캐릭터 LBP",$M293)),0,1)),
  IF(AND(OR($B293=10,$B293=11),$M293=OFFSET($M293,-1,0)),OFFSET(R293,-1,0),
    INT(VLOOKUP($M293,$AP:$BC,MATCH($AZ$1,$AP$1:$BC$1,0),0)*(VLOOKUP($N293,[2]ActorTable!$1:$1048576,MATCH("표준 DI pr Min",[2]ActorTable!$1:$1,0),0)+$I293*(VLOOKUP($N293,[2]ActorTable!$1:$1048576,MATCH("표준 DI pr Max",[2]ActorTable!$1:$1,0),0)-VLOOKUP($N293,[2]ActorTable!$1:$1048576,MATCH("표준 DI pr Min",[2]ActorTable!$1:$1,0),0)+1)))),
IF($M293="안 지정 캐릭터 영웅등급",
  IF(AND(OR($B293=10,$B293=11),$M293=OFFSET($M293,-1,0)),OFFSET(R293,-1,0),
    VLOOKUP($M293,$AP:$BC,MATCH($AZ$1,$AP$1:$BC$1,0),0)+INT($I293*(VLOOKUP($M293,$AP:$BC,MATCH($BA$1,$AP$1:$BC$1,0),0)-VLOOKUP($M293,$AP:$BC,MATCH($AZ$1,$AP$1:$BC$1,0),0)+1))),
IF($M293="지정 캐릭터 PP",
  IF(AND(OR($B293=10,$B293=11),$M293=OFFSET($M293,-1,0)),OFFSET(R293,-1,0),
    INT($O293*VLOOKUP($M293,$AP:$BC,MATCH($AZ$1,$AP$1:$BC$1,0),0)*IF($O293&lt;=15,1,1+($O293-15)^0.5/8)*CHOOSE(MID($N293,7,1)+1,1,1.25,2)*(VLOOKUP($M293,$AP:$BC,MATCH($BA$1,$AP$1:$BC$1,0),0)+$I293*(VLOOKUP($M293,$AP:$BC,MATCH($BB$1,$AP$1:$BC$1,0),0)-VLOOKUP($M293,$AP:$BC,MATCH($BA$1,$AP$1:$BC$1,0),0))))),
IF(OR($M293="안 지정 캐릭터 PP 일반등급",$M293="안 지정 캐릭터 PP 영웅등급"),
  IF(AND(OR($B293=10,$B293=11),$M293=OFFSET($M293,-1,0)),OFFSET(R293,-1,0),
    $O293*VLOOKUP($M293,$AP:$BC,MATCH($AZ$1,$AP$1:$BC$1,0),0)),
"그외없음")))))))</f>
        <v>95</v>
      </c>
      <c r="S293" t="str">
        <f ca="1">IF(OR(ISNUMBER(N293),N293="삭제",ISBLANK(N293)),"",
IF(LEFT(N293,5)="Equip",
  IF($BP$1&lt;VLOOKUP(N293,[1]EquipTable!$1:$1048576,MATCH("업데이트순번",[1]EquipTable!$1:$1,0),0),"업데이트순번이상",""),
IF(LEFT(N293,5)="Actor",
  IF($BY$1&lt;VLOOKUP(N293,[2]ActorTable!$1:$1048576,MATCH("업데이트순번",[2]ActorTable!$1:$1,0),0),"업데이트순번이상",""),
"그외없음")))</f>
        <v/>
      </c>
      <c r="T293" t="str">
        <f ca="1">IF(OR(ISNUMBER(N293),N293="삭제",ISBLANK(N293)),"",
IF(LEFT(N293,5)="Equip",IF(MID(N293,7,1)="4","전설",""),
IF(LEFT(N293,5)="Actor",IF(MID(N293,7,1)="2","전설",""),
"그외없음")))</f>
        <v/>
      </c>
      <c r="U293" t="s">
        <v>82</v>
      </c>
      <c r="V293" t="s">
        <v>240</v>
      </c>
      <c r="W293">
        <v>1</v>
      </c>
      <c r="X293" t="s">
        <v>125</v>
      </c>
      <c r="Z293">
        <v>1300</v>
      </c>
      <c r="AA293" t="str">
        <f ca="1">IF(ISBLANK(AB293),"",
VLOOKUP(AB293,OFFSET(INDIRECT("$A:$B"),0,MATCH(AB$1&amp;"_Verify",INDIRECT("$1:$1"),0)-1),2,0)
)</f>
        <v>fe</v>
      </c>
      <c r="AB293" t="s">
        <v>82</v>
      </c>
      <c r="AC293" t="s">
        <v>471</v>
      </c>
      <c r="AD293">
        <v>1</v>
      </c>
      <c r="AE293" t="s">
        <v>125</v>
      </c>
      <c r="AG293">
        <v>1000</v>
      </c>
      <c r="AH293" t="str">
        <f ca="1">IF(OR(ISNUMBER(AC293),AC293="삭제",ISBLANK(AC293)),"",
IF(LEFT(AC293,5)="Equip",
  IF($BP$1&lt;VLOOKUP(AC293,[1]EquipTable!$1:$1048576,MATCH("업데이트순번",[1]EquipTable!$1:$1,0),0),"업데이트순번이상",""),
IF(LEFT(AC293,5)="Actor",
  IF($BY$1&lt;VLOOKUP(AC293,[2]ActorTable!$1:$1048576,MATCH("업데이트순번",[2]ActorTable!$1:$1,0),0),"업데이트순번이상",""),
"그외없음")))</f>
        <v/>
      </c>
      <c r="AI293" s="11" t="str">
        <f>IF(OR(ISNUMBER(AC293),AC293="삭제",ISBLANK(AC293)),"",
IF(LEFT(AC293,5)="Equip",IF(MID(AC293,7,1)="4","전설",""),
IF(LEFT(AC293,5)="Actor",IF(MID(AC293,7,1)="2","전설",""),
"그외없음")))</f>
        <v/>
      </c>
      <c r="AJ293" t="str">
        <f>IF(ISBLANK($AB293),"",
IF(AND($B293&gt;=VLOOKUP($AB293,$AP:$AS,3,0),$B293&lt;=VLOOKUP($AB293,$AP:$AS,4,0)),"","슬롯타입이상"))</f>
        <v/>
      </c>
      <c r="AK293" t="str">
        <f ca="1">IF(OR(
  AND(NOT(ISERROR(FIND("상자",AB293))),ISBLANK(AC293)),
  AND(ISBLANK(AB293),ISBLANK(AC293)),
  AND(NOT(ISERROR(FIND("안 지정",AB293))),ISNUMBER(AC293))),"",
IF(AND(NOT(ISERROR(FIND("상자",AB293))),NOT(ISBLANK(AC293))),"밸류불필요",
IF(AND(NOT(ISERROR(FIND("안 지정",AB293))),NOT(ISNUMBER(AC293))),"숫자필요",
IF(NOT(ISERROR(FIND("장비",AB293))),
  IFERROR(VLOOKUP(AC293,[1]EquipTable!$A:$T,MATCH("이름참고",[1]EquipTable!$1:$1,0),0),"장비없음"),
IF(NOT(ISERROR(FIND("캐릭터",AB293))),
  IFERROR(VLOOKUP(AC293,[2]ActorTable!$A:$H,MATCH("이름참고",[2]ActorTable!$1:$1,0),0),"캐릭터없음"),
"")))))</f>
        <v>별의 계시</v>
      </c>
      <c r="AL293">
        <v>1</v>
      </c>
      <c r="AM293" t="str">
        <f ca="1">IF(ROW()=2,AN293,OFFSET(AM293,-1,0)&amp;IF(LEN(AN293)=0,"",","&amp;AN293))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v>
      </c>
      <c r="AN293" t="str">
        <f ca="1">IF(AL293&lt;&gt;1,"",
"{"""&amp;A$1&amp;""":"&amp;A293
&amp;","""&amp;B$1&amp;""":"&amp;B293
&amp;IF(LEN(AA293)=0,"",","""&amp;AA$1&amp;""":"""&amp;AA293&amp;"""")
&amp;IF(LEN(AC293)=0,"",","""&amp;AC$1&amp;""":"""&amp;AC293&amp;"""")
&amp;IF(LEN(AD293)=0,"",","""&amp;AD$1&amp;""":"&amp;AD293)
&amp;IF(LEN(AE293)=0,"",","""&amp;AE$1&amp;""":"""&amp;AE293&amp;"""")
&amp;IF(LEN(AF293)=0,"",","""&amp;AF$1&amp;""":"&amp;AF293)
&amp;IF(LEN(AG293)=0,"",","""&amp;AG$1&amp;""":"&amp;AG293)&amp;"}")</f>
        <v>{"dy":30,"sl":1,"tp":"fe","vl":"Equip4101","cn":1,"pt":"GO","pr":1000}</v>
      </c>
    </row>
    <row r="294" spans="1:40">
      <c r="A294">
        <v>30</v>
      </c>
      <c r="B294">
        <v>2</v>
      </c>
      <c r="C294">
        <f>IF(B294&lt;=9,0,
IF(B294=10,1,2))</f>
        <v>0</v>
      </c>
      <c r="D294">
        <f ca="1">RAND()</f>
        <v>0.58510992765944758</v>
      </c>
      <c r="E294">
        <f ca="1">RAND()</f>
        <v>0.56798042954826722</v>
      </c>
      <c r="F294">
        <f ca="1">RAND()</f>
        <v>0.28958123370533173</v>
      </c>
      <c r="G294">
        <f ca="1">RAND()</f>
        <v>0.37461867655301939</v>
      </c>
      <c r="H294">
        <f ca="1">RAND()</f>
        <v>0.34616996861659899</v>
      </c>
      <c r="I294">
        <f ca="1">RAND()</f>
        <v>0.45699307055343619</v>
      </c>
      <c r="M294" t="str">
        <f ca="1">IF(LEN(J294)&lt;&gt;0,J294,VLOOKUP(D294+$B294,$BJ:$BK,MATCH($BK$1,$BJ$1:$BK$1,0),1))</f>
        <v>안 지정 캐릭터 PP 영웅등급</v>
      </c>
      <c r="N294">
        <f ca="1">IF(LEN(K294)&lt;&gt;0,
  IF(LEN($J294)=0,"두 칸 모두 입력",
  IF($J294="지정 장비",K294,INDEX($CA:$CA,MATCH(K294,$CB:$CB,0)))),
IF($M294="삭제","삭제",
IF($M294="지정 장비",VLOOKUP($E294,OFFSET($BS:$BV,0,IF($B294=6,1,IF($B294=7,2,0))),MATCH($BV$1,OFFSET($BS$1:$BV$1,0,IF($B294=6,1,IF($B294=7,2,0))),0),1),
IF(OR($M294="캐릭터 상자 일반등급",$M294="캐릭터 상자 영웅등급"),"삭제",
IF(OR($M294="지정 캐릭터",$M294="지정 캐릭터 PP",IF(ISERROR(FIND("지정 캐릭터 LBP",$M294)),0,1)),
  IF(AND(OR($B294=10,$B294=11),$M294=OFFSET($M294,-1,0)),OFFSET(N294,-1,0),VLOOKUP($E294,$BZ:$CA,MATCH($CA$1,$BZ$1:$CA$1,0),1)),
IF(OR($M294="안 지정 캐릭터 영웅등급",$M294="안 지정 캐릭터 PP 일반등급",$M294="안 지정 캐릭터 PP 영웅등급"),
  IF(AND(OR($B294=10,$B294=11),$M294=OFFSET($M294,-1,0)),OFFSET(N294,-1,0),INT($E294*100000)),
"그외없음"))))))</f>
        <v>56798</v>
      </c>
      <c r="O294">
        <f ca="1">IF(LEN(L294)&lt;&gt;0,
  IF(OR(LEN($J294)=0,LEN($K294)=0),"세 칸 모두 입력",L294),
IF($M294="삭제","삭제",
IF(OR($M294="지정 장비",$M294="캐릭터 상자 일반등급",$M294="캐릭터 상자 영웅등급",$M294="지정 캐릭터",IF(ISERROR(FIND("지정 캐릭터 LBP",$M294)),0,1),$M294="안 지정 캐릭터 영웅등급"),1,
IF($M294="지정 캐릭터 PP",
  IF(AND(OR($B294=10,$B294=11),$M294=OFFSET($M294,-1,0)),OFFSET(O294,-1,0),
    VLOOKUP($M294,$AP:$BB,MATCH($AX$1,$AP$1:$BB$1,0),0)+INT($E294*(VLOOKUP($M294,$AP:$BB,MATCH($AY$1,$AP$1:$BB$1,0),0)-VLOOKUP($M294,$AP:$BB,MATCH($AX$1,$AP$1:$BB$1,0),0)+1))),
IF(OR($M294="안 지정 캐릭터 PP 일반등급",$M294="안 지정 캐릭터 PP 영웅등급"),
  IF(AND(OR($B294=10,$B294=11),$M294=OFFSET($M294,-1,0)),OFFSET(O294,-1,0),
    VLOOKUP($M294,$AP:$BB,MATCH($AX$1,$AP$1:$BB$1,0),0)+INT($E294*(VLOOKUP($M294,$AP:$BB,MATCH($AY$1,$AP$1:$BB$1,0),0)-VLOOKUP($M294,$AP:$BB,MATCH($AX$1,$AP$1:$BB$1,0),0)+1))),
"그외없음")))))</f>
        <v>9</v>
      </c>
      <c r="P294" t="str">
        <f ca="1">IF($M294="삭제","삭제",
IF($M294="지정 장비",
  IF(ISBLANK(VLOOKUP($N294,[1]EquipTable!$1:$1048576,MATCH("표준 GO pr Min",[1]EquipTable!$1:$1,0),0)),"DI",
    IF(ISBLANK(VLOOKUP($N294,[1]EquipTable!$1:$1048576,MATCH("표준 DI pr Min",[1]EquipTable!$1:$1,0),0)),"GO",
      IF(G294&lt;IF($B294&lt;=1,0.5,0.25),"DI","GO"))),
IF(OR($M294="캐릭터 상자 일반등급",$M294="캐릭터 상자 영웅등급"),"DI",
IF(OR($M294="지정 캐릭터",IF(ISERROR(FIND("지정 캐릭터 LBP",$M294)),0,1),$M294="안 지정 캐릭터 영웅등급"),"DI",
IF($M294="지정 캐릭터 PP","DI",
IF(OR($M294="안 지정 캐릭터 PP 일반등급",$M294="안 지정 캐릭터 PP 영웅등급"),"GO",
"그외없음"))))))</f>
        <v>GO</v>
      </c>
      <c r="Q294" t="str">
        <f ca="1">IF($M294="삭제","삭제",
IF($P294="GO","삭제",
IF($M294="지정 장비",
  IF(ISBLANK(VLOOKUP($N294,[1]EquipTable!$1:$1048576,MATCH("표준 DI pp Min",[1]EquipTable!$1:$1,0),0)),"삭제",
    VLOOKUP($N294,[1]EquipTable!$1:$1048576,MATCH("표준 DI pp Min",[1]EquipTable!$1:$1,0),0)+INT($H294*(VLOOKUP($N294,[1]EquipTable!$1:$1048576,MATCH("표준 DI pp Max",[1]EquipTable!$1:$1,0),0)-VLOOKUP($N294,[1]EquipTable!$1:$1048576,MATCH("표준 DI pp Min",[1]EquipTable!$1:$1,0),0)+1))),
IF(OR($M294="캐릭터 상자 일반등급",$M294="캐릭터 상자 영웅등급"),"삭제",
IF(OR($M294="지정 캐릭터",IF(ISERROR(FIND("지정 캐릭터 LBP",$M294)),0,1)),
  IF(AND(OR($B294=10,$B294=11),$M294=OFFSET($M294,-1,0)),OFFSET(Q294,-1,0),
    IF(ISBLANK(VLOOKUP($N294,[2]ActorTable!$1:$1048576,MATCH("표준 DI pp Min",[2]ActorTable!$1:$1,0),0)),"삭제",
      INT(VLOOKUP($M294,$AP:$BC,MATCH($AZ$1,$AP$1:$BC$1,0),0)*(VLOOKUP($N294,[2]ActorTable!$1:$1048576,MATCH("표준 DI pp Min",[2]ActorTable!$1:$1,0),0)+$H294*(VLOOKUP($N294,[2]ActorTable!$1:$1048576,MATCH("표준 DI pp Max",[2]ActorTable!$1:$1,0),0)-VLOOKUP($N294,[2]ActorTable!$1:$1048576,MATCH("표준 DI pp Min",[2]ActorTable!$1:$1,0),0)+1))))),
IF($M294="안 지정 캐릭터 영웅등급",
  IF(AND(OR($B294=10,$B294=11),$M294=OFFSET($M294,-1,0)),OFFSET(Q294,-1,0),
    VLOOKUP($M294,$AP:$BC,MATCH($BB$1,$AP$1:$BC$1,0),0)+INT($H294*(VLOOKUP($M294,$AP:$BC,MATCH($BC$1,$AP$1:$BC$1,0),0)-VLOOKUP($M294,$AP:$BC,MATCH($BB$1,$AP$1:$BC$1,0),0)+1))),
IF($M294="지정 캐릭터 PP",
  IF(AND(OR($B294=10,$B294=11),$M294=OFFSET($M294,-1,0)),OFFSET(Q294,-1,0),
    INT($O294*VLOOKUP($M294,$AP:$BC,MATCH($AZ$1,$AP$1:$BC$1,0),0)*IF($O294&lt;=15,1,1+($O294-15)^0.5/8)*CHOOSE(MID($N294,7,1)+1,1,1.25,2))),
"그외없음")))))))</f>
        <v>삭제</v>
      </c>
      <c r="R294">
        <f ca="1">IF($M294="삭제","삭제",
IF($M294="지정 장비",
  IF($P294="DI",
    VLOOKUP($N294,[1]EquipTable!$1:$1048576,MATCH("표준 DI pr Min",[1]EquipTable!$1:$1,0),0)+INT($I294*(VLOOKUP($N294,[1]EquipTable!$1:$1048576,MATCH("표준 DI pr Max",[1]EquipTable!$1:$1,0),0)-VLOOKUP($N294,[1]EquipTable!$1:$1048576,MATCH("표준 DI pr Min",[1]EquipTable!$1:$1,0),0)+1)),
    ROUNDDOWN(VLOOKUP($N294,[1]EquipTable!$1:$1048576,MATCH("표준 GO pr Min",[1]EquipTable!$1:$1,0),0)+INT($I294*(VLOOKUP($N294,[1]EquipTable!$1:$1048576,MATCH("표준 GO pr Max",[1]EquipTable!$1:$1,0),0)-VLOOKUP($N294,[1]EquipTable!$1:$1048576,MATCH("표준 GO pr Min",[1]EquipTable!$1:$1,0),0)+100)),-2)),
IF(OR($M294="캐릭터 상자 일반등급",$M294="캐릭터 상자 영웅등급"),VLOOKUP($M294,$AP:$BC,MATCH($AZ$1,$AP$1:$BC$1,0),0),
IF(OR($M294="지정 캐릭터",IF(ISERROR(FIND("지정 캐릭터 LBP",$M294)),0,1)),
  IF(AND(OR($B294=10,$B294=11),$M294=OFFSET($M294,-1,0)),OFFSET(R294,-1,0),
    INT(VLOOKUP($M294,$AP:$BC,MATCH($AZ$1,$AP$1:$BC$1,0),0)*(VLOOKUP($N294,[2]ActorTable!$1:$1048576,MATCH("표준 DI pr Min",[2]ActorTable!$1:$1,0),0)+$I294*(VLOOKUP($N294,[2]ActorTable!$1:$1048576,MATCH("표준 DI pr Max",[2]ActorTable!$1:$1,0),0)-VLOOKUP($N294,[2]ActorTable!$1:$1048576,MATCH("표준 DI pr Min",[2]ActorTable!$1:$1,0),0)+1)))),
IF($M294="안 지정 캐릭터 영웅등급",
  IF(AND(OR($B294=10,$B294=11),$M294=OFFSET($M294,-1,0)),OFFSET(R294,-1,0),
    VLOOKUP($M294,$AP:$BC,MATCH($AZ$1,$AP$1:$BC$1,0),0)+INT($I294*(VLOOKUP($M294,$AP:$BC,MATCH($BA$1,$AP$1:$BC$1,0),0)-VLOOKUP($M294,$AP:$BC,MATCH($AZ$1,$AP$1:$BC$1,0),0)+1))),
IF($M294="지정 캐릭터 PP",
  IF(AND(OR($B294=10,$B294=11),$M294=OFFSET($M294,-1,0)),OFFSET(R294,-1,0),
    INT($O294*VLOOKUP($M294,$AP:$BC,MATCH($AZ$1,$AP$1:$BC$1,0),0)*IF($O294&lt;=15,1,1+($O294-15)^0.5/8)*CHOOSE(MID($N294,7,1)+1,1,1.25,2)*(VLOOKUP($M294,$AP:$BC,MATCH($BA$1,$AP$1:$BC$1,0),0)+$I294*(VLOOKUP($M294,$AP:$BC,MATCH($BB$1,$AP$1:$BC$1,0),0)-VLOOKUP($M294,$AP:$BC,MATCH($BA$1,$AP$1:$BC$1,0),0))))),
IF(OR($M294="안 지정 캐릭터 PP 일반등급",$M294="안 지정 캐릭터 PP 영웅등급"),
  IF(AND(OR($B294=10,$B294=11),$M294=OFFSET($M294,-1,0)),OFFSET(R294,-1,0),
    $O294*VLOOKUP($M294,$AP:$BC,MATCH($AZ$1,$AP$1:$BC$1,0),0)),
"그외없음")))))))</f>
        <v>2700</v>
      </c>
      <c r="S294" t="str">
        <f ca="1">IF(OR(ISNUMBER(N294),N294="삭제",ISBLANK(N294)),"",
IF(LEFT(N294,5)="Equip",
  IF($BP$1&lt;VLOOKUP(N294,[1]EquipTable!$1:$1048576,MATCH("업데이트순번",[1]EquipTable!$1:$1,0),0),"업데이트순번이상",""),
IF(LEFT(N294,5)="Actor",
  IF($BY$1&lt;VLOOKUP(N294,[2]ActorTable!$1:$1048576,MATCH("업데이트순번",[2]ActorTable!$1:$1,0),0),"업데이트순번이상",""),
"그외없음")))</f>
        <v/>
      </c>
      <c r="T294" t="str">
        <f ca="1">IF(OR(ISNUMBER(N294),N294="삭제",ISBLANK(N294)),"",
IF(LEFT(N294,5)="Equip",IF(MID(N294,7,1)="4","전설",""),
IF(LEFT(N294,5)="Actor",IF(MID(N294,7,1)="2","전설",""),
"그외없음")))</f>
        <v/>
      </c>
      <c r="U294" t="s">
        <v>91</v>
      </c>
      <c r="V294">
        <v>63660</v>
      </c>
      <c r="W294">
        <v>12</v>
      </c>
      <c r="X294" t="s">
        <v>125</v>
      </c>
      <c r="Z294">
        <v>1200</v>
      </c>
      <c r="AA294" t="str">
        <f ca="1">IF(ISBLANK(AB294),"",
VLOOKUP(AB294,OFFSET(INDIRECT("$A:$B"),0,MATCH(AB$1&amp;"_Verify",INDIRECT("$1:$1"),0)-1),2,0)
)</f>
        <v>fe</v>
      </c>
      <c r="AB294" t="s">
        <v>82</v>
      </c>
      <c r="AC294" t="s">
        <v>501</v>
      </c>
      <c r="AD294">
        <v>1</v>
      </c>
      <c r="AE294" t="s">
        <v>125</v>
      </c>
      <c r="AG294">
        <v>700</v>
      </c>
      <c r="AH294" t="str">
        <f ca="1">IF(OR(ISNUMBER(AC294),AC294="삭제",ISBLANK(AC294)),"",
IF(LEFT(AC294,5)="Equip",
  IF($BP$1&lt;VLOOKUP(AC294,[1]EquipTable!$1:$1048576,MATCH("업데이트순번",[1]EquipTable!$1:$1,0),0),"업데이트순번이상",""),
IF(LEFT(AC294,5)="Actor",
  IF($BY$1&lt;VLOOKUP(AC294,[2]ActorTable!$1:$1048576,MATCH("업데이트순번",[2]ActorTable!$1:$1,0),0),"업데이트순번이상",""),
"그외없음")))</f>
        <v/>
      </c>
      <c r="AI294" s="11" t="str">
        <f>IF(OR(ISNUMBER(AC294),AC294="삭제",ISBLANK(AC294)),"",
IF(LEFT(AC294,5)="Equip",IF(MID(AC294,7,1)="4","전설",""),
IF(LEFT(AC294,5)="Actor",IF(MID(AC294,7,1)="2","전설",""),
"그외없음")))</f>
        <v/>
      </c>
      <c r="AJ294" t="str">
        <f>IF(ISBLANK($AB294),"",
IF(AND($B294&gt;=VLOOKUP($AB294,$AP:$AS,3,0),$B294&lt;=VLOOKUP($AB294,$AP:$AS,4,0)),"","슬롯타입이상"))</f>
        <v/>
      </c>
      <c r="AK294" t="str">
        <f ca="1">IF(OR(
  AND(NOT(ISERROR(FIND("상자",AB294))),ISBLANK(AC294)),
  AND(ISBLANK(AB294),ISBLANK(AC294)),
  AND(NOT(ISERROR(FIND("안 지정",AB294))),ISNUMBER(AC294))),"",
IF(AND(NOT(ISERROR(FIND("상자",AB294))),NOT(ISBLANK(AC294))),"밸류불필요",
IF(AND(NOT(ISERROR(FIND("안 지정",AB294))),NOT(ISNUMBER(AC294))),"숫자필요",
IF(NOT(ISERROR(FIND("장비",AB294))),
  IFERROR(VLOOKUP(AC294,[1]EquipTable!$A:$T,MATCH("이름참고",[1]EquipTable!$1:$1,0),0),"장비없음"),
IF(NOT(ISERROR(FIND("캐릭터",AB294))),
  IFERROR(VLOOKUP(AC294,[2]ActorTable!$A:$H,MATCH("이름참고",[2]ActorTable!$1:$1,0),0),"캐릭터없음"),
"")))))</f>
        <v>루비 장식 아밍 소드</v>
      </c>
      <c r="AL294">
        <v>1</v>
      </c>
      <c r="AM294" t="str">
        <f ca="1">IF(ROW()=2,AN294,OFFSET(AM294,-1,0)&amp;IF(LEN(AN294)=0,"",","&amp;AN294))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v>
      </c>
      <c r="AN294" t="str">
        <f ca="1">IF(AL294&lt;&gt;1,"",
"{"""&amp;A$1&amp;""":"&amp;A294
&amp;","""&amp;B$1&amp;""":"&amp;B294
&amp;IF(LEN(AA294)=0,"",","""&amp;AA$1&amp;""":"""&amp;AA294&amp;"""")
&amp;IF(LEN(AC294)=0,"",","""&amp;AC$1&amp;""":"""&amp;AC294&amp;"""")
&amp;IF(LEN(AD294)=0,"",","""&amp;AD$1&amp;""":"&amp;AD294)
&amp;IF(LEN(AE294)=0,"",","""&amp;AE$1&amp;""":"""&amp;AE294&amp;"""")
&amp;IF(LEN(AF294)=0,"",","""&amp;AF$1&amp;""":"&amp;AF294)
&amp;IF(LEN(AG294)=0,"",","""&amp;AG$1&amp;""":"&amp;AG294)&amp;"}")</f>
        <v>{"dy":30,"sl":2,"tp":"fe","vl":"Equip5001","cn":1,"pt":"GO","pr":700}</v>
      </c>
    </row>
    <row r="295" spans="1:40">
      <c r="A295">
        <v>30</v>
      </c>
      <c r="B295">
        <v>3</v>
      </c>
      <c r="C295">
        <f>IF(B295&lt;=9,0,
IF(B295=10,1,2))</f>
        <v>0</v>
      </c>
      <c r="D295">
        <f ca="1">RAND()</f>
        <v>0.36339809757043728</v>
      </c>
      <c r="E295">
        <f ca="1">RAND()</f>
        <v>0.31294524070240892</v>
      </c>
      <c r="F295">
        <f ca="1">RAND()</f>
        <v>0.55675117880680203</v>
      </c>
      <c r="G295">
        <f ca="1">RAND()</f>
        <v>0.93013224458888533</v>
      </c>
      <c r="H295">
        <f ca="1">RAND()</f>
        <v>0.14378915309238716</v>
      </c>
      <c r="I295">
        <f ca="1">RAND()</f>
        <v>0.72272177658658654</v>
      </c>
      <c r="M295" t="str">
        <f ca="1">IF(LEN(J295)&lt;&gt;0,J295,VLOOKUP(D295+$B295,$BJ:$BK,MATCH($BK$1,$BJ$1:$BK$1,0),1))</f>
        <v>안 지정 캐릭터 PP 일반등급</v>
      </c>
      <c r="N295">
        <f ca="1">IF(LEN(K295)&lt;&gt;0,
  IF(LEN($J295)=0,"두 칸 모두 입력",
  IF($J295="지정 장비",K295,INDEX($CA:$CA,MATCH(K295,$CB:$CB,0)))),
IF($M295="삭제","삭제",
IF($M295="지정 장비",VLOOKUP($E295,OFFSET($BS:$BV,0,IF($B295=6,1,IF($B295=7,2,0))),MATCH($BV$1,OFFSET($BS$1:$BV$1,0,IF($B295=6,1,IF($B295=7,2,0))),0),1),
IF(OR($M295="캐릭터 상자 일반등급",$M295="캐릭터 상자 영웅등급"),"삭제",
IF(OR($M295="지정 캐릭터",$M295="지정 캐릭터 PP",IF(ISERROR(FIND("지정 캐릭터 LBP",$M295)),0,1)),
  IF(AND(OR($B295=10,$B295=11),$M295=OFFSET($M295,-1,0)),OFFSET(N295,-1,0),VLOOKUP($E295,$BZ:$CA,MATCH($CA$1,$BZ$1:$CA$1,0),1)),
IF(OR($M295="안 지정 캐릭터 영웅등급",$M295="안 지정 캐릭터 PP 일반등급",$M295="안 지정 캐릭터 PP 영웅등급"),
  IF(AND(OR($B295=10,$B295=11),$M295=OFFSET($M295,-1,0)),OFFSET(N295,-1,0),INT($E295*100000)),
"그외없음"))))))</f>
        <v>31294</v>
      </c>
      <c r="O295">
        <f ca="1">IF(LEN(L295)&lt;&gt;0,
  IF(OR(LEN($J295)=0,LEN($K295)=0),"세 칸 모두 입력",L295),
IF($M295="삭제","삭제",
IF(OR($M295="지정 장비",$M295="캐릭터 상자 일반등급",$M295="캐릭터 상자 영웅등급",$M295="지정 캐릭터",IF(ISERROR(FIND("지정 캐릭터 LBP",$M295)),0,1),$M295="안 지정 캐릭터 영웅등급"),1,
IF($M295="지정 캐릭터 PP",
  IF(AND(OR($B295=10,$B295=11),$M295=OFFSET($M295,-1,0)),OFFSET(O295,-1,0),
    VLOOKUP($M295,$AP:$BB,MATCH($AX$1,$AP$1:$BB$1,0),0)+INT($E295*(VLOOKUP($M295,$AP:$BB,MATCH($AY$1,$AP$1:$BB$1,0),0)-VLOOKUP($M295,$AP:$BB,MATCH($AX$1,$AP$1:$BB$1,0),0)+1))),
IF(OR($M295="안 지정 캐릭터 PP 일반등급",$M295="안 지정 캐릭터 PP 영웅등급"),
  IF(AND(OR($B295=10,$B295=11),$M295=OFFSET($M295,-1,0)),OFFSET(O295,-1,0),
    VLOOKUP($M295,$AP:$BB,MATCH($AX$1,$AP$1:$BB$1,0),0)+INT($E295*(VLOOKUP($M295,$AP:$BB,MATCH($AY$1,$AP$1:$BB$1,0),0)-VLOOKUP($M295,$AP:$BB,MATCH($AX$1,$AP$1:$BB$1,0),0)+1))),
"그외없음")))))</f>
        <v>6</v>
      </c>
      <c r="P295" t="str">
        <f ca="1">IF($M295="삭제","삭제",
IF($M295="지정 장비",
  IF(ISBLANK(VLOOKUP($N295,[1]EquipTable!$1:$1048576,MATCH("표준 GO pr Min",[1]EquipTable!$1:$1,0),0)),"DI",
    IF(ISBLANK(VLOOKUP($N295,[1]EquipTable!$1:$1048576,MATCH("표준 DI pr Min",[1]EquipTable!$1:$1,0),0)),"GO",
      IF(G295&lt;IF($B295&lt;=1,0.5,0.25),"DI","GO"))),
IF(OR($M295="캐릭터 상자 일반등급",$M295="캐릭터 상자 영웅등급"),"DI",
IF(OR($M295="지정 캐릭터",IF(ISERROR(FIND("지정 캐릭터 LBP",$M295)),0,1),$M295="안 지정 캐릭터 영웅등급"),"DI",
IF($M295="지정 캐릭터 PP","DI",
IF(OR($M295="안 지정 캐릭터 PP 일반등급",$M295="안 지정 캐릭터 PP 영웅등급"),"GO",
"그외없음"))))))</f>
        <v>GO</v>
      </c>
      <c r="Q295" t="str">
        <f ca="1">IF($M295="삭제","삭제",
IF($P295="GO","삭제",
IF($M295="지정 장비",
  IF(ISBLANK(VLOOKUP($N295,[1]EquipTable!$1:$1048576,MATCH("표준 DI pp Min",[1]EquipTable!$1:$1,0),0)),"삭제",
    VLOOKUP($N295,[1]EquipTable!$1:$1048576,MATCH("표준 DI pp Min",[1]EquipTable!$1:$1,0),0)+INT($H295*(VLOOKUP($N295,[1]EquipTable!$1:$1048576,MATCH("표준 DI pp Max",[1]EquipTable!$1:$1,0),0)-VLOOKUP($N295,[1]EquipTable!$1:$1048576,MATCH("표준 DI pp Min",[1]EquipTable!$1:$1,0),0)+1))),
IF(OR($M295="캐릭터 상자 일반등급",$M295="캐릭터 상자 영웅등급"),"삭제",
IF(OR($M295="지정 캐릭터",IF(ISERROR(FIND("지정 캐릭터 LBP",$M295)),0,1)),
  IF(AND(OR($B295=10,$B295=11),$M295=OFFSET($M295,-1,0)),OFFSET(Q295,-1,0),
    IF(ISBLANK(VLOOKUP($N295,[2]ActorTable!$1:$1048576,MATCH("표준 DI pp Min",[2]ActorTable!$1:$1,0),0)),"삭제",
      INT(VLOOKUP($M295,$AP:$BC,MATCH($AZ$1,$AP$1:$BC$1,0),0)*(VLOOKUP($N295,[2]ActorTable!$1:$1048576,MATCH("표준 DI pp Min",[2]ActorTable!$1:$1,0),0)+$H295*(VLOOKUP($N295,[2]ActorTable!$1:$1048576,MATCH("표준 DI pp Max",[2]ActorTable!$1:$1,0),0)-VLOOKUP($N295,[2]ActorTable!$1:$1048576,MATCH("표준 DI pp Min",[2]ActorTable!$1:$1,0),0)+1))))),
IF($M295="안 지정 캐릭터 영웅등급",
  IF(AND(OR($B295=10,$B295=11),$M295=OFFSET($M295,-1,0)),OFFSET(Q295,-1,0),
    VLOOKUP($M295,$AP:$BC,MATCH($BB$1,$AP$1:$BC$1,0),0)+INT($H295*(VLOOKUP($M295,$AP:$BC,MATCH($BC$1,$AP$1:$BC$1,0),0)-VLOOKUP($M295,$AP:$BC,MATCH($BB$1,$AP$1:$BC$1,0),0)+1))),
IF($M295="지정 캐릭터 PP",
  IF(AND(OR($B295=10,$B295=11),$M295=OFFSET($M295,-1,0)),OFFSET(Q295,-1,0),
    INT($O295*VLOOKUP($M295,$AP:$BC,MATCH($AZ$1,$AP$1:$BC$1,0),0)*IF($O295&lt;=15,1,1+($O295-15)^0.5/8)*CHOOSE(MID($N295,7,1)+1,1,1.25,2))),
"그외없음")))))))</f>
        <v>삭제</v>
      </c>
      <c r="R295">
        <f ca="1">IF($M295="삭제","삭제",
IF($M295="지정 장비",
  IF($P295="DI",
    VLOOKUP($N295,[1]EquipTable!$1:$1048576,MATCH("표준 DI pr Min",[1]EquipTable!$1:$1,0),0)+INT($I295*(VLOOKUP($N295,[1]EquipTable!$1:$1048576,MATCH("표준 DI pr Max",[1]EquipTable!$1:$1,0),0)-VLOOKUP($N295,[1]EquipTable!$1:$1048576,MATCH("표준 DI pr Min",[1]EquipTable!$1:$1,0),0)+1)),
    ROUNDDOWN(VLOOKUP($N295,[1]EquipTable!$1:$1048576,MATCH("표준 GO pr Min",[1]EquipTable!$1:$1,0),0)+INT($I295*(VLOOKUP($N295,[1]EquipTable!$1:$1048576,MATCH("표준 GO pr Max",[1]EquipTable!$1:$1,0),0)-VLOOKUP($N295,[1]EquipTable!$1:$1048576,MATCH("표준 GO pr Min",[1]EquipTable!$1:$1,0),0)+100)),-2)),
IF(OR($M295="캐릭터 상자 일반등급",$M295="캐릭터 상자 영웅등급"),VLOOKUP($M295,$AP:$BC,MATCH($AZ$1,$AP$1:$BC$1,0),0),
IF(OR($M295="지정 캐릭터",IF(ISERROR(FIND("지정 캐릭터 LBP",$M295)),0,1)),
  IF(AND(OR($B295=10,$B295=11),$M295=OFFSET($M295,-1,0)),OFFSET(R295,-1,0),
    INT(VLOOKUP($M295,$AP:$BC,MATCH($AZ$1,$AP$1:$BC$1,0),0)*(VLOOKUP($N295,[2]ActorTable!$1:$1048576,MATCH("표준 DI pr Min",[2]ActorTable!$1:$1,0),0)+$I295*(VLOOKUP($N295,[2]ActorTable!$1:$1048576,MATCH("표준 DI pr Max",[2]ActorTable!$1:$1,0),0)-VLOOKUP($N295,[2]ActorTable!$1:$1048576,MATCH("표준 DI pr Min",[2]ActorTable!$1:$1,0),0)+1)))),
IF($M295="안 지정 캐릭터 영웅등급",
  IF(AND(OR($B295=10,$B295=11),$M295=OFFSET($M295,-1,0)),OFFSET(R295,-1,0),
    VLOOKUP($M295,$AP:$BC,MATCH($AZ$1,$AP$1:$BC$1,0),0)+INT($I295*(VLOOKUP($M295,$AP:$BC,MATCH($BA$1,$AP$1:$BC$1,0),0)-VLOOKUP($M295,$AP:$BC,MATCH($AZ$1,$AP$1:$BC$1,0),0)+1))),
IF($M295="지정 캐릭터 PP",
  IF(AND(OR($B295=10,$B295=11),$M295=OFFSET($M295,-1,0)),OFFSET(R295,-1,0),
    INT($O295*VLOOKUP($M295,$AP:$BC,MATCH($AZ$1,$AP$1:$BC$1,0),0)*IF($O295&lt;=15,1,1+($O295-15)^0.5/8)*CHOOSE(MID($N295,7,1)+1,1,1.25,2)*(VLOOKUP($M295,$AP:$BC,MATCH($BA$1,$AP$1:$BC$1,0),0)+$I295*(VLOOKUP($M295,$AP:$BC,MATCH($BB$1,$AP$1:$BC$1,0),0)-VLOOKUP($M295,$AP:$BC,MATCH($BA$1,$AP$1:$BC$1,0),0))))),
IF(OR($M295="안 지정 캐릭터 PP 일반등급",$M295="안 지정 캐릭터 PP 영웅등급"),
  IF(AND(OR($B295=10,$B295=11),$M295=OFFSET($M295,-1,0)),OFFSET(R295,-1,0),
    $O295*VLOOKUP($M295,$AP:$BC,MATCH($AZ$1,$AP$1:$BC$1,0),0)),
"그외없음")))))))</f>
        <v>1800</v>
      </c>
      <c r="S295" t="str">
        <f ca="1">IF(OR(ISNUMBER(N295),N295="삭제",ISBLANK(N295)),"",
IF(LEFT(N295,5)="Equip",
  IF($BP$1&lt;VLOOKUP(N295,[1]EquipTable!$1:$1048576,MATCH("업데이트순번",[1]EquipTable!$1:$1,0),0),"업데이트순번이상",""),
IF(LEFT(N295,5)="Actor",
  IF($BY$1&lt;VLOOKUP(N295,[2]ActorTable!$1:$1048576,MATCH("업데이트순번",[2]ActorTable!$1:$1,0),0),"업데이트순번이상",""),
"그외없음")))</f>
        <v/>
      </c>
      <c r="T295" t="str">
        <f ca="1">IF(OR(ISNUMBER(N295),N295="삭제",ISBLANK(N295)),"",
IF(LEFT(N295,5)="Equip",IF(MID(N295,7,1)="4","전설",""),
IF(LEFT(N295,5)="Actor",IF(MID(N295,7,1)="2","전설",""),
"그외없음")))</f>
        <v/>
      </c>
      <c r="U295" t="s">
        <v>92</v>
      </c>
      <c r="V295">
        <v>98140</v>
      </c>
      <c r="W295">
        <v>14</v>
      </c>
      <c r="X295" t="s">
        <v>125</v>
      </c>
      <c r="Z295">
        <v>1400</v>
      </c>
      <c r="AA295" t="str">
        <f ca="1">IF(ISBLANK(AB295),"",
VLOOKUP(AB295,OFFSET(INDIRECT("$A:$B"),0,MATCH(AB$1&amp;"_Verify",INDIRECT("$1:$1"),0)-1),2,0)
)</f>
        <v>upn</v>
      </c>
      <c r="AB295" t="s">
        <v>92</v>
      </c>
      <c r="AC295">
        <v>41845</v>
      </c>
      <c r="AD295">
        <v>4</v>
      </c>
      <c r="AE295" t="s">
        <v>125</v>
      </c>
      <c r="AG295">
        <v>1200</v>
      </c>
      <c r="AH295" t="str">
        <f>IF(OR(ISNUMBER(AC295),AC295="삭제",ISBLANK(AC295)),"",
IF(LEFT(AC295,5)="Equip",
  IF($BP$1&lt;VLOOKUP(AC295,[1]EquipTable!$1:$1048576,MATCH("업데이트순번",[1]EquipTable!$1:$1,0),0),"업데이트순번이상",""),
IF(LEFT(AC295,5)="Actor",
  IF($BY$1&lt;VLOOKUP(AC295,[2]ActorTable!$1:$1048576,MATCH("업데이트순번",[2]ActorTable!$1:$1,0),0),"업데이트순번이상",""),
"그외없음")))</f>
        <v/>
      </c>
      <c r="AI295" s="11" t="str">
        <f>IF(OR(ISNUMBER(AC295),AC295="삭제",ISBLANK(AC295)),"",
IF(LEFT(AC295,5)="Equip",IF(MID(AC295,7,1)="4","전설",""),
IF(LEFT(AC295,5)="Actor",IF(MID(AC295,7,1)="2","전설",""),
"그외없음")))</f>
        <v/>
      </c>
      <c r="AJ295" t="str">
        <f>IF(ISBLANK($AB295),"",
IF(AND($B295&gt;=VLOOKUP($AB295,$AP:$AS,3,0),$B295&lt;=VLOOKUP($AB295,$AP:$AS,4,0)),"","슬롯타입이상"))</f>
        <v/>
      </c>
      <c r="AK295" t="str">
        <f>IF(OR(
  AND(NOT(ISERROR(FIND("상자",AB295))),ISBLANK(AC295)),
  AND(ISBLANK(AB295),ISBLANK(AC295)),
  AND(NOT(ISERROR(FIND("안 지정",AB295))),ISNUMBER(AC295))),"",
IF(AND(NOT(ISERROR(FIND("상자",AB295))),NOT(ISBLANK(AC295))),"밸류불필요",
IF(AND(NOT(ISERROR(FIND("안 지정",AB295))),NOT(ISNUMBER(AC295))),"숫자필요",
IF(NOT(ISERROR(FIND("장비",AB295))),
  IFERROR(VLOOKUP(AC295,[1]EquipTable!$A:$T,MATCH("이름참고",[1]EquipTable!$1:$1,0),0),"장비없음"),
IF(NOT(ISERROR(FIND("캐릭터",AB295))),
  IFERROR(VLOOKUP(AC295,[2]ActorTable!$A:$H,MATCH("이름참고",[2]ActorTable!$1:$1,0),0),"캐릭터없음"),
"")))))</f>
        <v/>
      </c>
      <c r="AL295">
        <v>1</v>
      </c>
      <c r="AM295" t="str">
        <f ca="1">IF(ROW()=2,AN295,OFFSET(AM295,-1,0)&amp;IF(LEN(AN295)=0,"",","&amp;AN295))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v>
      </c>
      <c r="AN295" t="str">
        <f ca="1">IF(AL295&lt;&gt;1,"",
"{"""&amp;A$1&amp;""":"&amp;A295
&amp;","""&amp;B$1&amp;""":"&amp;B295
&amp;IF(LEN(AA295)=0,"",","""&amp;AA$1&amp;""":"""&amp;AA295&amp;"""")
&amp;IF(LEN(AC295)=0,"",","""&amp;AC$1&amp;""":"""&amp;AC295&amp;"""")
&amp;IF(LEN(AD295)=0,"",","""&amp;AD$1&amp;""":"&amp;AD295)
&amp;IF(LEN(AE295)=0,"",","""&amp;AE$1&amp;""":"""&amp;AE295&amp;"""")
&amp;IF(LEN(AF295)=0,"",","""&amp;AF$1&amp;""":"&amp;AF295)
&amp;IF(LEN(AG295)=0,"",","""&amp;AG$1&amp;""":"&amp;AG295)&amp;"}")</f>
        <v>{"dy":30,"sl":3,"tp":"upn","vl":"41845","cn":4,"pt":"GO","pr":1200}</v>
      </c>
    </row>
    <row r="296" spans="1:40">
      <c r="A296">
        <v>30</v>
      </c>
      <c r="B296">
        <v>4</v>
      </c>
      <c r="C296">
        <f>IF(B296&lt;=9,0,
IF(B296=10,1,2))</f>
        <v>0</v>
      </c>
      <c r="D296">
        <f ca="1">RAND()</f>
        <v>0.14946783539174346</v>
      </c>
      <c r="E296">
        <f ca="1">RAND()</f>
        <v>4.2414314776444417E-2</v>
      </c>
      <c r="F296">
        <f ca="1">RAND()</f>
        <v>0.72408517352578605</v>
      </c>
      <c r="G296">
        <f ca="1">RAND()</f>
        <v>0.99098406846287823</v>
      </c>
      <c r="H296">
        <f ca="1">RAND()</f>
        <v>0.73151856833869322</v>
      </c>
      <c r="I296">
        <f ca="1">RAND()</f>
        <v>0.70969326093930163</v>
      </c>
      <c r="M296" t="str">
        <f ca="1">IF(LEN(J296)&lt;&gt;0,J296,VLOOKUP(D296+$B296,$BJ:$BK,MATCH($BK$1,$BJ$1:$BK$1,0),1))</f>
        <v>안 지정 캐릭터 PP 일반등급</v>
      </c>
      <c r="N296">
        <f ca="1">IF(LEN(K296)&lt;&gt;0,
  IF(LEN($J296)=0,"두 칸 모두 입력",
  IF($J296="지정 장비",K296,INDEX($CA:$CA,MATCH(K296,$CB:$CB,0)))),
IF($M296="삭제","삭제",
IF($M296="지정 장비",VLOOKUP($E296,OFFSET($BS:$BV,0,IF($B296=6,1,IF($B296=7,2,0))),MATCH($BV$1,OFFSET($BS$1:$BV$1,0,IF($B296=6,1,IF($B296=7,2,0))),0),1),
IF(OR($M296="캐릭터 상자 일반등급",$M296="캐릭터 상자 영웅등급"),"삭제",
IF(OR($M296="지정 캐릭터",$M296="지정 캐릭터 PP",IF(ISERROR(FIND("지정 캐릭터 LBP",$M296)),0,1)),
  IF(AND(OR($B296=10,$B296=11),$M296=OFFSET($M296,-1,0)),OFFSET(N296,-1,0),VLOOKUP($E296,$BZ:$CA,MATCH($CA$1,$BZ$1:$CA$1,0),1)),
IF(OR($M296="안 지정 캐릭터 영웅등급",$M296="안 지정 캐릭터 PP 일반등급",$M296="안 지정 캐릭터 PP 영웅등급"),
  IF(AND(OR($B296=10,$B296=11),$M296=OFFSET($M296,-1,0)),OFFSET(N296,-1,0),INT($E296*100000)),
"그외없음"))))))</f>
        <v>4241</v>
      </c>
      <c r="O296">
        <f ca="1">IF(LEN(L296)&lt;&gt;0,
  IF(OR(LEN($J296)=0,LEN($K296)=0),"세 칸 모두 입력",L296),
IF($M296="삭제","삭제",
IF(OR($M296="지정 장비",$M296="캐릭터 상자 일반등급",$M296="캐릭터 상자 영웅등급",$M296="지정 캐릭터",IF(ISERROR(FIND("지정 캐릭터 LBP",$M296)),0,1),$M296="안 지정 캐릭터 영웅등급"),1,
IF($M296="지정 캐릭터 PP",
  IF(AND(OR($B296=10,$B296=11),$M296=OFFSET($M296,-1,0)),OFFSET(O296,-1,0),
    VLOOKUP($M296,$AP:$BB,MATCH($AX$1,$AP$1:$BB$1,0),0)+INT($E296*(VLOOKUP($M296,$AP:$BB,MATCH($AY$1,$AP$1:$BB$1,0),0)-VLOOKUP($M296,$AP:$BB,MATCH($AX$1,$AP$1:$BB$1,0),0)+1))),
IF(OR($M296="안 지정 캐릭터 PP 일반등급",$M296="안 지정 캐릭터 PP 영웅등급"),
  IF(AND(OR($B296=10,$B296=11),$M296=OFFSET($M296,-1,0)),OFFSET(O296,-1,0),
    VLOOKUP($M296,$AP:$BB,MATCH($AX$1,$AP$1:$BB$1,0),0)+INT($E296*(VLOOKUP($M296,$AP:$BB,MATCH($AY$1,$AP$1:$BB$1,0),0)-VLOOKUP($M296,$AP:$BB,MATCH($AX$1,$AP$1:$BB$1,0),0)+1))),
"그외없음")))))</f>
        <v>3</v>
      </c>
      <c r="P296" t="str">
        <f ca="1">IF($M296="삭제","삭제",
IF($M296="지정 장비",
  IF(ISBLANK(VLOOKUP($N296,[1]EquipTable!$1:$1048576,MATCH("표준 GO pr Min",[1]EquipTable!$1:$1,0),0)),"DI",
    IF(ISBLANK(VLOOKUP($N296,[1]EquipTable!$1:$1048576,MATCH("표준 DI pr Min",[1]EquipTable!$1:$1,0),0)),"GO",
      IF(G296&lt;IF($B296&lt;=1,0.5,0.25),"DI","GO"))),
IF(OR($M296="캐릭터 상자 일반등급",$M296="캐릭터 상자 영웅등급"),"DI",
IF(OR($M296="지정 캐릭터",IF(ISERROR(FIND("지정 캐릭터 LBP",$M296)),0,1),$M296="안 지정 캐릭터 영웅등급"),"DI",
IF($M296="지정 캐릭터 PP","DI",
IF(OR($M296="안 지정 캐릭터 PP 일반등급",$M296="안 지정 캐릭터 PP 영웅등급"),"GO",
"그외없음"))))))</f>
        <v>GO</v>
      </c>
      <c r="Q296" t="str">
        <f ca="1">IF($M296="삭제","삭제",
IF($P296="GO","삭제",
IF($M296="지정 장비",
  IF(ISBLANK(VLOOKUP($N296,[1]EquipTable!$1:$1048576,MATCH("표준 DI pp Min",[1]EquipTable!$1:$1,0),0)),"삭제",
    VLOOKUP($N296,[1]EquipTable!$1:$1048576,MATCH("표준 DI pp Min",[1]EquipTable!$1:$1,0),0)+INT($H296*(VLOOKUP($N296,[1]EquipTable!$1:$1048576,MATCH("표준 DI pp Max",[1]EquipTable!$1:$1,0),0)-VLOOKUP($N296,[1]EquipTable!$1:$1048576,MATCH("표준 DI pp Min",[1]EquipTable!$1:$1,0),0)+1))),
IF(OR($M296="캐릭터 상자 일반등급",$M296="캐릭터 상자 영웅등급"),"삭제",
IF(OR($M296="지정 캐릭터",IF(ISERROR(FIND("지정 캐릭터 LBP",$M296)),0,1)),
  IF(AND(OR($B296=10,$B296=11),$M296=OFFSET($M296,-1,0)),OFFSET(Q296,-1,0),
    IF(ISBLANK(VLOOKUP($N296,[2]ActorTable!$1:$1048576,MATCH("표준 DI pp Min",[2]ActorTable!$1:$1,0),0)),"삭제",
      INT(VLOOKUP($M296,$AP:$BC,MATCH($AZ$1,$AP$1:$BC$1,0),0)*(VLOOKUP($N296,[2]ActorTable!$1:$1048576,MATCH("표준 DI pp Min",[2]ActorTable!$1:$1,0),0)+$H296*(VLOOKUP($N296,[2]ActorTable!$1:$1048576,MATCH("표준 DI pp Max",[2]ActorTable!$1:$1,0),0)-VLOOKUP($N296,[2]ActorTable!$1:$1048576,MATCH("표준 DI pp Min",[2]ActorTable!$1:$1,0),0)+1))))),
IF($M296="안 지정 캐릭터 영웅등급",
  IF(AND(OR($B296=10,$B296=11),$M296=OFFSET($M296,-1,0)),OFFSET(Q296,-1,0),
    VLOOKUP($M296,$AP:$BC,MATCH($BB$1,$AP$1:$BC$1,0),0)+INT($H296*(VLOOKUP($M296,$AP:$BC,MATCH($BC$1,$AP$1:$BC$1,0),0)-VLOOKUP($M296,$AP:$BC,MATCH($BB$1,$AP$1:$BC$1,0),0)+1))),
IF($M296="지정 캐릭터 PP",
  IF(AND(OR($B296=10,$B296=11),$M296=OFFSET($M296,-1,0)),OFFSET(Q296,-1,0),
    INT($O296*VLOOKUP($M296,$AP:$BC,MATCH($AZ$1,$AP$1:$BC$1,0),0)*IF($O296&lt;=15,1,1+($O296-15)^0.5/8)*CHOOSE(MID($N296,7,1)+1,1,1.25,2))),
"그외없음")))))))</f>
        <v>삭제</v>
      </c>
      <c r="R296">
        <f ca="1">IF($M296="삭제","삭제",
IF($M296="지정 장비",
  IF($P296="DI",
    VLOOKUP($N296,[1]EquipTable!$1:$1048576,MATCH("표준 DI pr Min",[1]EquipTable!$1:$1,0),0)+INT($I296*(VLOOKUP($N296,[1]EquipTable!$1:$1048576,MATCH("표준 DI pr Max",[1]EquipTable!$1:$1,0),0)-VLOOKUP($N296,[1]EquipTable!$1:$1048576,MATCH("표준 DI pr Min",[1]EquipTable!$1:$1,0),0)+1)),
    ROUNDDOWN(VLOOKUP($N296,[1]EquipTable!$1:$1048576,MATCH("표준 GO pr Min",[1]EquipTable!$1:$1,0),0)+INT($I296*(VLOOKUP($N296,[1]EquipTable!$1:$1048576,MATCH("표준 GO pr Max",[1]EquipTable!$1:$1,0),0)-VLOOKUP($N296,[1]EquipTable!$1:$1048576,MATCH("표준 GO pr Min",[1]EquipTable!$1:$1,0),0)+100)),-2)),
IF(OR($M296="캐릭터 상자 일반등급",$M296="캐릭터 상자 영웅등급"),VLOOKUP($M296,$AP:$BC,MATCH($AZ$1,$AP$1:$BC$1,0),0),
IF(OR($M296="지정 캐릭터",IF(ISERROR(FIND("지정 캐릭터 LBP",$M296)),0,1)),
  IF(AND(OR($B296=10,$B296=11),$M296=OFFSET($M296,-1,0)),OFFSET(R296,-1,0),
    INT(VLOOKUP($M296,$AP:$BC,MATCH($AZ$1,$AP$1:$BC$1,0),0)*(VLOOKUP($N296,[2]ActorTable!$1:$1048576,MATCH("표준 DI pr Min",[2]ActorTable!$1:$1,0),0)+$I296*(VLOOKUP($N296,[2]ActorTable!$1:$1048576,MATCH("표준 DI pr Max",[2]ActorTable!$1:$1,0),0)-VLOOKUP($N296,[2]ActorTable!$1:$1048576,MATCH("표준 DI pr Min",[2]ActorTable!$1:$1,0),0)+1)))),
IF($M296="안 지정 캐릭터 영웅등급",
  IF(AND(OR($B296=10,$B296=11),$M296=OFFSET($M296,-1,0)),OFFSET(R296,-1,0),
    VLOOKUP($M296,$AP:$BC,MATCH($AZ$1,$AP$1:$BC$1,0),0)+INT($I296*(VLOOKUP($M296,$AP:$BC,MATCH($BA$1,$AP$1:$BC$1,0),0)-VLOOKUP($M296,$AP:$BC,MATCH($AZ$1,$AP$1:$BC$1,0),0)+1))),
IF($M296="지정 캐릭터 PP",
  IF(AND(OR($B296=10,$B296=11),$M296=OFFSET($M296,-1,0)),OFFSET(R296,-1,0),
    INT($O296*VLOOKUP($M296,$AP:$BC,MATCH($AZ$1,$AP$1:$BC$1,0),0)*IF($O296&lt;=15,1,1+($O296-15)^0.5/8)*CHOOSE(MID($N296,7,1)+1,1,1.25,2)*(VLOOKUP($M296,$AP:$BC,MATCH($BA$1,$AP$1:$BC$1,0),0)+$I296*(VLOOKUP($M296,$AP:$BC,MATCH($BB$1,$AP$1:$BC$1,0),0)-VLOOKUP($M296,$AP:$BC,MATCH($BA$1,$AP$1:$BC$1,0),0))))),
IF(OR($M296="안 지정 캐릭터 PP 일반등급",$M296="안 지정 캐릭터 PP 영웅등급"),
  IF(AND(OR($B296=10,$B296=11),$M296=OFFSET($M296,-1,0)),OFFSET(R296,-1,0),
    $O296*VLOOKUP($M296,$AP:$BC,MATCH($AZ$1,$AP$1:$BC$1,0),0)),
"그외없음")))))))</f>
        <v>900</v>
      </c>
      <c r="S296" t="str">
        <f ca="1">IF(OR(ISNUMBER(N296),N296="삭제",ISBLANK(N296)),"",
IF(LEFT(N296,5)="Equip",
  IF($BP$1&lt;VLOOKUP(N296,[1]EquipTable!$1:$1048576,MATCH("업데이트순번",[1]EquipTable!$1:$1,0),0),"업데이트순번이상",""),
IF(LEFT(N296,5)="Actor",
  IF($BY$1&lt;VLOOKUP(N296,[2]ActorTable!$1:$1048576,MATCH("업데이트순번",[2]ActorTable!$1:$1,0),0),"업데이트순번이상",""),
"그외없음")))</f>
        <v/>
      </c>
      <c r="T296" t="str">
        <f ca="1">IF(OR(ISNUMBER(N296),N296="삭제",ISBLANK(N296)),"",
IF(LEFT(N296,5)="Equip",IF(MID(N296,7,1)="4","전설",""),
IF(LEFT(N296,5)="Actor",IF(MID(N296,7,1)="2","전설",""),
"그외없음")))</f>
        <v/>
      </c>
      <c r="U296" t="s">
        <v>92</v>
      </c>
      <c r="V296">
        <v>98567</v>
      </c>
      <c r="W296">
        <v>14</v>
      </c>
      <c r="X296" t="s">
        <v>125</v>
      </c>
      <c r="Z296">
        <v>1400</v>
      </c>
      <c r="AA296" t="str">
        <f ca="1">IF(ISBLANK(AB296),"",
VLOOKUP(AB296,OFFSET(INDIRECT("$A:$B"),0,MATCH(AB$1&amp;"_Verify",INDIRECT("$1:$1"),0)-1),2,0)
)</f>
        <v>fe</v>
      </c>
      <c r="AB296" t="s">
        <v>82</v>
      </c>
      <c r="AC296" t="s">
        <v>485</v>
      </c>
      <c r="AD296">
        <v>1</v>
      </c>
      <c r="AE296" t="s">
        <v>129</v>
      </c>
      <c r="AF296">
        <v>179</v>
      </c>
      <c r="AG296">
        <v>69</v>
      </c>
      <c r="AH296" t="str">
        <f ca="1">IF(OR(ISNUMBER(AC296),AC296="삭제",ISBLANK(AC296)),"",
IF(LEFT(AC296,5)="Equip",
  IF($BP$1&lt;VLOOKUP(AC296,[1]EquipTable!$1:$1048576,MATCH("업데이트순번",[1]EquipTable!$1:$1,0),0),"업데이트순번이상",""),
IF(LEFT(AC296,5)="Actor",
  IF($BY$1&lt;VLOOKUP(AC296,[2]ActorTable!$1:$1048576,MATCH("업데이트순번",[2]ActorTable!$1:$1,0),0),"업데이트순번이상",""),
"그외없음")))</f>
        <v/>
      </c>
      <c r="AI296" s="11" t="str">
        <f>IF(OR(ISNUMBER(AC296),AC296="삭제",ISBLANK(AC296)),"",
IF(LEFT(AC296,5)="Equip",IF(MID(AC296,7,1)="4","전설",""),
IF(LEFT(AC296,5)="Actor",IF(MID(AC296,7,1)="2","전설",""),
"그외없음")))</f>
        <v>전설</v>
      </c>
      <c r="AJ296" t="str">
        <f>IF(ISBLANK($AB296),"",
IF(AND($B296&gt;=VLOOKUP($AB296,$AP:$AS,3,0),$B296&lt;=VLOOKUP($AB296,$AP:$AS,4,0)),"","슬롯타입이상"))</f>
        <v/>
      </c>
      <c r="AK296" t="str">
        <f ca="1">IF(OR(
  AND(NOT(ISERROR(FIND("상자",AB296))),ISBLANK(AC296)),
  AND(ISBLANK(AB296),ISBLANK(AC296)),
  AND(NOT(ISERROR(FIND("안 지정",AB296))),ISNUMBER(AC296))),"",
IF(AND(NOT(ISERROR(FIND("상자",AB296))),NOT(ISBLANK(AC296))),"밸류불필요",
IF(AND(NOT(ISERROR(FIND("안 지정",AB296))),NOT(ISNUMBER(AC296))),"숫자필요",
IF(NOT(ISERROR(FIND("장비",AB296))),
  IFERROR(VLOOKUP(AC296,[1]EquipTable!$A:$T,MATCH("이름참고",[1]EquipTable!$1:$1,0),0),"장비없음"),
IF(NOT(ISERROR(FIND("캐릭터",AB296))),
  IFERROR(VLOOKUP(AC296,[2]ActorTable!$A:$H,MATCH("이름참고",[2]ActorTable!$1:$1,0),0),"캐릭터없음"),
"")))))</f>
        <v>유물 약탈자</v>
      </c>
      <c r="AL296">
        <v>1</v>
      </c>
      <c r="AM296" t="str">
        <f ca="1">IF(ROW()=2,AN296,OFFSET(AM296,-1,0)&amp;IF(LEN(AN296)=0,"",","&amp;AN296))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v>
      </c>
      <c r="AN296" t="str">
        <f ca="1">IF(AL296&lt;&gt;1,"",
"{"""&amp;A$1&amp;""":"&amp;A296
&amp;","""&amp;B$1&amp;""":"&amp;B296
&amp;IF(LEN(AA296)=0,"",","""&amp;AA$1&amp;""":"""&amp;AA296&amp;"""")
&amp;IF(LEN(AC296)=0,"",","""&amp;AC$1&amp;""":"""&amp;AC296&amp;"""")
&amp;IF(LEN(AD296)=0,"",","""&amp;AD$1&amp;""":"&amp;AD296)
&amp;IF(LEN(AE296)=0,"",","""&amp;AE$1&amp;""":"""&amp;AE296&amp;"""")
&amp;IF(LEN(AF296)=0,"",","""&amp;AF$1&amp;""":"&amp;AF296)
&amp;IF(LEN(AG296)=0,"",","""&amp;AG$1&amp;""":"&amp;AG296)&amp;"}")</f>
        <v>{"dy":30,"sl":4,"tp":"fe","vl":"Equip0402","cn":1,"pt":"DI","pp":179,"pr":69}</v>
      </c>
    </row>
    <row r="297" spans="1:40">
      <c r="A297">
        <v>30</v>
      </c>
      <c r="B297">
        <v>5</v>
      </c>
      <c r="C297">
        <f>IF(B297&lt;=9,0,
IF(B297=10,1,2))</f>
        <v>0</v>
      </c>
      <c r="D297">
        <f ca="1">RAND()</f>
        <v>0.95592637018461279</v>
      </c>
      <c r="E297">
        <f ca="1">RAND()</f>
        <v>0.15914990255501016</v>
      </c>
      <c r="F297">
        <f ca="1">RAND()</f>
        <v>9.8714224822924024E-2</v>
      </c>
      <c r="G297">
        <f ca="1">RAND()</f>
        <v>0.75885031792818847</v>
      </c>
      <c r="H297">
        <f ca="1">RAND()</f>
        <v>0.75444919733831095</v>
      </c>
      <c r="I297">
        <f ca="1">RAND()</f>
        <v>0.71344718625067638</v>
      </c>
      <c r="M297" t="str">
        <f ca="1">IF(LEN(J297)&lt;&gt;0,J297,VLOOKUP(D297+$B297,$BJ:$BK,MATCH($BK$1,$BJ$1:$BK$1,0),1))</f>
        <v>안 지정 캐릭터 PP 일반등급</v>
      </c>
      <c r="N297">
        <f ca="1">IF(LEN(K297)&lt;&gt;0,
  IF(LEN($J297)=0,"두 칸 모두 입력",
  IF($J297="지정 장비",K297,INDEX($CA:$CA,MATCH(K297,$CB:$CB,0)))),
IF($M297="삭제","삭제",
IF($M297="지정 장비",VLOOKUP($E297,OFFSET($BS:$BV,0,IF($B297=6,1,IF($B297=7,2,0))),MATCH($BV$1,OFFSET($BS$1:$BV$1,0,IF($B297=6,1,IF($B297=7,2,0))),0),1),
IF(OR($M297="캐릭터 상자 일반등급",$M297="캐릭터 상자 영웅등급"),"삭제",
IF(OR($M297="지정 캐릭터",$M297="지정 캐릭터 PP",IF(ISERROR(FIND("지정 캐릭터 LBP",$M297)),0,1)),
  IF(AND(OR($B297=10,$B297=11),$M297=OFFSET($M297,-1,0)),OFFSET(N297,-1,0),VLOOKUP($E297,$BZ:$CA,MATCH($CA$1,$BZ$1:$CA$1,0),1)),
IF(OR($M297="안 지정 캐릭터 영웅등급",$M297="안 지정 캐릭터 PP 일반등급",$M297="안 지정 캐릭터 PP 영웅등급"),
  IF(AND(OR($B297=10,$B297=11),$M297=OFFSET($M297,-1,0)),OFFSET(N297,-1,0),INT($E297*100000)),
"그외없음"))))))</f>
        <v>15914</v>
      </c>
      <c r="O297">
        <f ca="1">IF(LEN(L297)&lt;&gt;0,
  IF(OR(LEN($J297)=0,LEN($K297)=0),"세 칸 모두 입력",L297),
IF($M297="삭제","삭제",
IF(OR($M297="지정 장비",$M297="캐릭터 상자 일반등급",$M297="캐릭터 상자 영웅등급",$M297="지정 캐릭터",IF(ISERROR(FIND("지정 캐릭터 LBP",$M297)),0,1),$M297="안 지정 캐릭터 영웅등급"),1,
IF($M297="지정 캐릭터 PP",
  IF(AND(OR($B297=10,$B297=11),$M297=OFFSET($M297,-1,0)),OFFSET(O297,-1,0),
    VLOOKUP($M297,$AP:$BB,MATCH($AX$1,$AP$1:$BB$1,0),0)+INT($E297*(VLOOKUP($M297,$AP:$BB,MATCH($AY$1,$AP$1:$BB$1,0),0)-VLOOKUP($M297,$AP:$BB,MATCH($AX$1,$AP$1:$BB$1,0),0)+1))),
IF(OR($M297="안 지정 캐릭터 PP 일반등급",$M297="안 지정 캐릭터 PP 영웅등급"),
  IF(AND(OR($B297=10,$B297=11),$M297=OFFSET($M297,-1,0)),OFFSET(O297,-1,0),
    VLOOKUP($M297,$AP:$BB,MATCH($AX$1,$AP$1:$BB$1,0),0)+INT($E297*(VLOOKUP($M297,$AP:$BB,MATCH($AY$1,$AP$1:$BB$1,0),0)-VLOOKUP($M297,$AP:$BB,MATCH($AX$1,$AP$1:$BB$1,0),0)+1))),
"그외없음")))))</f>
        <v>4</v>
      </c>
      <c r="P297" t="str">
        <f ca="1">IF($M297="삭제","삭제",
IF($M297="지정 장비",
  IF(ISBLANK(VLOOKUP($N297,[1]EquipTable!$1:$1048576,MATCH("표준 GO pr Min",[1]EquipTable!$1:$1,0),0)),"DI",
    IF(ISBLANK(VLOOKUP($N297,[1]EquipTable!$1:$1048576,MATCH("표준 DI pr Min",[1]EquipTable!$1:$1,0),0)),"GO",
      IF(G297&lt;IF($B297&lt;=1,0.5,0.25),"DI","GO"))),
IF(OR($M297="캐릭터 상자 일반등급",$M297="캐릭터 상자 영웅등급"),"DI",
IF(OR($M297="지정 캐릭터",IF(ISERROR(FIND("지정 캐릭터 LBP",$M297)),0,1),$M297="안 지정 캐릭터 영웅등급"),"DI",
IF($M297="지정 캐릭터 PP","DI",
IF(OR($M297="안 지정 캐릭터 PP 일반등급",$M297="안 지정 캐릭터 PP 영웅등급"),"GO",
"그외없음"))))))</f>
        <v>GO</v>
      </c>
      <c r="Q297" t="str">
        <f ca="1">IF($M297="삭제","삭제",
IF($P297="GO","삭제",
IF($M297="지정 장비",
  IF(ISBLANK(VLOOKUP($N297,[1]EquipTable!$1:$1048576,MATCH("표준 DI pp Min",[1]EquipTable!$1:$1,0),0)),"삭제",
    VLOOKUP($N297,[1]EquipTable!$1:$1048576,MATCH("표준 DI pp Min",[1]EquipTable!$1:$1,0),0)+INT($H297*(VLOOKUP($N297,[1]EquipTable!$1:$1048576,MATCH("표준 DI pp Max",[1]EquipTable!$1:$1,0),0)-VLOOKUP($N297,[1]EquipTable!$1:$1048576,MATCH("표준 DI pp Min",[1]EquipTable!$1:$1,0),0)+1))),
IF(OR($M297="캐릭터 상자 일반등급",$M297="캐릭터 상자 영웅등급"),"삭제",
IF(OR($M297="지정 캐릭터",IF(ISERROR(FIND("지정 캐릭터 LBP",$M297)),0,1)),
  IF(AND(OR($B297=10,$B297=11),$M297=OFFSET($M297,-1,0)),OFFSET(Q297,-1,0),
    IF(ISBLANK(VLOOKUP($N297,[2]ActorTable!$1:$1048576,MATCH("표준 DI pp Min",[2]ActorTable!$1:$1,0),0)),"삭제",
      INT(VLOOKUP($M297,$AP:$BC,MATCH($AZ$1,$AP$1:$BC$1,0),0)*(VLOOKUP($N297,[2]ActorTable!$1:$1048576,MATCH("표준 DI pp Min",[2]ActorTable!$1:$1,0),0)+$H297*(VLOOKUP($N297,[2]ActorTable!$1:$1048576,MATCH("표준 DI pp Max",[2]ActorTable!$1:$1,0),0)-VLOOKUP($N297,[2]ActorTable!$1:$1048576,MATCH("표준 DI pp Min",[2]ActorTable!$1:$1,0),0)+1))))),
IF($M297="안 지정 캐릭터 영웅등급",
  IF(AND(OR($B297=10,$B297=11),$M297=OFFSET($M297,-1,0)),OFFSET(Q297,-1,0),
    VLOOKUP($M297,$AP:$BC,MATCH($BB$1,$AP$1:$BC$1,0),0)+INT($H297*(VLOOKUP($M297,$AP:$BC,MATCH($BC$1,$AP$1:$BC$1,0),0)-VLOOKUP($M297,$AP:$BC,MATCH($BB$1,$AP$1:$BC$1,0),0)+1))),
IF($M297="지정 캐릭터 PP",
  IF(AND(OR($B297=10,$B297=11),$M297=OFFSET($M297,-1,0)),OFFSET(Q297,-1,0),
    INT($O297*VLOOKUP($M297,$AP:$BC,MATCH($AZ$1,$AP$1:$BC$1,0),0)*IF($O297&lt;=15,1,1+($O297-15)^0.5/8)*CHOOSE(MID($N297,7,1)+1,1,1.25,2))),
"그외없음")))))))</f>
        <v>삭제</v>
      </c>
      <c r="R297">
        <f ca="1">IF($M297="삭제","삭제",
IF($M297="지정 장비",
  IF($P297="DI",
    VLOOKUP($N297,[1]EquipTable!$1:$1048576,MATCH("표준 DI pr Min",[1]EquipTable!$1:$1,0),0)+INT($I297*(VLOOKUP($N297,[1]EquipTable!$1:$1048576,MATCH("표준 DI pr Max",[1]EquipTable!$1:$1,0),0)-VLOOKUP($N297,[1]EquipTable!$1:$1048576,MATCH("표준 DI pr Min",[1]EquipTable!$1:$1,0),0)+1)),
    ROUNDDOWN(VLOOKUP($N297,[1]EquipTable!$1:$1048576,MATCH("표준 GO pr Min",[1]EquipTable!$1:$1,0),0)+INT($I297*(VLOOKUP($N297,[1]EquipTable!$1:$1048576,MATCH("표준 GO pr Max",[1]EquipTable!$1:$1,0),0)-VLOOKUP($N297,[1]EquipTable!$1:$1048576,MATCH("표준 GO pr Min",[1]EquipTable!$1:$1,0),0)+100)),-2)),
IF(OR($M297="캐릭터 상자 일반등급",$M297="캐릭터 상자 영웅등급"),VLOOKUP($M297,$AP:$BC,MATCH($AZ$1,$AP$1:$BC$1,0),0),
IF(OR($M297="지정 캐릭터",IF(ISERROR(FIND("지정 캐릭터 LBP",$M297)),0,1)),
  IF(AND(OR($B297=10,$B297=11),$M297=OFFSET($M297,-1,0)),OFFSET(R297,-1,0),
    INT(VLOOKUP($M297,$AP:$BC,MATCH($AZ$1,$AP$1:$BC$1,0),0)*(VLOOKUP($N297,[2]ActorTable!$1:$1048576,MATCH("표준 DI pr Min",[2]ActorTable!$1:$1,0),0)+$I297*(VLOOKUP($N297,[2]ActorTable!$1:$1048576,MATCH("표준 DI pr Max",[2]ActorTable!$1:$1,0),0)-VLOOKUP($N297,[2]ActorTable!$1:$1048576,MATCH("표준 DI pr Min",[2]ActorTable!$1:$1,0),0)+1)))),
IF($M297="안 지정 캐릭터 영웅등급",
  IF(AND(OR($B297=10,$B297=11),$M297=OFFSET($M297,-1,0)),OFFSET(R297,-1,0),
    VLOOKUP($M297,$AP:$BC,MATCH($AZ$1,$AP$1:$BC$1,0),0)+INT($I297*(VLOOKUP($M297,$AP:$BC,MATCH($BA$1,$AP$1:$BC$1,0),0)-VLOOKUP($M297,$AP:$BC,MATCH($AZ$1,$AP$1:$BC$1,0),0)+1))),
IF($M297="지정 캐릭터 PP",
  IF(AND(OR($B297=10,$B297=11),$M297=OFFSET($M297,-1,0)),OFFSET(R297,-1,0),
    INT($O297*VLOOKUP($M297,$AP:$BC,MATCH($AZ$1,$AP$1:$BC$1,0),0)*IF($O297&lt;=15,1,1+($O297-15)^0.5/8)*CHOOSE(MID($N297,7,1)+1,1,1.25,2)*(VLOOKUP($M297,$AP:$BC,MATCH($BA$1,$AP$1:$BC$1,0),0)+$I297*(VLOOKUP($M297,$AP:$BC,MATCH($BB$1,$AP$1:$BC$1,0),0)-VLOOKUP($M297,$AP:$BC,MATCH($BA$1,$AP$1:$BC$1,0),0))))),
IF(OR($M297="안 지정 캐릭터 PP 일반등급",$M297="안 지정 캐릭터 PP 영웅등급"),
  IF(AND(OR($B297=10,$B297=11),$M297=OFFSET($M297,-1,0)),OFFSET(R297,-1,0),
    $O297*VLOOKUP($M297,$AP:$BC,MATCH($AZ$1,$AP$1:$BC$1,0),0)),
"그외없음")))))))</f>
        <v>1200</v>
      </c>
      <c r="S297" t="str">
        <f ca="1">IF(OR(ISNUMBER(N297),N297="삭제",ISBLANK(N297)),"",
IF(LEFT(N297,5)="Equip",
  IF($BP$1&lt;VLOOKUP(N297,[1]EquipTable!$1:$1048576,MATCH("업데이트순번",[1]EquipTable!$1:$1,0),0),"업데이트순번이상",""),
IF(LEFT(N297,5)="Actor",
  IF($BY$1&lt;VLOOKUP(N297,[2]ActorTable!$1:$1048576,MATCH("업데이트순번",[2]ActorTable!$1:$1,0),0),"업데이트순번이상",""),
"그외없음")))</f>
        <v/>
      </c>
      <c r="T297" t="str">
        <f ca="1">IF(OR(ISNUMBER(N297),N297="삭제",ISBLANK(N297)),"",
IF(LEFT(N297,5)="Equip",IF(MID(N297,7,1)="4","전설",""),
IF(LEFT(N297,5)="Actor",IF(MID(N297,7,1)="2","전설",""),
"그외없음")))</f>
        <v/>
      </c>
      <c r="U297" t="s">
        <v>92</v>
      </c>
      <c r="V297">
        <v>33903</v>
      </c>
      <c r="W297">
        <v>11</v>
      </c>
      <c r="X297" t="s">
        <v>125</v>
      </c>
      <c r="Z297">
        <v>1100</v>
      </c>
      <c r="AA297" t="str">
        <f ca="1">IF(ISBLANK(AB297),"",
VLOOKUP(AB297,OFFSET(INDIRECT("$A:$B"),0,MATCH(AB$1&amp;"_Verify",INDIRECT("$1:$1"),0)-1),2,0)
)</f>
        <v>uph</v>
      </c>
      <c r="AB297" t="s">
        <v>91</v>
      </c>
      <c r="AC297">
        <v>75139</v>
      </c>
      <c r="AD297">
        <v>10</v>
      </c>
      <c r="AE297" t="s">
        <v>125</v>
      </c>
      <c r="AG297">
        <v>3000</v>
      </c>
      <c r="AH297" t="str">
        <f>IF(OR(ISNUMBER(AC297),AC297="삭제",ISBLANK(AC297)),"",
IF(LEFT(AC297,5)="Equip",
  IF($BP$1&lt;VLOOKUP(AC297,[1]EquipTable!$1:$1048576,MATCH("업데이트순번",[1]EquipTable!$1:$1,0),0),"업데이트순번이상",""),
IF(LEFT(AC297,5)="Actor",
  IF($BY$1&lt;VLOOKUP(AC297,[2]ActorTable!$1:$1048576,MATCH("업데이트순번",[2]ActorTable!$1:$1,0),0),"업데이트순번이상",""),
"그외없음")))</f>
        <v/>
      </c>
      <c r="AI297" s="11" t="str">
        <f>IF(OR(ISNUMBER(AC297),AC297="삭제",ISBLANK(AC297)),"",
IF(LEFT(AC297,5)="Equip",IF(MID(AC297,7,1)="4","전설",""),
IF(LEFT(AC297,5)="Actor",IF(MID(AC297,7,1)="2","전설",""),
"그외없음")))</f>
        <v/>
      </c>
      <c r="AJ297" t="str">
        <f>IF(ISBLANK($AB297),"",
IF(AND($B297&gt;=VLOOKUP($AB297,$AP:$AS,3,0),$B297&lt;=VLOOKUP($AB297,$AP:$AS,4,0)),"","슬롯타입이상"))</f>
        <v/>
      </c>
      <c r="AK297" t="str">
        <f>IF(OR(
  AND(NOT(ISERROR(FIND("상자",AB297))),ISBLANK(AC297)),
  AND(ISBLANK(AB297),ISBLANK(AC297)),
  AND(NOT(ISERROR(FIND("안 지정",AB297))),ISNUMBER(AC297))),"",
IF(AND(NOT(ISERROR(FIND("상자",AB297))),NOT(ISBLANK(AC297))),"밸류불필요",
IF(AND(NOT(ISERROR(FIND("안 지정",AB297))),NOT(ISNUMBER(AC297))),"숫자필요",
IF(NOT(ISERROR(FIND("장비",AB297))),
  IFERROR(VLOOKUP(AC297,[1]EquipTable!$A:$T,MATCH("이름참고",[1]EquipTable!$1:$1,0),0),"장비없음"),
IF(NOT(ISERROR(FIND("캐릭터",AB297))),
  IFERROR(VLOOKUP(AC297,[2]ActorTable!$A:$H,MATCH("이름참고",[2]ActorTable!$1:$1,0),0),"캐릭터없음"),
"")))))</f>
        <v/>
      </c>
      <c r="AL297">
        <v>1</v>
      </c>
      <c r="AM297" t="str">
        <f ca="1">IF(ROW()=2,AN297,OFFSET(AM297,-1,0)&amp;IF(LEN(AN297)=0,"",","&amp;AN297))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v>
      </c>
      <c r="AN297" t="str">
        <f ca="1">IF(AL297&lt;&gt;1,"",
"{"""&amp;A$1&amp;""":"&amp;A297
&amp;","""&amp;B$1&amp;""":"&amp;B297
&amp;IF(LEN(AA297)=0,"",","""&amp;AA$1&amp;""":"""&amp;AA297&amp;"""")
&amp;IF(LEN(AC297)=0,"",","""&amp;AC$1&amp;""":"""&amp;AC297&amp;"""")
&amp;IF(LEN(AD297)=0,"",","""&amp;AD$1&amp;""":"&amp;AD297)
&amp;IF(LEN(AE297)=0,"",","""&amp;AE$1&amp;""":"""&amp;AE297&amp;"""")
&amp;IF(LEN(AF297)=0,"",","""&amp;AF$1&amp;""":"&amp;AF297)
&amp;IF(LEN(AG297)=0,"",","""&amp;AG$1&amp;""":"&amp;AG297)&amp;"}")</f>
        <v>{"dy":30,"sl":5,"tp":"uph","vl":"75139","cn":10,"pt":"GO","pr":3000}</v>
      </c>
    </row>
    <row r="298" spans="1:40">
      <c r="A298">
        <v>30</v>
      </c>
      <c r="B298">
        <v>6</v>
      </c>
      <c r="C298">
        <f>IF(B298&lt;=9,0,
IF(B298=10,1,2))</f>
        <v>0</v>
      </c>
      <c r="D298">
        <f ca="1">RAND()</f>
        <v>0.82881564029475574</v>
      </c>
      <c r="E298">
        <f ca="1">RAND()</f>
        <v>3.0799186033771964E-2</v>
      </c>
      <c r="F298">
        <f ca="1">RAND()</f>
        <v>0.98884311171715567</v>
      </c>
      <c r="G298">
        <f ca="1">RAND()</f>
        <v>0.46373201853080159</v>
      </c>
      <c r="H298">
        <f ca="1">RAND()</f>
        <v>0.52548745056317403</v>
      </c>
      <c r="I298">
        <f ca="1">RAND()</f>
        <v>0.27494181292854514</v>
      </c>
      <c r="M298" t="str">
        <f ca="1">IF(LEN(J298)&lt;&gt;0,J298,VLOOKUP(D298+$B298,$BJ:$BK,MATCH($BK$1,$BJ$1:$BK$1,0),1))</f>
        <v>지정 장비</v>
      </c>
      <c r="N298" t="str">
        <f ca="1">IF(LEN(K298)&lt;&gt;0,
  IF(LEN($J298)=0,"두 칸 모두 입력",
  IF($J298="지정 장비",K298,INDEX($CA:$CA,MATCH(K298,$CB:$CB,0)))),
IF($M298="삭제","삭제",
IF($M298="지정 장비",VLOOKUP($E298,OFFSET($BS:$BV,0,IF($B298=6,1,IF($B298=7,2,0))),MATCH($BV$1,OFFSET($BS$1:$BV$1,0,IF($B298=6,1,IF($B298=7,2,0))),0),1),
IF(OR($M298="캐릭터 상자 일반등급",$M298="캐릭터 상자 영웅등급"),"삭제",
IF(OR($M298="지정 캐릭터",$M298="지정 캐릭터 PP",IF(ISERROR(FIND("지정 캐릭터 LBP",$M298)),0,1)),
  IF(AND(OR($B298=10,$B298=11),$M298=OFFSET($M298,-1,0)),OFFSET(N298,-1,0),VLOOKUP($E298,$BZ:$CA,MATCH($CA$1,$BZ$1:$CA$1,0),1)),
IF(OR($M298="안 지정 캐릭터 영웅등급",$M298="안 지정 캐릭터 PP 일반등급",$M298="안 지정 캐릭터 PP 영웅등급"),
  IF(AND(OR($B298=10,$B298=11),$M298=OFFSET($M298,-1,0)),OFFSET(N298,-1,0),INT($E298*100000)),
"그외없음"))))))</f>
        <v>Equip0102</v>
      </c>
      <c r="O298">
        <f ca="1">IF(LEN(L298)&lt;&gt;0,
  IF(OR(LEN($J298)=0,LEN($K298)=0),"세 칸 모두 입력",L298),
IF($M298="삭제","삭제",
IF(OR($M298="지정 장비",$M298="캐릭터 상자 일반등급",$M298="캐릭터 상자 영웅등급",$M298="지정 캐릭터",IF(ISERROR(FIND("지정 캐릭터 LBP",$M298)),0,1),$M298="안 지정 캐릭터 영웅등급"),1,
IF($M298="지정 캐릭터 PP",
  IF(AND(OR($B298=10,$B298=11),$M298=OFFSET($M298,-1,0)),OFFSET(O298,-1,0),
    VLOOKUP($M298,$AP:$BB,MATCH($AX$1,$AP$1:$BB$1,0),0)+INT($E298*(VLOOKUP($M298,$AP:$BB,MATCH($AY$1,$AP$1:$BB$1,0),0)-VLOOKUP($M298,$AP:$BB,MATCH($AX$1,$AP$1:$BB$1,0),0)+1))),
IF(OR($M298="안 지정 캐릭터 PP 일반등급",$M298="안 지정 캐릭터 PP 영웅등급"),
  IF(AND(OR($B298=10,$B298=11),$M298=OFFSET($M298,-1,0)),OFFSET(O298,-1,0),
    VLOOKUP($M298,$AP:$BB,MATCH($AX$1,$AP$1:$BB$1,0),0)+INT($E298*(VLOOKUP($M298,$AP:$BB,MATCH($AY$1,$AP$1:$BB$1,0),0)-VLOOKUP($M298,$AP:$BB,MATCH($AX$1,$AP$1:$BB$1,0),0)+1))),
"그외없음")))))</f>
        <v>1</v>
      </c>
      <c r="P298" t="str">
        <f ca="1">IF($M298="삭제","삭제",
IF($M298="지정 장비",
  IF(ISBLANK(VLOOKUP($N298,[1]EquipTable!$1:$1048576,MATCH("표준 GO pr Min",[1]EquipTable!$1:$1,0),0)),"DI",
    IF(ISBLANK(VLOOKUP($N298,[1]EquipTable!$1:$1048576,MATCH("표준 DI pr Min",[1]EquipTable!$1:$1,0),0)),"GO",
      IF(G298&lt;IF($B298&lt;=1,0.5,0.25),"DI","GO"))),
IF(OR($M298="캐릭터 상자 일반등급",$M298="캐릭터 상자 영웅등급"),"DI",
IF(OR($M298="지정 캐릭터",IF(ISERROR(FIND("지정 캐릭터 LBP",$M298)),0,1),$M298="안 지정 캐릭터 영웅등급"),"DI",
IF($M298="지정 캐릭터 PP","DI",
IF(OR($M298="안 지정 캐릭터 PP 일반등급",$M298="안 지정 캐릭터 PP 영웅등급"),"GO",
"그외없음"))))))</f>
        <v>GO</v>
      </c>
      <c r="Q298" t="str">
        <f ca="1">IF($M298="삭제","삭제",
IF($P298="GO","삭제",
IF($M298="지정 장비",
  IF(ISBLANK(VLOOKUP($N298,[1]EquipTable!$1:$1048576,MATCH("표준 DI pp Min",[1]EquipTable!$1:$1,0),0)),"삭제",
    VLOOKUP($N298,[1]EquipTable!$1:$1048576,MATCH("표준 DI pp Min",[1]EquipTable!$1:$1,0),0)+INT($H298*(VLOOKUP($N298,[1]EquipTable!$1:$1048576,MATCH("표준 DI pp Max",[1]EquipTable!$1:$1,0),0)-VLOOKUP($N298,[1]EquipTable!$1:$1048576,MATCH("표준 DI pp Min",[1]EquipTable!$1:$1,0),0)+1))),
IF(OR($M298="캐릭터 상자 일반등급",$M298="캐릭터 상자 영웅등급"),"삭제",
IF(OR($M298="지정 캐릭터",IF(ISERROR(FIND("지정 캐릭터 LBP",$M298)),0,1)),
  IF(AND(OR($B298=10,$B298=11),$M298=OFFSET($M298,-1,0)),OFFSET(Q298,-1,0),
    IF(ISBLANK(VLOOKUP($N298,[2]ActorTable!$1:$1048576,MATCH("표준 DI pp Min",[2]ActorTable!$1:$1,0),0)),"삭제",
      INT(VLOOKUP($M298,$AP:$BC,MATCH($AZ$1,$AP$1:$BC$1,0),0)*(VLOOKUP($N298,[2]ActorTable!$1:$1048576,MATCH("표준 DI pp Min",[2]ActorTable!$1:$1,0),0)+$H298*(VLOOKUP($N298,[2]ActorTable!$1:$1048576,MATCH("표준 DI pp Max",[2]ActorTable!$1:$1,0),0)-VLOOKUP($N298,[2]ActorTable!$1:$1048576,MATCH("표준 DI pp Min",[2]ActorTable!$1:$1,0),0)+1))))),
IF($M298="안 지정 캐릭터 영웅등급",
  IF(AND(OR($B298=10,$B298=11),$M298=OFFSET($M298,-1,0)),OFFSET(Q298,-1,0),
    VLOOKUP($M298,$AP:$BC,MATCH($BB$1,$AP$1:$BC$1,0),0)+INT($H298*(VLOOKUP($M298,$AP:$BC,MATCH($BC$1,$AP$1:$BC$1,0),0)-VLOOKUP($M298,$AP:$BC,MATCH($BB$1,$AP$1:$BC$1,0),0)+1))),
IF($M298="지정 캐릭터 PP",
  IF(AND(OR($B298=10,$B298=11),$M298=OFFSET($M298,-1,0)),OFFSET(Q298,-1,0),
    INT($O298*VLOOKUP($M298,$AP:$BC,MATCH($AZ$1,$AP$1:$BC$1,0),0)*IF($O298&lt;=15,1,1+($O298-15)^0.5/8)*CHOOSE(MID($N298,7,1)+1,1,1.25,2))),
"그외없음")))))))</f>
        <v>삭제</v>
      </c>
      <c r="R298">
        <f ca="1">IF($M298="삭제","삭제",
IF($M298="지정 장비",
  IF($P298="DI",
    VLOOKUP($N298,[1]EquipTable!$1:$1048576,MATCH("표준 DI pr Min",[1]EquipTable!$1:$1,0),0)+INT($I298*(VLOOKUP($N298,[1]EquipTable!$1:$1048576,MATCH("표준 DI pr Max",[1]EquipTable!$1:$1,0),0)-VLOOKUP($N298,[1]EquipTable!$1:$1048576,MATCH("표준 DI pr Min",[1]EquipTable!$1:$1,0),0)+1)),
    ROUNDDOWN(VLOOKUP($N298,[1]EquipTable!$1:$1048576,MATCH("표준 GO pr Min",[1]EquipTable!$1:$1,0),0)+INT($I298*(VLOOKUP($N298,[1]EquipTable!$1:$1048576,MATCH("표준 GO pr Max",[1]EquipTable!$1:$1,0),0)-VLOOKUP($N298,[1]EquipTable!$1:$1048576,MATCH("표준 GO pr Min",[1]EquipTable!$1:$1,0),0)+100)),-2)),
IF(OR($M298="캐릭터 상자 일반등급",$M298="캐릭터 상자 영웅등급"),VLOOKUP($M298,$AP:$BC,MATCH($AZ$1,$AP$1:$BC$1,0),0),
IF(OR($M298="지정 캐릭터",IF(ISERROR(FIND("지정 캐릭터 LBP",$M298)),0,1)),
  IF(AND(OR($B298=10,$B298=11),$M298=OFFSET($M298,-1,0)),OFFSET(R298,-1,0),
    INT(VLOOKUP($M298,$AP:$BC,MATCH($AZ$1,$AP$1:$BC$1,0),0)*(VLOOKUP($N298,[2]ActorTable!$1:$1048576,MATCH("표준 DI pr Min",[2]ActorTable!$1:$1,0),0)+$I298*(VLOOKUP($N298,[2]ActorTable!$1:$1048576,MATCH("표준 DI pr Max",[2]ActorTable!$1:$1,0),0)-VLOOKUP($N298,[2]ActorTable!$1:$1048576,MATCH("표준 DI pr Min",[2]ActorTable!$1:$1,0),0)+1)))),
IF($M298="안 지정 캐릭터 영웅등급",
  IF(AND(OR($B298=10,$B298=11),$M298=OFFSET($M298,-1,0)),OFFSET(R298,-1,0),
    VLOOKUP($M298,$AP:$BC,MATCH($AZ$1,$AP$1:$BC$1,0),0)+INT($I298*(VLOOKUP($M298,$AP:$BC,MATCH($BA$1,$AP$1:$BC$1,0),0)-VLOOKUP($M298,$AP:$BC,MATCH($AZ$1,$AP$1:$BC$1,0),0)+1))),
IF($M298="지정 캐릭터 PP",
  IF(AND(OR($B298=10,$B298=11),$M298=OFFSET($M298,-1,0)),OFFSET(R298,-1,0),
    INT($O298*VLOOKUP($M298,$AP:$BC,MATCH($AZ$1,$AP$1:$BC$1,0),0)*IF($O298&lt;=15,1,1+($O298-15)^0.5/8)*CHOOSE(MID($N298,7,1)+1,1,1.25,2)*(VLOOKUP($M298,$AP:$BC,MATCH($BA$1,$AP$1:$BC$1,0),0)+$I298*(VLOOKUP($M298,$AP:$BC,MATCH($BB$1,$AP$1:$BC$1,0),0)-VLOOKUP($M298,$AP:$BC,MATCH($BA$1,$AP$1:$BC$1,0),0))))),
IF(OR($M298="안 지정 캐릭터 PP 일반등급",$M298="안 지정 캐릭터 PP 영웅등급"),
  IF(AND(OR($B298=10,$B298=11),$M298=OFFSET($M298,-1,0)),OFFSET(R298,-1,0),
    $O298*VLOOKUP($M298,$AP:$BC,MATCH($AZ$1,$AP$1:$BC$1,0),0)),
"그외없음")))))))</f>
        <v>1100</v>
      </c>
      <c r="S298" t="str">
        <f ca="1">IF(OR(ISNUMBER(N298),N298="삭제",ISBLANK(N298)),"",
IF(LEFT(N298,5)="Equip",
  IF($BP$1&lt;VLOOKUP(N298,[1]EquipTable!$1:$1048576,MATCH("업데이트순번",[1]EquipTable!$1:$1,0),0),"업데이트순번이상",""),
IF(LEFT(N298,5)="Actor",
  IF($BY$1&lt;VLOOKUP(N298,[2]ActorTable!$1:$1048576,MATCH("업데이트순번",[2]ActorTable!$1:$1,0),0),"업데이트순번이상",""),
"그외없음")))</f>
        <v/>
      </c>
      <c r="T298" t="str">
        <f ca="1">IF(OR(ISNUMBER(N298),N298="삭제",ISBLANK(N298)),"",
IF(LEFT(N298,5)="Equip",IF(MID(N298,7,1)="4","전설",""),
IF(LEFT(N298,5)="Actor",IF(MID(N298,7,1)="2","전설",""),
"그외없음")))</f>
        <v/>
      </c>
      <c r="U298" t="s">
        <v>82</v>
      </c>
      <c r="V298" t="s">
        <v>111</v>
      </c>
      <c r="W298">
        <v>1</v>
      </c>
      <c r="X298" t="s">
        <v>125</v>
      </c>
      <c r="Z298">
        <v>700</v>
      </c>
      <c r="AA298" t="str">
        <f ca="1">IF(ISBLANK(AB298),"",
VLOOKUP(AB298,OFFSET(INDIRECT("$A:$B"),0,MATCH(AB$1&amp;"_Verify",INDIRECT("$1:$1"),0)-1),2,0)
)</f>
        <v>fe</v>
      </c>
      <c r="AB298" t="s">
        <v>82</v>
      </c>
      <c r="AC298" t="s">
        <v>412</v>
      </c>
      <c r="AD298">
        <v>1</v>
      </c>
      <c r="AE298" t="s">
        <v>125</v>
      </c>
      <c r="AG298">
        <v>8100</v>
      </c>
      <c r="AH298" t="str">
        <f ca="1">IF(OR(ISNUMBER(AC298),AC298="삭제",ISBLANK(AC298)),"",
IF(LEFT(AC298,5)="Equip",
  IF($BP$1&lt;VLOOKUP(AC298,[1]EquipTable!$1:$1048576,MATCH("업데이트순번",[1]EquipTable!$1:$1,0),0),"업데이트순번이상",""),
IF(LEFT(AC298,5)="Actor",
  IF($BY$1&lt;VLOOKUP(AC298,[2]ActorTable!$1:$1048576,MATCH("업데이트순번",[2]ActorTable!$1:$1,0),0),"업데이트순번이상",""),
"그외없음")))</f>
        <v/>
      </c>
      <c r="AI298" s="11" t="str">
        <f>IF(OR(ISNUMBER(AC298),AC298="삭제",ISBLANK(AC298)),"",
IF(LEFT(AC298,5)="Equip",IF(MID(AC298,7,1)="4","전설",""),
IF(LEFT(AC298,5)="Actor",IF(MID(AC298,7,1)="2","전설",""),
"그외없음")))</f>
        <v/>
      </c>
      <c r="AJ298" t="str">
        <f>IF(ISBLANK($AB298),"",
IF(AND($B298&gt;=VLOOKUP($AB298,$AP:$AS,3,0),$B298&lt;=VLOOKUP($AB298,$AP:$AS,4,0)),"","슬롯타입이상"))</f>
        <v/>
      </c>
      <c r="AK298" t="str">
        <f ca="1">IF(OR(
  AND(NOT(ISERROR(FIND("상자",AB298))),ISBLANK(AC298)),
  AND(ISBLANK(AB298),ISBLANK(AC298)),
  AND(NOT(ISERROR(FIND("안 지정",AB298))),ISNUMBER(AC298))),"",
IF(AND(NOT(ISERROR(FIND("상자",AB298))),NOT(ISBLANK(AC298))),"밸류불필요",
IF(AND(NOT(ISERROR(FIND("안 지정",AB298))),NOT(ISNUMBER(AC298))),"숫자필요",
IF(NOT(ISERROR(FIND("장비",AB298))),
  IFERROR(VLOOKUP(AC298,[1]EquipTable!$A:$T,MATCH("이름참고",[1]EquipTable!$1:$1,0),0),"장비없음"),
IF(NOT(ISERROR(FIND("캐릭터",AB298))),
  IFERROR(VLOOKUP(AC298,[2]ActorTable!$A:$H,MATCH("이름참고",[2]ActorTable!$1:$1,0),0),"캐릭터없음"),
"")))))</f>
        <v>왕조의 블레이드</v>
      </c>
      <c r="AL298">
        <v>1</v>
      </c>
      <c r="AM298" t="str">
        <f ca="1">IF(ROW()=2,AN298,OFFSET(AM298,-1,0)&amp;IF(LEN(AN298)=0,"",","&amp;AN298))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v>
      </c>
      <c r="AN298" t="str">
        <f ca="1">IF(AL298&lt;&gt;1,"",
"{"""&amp;A$1&amp;""":"&amp;A298
&amp;","""&amp;B$1&amp;""":"&amp;B298
&amp;IF(LEN(AA298)=0,"",","""&amp;AA$1&amp;""":"""&amp;AA298&amp;"""")
&amp;IF(LEN(AC298)=0,"",","""&amp;AC$1&amp;""":"""&amp;AC298&amp;"""")
&amp;IF(LEN(AD298)=0,"",","""&amp;AD$1&amp;""":"&amp;AD298)
&amp;IF(LEN(AE298)=0,"",","""&amp;AE$1&amp;""":"""&amp;AE298&amp;"""")
&amp;IF(LEN(AF298)=0,"",","""&amp;AF$1&amp;""":"&amp;AF298)
&amp;IF(LEN(AG298)=0,"",","""&amp;AG$1&amp;""":"&amp;AG298)&amp;"}")</f>
        <v>{"dy":30,"sl":6,"tp":"fe","vl":"Equip8102","cn":1,"pt":"GO","pr":8100}</v>
      </c>
    </row>
    <row r="299" spans="1:40">
      <c r="A299">
        <v>30</v>
      </c>
      <c r="B299">
        <v>7</v>
      </c>
      <c r="C299">
        <f>IF(B299&lt;=9,0,
IF(B299=10,1,2))</f>
        <v>0</v>
      </c>
      <c r="D299">
        <f ca="1">RAND()</f>
        <v>8.3254316622033309E-2</v>
      </c>
      <c r="E299">
        <f ca="1">RAND()</f>
        <v>0.38779479567794894</v>
      </c>
      <c r="F299">
        <f ca="1">RAND()</f>
        <v>0.27564513321134598</v>
      </c>
      <c r="G299">
        <f ca="1">RAND()</f>
        <v>0.21383930638378246</v>
      </c>
      <c r="H299">
        <f ca="1">RAND()</f>
        <v>0.24002324707483147</v>
      </c>
      <c r="I299">
        <f ca="1">RAND()</f>
        <v>0.82080583757560255</v>
      </c>
      <c r="M299" t="str">
        <f ca="1">IF(LEN(J299)&lt;&gt;0,J299,VLOOKUP(D299+$B299,$BJ:$BK,MATCH($BK$1,$BJ$1:$BK$1,0),1))</f>
        <v>지정 장비</v>
      </c>
      <c r="N299" t="str">
        <f ca="1">IF(LEN(K299)&lt;&gt;0,
  IF(LEN($J299)=0,"두 칸 모두 입력",
  IF($J299="지정 장비",K299,INDEX($CA:$CA,MATCH(K299,$CB:$CB,0)))),
IF($M299="삭제","삭제",
IF($M299="지정 장비",VLOOKUP($E299,OFFSET($BS:$BV,0,IF($B299=6,1,IF($B299=7,2,0))),MATCH($BV$1,OFFSET($BS$1:$BV$1,0,IF($B299=6,1,IF($B299=7,2,0))),0),1),
IF(OR($M299="캐릭터 상자 일반등급",$M299="캐릭터 상자 영웅등급"),"삭제",
IF(OR($M299="지정 캐릭터",$M299="지정 캐릭터 PP",IF(ISERROR(FIND("지정 캐릭터 LBP",$M299)),0,1)),
  IF(AND(OR($B299=10,$B299=11),$M299=OFFSET($M299,-1,0)),OFFSET(N299,-1,0),VLOOKUP($E299,$BZ:$CA,MATCH($CA$1,$BZ$1:$CA$1,0),1)),
IF(OR($M299="안 지정 캐릭터 영웅등급",$M299="안 지정 캐릭터 PP 일반등급",$M299="안 지정 캐릭터 PP 영웅등급"),
  IF(AND(OR($B299=10,$B299=11),$M299=OFFSET($M299,-1,0)),OFFSET(N299,-1,0),INT($E299*100000)),
"그외없음"))))))</f>
        <v>Equip4201</v>
      </c>
      <c r="O299">
        <f ca="1">IF(LEN(L299)&lt;&gt;0,
  IF(OR(LEN($J299)=0,LEN($K299)=0),"세 칸 모두 입력",L299),
IF($M299="삭제","삭제",
IF(OR($M299="지정 장비",$M299="캐릭터 상자 일반등급",$M299="캐릭터 상자 영웅등급",$M299="지정 캐릭터",IF(ISERROR(FIND("지정 캐릭터 LBP",$M299)),0,1),$M299="안 지정 캐릭터 영웅등급"),1,
IF($M299="지정 캐릭터 PP",
  IF(AND(OR($B299=10,$B299=11),$M299=OFFSET($M299,-1,0)),OFFSET(O299,-1,0),
    VLOOKUP($M299,$AP:$BB,MATCH($AX$1,$AP$1:$BB$1,0),0)+INT($E299*(VLOOKUP($M299,$AP:$BB,MATCH($AY$1,$AP$1:$BB$1,0),0)-VLOOKUP($M299,$AP:$BB,MATCH($AX$1,$AP$1:$BB$1,0),0)+1))),
IF(OR($M299="안 지정 캐릭터 PP 일반등급",$M299="안 지정 캐릭터 PP 영웅등급"),
  IF(AND(OR($B299=10,$B299=11),$M299=OFFSET($M299,-1,0)),OFFSET(O299,-1,0),
    VLOOKUP($M299,$AP:$BB,MATCH($AX$1,$AP$1:$BB$1,0),0)+INT($E299*(VLOOKUP($M299,$AP:$BB,MATCH($AY$1,$AP$1:$BB$1,0),0)-VLOOKUP($M299,$AP:$BB,MATCH($AX$1,$AP$1:$BB$1,0),0)+1))),
"그외없음")))))</f>
        <v>1</v>
      </c>
      <c r="P299" t="str">
        <f ca="1">IF($M299="삭제","삭제",
IF($M299="지정 장비",
  IF(ISBLANK(VLOOKUP($N299,[1]EquipTable!$1:$1048576,MATCH("표준 GO pr Min",[1]EquipTable!$1:$1,0),0)),"DI",
    IF(ISBLANK(VLOOKUP($N299,[1]EquipTable!$1:$1048576,MATCH("표준 DI pr Min",[1]EquipTable!$1:$1,0),0)),"GO",
      IF(G299&lt;IF($B299&lt;=1,0.5,0.25),"DI","GO"))),
IF(OR($M299="캐릭터 상자 일반등급",$M299="캐릭터 상자 영웅등급"),"DI",
IF(OR($M299="지정 캐릭터",IF(ISERROR(FIND("지정 캐릭터 LBP",$M299)),0,1),$M299="안 지정 캐릭터 영웅등급"),"DI",
IF($M299="지정 캐릭터 PP","DI",
IF(OR($M299="안 지정 캐릭터 PP 일반등급",$M299="안 지정 캐릭터 PP 영웅등급"),"GO",
"그외없음"))))))</f>
        <v>DI</v>
      </c>
      <c r="Q299" t="str">
        <f ca="1">IF($M299="삭제","삭제",
IF($P299="GO","삭제",
IF($M299="지정 장비",
  IF(ISBLANK(VLOOKUP($N299,[1]EquipTable!$1:$1048576,MATCH("표준 DI pp Min",[1]EquipTable!$1:$1,0),0)),"삭제",
    VLOOKUP($N299,[1]EquipTable!$1:$1048576,MATCH("표준 DI pp Min",[1]EquipTable!$1:$1,0),0)+INT($H299*(VLOOKUP($N299,[1]EquipTable!$1:$1048576,MATCH("표준 DI pp Max",[1]EquipTable!$1:$1,0),0)-VLOOKUP($N299,[1]EquipTable!$1:$1048576,MATCH("표준 DI pp Min",[1]EquipTable!$1:$1,0),0)+1))),
IF(OR($M299="캐릭터 상자 일반등급",$M299="캐릭터 상자 영웅등급"),"삭제",
IF(OR($M299="지정 캐릭터",IF(ISERROR(FIND("지정 캐릭터 LBP",$M299)),0,1)),
  IF(AND(OR($B299=10,$B299=11),$M299=OFFSET($M299,-1,0)),OFFSET(Q299,-1,0),
    IF(ISBLANK(VLOOKUP($N299,[2]ActorTable!$1:$1048576,MATCH("표준 DI pp Min",[2]ActorTable!$1:$1,0),0)),"삭제",
      INT(VLOOKUP($M299,$AP:$BC,MATCH($AZ$1,$AP$1:$BC$1,0),0)*(VLOOKUP($N299,[2]ActorTable!$1:$1048576,MATCH("표준 DI pp Min",[2]ActorTable!$1:$1,0),0)+$H299*(VLOOKUP($N299,[2]ActorTable!$1:$1048576,MATCH("표준 DI pp Max",[2]ActorTable!$1:$1,0),0)-VLOOKUP($N299,[2]ActorTable!$1:$1048576,MATCH("표준 DI pp Min",[2]ActorTable!$1:$1,0),0)+1))))),
IF($M299="안 지정 캐릭터 영웅등급",
  IF(AND(OR($B299=10,$B299=11),$M299=OFFSET($M299,-1,0)),OFFSET(Q299,-1,0),
    VLOOKUP($M299,$AP:$BC,MATCH($BB$1,$AP$1:$BC$1,0),0)+INT($H299*(VLOOKUP($M299,$AP:$BC,MATCH($BC$1,$AP$1:$BC$1,0),0)-VLOOKUP($M299,$AP:$BC,MATCH($BB$1,$AP$1:$BC$1,0),0)+1))),
IF($M299="지정 캐릭터 PP",
  IF(AND(OR($B299=10,$B299=11),$M299=OFFSET($M299,-1,0)),OFFSET(Q299,-1,0),
    INT($O299*VLOOKUP($M299,$AP:$BC,MATCH($AZ$1,$AP$1:$BC$1,0),0)*IF($O299&lt;=15,1,1+($O299-15)^0.5/8)*CHOOSE(MID($N299,7,1)+1,1,1.25,2))),
"그외없음")))))))</f>
        <v>삭제</v>
      </c>
      <c r="R299">
        <f ca="1">IF($M299="삭제","삭제",
IF($M299="지정 장비",
  IF($P299="DI",
    VLOOKUP($N299,[1]EquipTable!$1:$1048576,MATCH("표준 DI pr Min",[1]EquipTable!$1:$1,0),0)+INT($I299*(VLOOKUP($N299,[1]EquipTable!$1:$1048576,MATCH("표준 DI pr Max",[1]EquipTable!$1:$1,0),0)-VLOOKUP($N299,[1]EquipTable!$1:$1048576,MATCH("표준 DI pr Min",[1]EquipTable!$1:$1,0),0)+1)),
    ROUNDDOWN(VLOOKUP($N299,[1]EquipTable!$1:$1048576,MATCH("표준 GO pr Min",[1]EquipTable!$1:$1,0),0)+INT($I299*(VLOOKUP($N299,[1]EquipTable!$1:$1048576,MATCH("표준 GO pr Max",[1]EquipTable!$1:$1,0),0)-VLOOKUP($N299,[1]EquipTable!$1:$1048576,MATCH("표준 GO pr Min",[1]EquipTable!$1:$1,0),0)+100)),-2)),
IF(OR($M299="캐릭터 상자 일반등급",$M299="캐릭터 상자 영웅등급"),VLOOKUP($M299,$AP:$BC,MATCH($AZ$1,$AP$1:$BC$1,0),0),
IF(OR($M299="지정 캐릭터",IF(ISERROR(FIND("지정 캐릭터 LBP",$M299)),0,1)),
  IF(AND(OR($B299=10,$B299=11),$M299=OFFSET($M299,-1,0)),OFFSET(R299,-1,0),
    INT(VLOOKUP($M299,$AP:$BC,MATCH($AZ$1,$AP$1:$BC$1,0),0)*(VLOOKUP($N299,[2]ActorTable!$1:$1048576,MATCH("표준 DI pr Min",[2]ActorTable!$1:$1,0),0)+$I299*(VLOOKUP($N299,[2]ActorTable!$1:$1048576,MATCH("표준 DI pr Max",[2]ActorTable!$1:$1,0),0)-VLOOKUP($N299,[2]ActorTable!$1:$1048576,MATCH("표준 DI pr Min",[2]ActorTable!$1:$1,0),0)+1)))),
IF($M299="안 지정 캐릭터 영웅등급",
  IF(AND(OR($B299=10,$B299=11),$M299=OFFSET($M299,-1,0)),OFFSET(R299,-1,0),
    VLOOKUP($M299,$AP:$BC,MATCH($AZ$1,$AP$1:$BC$1,0),0)+INT($I299*(VLOOKUP($M299,$AP:$BC,MATCH($BA$1,$AP$1:$BC$1,0),0)-VLOOKUP($M299,$AP:$BC,MATCH($AZ$1,$AP$1:$BC$1,0),0)+1))),
IF($M299="지정 캐릭터 PP",
  IF(AND(OR($B299=10,$B299=11),$M299=OFFSET($M299,-1,0)),OFFSET(R299,-1,0),
    INT($O299*VLOOKUP($M299,$AP:$BC,MATCH($AZ$1,$AP$1:$BC$1,0),0)*IF($O299&lt;=15,1,1+($O299-15)^0.5/8)*CHOOSE(MID($N299,7,1)+1,1,1.25,2)*(VLOOKUP($M299,$AP:$BC,MATCH($BA$1,$AP$1:$BC$1,0),0)+$I299*(VLOOKUP($M299,$AP:$BC,MATCH($BB$1,$AP$1:$BC$1,0),0)-VLOOKUP($M299,$AP:$BC,MATCH($BA$1,$AP$1:$BC$1,0),0))))),
IF(OR($M299="안 지정 캐릭터 PP 일반등급",$M299="안 지정 캐릭터 PP 영웅등급"),
  IF(AND(OR($B299=10,$B299=11),$M299=OFFSET($M299,-1,0)),OFFSET(R299,-1,0),
    $O299*VLOOKUP($M299,$AP:$BC,MATCH($AZ$1,$AP$1:$BC$1,0),0)),
"그외없음")))))))</f>
        <v>5</v>
      </c>
      <c r="S299" t="str">
        <f ca="1">IF(OR(ISNUMBER(N299),N299="삭제",ISBLANK(N299)),"",
IF(LEFT(N299,5)="Equip",
  IF($BP$1&lt;VLOOKUP(N299,[1]EquipTable!$1:$1048576,MATCH("업데이트순번",[1]EquipTable!$1:$1,0),0),"업데이트순번이상",""),
IF(LEFT(N299,5)="Actor",
  IF($BY$1&lt;VLOOKUP(N299,[2]ActorTable!$1:$1048576,MATCH("업데이트순번",[2]ActorTable!$1:$1,0),0),"업데이트순번이상",""),
"그외없음")))</f>
        <v/>
      </c>
      <c r="T299" t="str">
        <f ca="1">IF(OR(ISNUMBER(N299),N299="삭제",ISBLANK(N299)),"",
IF(LEFT(N299,5)="Equip",IF(MID(N299,7,1)="4","전설",""),
IF(LEFT(N299,5)="Actor",IF(MID(N299,7,1)="2","전설",""),
"그외없음")))</f>
        <v/>
      </c>
      <c r="U299" t="s">
        <v>82</v>
      </c>
      <c r="V299" t="s">
        <v>277</v>
      </c>
      <c r="W299">
        <v>1</v>
      </c>
      <c r="X299" t="s">
        <v>125</v>
      </c>
      <c r="Z299">
        <v>3300</v>
      </c>
      <c r="AA299" t="str">
        <f ca="1">IF(ISBLANK(AB299),"",
VLOOKUP(AB299,OFFSET(INDIRECT("$A:$B"),0,MATCH(AB$1&amp;"_Verify",INDIRECT("$1:$1"),0)-1),2,0)
)</f>
        <v>upn</v>
      </c>
      <c r="AB299" t="s">
        <v>92</v>
      </c>
      <c r="AC299">
        <v>15133</v>
      </c>
      <c r="AD299">
        <v>13</v>
      </c>
      <c r="AE299" t="s">
        <v>125</v>
      </c>
      <c r="AG299">
        <v>3900</v>
      </c>
      <c r="AH299" t="str">
        <f>IF(OR(ISNUMBER(AC299),AC299="삭제",ISBLANK(AC299)),"",
IF(LEFT(AC299,5)="Equip",
  IF($BP$1&lt;VLOOKUP(AC299,[1]EquipTable!$1:$1048576,MATCH("업데이트순번",[1]EquipTable!$1:$1,0),0),"업데이트순번이상",""),
IF(LEFT(AC299,5)="Actor",
  IF($BY$1&lt;VLOOKUP(AC299,[2]ActorTable!$1:$1048576,MATCH("업데이트순번",[2]ActorTable!$1:$1,0),0),"업데이트순번이상",""),
"그외없음")))</f>
        <v/>
      </c>
      <c r="AI299" s="11" t="str">
        <f>IF(OR(ISNUMBER(AC299),AC299="삭제",ISBLANK(AC299)),"",
IF(LEFT(AC299,5)="Equip",IF(MID(AC299,7,1)="4","전설",""),
IF(LEFT(AC299,5)="Actor",IF(MID(AC299,7,1)="2","전설",""),
"그외없음")))</f>
        <v/>
      </c>
      <c r="AJ299" t="str">
        <f>IF(ISBLANK($AB299),"",
IF(AND($B299&gt;=VLOOKUP($AB299,$AP:$AS,3,0),$B299&lt;=VLOOKUP($AB299,$AP:$AS,4,0)),"","슬롯타입이상"))</f>
        <v/>
      </c>
      <c r="AK299" t="str">
        <f>IF(OR(
  AND(NOT(ISERROR(FIND("상자",AB299))),ISBLANK(AC299)),
  AND(ISBLANK(AB299),ISBLANK(AC299)),
  AND(NOT(ISERROR(FIND("안 지정",AB299))),ISNUMBER(AC299))),"",
IF(AND(NOT(ISERROR(FIND("상자",AB299))),NOT(ISBLANK(AC299))),"밸류불필요",
IF(AND(NOT(ISERROR(FIND("안 지정",AB299))),NOT(ISNUMBER(AC299))),"숫자필요",
IF(NOT(ISERROR(FIND("장비",AB299))),
  IFERROR(VLOOKUP(AC299,[1]EquipTable!$A:$T,MATCH("이름참고",[1]EquipTable!$1:$1,0),0),"장비없음"),
IF(NOT(ISERROR(FIND("캐릭터",AB299))),
  IFERROR(VLOOKUP(AC299,[2]ActorTable!$A:$H,MATCH("이름참고",[2]ActorTable!$1:$1,0),0),"캐릭터없음"),
"")))))</f>
        <v/>
      </c>
      <c r="AL299">
        <v>1</v>
      </c>
      <c r="AM299" t="str">
        <f ca="1">IF(ROW()=2,AN299,OFFSET(AM299,-1,0)&amp;IF(LEN(AN299)=0,"",","&amp;AN299))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v>
      </c>
      <c r="AN299" t="str">
        <f ca="1">IF(AL299&lt;&gt;1,"",
"{"""&amp;A$1&amp;""":"&amp;A299
&amp;","""&amp;B$1&amp;""":"&amp;B299
&amp;IF(LEN(AA299)=0,"",","""&amp;AA$1&amp;""":"""&amp;AA299&amp;"""")
&amp;IF(LEN(AC299)=0,"",","""&amp;AC$1&amp;""":"""&amp;AC299&amp;"""")
&amp;IF(LEN(AD299)=0,"",","""&amp;AD$1&amp;""":"&amp;AD299)
&amp;IF(LEN(AE299)=0,"",","""&amp;AE$1&amp;""":"""&amp;AE299&amp;"""")
&amp;IF(LEN(AF299)=0,"",","""&amp;AF$1&amp;""":"&amp;AF299)
&amp;IF(LEN(AG299)=0,"",","""&amp;AG$1&amp;""":"&amp;AG299)&amp;"}")</f>
        <v>{"dy":30,"sl":7,"tp":"upn","vl":"15133","cn":13,"pt":"GO","pr":3900}</v>
      </c>
    </row>
    <row r="300" spans="1:40">
      <c r="A300">
        <v>30</v>
      </c>
      <c r="B300">
        <v>8</v>
      </c>
      <c r="C300">
        <f>IF(B300&lt;=9,0,
IF(B300=10,1,2))</f>
        <v>0</v>
      </c>
      <c r="D300">
        <f ca="1">RAND()</f>
        <v>0.64649943027070045</v>
      </c>
      <c r="E300">
        <f ca="1">RAND()</f>
        <v>0.57796284729313541</v>
      </c>
      <c r="F300">
        <f ca="1">RAND()</f>
        <v>0.52950541913124149</v>
      </c>
      <c r="G300">
        <f ca="1">RAND()</f>
        <v>0.52312442781179436</v>
      </c>
      <c r="H300">
        <f ca="1">RAND()</f>
        <v>0.85008271319823547</v>
      </c>
      <c r="I300">
        <f ca="1">RAND()</f>
        <v>0.27549467878662204</v>
      </c>
      <c r="M300" t="str">
        <f ca="1">IF(LEN(J300)&lt;&gt;0,J300,VLOOKUP(D300+$B300,$BJ:$BK,MATCH($BK$1,$BJ$1:$BK$1,0),1))</f>
        <v>삭제</v>
      </c>
      <c r="N300" t="str">
        <f ca="1">IF(LEN(K300)&lt;&gt;0,
  IF(LEN($J300)=0,"두 칸 모두 입력",
  IF($J300="지정 장비",K300,INDEX($CA:$CA,MATCH(K300,$CB:$CB,0)))),
IF($M300="삭제","삭제",
IF($M300="지정 장비",VLOOKUP($E300,OFFSET($BS:$BV,0,IF($B300=6,1,IF($B300=7,2,0))),MATCH($BV$1,OFFSET($BS$1:$BV$1,0,IF($B300=6,1,IF($B300=7,2,0))),0),1),
IF(OR($M300="캐릭터 상자 일반등급",$M300="캐릭터 상자 영웅등급"),"삭제",
IF(OR($M300="지정 캐릭터",$M300="지정 캐릭터 PP",IF(ISERROR(FIND("지정 캐릭터 LBP",$M300)),0,1)),
  IF(AND(OR($B300=10,$B300=11),$M300=OFFSET($M300,-1,0)),OFFSET(N300,-1,0),VLOOKUP($E300,$BZ:$CA,MATCH($CA$1,$BZ$1:$CA$1,0),1)),
IF(OR($M300="안 지정 캐릭터 영웅등급",$M300="안 지정 캐릭터 PP 일반등급",$M300="안 지정 캐릭터 PP 영웅등급"),
  IF(AND(OR($B300=10,$B300=11),$M300=OFFSET($M300,-1,0)),OFFSET(N300,-1,0),INT($E300*100000)),
"그외없음"))))))</f>
        <v>삭제</v>
      </c>
      <c r="O300" t="str">
        <f ca="1">IF(LEN(L300)&lt;&gt;0,
  IF(OR(LEN($J300)=0,LEN($K300)=0),"세 칸 모두 입력",L300),
IF($M300="삭제","삭제",
IF(OR($M300="지정 장비",$M300="캐릭터 상자 일반등급",$M300="캐릭터 상자 영웅등급",$M300="지정 캐릭터",IF(ISERROR(FIND("지정 캐릭터 LBP",$M300)),0,1),$M300="안 지정 캐릭터 영웅등급"),1,
IF($M300="지정 캐릭터 PP",
  IF(AND(OR($B300=10,$B300=11),$M300=OFFSET($M300,-1,0)),OFFSET(O300,-1,0),
    VLOOKUP($M300,$AP:$BB,MATCH($AX$1,$AP$1:$BB$1,0),0)+INT($E300*(VLOOKUP($M300,$AP:$BB,MATCH($AY$1,$AP$1:$BB$1,0),0)-VLOOKUP($M300,$AP:$BB,MATCH($AX$1,$AP$1:$BB$1,0),0)+1))),
IF(OR($M300="안 지정 캐릭터 PP 일반등급",$M300="안 지정 캐릭터 PP 영웅등급"),
  IF(AND(OR($B300=10,$B300=11),$M300=OFFSET($M300,-1,0)),OFFSET(O300,-1,0),
    VLOOKUP($M300,$AP:$BB,MATCH($AX$1,$AP$1:$BB$1,0),0)+INT($E300*(VLOOKUP($M300,$AP:$BB,MATCH($AY$1,$AP$1:$BB$1,0),0)-VLOOKUP($M300,$AP:$BB,MATCH($AX$1,$AP$1:$BB$1,0),0)+1))),
"그외없음")))))</f>
        <v>삭제</v>
      </c>
      <c r="P300" t="str">
        <f ca="1">IF($M300="삭제","삭제",
IF($M300="지정 장비",
  IF(ISBLANK(VLOOKUP($N300,[1]EquipTable!$1:$1048576,MATCH("표준 GO pr Min",[1]EquipTable!$1:$1,0),0)),"DI",
    IF(ISBLANK(VLOOKUP($N300,[1]EquipTable!$1:$1048576,MATCH("표준 DI pr Min",[1]EquipTable!$1:$1,0),0)),"GO",
      IF(G300&lt;IF($B300&lt;=1,0.5,0.25),"DI","GO"))),
IF(OR($M300="캐릭터 상자 일반등급",$M300="캐릭터 상자 영웅등급"),"DI",
IF(OR($M300="지정 캐릭터",IF(ISERROR(FIND("지정 캐릭터 LBP",$M300)),0,1),$M300="안 지정 캐릭터 영웅등급"),"DI",
IF($M300="지정 캐릭터 PP","DI",
IF(OR($M300="안 지정 캐릭터 PP 일반등급",$M300="안 지정 캐릭터 PP 영웅등급"),"GO",
"그외없음"))))))</f>
        <v>삭제</v>
      </c>
      <c r="Q300" t="str">
        <f ca="1">IF($M300="삭제","삭제",
IF($P300="GO","삭제",
IF($M300="지정 장비",
  IF(ISBLANK(VLOOKUP($N300,[1]EquipTable!$1:$1048576,MATCH("표준 DI pp Min",[1]EquipTable!$1:$1,0),0)),"삭제",
    VLOOKUP($N300,[1]EquipTable!$1:$1048576,MATCH("표준 DI pp Min",[1]EquipTable!$1:$1,0),0)+INT($H300*(VLOOKUP($N300,[1]EquipTable!$1:$1048576,MATCH("표준 DI pp Max",[1]EquipTable!$1:$1,0),0)-VLOOKUP($N300,[1]EquipTable!$1:$1048576,MATCH("표준 DI pp Min",[1]EquipTable!$1:$1,0),0)+1))),
IF(OR($M300="캐릭터 상자 일반등급",$M300="캐릭터 상자 영웅등급"),"삭제",
IF(OR($M300="지정 캐릭터",IF(ISERROR(FIND("지정 캐릭터 LBP",$M300)),0,1)),
  IF(AND(OR($B300=10,$B300=11),$M300=OFFSET($M300,-1,0)),OFFSET(Q300,-1,0),
    IF(ISBLANK(VLOOKUP($N300,[2]ActorTable!$1:$1048576,MATCH("표준 DI pp Min",[2]ActorTable!$1:$1,0),0)),"삭제",
      INT(VLOOKUP($M300,$AP:$BC,MATCH($AZ$1,$AP$1:$BC$1,0),0)*(VLOOKUP($N300,[2]ActorTable!$1:$1048576,MATCH("표준 DI pp Min",[2]ActorTable!$1:$1,0),0)+$H300*(VLOOKUP($N300,[2]ActorTable!$1:$1048576,MATCH("표준 DI pp Max",[2]ActorTable!$1:$1,0),0)-VLOOKUP($N300,[2]ActorTable!$1:$1048576,MATCH("표준 DI pp Min",[2]ActorTable!$1:$1,0),0)+1))))),
IF($M300="안 지정 캐릭터 영웅등급",
  IF(AND(OR($B300=10,$B300=11),$M300=OFFSET($M300,-1,0)),OFFSET(Q300,-1,0),
    VLOOKUP($M300,$AP:$BC,MATCH($BB$1,$AP$1:$BC$1,0),0)+INT($H300*(VLOOKUP($M300,$AP:$BC,MATCH($BC$1,$AP$1:$BC$1,0),0)-VLOOKUP($M300,$AP:$BC,MATCH($BB$1,$AP$1:$BC$1,0),0)+1))),
IF($M300="지정 캐릭터 PP",
  IF(AND(OR($B300=10,$B300=11),$M300=OFFSET($M300,-1,0)),OFFSET(Q300,-1,0),
    INT($O300*VLOOKUP($M300,$AP:$BC,MATCH($AZ$1,$AP$1:$BC$1,0),0)*IF($O300&lt;=15,1,1+($O300-15)^0.5/8)*CHOOSE(MID($N300,7,1)+1,1,1.25,2))),
"그외없음")))))))</f>
        <v>삭제</v>
      </c>
      <c r="R300" t="str">
        <f ca="1">IF($M300="삭제","삭제",
IF($M300="지정 장비",
  IF($P300="DI",
    VLOOKUP($N300,[1]EquipTable!$1:$1048576,MATCH("표준 DI pr Min",[1]EquipTable!$1:$1,0),0)+INT($I300*(VLOOKUP($N300,[1]EquipTable!$1:$1048576,MATCH("표준 DI pr Max",[1]EquipTable!$1:$1,0),0)-VLOOKUP($N300,[1]EquipTable!$1:$1048576,MATCH("표준 DI pr Min",[1]EquipTable!$1:$1,0),0)+1)),
    ROUNDDOWN(VLOOKUP($N300,[1]EquipTable!$1:$1048576,MATCH("표준 GO pr Min",[1]EquipTable!$1:$1,0),0)+INT($I300*(VLOOKUP($N300,[1]EquipTable!$1:$1048576,MATCH("표준 GO pr Max",[1]EquipTable!$1:$1,0),0)-VLOOKUP($N300,[1]EquipTable!$1:$1048576,MATCH("표준 GO pr Min",[1]EquipTable!$1:$1,0),0)+100)),-2)),
IF(OR($M300="캐릭터 상자 일반등급",$M300="캐릭터 상자 영웅등급"),VLOOKUP($M300,$AP:$BC,MATCH($AZ$1,$AP$1:$BC$1,0),0),
IF(OR($M300="지정 캐릭터",IF(ISERROR(FIND("지정 캐릭터 LBP",$M300)),0,1)),
  IF(AND(OR($B300=10,$B300=11),$M300=OFFSET($M300,-1,0)),OFFSET(R300,-1,0),
    INT(VLOOKUP($M300,$AP:$BC,MATCH($AZ$1,$AP$1:$BC$1,0),0)*(VLOOKUP($N300,[2]ActorTable!$1:$1048576,MATCH("표준 DI pr Min",[2]ActorTable!$1:$1,0),0)+$I300*(VLOOKUP($N300,[2]ActorTable!$1:$1048576,MATCH("표준 DI pr Max",[2]ActorTable!$1:$1,0),0)-VLOOKUP($N300,[2]ActorTable!$1:$1048576,MATCH("표준 DI pr Min",[2]ActorTable!$1:$1,0),0)+1)))),
IF($M300="안 지정 캐릭터 영웅등급",
  IF(AND(OR($B300=10,$B300=11),$M300=OFFSET($M300,-1,0)),OFFSET(R300,-1,0),
    VLOOKUP($M300,$AP:$BC,MATCH($AZ$1,$AP$1:$BC$1,0),0)+INT($I300*(VLOOKUP($M300,$AP:$BC,MATCH($BA$1,$AP$1:$BC$1,0),0)-VLOOKUP($M300,$AP:$BC,MATCH($AZ$1,$AP$1:$BC$1,0),0)+1))),
IF($M300="지정 캐릭터 PP",
  IF(AND(OR($B300=10,$B300=11),$M300=OFFSET($M300,-1,0)),OFFSET(R300,-1,0),
    INT($O300*VLOOKUP($M300,$AP:$BC,MATCH($AZ$1,$AP$1:$BC$1,0),0)*IF($O300&lt;=15,1,1+($O300-15)^0.5/8)*CHOOSE(MID($N300,7,1)+1,1,1.25,2)*(VLOOKUP($M300,$AP:$BC,MATCH($BA$1,$AP$1:$BC$1,0),0)+$I300*(VLOOKUP($M300,$AP:$BC,MATCH($BB$1,$AP$1:$BC$1,0),0)-VLOOKUP($M300,$AP:$BC,MATCH($BA$1,$AP$1:$BC$1,0),0))))),
IF(OR($M300="안 지정 캐릭터 PP 일반등급",$M300="안 지정 캐릭터 PP 영웅등급"),
  IF(AND(OR($B300=10,$B300=11),$M300=OFFSET($M300,-1,0)),OFFSET(R300,-1,0),
    $O300*VLOOKUP($M300,$AP:$BC,MATCH($AZ$1,$AP$1:$BC$1,0),0)),
"그외없음")))))))</f>
        <v>삭제</v>
      </c>
      <c r="S300" t="str">
        <f ca="1">IF(OR(ISNUMBER(N300),N300="삭제",ISBLANK(N300)),"",
IF(LEFT(N300,5)="Equip",
  IF($BP$1&lt;VLOOKUP(N300,[1]EquipTable!$1:$1048576,MATCH("업데이트순번",[1]EquipTable!$1:$1,0),0),"업데이트순번이상",""),
IF(LEFT(N300,5)="Actor",
  IF($BY$1&lt;VLOOKUP(N300,[2]ActorTable!$1:$1048576,MATCH("업데이트순번",[2]ActorTable!$1:$1,0),0),"업데이트순번이상",""),
"그외없음")))</f>
        <v/>
      </c>
      <c r="T300" t="str">
        <f ca="1">IF(OR(ISNUMBER(N300),N300="삭제",ISBLANK(N300)),"",
IF(LEFT(N300,5)="Equip",IF(MID(N300,7,1)="4","전설",""),
IF(LEFT(N300,5)="Actor",IF(MID(N300,7,1)="2","전설",""),
"그외없음")))</f>
        <v/>
      </c>
      <c r="AA300" t="str">
        <f ca="1">IF(ISBLANK(AB300),"",
VLOOKUP(AB300,OFFSET(INDIRECT("$A:$B"),0,MATCH(AB$1&amp;"_Verify",INDIRECT("$1:$1"),0)-1),2,0)
)</f>
        <v/>
      </c>
      <c r="AH300" t="str">
        <f>IF(OR(ISNUMBER(AC300),AC300="삭제",ISBLANK(AC300)),"",
IF(LEFT(AC300,5)="Equip",
  IF($BP$1&lt;VLOOKUP(AC300,[1]EquipTable!$1:$1048576,MATCH("업데이트순번",[1]EquipTable!$1:$1,0),0),"업데이트순번이상",""),
IF(LEFT(AC300,5)="Actor",
  IF($BY$1&lt;VLOOKUP(AC300,[2]ActorTable!$1:$1048576,MATCH("업데이트순번",[2]ActorTable!$1:$1,0),0),"업데이트순번이상",""),
"그외없음")))</f>
        <v/>
      </c>
      <c r="AI300" s="11" t="str">
        <f>IF(OR(ISNUMBER(AC300),AC300="삭제",ISBLANK(AC300)),"",
IF(LEFT(AC300,5)="Equip",IF(MID(AC300,7,1)="4","전설",""),
IF(LEFT(AC300,5)="Actor",IF(MID(AC300,7,1)="2","전설",""),
"그외없음")))</f>
        <v/>
      </c>
      <c r="AJ300" t="str">
        <f>IF(ISBLANK($AB300),"",
IF(AND($B300&gt;=VLOOKUP($AB300,$AP:$AS,3,0),$B300&lt;=VLOOKUP($AB300,$AP:$AS,4,0)),"","슬롯타입이상"))</f>
        <v/>
      </c>
      <c r="AK300" t="str">
        <f>IF(OR(
  AND(NOT(ISERROR(FIND("상자",AB300))),ISBLANK(AC300)),
  AND(ISBLANK(AB300),ISBLANK(AC300)),
  AND(NOT(ISERROR(FIND("안 지정",AB300))),ISNUMBER(AC300))),"",
IF(AND(NOT(ISERROR(FIND("상자",AB300))),NOT(ISBLANK(AC300))),"밸류불필요",
IF(AND(NOT(ISERROR(FIND("안 지정",AB300))),NOT(ISNUMBER(AC300))),"숫자필요",
IF(NOT(ISERROR(FIND("장비",AB300))),
  IFERROR(VLOOKUP(AC300,[1]EquipTable!$A:$T,MATCH("이름참고",[1]EquipTable!$1:$1,0),0),"장비없음"),
IF(NOT(ISERROR(FIND("캐릭터",AB300))),
  IFERROR(VLOOKUP(AC300,[2]ActorTable!$A:$H,MATCH("이름참고",[2]ActorTable!$1:$1,0),0),"캐릭터없음"),
"")))))</f>
        <v/>
      </c>
      <c r="AL300">
        <v>1</v>
      </c>
      <c r="AM300" t="str">
        <f ca="1">IF(ROW()=2,AN300,OFFSET(AM300,-1,0)&amp;IF(LEN(AN300)=0,"",","&amp;AN300))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v>
      </c>
      <c r="AN300" t="str">
        <f ca="1">IF(AL300&lt;&gt;1,"",
"{"""&amp;A$1&amp;""":"&amp;A300
&amp;","""&amp;B$1&amp;""":"&amp;B300
&amp;IF(LEN(AA300)=0,"",","""&amp;AA$1&amp;""":"""&amp;AA300&amp;"""")
&amp;IF(LEN(AC300)=0,"",","""&amp;AC$1&amp;""":"""&amp;AC300&amp;"""")
&amp;IF(LEN(AD300)=0,"",","""&amp;AD$1&amp;""":"&amp;AD300)
&amp;IF(LEN(AE300)=0,"",","""&amp;AE$1&amp;""":"""&amp;AE300&amp;"""")
&amp;IF(LEN(AF300)=0,"",","""&amp;AF$1&amp;""":"&amp;AF300)
&amp;IF(LEN(AG300)=0,"",","""&amp;AG$1&amp;""":"&amp;AG300)&amp;"}")</f>
        <v>{"dy":30,"sl":8}</v>
      </c>
    </row>
    <row r="301" spans="1:40">
      <c r="A301">
        <v>30</v>
      </c>
      <c r="B301">
        <v>9</v>
      </c>
      <c r="C301">
        <f>IF(B301&lt;=9,0,
IF(B301=10,1,2))</f>
        <v>0</v>
      </c>
      <c r="D301">
        <f ca="1">RAND()</f>
        <v>0.2316412843793505</v>
      </c>
      <c r="E301">
        <f ca="1">RAND()</f>
        <v>0.8027868303677973</v>
      </c>
      <c r="F301">
        <f ca="1">RAND()</f>
        <v>0.66217689380264655</v>
      </c>
      <c r="G301">
        <f ca="1">RAND()</f>
        <v>0.69209387058933158</v>
      </c>
      <c r="H301">
        <f ca="1">RAND()</f>
        <v>0.62266835913376939</v>
      </c>
      <c r="I301">
        <f ca="1">RAND()</f>
        <v>0.27930479363497063</v>
      </c>
      <c r="M301" t="str">
        <f ca="1">IF(LEN(J301)&lt;&gt;0,J301,VLOOKUP(D301+$B301,$BJ:$BK,MATCH($BK$1,$BJ$1:$BK$1,0),1))</f>
        <v>삭제</v>
      </c>
      <c r="N301" t="str">
        <f ca="1">IF(LEN(K301)&lt;&gt;0,
  IF(LEN($J301)=0,"두 칸 모두 입력",
  IF($J301="지정 장비",K301,INDEX($CA:$CA,MATCH(K301,$CB:$CB,0)))),
IF($M301="삭제","삭제",
IF($M301="지정 장비",VLOOKUP($E301,OFFSET($BS:$BV,0,IF($B301=6,1,IF($B301=7,2,0))),MATCH($BV$1,OFFSET($BS$1:$BV$1,0,IF($B301=6,1,IF($B301=7,2,0))),0),1),
IF(OR($M301="캐릭터 상자 일반등급",$M301="캐릭터 상자 영웅등급"),"삭제",
IF(OR($M301="지정 캐릭터",$M301="지정 캐릭터 PP",IF(ISERROR(FIND("지정 캐릭터 LBP",$M301)),0,1)),
  IF(AND(OR($B301=10,$B301=11),$M301=OFFSET($M301,-1,0)),OFFSET(N301,-1,0),VLOOKUP($E301,$BZ:$CA,MATCH($CA$1,$BZ$1:$CA$1,0),1)),
IF(OR($M301="안 지정 캐릭터 영웅등급",$M301="안 지정 캐릭터 PP 일반등급",$M301="안 지정 캐릭터 PP 영웅등급"),
  IF(AND(OR($B301=10,$B301=11),$M301=OFFSET($M301,-1,0)),OFFSET(N301,-1,0),INT($E301*100000)),
"그외없음"))))))</f>
        <v>삭제</v>
      </c>
      <c r="O301" t="str">
        <f ca="1">IF(LEN(L301)&lt;&gt;0,
  IF(OR(LEN($J301)=0,LEN($K301)=0),"세 칸 모두 입력",L301),
IF($M301="삭제","삭제",
IF(OR($M301="지정 장비",$M301="캐릭터 상자 일반등급",$M301="캐릭터 상자 영웅등급",$M301="지정 캐릭터",IF(ISERROR(FIND("지정 캐릭터 LBP",$M301)),0,1),$M301="안 지정 캐릭터 영웅등급"),1,
IF($M301="지정 캐릭터 PP",
  IF(AND(OR($B301=10,$B301=11),$M301=OFFSET($M301,-1,0)),OFFSET(O301,-1,0),
    VLOOKUP($M301,$AP:$BB,MATCH($AX$1,$AP$1:$BB$1,0),0)+INT($E301*(VLOOKUP($M301,$AP:$BB,MATCH($AY$1,$AP$1:$BB$1,0),0)-VLOOKUP($M301,$AP:$BB,MATCH($AX$1,$AP$1:$BB$1,0),0)+1))),
IF(OR($M301="안 지정 캐릭터 PP 일반등급",$M301="안 지정 캐릭터 PP 영웅등급"),
  IF(AND(OR($B301=10,$B301=11),$M301=OFFSET($M301,-1,0)),OFFSET(O301,-1,0),
    VLOOKUP($M301,$AP:$BB,MATCH($AX$1,$AP$1:$BB$1,0),0)+INT($E301*(VLOOKUP($M301,$AP:$BB,MATCH($AY$1,$AP$1:$BB$1,0),0)-VLOOKUP($M301,$AP:$BB,MATCH($AX$1,$AP$1:$BB$1,0),0)+1))),
"그외없음")))))</f>
        <v>삭제</v>
      </c>
      <c r="P301" t="str">
        <f ca="1">IF($M301="삭제","삭제",
IF($M301="지정 장비",
  IF(ISBLANK(VLOOKUP($N301,[1]EquipTable!$1:$1048576,MATCH("표준 GO pr Min",[1]EquipTable!$1:$1,0),0)),"DI",
    IF(ISBLANK(VLOOKUP($N301,[1]EquipTable!$1:$1048576,MATCH("표준 DI pr Min",[1]EquipTable!$1:$1,0),0)),"GO",
      IF(G301&lt;IF($B301&lt;=1,0.5,0.25),"DI","GO"))),
IF(OR($M301="캐릭터 상자 일반등급",$M301="캐릭터 상자 영웅등급"),"DI",
IF(OR($M301="지정 캐릭터",IF(ISERROR(FIND("지정 캐릭터 LBP",$M301)),0,1),$M301="안 지정 캐릭터 영웅등급"),"DI",
IF($M301="지정 캐릭터 PP","DI",
IF(OR($M301="안 지정 캐릭터 PP 일반등급",$M301="안 지정 캐릭터 PP 영웅등급"),"GO",
"그외없음"))))))</f>
        <v>삭제</v>
      </c>
      <c r="Q301" t="str">
        <f ca="1">IF($M301="삭제","삭제",
IF($P301="GO","삭제",
IF($M301="지정 장비",
  IF(ISBLANK(VLOOKUP($N301,[1]EquipTable!$1:$1048576,MATCH("표준 DI pp Min",[1]EquipTable!$1:$1,0),0)),"삭제",
    VLOOKUP($N301,[1]EquipTable!$1:$1048576,MATCH("표준 DI pp Min",[1]EquipTable!$1:$1,0),0)+INT($H301*(VLOOKUP($N301,[1]EquipTable!$1:$1048576,MATCH("표준 DI pp Max",[1]EquipTable!$1:$1,0),0)-VLOOKUP($N301,[1]EquipTable!$1:$1048576,MATCH("표준 DI pp Min",[1]EquipTable!$1:$1,0),0)+1))),
IF(OR($M301="캐릭터 상자 일반등급",$M301="캐릭터 상자 영웅등급"),"삭제",
IF(OR($M301="지정 캐릭터",IF(ISERROR(FIND("지정 캐릭터 LBP",$M301)),0,1)),
  IF(AND(OR($B301=10,$B301=11),$M301=OFFSET($M301,-1,0)),OFFSET(Q301,-1,0),
    IF(ISBLANK(VLOOKUP($N301,[2]ActorTable!$1:$1048576,MATCH("표준 DI pp Min",[2]ActorTable!$1:$1,0),0)),"삭제",
      INT(VLOOKUP($M301,$AP:$BC,MATCH($AZ$1,$AP$1:$BC$1,0),0)*(VLOOKUP($N301,[2]ActorTable!$1:$1048576,MATCH("표준 DI pp Min",[2]ActorTable!$1:$1,0),0)+$H301*(VLOOKUP($N301,[2]ActorTable!$1:$1048576,MATCH("표준 DI pp Max",[2]ActorTable!$1:$1,0),0)-VLOOKUP($N301,[2]ActorTable!$1:$1048576,MATCH("표준 DI pp Min",[2]ActorTable!$1:$1,0),0)+1))))),
IF($M301="안 지정 캐릭터 영웅등급",
  IF(AND(OR($B301=10,$B301=11),$M301=OFFSET($M301,-1,0)),OFFSET(Q301,-1,0),
    VLOOKUP($M301,$AP:$BC,MATCH($BB$1,$AP$1:$BC$1,0),0)+INT($H301*(VLOOKUP($M301,$AP:$BC,MATCH($BC$1,$AP$1:$BC$1,0),0)-VLOOKUP($M301,$AP:$BC,MATCH($BB$1,$AP$1:$BC$1,0),0)+1))),
IF($M301="지정 캐릭터 PP",
  IF(AND(OR($B301=10,$B301=11),$M301=OFFSET($M301,-1,0)),OFFSET(Q301,-1,0),
    INT($O301*VLOOKUP($M301,$AP:$BC,MATCH($AZ$1,$AP$1:$BC$1,0),0)*IF($O301&lt;=15,1,1+($O301-15)^0.5/8)*CHOOSE(MID($N301,7,1)+1,1,1.25,2))),
"그외없음")))))))</f>
        <v>삭제</v>
      </c>
      <c r="R301" t="str">
        <f ca="1">IF($M301="삭제","삭제",
IF($M301="지정 장비",
  IF($P301="DI",
    VLOOKUP($N301,[1]EquipTable!$1:$1048576,MATCH("표준 DI pr Min",[1]EquipTable!$1:$1,0),0)+INT($I301*(VLOOKUP($N301,[1]EquipTable!$1:$1048576,MATCH("표준 DI pr Max",[1]EquipTable!$1:$1,0),0)-VLOOKUP($N301,[1]EquipTable!$1:$1048576,MATCH("표준 DI pr Min",[1]EquipTable!$1:$1,0),0)+1)),
    ROUNDDOWN(VLOOKUP($N301,[1]EquipTable!$1:$1048576,MATCH("표준 GO pr Min",[1]EquipTable!$1:$1,0),0)+INT($I301*(VLOOKUP($N301,[1]EquipTable!$1:$1048576,MATCH("표준 GO pr Max",[1]EquipTable!$1:$1,0),0)-VLOOKUP($N301,[1]EquipTable!$1:$1048576,MATCH("표준 GO pr Min",[1]EquipTable!$1:$1,0),0)+100)),-2)),
IF(OR($M301="캐릭터 상자 일반등급",$M301="캐릭터 상자 영웅등급"),VLOOKUP($M301,$AP:$BC,MATCH($AZ$1,$AP$1:$BC$1,0),0),
IF(OR($M301="지정 캐릭터",IF(ISERROR(FIND("지정 캐릭터 LBP",$M301)),0,1)),
  IF(AND(OR($B301=10,$B301=11),$M301=OFFSET($M301,-1,0)),OFFSET(R301,-1,0),
    INT(VLOOKUP($M301,$AP:$BC,MATCH($AZ$1,$AP$1:$BC$1,0),0)*(VLOOKUP($N301,[2]ActorTable!$1:$1048576,MATCH("표준 DI pr Min",[2]ActorTable!$1:$1,0),0)+$I301*(VLOOKUP($N301,[2]ActorTable!$1:$1048576,MATCH("표준 DI pr Max",[2]ActorTable!$1:$1,0),0)-VLOOKUP($N301,[2]ActorTable!$1:$1048576,MATCH("표준 DI pr Min",[2]ActorTable!$1:$1,0),0)+1)))),
IF($M301="안 지정 캐릭터 영웅등급",
  IF(AND(OR($B301=10,$B301=11),$M301=OFFSET($M301,-1,0)),OFFSET(R301,-1,0),
    VLOOKUP($M301,$AP:$BC,MATCH($AZ$1,$AP$1:$BC$1,0),0)+INT($I301*(VLOOKUP($M301,$AP:$BC,MATCH($BA$1,$AP$1:$BC$1,0),0)-VLOOKUP($M301,$AP:$BC,MATCH($AZ$1,$AP$1:$BC$1,0),0)+1))),
IF($M301="지정 캐릭터 PP",
  IF(AND(OR($B301=10,$B301=11),$M301=OFFSET($M301,-1,0)),OFFSET(R301,-1,0),
    INT($O301*VLOOKUP($M301,$AP:$BC,MATCH($AZ$1,$AP$1:$BC$1,0),0)*IF($O301&lt;=15,1,1+($O301-15)^0.5/8)*CHOOSE(MID($N301,7,1)+1,1,1.25,2)*(VLOOKUP($M301,$AP:$BC,MATCH($BA$1,$AP$1:$BC$1,0),0)+$I301*(VLOOKUP($M301,$AP:$BC,MATCH($BB$1,$AP$1:$BC$1,0),0)-VLOOKUP($M301,$AP:$BC,MATCH($BA$1,$AP$1:$BC$1,0),0))))),
IF(OR($M301="안 지정 캐릭터 PP 일반등급",$M301="안 지정 캐릭터 PP 영웅등급"),
  IF(AND(OR($B301=10,$B301=11),$M301=OFFSET($M301,-1,0)),OFFSET(R301,-1,0),
    $O301*VLOOKUP($M301,$AP:$BC,MATCH($AZ$1,$AP$1:$BC$1,0),0)),
"그외없음")))))))</f>
        <v>삭제</v>
      </c>
      <c r="S301" t="str">
        <f ca="1">IF(OR(ISNUMBER(N301),N301="삭제",ISBLANK(N301)),"",
IF(LEFT(N301,5)="Equip",
  IF($BP$1&lt;VLOOKUP(N301,[1]EquipTable!$1:$1048576,MATCH("업데이트순번",[1]EquipTable!$1:$1,0),0),"업데이트순번이상",""),
IF(LEFT(N301,5)="Actor",
  IF($BY$1&lt;VLOOKUP(N301,[2]ActorTable!$1:$1048576,MATCH("업데이트순번",[2]ActorTable!$1:$1,0),0),"업데이트순번이상",""),
"그외없음")))</f>
        <v/>
      </c>
      <c r="T301" t="str">
        <f ca="1">IF(OR(ISNUMBER(N301),N301="삭제",ISBLANK(N301)),"",
IF(LEFT(N301,5)="Equip",IF(MID(N301,7,1)="4","전설",""),
IF(LEFT(N301,5)="Actor",IF(MID(N301,7,1)="2","전설",""),
"그외없음")))</f>
        <v/>
      </c>
      <c r="AA301" t="str">
        <f ca="1">IF(ISBLANK(AB301),"",
VLOOKUP(AB301,OFFSET(INDIRECT("$A:$B"),0,MATCH(AB$1&amp;"_Verify",INDIRECT("$1:$1"),0)-1),2,0)
)</f>
        <v/>
      </c>
      <c r="AH301" t="str">
        <f>IF(OR(ISNUMBER(AC301),AC301="삭제",ISBLANK(AC301)),"",
IF(LEFT(AC301,5)="Equip",
  IF($BP$1&lt;VLOOKUP(AC301,[1]EquipTable!$1:$1048576,MATCH("업데이트순번",[1]EquipTable!$1:$1,0),0),"업데이트순번이상",""),
IF(LEFT(AC301,5)="Actor",
  IF($BY$1&lt;VLOOKUP(AC301,[2]ActorTable!$1:$1048576,MATCH("업데이트순번",[2]ActorTable!$1:$1,0),0),"업데이트순번이상",""),
"그외없음")))</f>
        <v/>
      </c>
      <c r="AI301" s="11" t="str">
        <f>IF(OR(ISNUMBER(AC301),AC301="삭제",ISBLANK(AC301)),"",
IF(LEFT(AC301,5)="Equip",IF(MID(AC301,7,1)="4","전설",""),
IF(LEFT(AC301,5)="Actor",IF(MID(AC301,7,1)="2","전설",""),
"그외없음")))</f>
        <v/>
      </c>
      <c r="AJ301" t="str">
        <f>IF(ISBLANK($AB301),"",
IF(AND($B301&gt;=VLOOKUP($AB301,$AP:$AS,3,0),$B301&lt;=VLOOKUP($AB301,$AP:$AS,4,0)),"","슬롯타입이상"))</f>
        <v/>
      </c>
      <c r="AK301" t="str">
        <f>IF(OR(
  AND(NOT(ISERROR(FIND("상자",AB301))),ISBLANK(AC301)),
  AND(ISBLANK(AB301),ISBLANK(AC301)),
  AND(NOT(ISERROR(FIND("안 지정",AB301))),ISNUMBER(AC301))),"",
IF(AND(NOT(ISERROR(FIND("상자",AB301))),NOT(ISBLANK(AC301))),"밸류불필요",
IF(AND(NOT(ISERROR(FIND("안 지정",AB301))),NOT(ISNUMBER(AC301))),"숫자필요",
IF(NOT(ISERROR(FIND("장비",AB301))),
  IFERROR(VLOOKUP(AC301,[1]EquipTable!$A:$T,MATCH("이름참고",[1]EquipTable!$1:$1,0),0),"장비없음"),
IF(NOT(ISERROR(FIND("캐릭터",AB301))),
  IFERROR(VLOOKUP(AC301,[2]ActorTable!$A:$H,MATCH("이름참고",[2]ActorTable!$1:$1,0),0),"캐릭터없음"),
"")))))</f>
        <v/>
      </c>
      <c r="AL301">
        <v>1</v>
      </c>
      <c r="AM301" t="str">
        <f ca="1">IF(ROW()=2,AN301,OFFSET(AM301,-1,0)&amp;IF(LEN(AN301)=0,"",","&amp;AN301))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v>
      </c>
      <c r="AN301" t="str">
        <f ca="1">IF(AL301&lt;&gt;1,"",
"{"""&amp;A$1&amp;""":"&amp;A301
&amp;","""&amp;B$1&amp;""":"&amp;B301
&amp;IF(LEN(AA301)=0,"",","""&amp;AA$1&amp;""":"""&amp;AA301&amp;"""")
&amp;IF(LEN(AC301)=0,"",","""&amp;AC$1&amp;""":"""&amp;AC301&amp;"""")
&amp;IF(LEN(AD301)=0,"",","""&amp;AD$1&amp;""":"&amp;AD301)
&amp;IF(LEN(AE301)=0,"",","""&amp;AE$1&amp;""":"""&amp;AE301&amp;"""")
&amp;IF(LEN(AF301)=0,"",","""&amp;AF$1&amp;""":"&amp;AF301)
&amp;IF(LEN(AG301)=0,"",","""&amp;AG$1&amp;""":"&amp;AG301)&amp;"}")</f>
        <v>{"dy":30,"sl":9}</v>
      </c>
    </row>
    <row r="302" spans="1:40">
      <c r="A302">
        <v>31</v>
      </c>
      <c r="B302">
        <v>0</v>
      </c>
      <c r="C302">
        <f>IF(B302&lt;=9,0,
IF(B302=10,1,2))</f>
        <v>0</v>
      </c>
      <c r="D302">
        <f ca="1">RAND()</f>
        <v>0.80218374087710775</v>
      </c>
      <c r="E302">
        <f ca="1">RAND()</f>
        <v>0.57289433105526899</v>
      </c>
      <c r="F302">
        <f ca="1">RAND()</f>
        <v>0.58918800995294851</v>
      </c>
      <c r="G302">
        <f ca="1">RAND()</f>
        <v>0.57662592147350078</v>
      </c>
      <c r="H302">
        <f ca="1">RAND()</f>
        <v>0.12919856943993746</v>
      </c>
      <c r="I302">
        <f ca="1">RAND()</f>
        <v>0.20859068304672546</v>
      </c>
      <c r="M302" t="str">
        <f ca="1">IF(LEN(J302)&lt;&gt;0,J302,VLOOKUP(D302+$B302,$BJ:$BK,MATCH($BK$1,$BJ$1:$BK$1,0),1))</f>
        <v>지정 장비</v>
      </c>
      <c r="N302" t="str">
        <f ca="1">IF(LEN(K302)&lt;&gt;0,
  IF(LEN($J302)=0,"두 칸 모두 입력",
  IF($J302="지정 장비",K302,INDEX($CA:$CA,MATCH(K302,$CB:$CB,0)))),
IF($M302="삭제","삭제",
IF($M302="지정 장비",VLOOKUP($E302,OFFSET($BS:$BV,0,IF($B302=6,1,IF($B302=7,2,0))),MATCH($BV$1,OFFSET($BS$1:$BV$1,0,IF($B302=6,1,IF($B302=7,2,0))),0),1),
IF(OR($M302="캐릭터 상자 일반등급",$M302="캐릭터 상자 영웅등급"),"삭제",
IF(OR($M302="지정 캐릭터",$M302="지정 캐릭터 PP",IF(ISERROR(FIND("지정 캐릭터 LBP",$M302)),0,1)),
  IF(AND(OR($B302=10,$B302=11),$M302=OFFSET($M302,-1,0)),OFFSET(N302,-1,0),VLOOKUP($E302,$BZ:$CA,MATCH($CA$1,$BZ$1:$CA$1,0),1)),
IF(OR($M302="안 지정 캐릭터 영웅등급",$M302="안 지정 캐릭터 PP 일반등급",$M302="안 지정 캐릭터 PP 영웅등급"),
  IF(AND(OR($B302=10,$B302=11),$M302=OFFSET($M302,-1,0)),OFFSET(N302,-1,0),INT($E302*100000)),
"그외없음"))))))</f>
        <v>Equip5002</v>
      </c>
      <c r="O302">
        <f ca="1">IF(LEN(L302)&lt;&gt;0,
  IF(OR(LEN($J302)=0,LEN($K302)=0),"세 칸 모두 입력",L302),
IF($M302="삭제","삭제",
IF(OR($M302="지정 장비",$M302="캐릭터 상자 일반등급",$M302="캐릭터 상자 영웅등급",$M302="지정 캐릭터",IF(ISERROR(FIND("지정 캐릭터 LBP",$M302)),0,1),$M302="안 지정 캐릭터 영웅등급"),1,
IF($M302="지정 캐릭터 PP",
  IF(AND(OR($B302=10,$B302=11),$M302=OFFSET($M302,-1,0)),OFFSET(O302,-1,0),
    VLOOKUP($M302,$AP:$BB,MATCH($AX$1,$AP$1:$BB$1,0),0)+INT($E302*(VLOOKUP($M302,$AP:$BB,MATCH($AY$1,$AP$1:$BB$1,0),0)-VLOOKUP($M302,$AP:$BB,MATCH($AX$1,$AP$1:$BB$1,0),0)+1))),
IF(OR($M302="안 지정 캐릭터 PP 일반등급",$M302="안 지정 캐릭터 PP 영웅등급"),
  IF(AND(OR($B302=10,$B302=11),$M302=OFFSET($M302,-1,0)),OFFSET(O302,-1,0),
    VLOOKUP($M302,$AP:$BB,MATCH($AX$1,$AP$1:$BB$1,0),0)+INT($E302*(VLOOKUP($M302,$AP:$BB,MATCH($AY$1,$AP$1:$BB$1,0),0)-VLOOKUP($M302,$AP:$BB,MATCH($AX$1,$AP$1:$BB$1,0),0)+1))),
"그외없음")))))</f>
        <v>1</v>
      </c>
      <c r="P302" t="str">
        <f ca="1">IF($M302="삭제","삭제",
IF($M302="지정 장비",
  IF(ISBLANK(VLOOKUP($N302,[1]EquipTable!$1:$1048576,MATCH("표준 GO pr Min",[1]EquipTable!$1:$1,0),0)),"DI",
    IF(ISBLANK(VLOOKUP($N302,[1]EquipTable!$1:$1048576,MATCH("표준 DI pr Min",[1]EquipTable!$1:$1,0),0)),"GO",
      IF(G302&lt;IF($B302&lt;=1,0.5,0.25),"DI","GO"))),
IF(OR($M302="캐릭터 상자 일반등급",$M302="캐릭터 상자 영웅등급"),"DI",
IF(OR($M302="지정 캐릭터",IF(ISERROR(FIND("지정 캐릭터 LBP",$M302)),0,1),$M302="안 지정 캐릭터 영웅등급"),"DI",
IF($M302="지정 캐릭터 PP","DI",
IF(OR($M302="안 지정 캐릭터 PP 일반등급",$M302="안 지정 캐릭터 PP 영웅등급"),"GO",
"그외없음"))))))</f>
        <v>GO</v>
      </c>
      <c r="Q302" t="str">
        <f ca="1">IF($M302="삭제","삭제",
IF($P302="GO","삭제",
IF($M302="지정 장비",
  IF(ISBLANK(VLOOKUP($N302,[1]EquipTable!$1:$1048576,MATCH("표준 DI pp Min",[1]EquipTable!$1:$1,0),0)),"삭제",
    VLOOKUP($N302,[1]EquipTable!$1:$1048576,MATCH("표준 DI pp Min",[1]EquipTable!$1:$1,0),0)+INT($H302*(VLOOKUP($N302,[1]EquipTable!$1:$1048576,MATCH("표준 DI pp Max",[1]EquipTable!$1:$1,0),0)-VLOOKUP($N302,[1]EquipTable!$1:$1048576,MATCH("표준 DI pp Min",[1]EquipTable!$1:$1,0),0)+1))),
IF(OR($M302="캐릭터 상자 일반등급",$M302="캐릭터 상자 영웅등급"),"삭제",
IF(OR($M302="지정 캐릭터",IF(ISERROR(FIND("지정 캐릭터 LBP",$M302)),0,1)),
  IF(AND(OR($B302=10,$B302=11),$M302=OFFSET($M302,-1,0)),OFFSET(Q302,-1,0),
    IF(ISBLANK(VLOOKUP($N302,[2]ActorTable!$1:$1048576,MATCH("표준 DI pp Min",[2]ActorTable!$1:$1,0),0)),"삭제",
      INT(VLOOKUP($M302,$AP:$BC,MATCH($AZ$1,$AP$1:$BC$1,0),0)*(VLOOKUP($N302,[2]ActorTable!$1:$1048576,MATCH("표준 DI pp Min",[2]ActorTable!$1:$1,0),0)+$H302*(VLOOKUP($N302,[2]ActorTable!$1:$1048576,MATCH("표준 DI pp Max",[2]ActorTable!$1:$1,0),0)-VLOOKUP($N302,[2]ActorTable!$1:$1048576,MATCH("표준 DI pp Min",[2]ActorTable!$1:$1,0),0)+1))))),
IF($M302="안 지정 캐릭터 영웅등급",
  IF(AND(OR($B302=10,$B302=11),$M302=OFFSET($M302,-1,0)),OFFSET(Q302,-1,0),
    VLOOKUP($M302,$AP:$BC,MATCH($BB$1,$AP$1:$BC$1,0),0)+INT($H302*(VLOOKUP($M302,$AP:$BC,MATCH($BC$1,$AP$1:$BC$1,0),0)-VLOOKUP($M302,$AP:$BC,MATCH($BB$1,$AP$1:$BC$1,0),0)+1))),
IF($M302="지정 캐릭터 PP",
  IF(AND(OR($B302=10,$B302=11),$M302=OFFSET($M302,-1,0)),OFFSET(Q302,-1,0),
    INT($O302*VLOOKUP($M302,$AP:$BC,MATCH($AZ$1,$AP$1:$BC$1,0),0)*IF($O302&lt;=15,1,1+($O302-15)^0.5/8)*CHOOSE(MID($N302,7,1)+1,1,1.25,2))),
"그외없음")))))))</f>
        <v>삭제</v>
      </c>
      <c r="R302">
        <f ca="1">IF($M302="삭제","삭제",
IF($M302="지정 장비",
  IF($P302="DI",
    VLOOKUP($N302,[1]EquipTable!$1:$1048576,MATCH("표준 DI pr Min",[1]EquipTable!$1:$1,0),0)+INT($I302*(VLOOKUP($N302,[1]EquipTable!$1:$1048576,MATCH("표준 DI pr Max",[1]EquipTable!$1:$1,0),0)-VLOOKUP($N302,[1]EquipTable!$1:$1048576,MATCH("표준 DI pr Min",[1]EquipTable!$1:$1,0),0)+1)),
    ROUNDDOWN(VLOOKUP($N302,[1]EquipTable!$1:$1048576,MATCH("표준 GO pr Min",[1]EquipTable!$1:$1,0),0)+INT($I302*(VLOOKUP($N302,[1]EquipTable!$1:$1048576,MATCH("표준 GO pr Max",[1]EquipTable!$1:$1,0),0)-VLOOKUP($N302,[1]EquipTable!$1:$1048576,MATCH("표준 GO pr Min",[1]EquipTable!$1:$1,0),0)+100)),-2)),
IF(OR($M302="캐릭터 상자 일반등급",$M302="캐릭터 상자 영웅등급"),VLOOKUP($M302,$AP:$BC,MATCH($AZ$1,$AP$1:$BC$1,0),0),
IF(OR($M302="지정 캐릭터",IF(ISERROR(FIND("지정 캐릭터 LBP",$M302)),0,1)),
  IF(AND(OR($B302=10,$B302=11),$M302=OFFSET($M302,-1,0)),OFFSET(R302,-1,0),
    INT(VLOOKUP($M302,$AP:$BC,MATCH($AZ$1,$AP$1:$BC$1,0),0)*(VLOOKUP($N302,[2]ActorTable!$1:$1048576,MATCH("표준 DI pr Min",[2]ActorTable!$1:$1,0),0)+$I302*(VLOOKUP($N302,[2]ActorTable!$1:$1048576,MATCH("표준 DI pr Max",[2]ActorTable!$1:$1,0),0)-VLOOKUP($N302,[2]ActorTable!$1:$1048576,MATCH("표준 DI pr Min",[2]ActorTable!$1:$1,0),0)+1)))),
IF($M302="안 지정 캐릭터 영웅등급",
  IF(AND(OR($B302=10,$B302=11),$M302=OFFSET($M302,-1,0)),OFFSET(R302,-1,0),
    VLOOKUP($M302,$AP:$BC,MATCH($AZ$1,$AP$1:$BC$1,0),0)+INT($I302*(VLOOKUP($M302,$AP:$BC,MATCH($BA$1,$AP$1:$BC$1,0),0)-VLOOKUP($M302,$AP:$BC,MATCH($AZ$1,$AP$1:$BC$1,0),0)+1))),
IF($M302="지정 캐릭터 PP",
  IF(AND(OR($B302=10,$B302=11),$M302=OFFSET($M302,-1,0)),OFFSET(R302,-1,0),
    INT($O302*VLOOKUP($M302,$AP:$BC,MATCH($AZ$1,$AP$1:$BC$1,0),0)*IF($O302&lt;=15,1,1+($O302-15)^0.5/8)*CHOOSE(MID($N302,7,1)+1,1,1.25,2)*(VLOOKUP($M302,$AP:$BC,MATCH($BA$1,$AP$1:$BC$1,0),0)+$I302*(VLOOKUP($M302,$AP:$BC,MATCH($BB$1,$AP$1:$BC$1,0),0)-VLOOKUP($M302,$AP:$BC,MATCH($BA$1,$AP$1:$BC$1,0),0))))),
IF(OR($M302="안 지정 캐릭터 PP 일반등급",$M302="안 지정 캐릭터 PP 영웅등급"),
  IF(AND(OR($B302=10,$B302=11),$M302=OFFSET($M302,-1,0)),OFFSET(R302,-1,0),
    $O302*VLOOKUP($M302,$AP:$BC,MATCH($AZ$1,$AP$1:$BC$1,0),0)),
"그외없음")))))))</f>
        <v>600</v>
      </c>
      <c r="S302" t="str">
        <f ca="1">IF(OR(ISNUMBER(N302),N302="삭제",ISBLANK(N302)),"",
IF(LEFT(N302,5)="Equip",
  IF($BP$1&lt;VLOOKUP(N302,[1]EquipTable!$1:$1048576,MATCH("업데이트순번",[1]EquipTable!$1:$1,0),0),"업데이트순번이상",""),
IF(LEFT(N302,5)="Actor",
  IF($BY$1&lt;VLOOKUP(N302,[2]ActorTable!$1:$1048576,MATCH("업데이트순번",[2]ActorTable!$1:$1,0),0),"업데이트순번이상",""),
"그외없음")))</f>
        <v/>
      </c>
      <c r="T302" t="str">
        <f ca="1">IF(OR(ISNUMBER(N302),N302="삭제",ISBLANK(N302)),"",
IF(LEFT(N302,5)="Equip",IF(MID(N302,7,1)="4","전설",""),
IF(LEFT(N302,5)="Actor",IF(MID(N302,7,1)="2","전설",""),
"그외없음")))</f>
        <v/>
      </c>
      <c r="U302" t="s">
        <v>82</v>
      </c>
      <c r="V302" t="s">
        <v>245</v>
      </c>
      <c r="W302">
        <v>1</v>
      </c>
      <c r="X302" t="s">
        <v>125</v>
      </c>
      <c r="Z302">
        <v>900</v>
      </c>
      <c r="AA302" t="str">
        <f ca="1">IF(ISBLANK(AB302),"",
VLOOKUP(AB302,OFFSET(INDIRECT("$A:$B"),0,MATCH(AB$1&amp;"_Verify",INDIRECT("$1:$1"),0)-1),2,0)
)</f>
        <v>fe</v>
      </c>
      <c r="AB302" t="s">
        <v>82</v>
      </c>
      <c r="AC302" t="s">
        <v>411</v>
      </c>
      <c r="AD302">
        <v>1</v>
      </c>
      <c r="AE302" t="s">
        <v>125</v>
      </c>
      <c r="AG302">
        <v>1300</v>
      </c>
      <c r="AH302" t="str">
        <f ca="1">IF(OR(ISNUMBER(AC302),AC302="삭제",ISBLANK(AC302)),"",
IF(LEFT(AC302,5)="Equip",
  IF($BP$1&lt;VLOOKUP(AC302,[1]EquipTable!$1:$1048576,MATCH("업데이트순번",[1]EquipTable!$1:$1,0),0),"업데이트순번이상",""),
IF(LEFT(AC302,5)="Actor",
  IF($BY$1&lt;VLOOKUP(AC302,[2]ActorTable!$1:$1048576,MATCH("업데이트순번",[2]ActorTable!$1:$1,0),0),"업데이트순번이상",""),
"그외없음")))</f>
        <v/>
      </c>
      <c r="AI302" s="11" t="str">
        <f>IF(OR(ISNUMBER(AC302),AC302="삭제",ISBLANK(AC302)),"",
IF(LEFT(AC302,5)="Equip",IF(MID(AC302,7,1)="4","전설",""),
IF(LEFT(AC302,5)="Actor",IF(MID(AC302,7,1)="2","전설",""),
"그외없음")))</f>
        <v/>
      </c>
      <c r="AJ302" t="str">
        <f>IF(ISBLANK($AB302),"",
IF(AND($B302&gt;=VLOOKUP($AB302,$AP:$AS,3,0),$B302&lt;=VLOOKUP($AB302,$AP:$AS,4,0)),"","슬롯타입이상"))</f>
        <v/>
      </c>
      <c r="AK302" t="str">
        <f ca="1">IF(OR(
  AND(NOT(ISERROR(FIND("상자",AB302))),ISBLANK(AC302)),
  AND(ISBLANK(AB302),ISBLANK(AC302)),
  AND(NOT(ISERROR(FIND("안 지정",AB302))),ISNUMBER(AC302))),"",
IF(AND(NOT(ISERROR(FIND("상자",AB302))),NOT(ISBLANK(AC302))),"밸류불필요",
IF(AND(NOT(ISERROR(FIND("안 지정",AB302))),NOT(ISNUMBER(AC302))),"숫자필요",
IF(NOT(ISERROR(FIND("장비",AB302))),
  IFERROR(VLOOKUP(AC302,[1]EquipTable!$A:$T,MATCH("이름참고",[1]EquipTable!$1:$1,0),0),"장비없음"),
IF(NOT(ISERROR(FIND("캐릭터",AB302))),
  IFERROR(VLOOKUP(AC302,[2]ActorTable!$A:$H,MATCH("이름참고",[2]ActorTable!$1:$1,0),0),"캐릭터없음"),
"")))))</f>
        <v>불안정한 절단기</v>
      </c>
      <c r="AL302">
        <v>1</v>
      </c>
      <c r="AM302" t="str">
        <f ca="1">IF(ROW()=2,AN302,OFFSET(AM302,-1,0)&amp;IF(LEN(AN302)=0,"",","&amp;AN302))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v>
      </c>
      <c r="AN302" t="str">
        <f ca="1">IF(AL302&lt;&gt;1,"",
"{"""&amp;A$1&amp;""":"&amp;A302
&amp;","""&amp;B$1&amp;""":"&amp;B302
&amp;IF(LEN(AA302)=0,"",","""&amp;AA$1&amp;""":"""&amp;AA302&amp;"""")
&amp;IF(LEN(AC302)=0,"",","""&amp;AC$1&amp;""":"""&amp;AC302&amp;"""")
&amp;IF(LEN(AD302)=0,"",","""&amp;AD$1&amp;""":"&amp;AD302)
&amp;IF(LEN(AE302)=0,"",","""&amp;AE$1&amp;""":"""&amp;AE302&amp;"""")
&amp;IF(LEN(AF302)=0,"",","""&amp;AF$1&amp;""":"&amp;AF302)
&amp;IF(LEN(AG302)=0,"",","""&amp;AG$1&amp;""":"&amp;AG302)&amp;"}")</f>
        <v>{"dy":31,"sl":0,"tp":"fe","vl":"Equip0101","cn":1,"pt":"GO","pr":1300}</v>
      </c>
    </row>
    <row r="303" spans="1:40">
      <c r="A303">
        <v>31</v>
      </c>
      <c r="B303">
        <v>1</v>
      </c>
      <c r="C303">
        <f>IF(B303&lt;=9,0,
IF(B303=10,1,2))</f>
        <v>0</v>
      </c>
      <c r="D303">
        <f ca="1">RAND()</f>
        <v>0.80581306875530234</v>
      </c>
      <c r="E303">
        <f ca="1">RAND()</f>
        <v>0.98489256410325576</v>
      </c>
      <c r="F303">
        <f ca="1">RAND()</f>
        <v>0.52335735860650012</v>
      </c>
      <c r="G303">
        <f ca="1">RAND()</f>
        <v>7.3395174238115146E-2</v>
      </c>
      <c r="H303">
        <f ca="1">RAND()</f>
        <v>0.16866106472969999</v>
      </c>
      <c r="I303">
        <f ca="1">RAND()</f>
        <v>8.6444292288758939E-2</v>
      </c>
      <c r="M303" t="str">
        <f ca="1">IF(LEN(J303)&lt;&gt;0,J303,VLOOKUP(D303+$B303,$BJ:$BK,MATCH($BK$1,$BJ$1:$BK$1,0),1))</f>
        <v>지정 장비</v>
      </c>
      <c r="N303" t="str">
        <f ca="1">IF(LEN(K303)&lt;&gt;0,
  IF(LEN($J303)=0,"두 칸 모두 입력",
  IF($J303="지정 장비",K303,INDEX($CA:$CA,MATCH(K303,$CB:$CB,0)))),
IF($M303="삭제","삭제",
IF($M303="지정 장비",VLOOKUP($E303,OFFSET($BS:$BV,0,IF($B303=6,1,IF($B303=7,2,0))),MATCH($BV$1,OFFSET($BS$1:$BV$1,0,IF($B303=6,1,IF($B303=7,2,0))),0),1),
IF(OR($M303="캐릭터 상자 일반등급",$M303="캐릭터 상자 영웅등급"),"삭제",
IF(OR($M303="지정 캐릭터",$M303="지정 캐릭터 PP",IF(ISERROR(FIND("지정 캐릭터 LBP",$M303)),0,1)),
  IF(AND(OR($B303=10,$B303=11),$M303=OFFSET($M303,-1,0)),OFFSET(N303,-1,0),VLOOKUP($E303,$BZ:$CA,MATCH($CA$1,$BZ$1:$CA$1,0),1)),
IF(OR($M303="안 지정 캐릭터 영웅등급",$M303="안 지정 캐릭터 PP 일반등급",$M303="안 지정 캐릭터 PP 영웅등급"),
  IF(AND(OR($B303=10,$B303=11),$M303=OFFSET($M303,-1,0)),OFFSET(N303,-1,0),INT($E303*100000)),
"그외없음"))))))</f>
        <v>Equip8302</v>
      </c>
      <c r="O303">
        <f ca="1">IF(LEN(L303)&lt;&gt;0,
  IF(OR(LEN($J303)=0,LEN($K303)=0),"세 칸 모두 입력",L303),
IF($M303="삭제","삭제",
IF(OR($M303="지정 장비",$M303="캐릭터 상자 일반등급",$M303="캐릭터 상자 영웅등급",$M303="지정 캐릭터",IF(ISERROR(FIND("지정 캐릭터 LBP",$M303)),0,1),$M303="안 지정 캐릭터 영웅등급"),1,
IF($M303="지정 캐릭터 PP",
  IF(AND(OR($B303=10,$B303=11),$M303=OFFSET($M303,-1,0)),OFFSET(O303,-1,0),
    VLOOKUP($M303,$AP:$BB,MATCH($AX$1,$AP$1:$BB$1,0),0)+INT($E303*(VLOOKUP($M303,$AP:$BB,MATCH($AY$1,$AP$1:$BB$1,0),0)-VLOOKUP($M303,$AP:$BB,MATCH($AX$1,$AP$1:$BB$1,0),0)+1))),
IF(OR($M303="안 지정 캐릭터 PP 일반등급",$M303="안 지정 캐릭터 PP 영웅등급"),
  IF(AND(OR($B303=10,$B303=11),$M303=OFFSET($M303,-1,0)),OFFSET(O303,-1,0),
    VLOOKUP($M303,$AP:$BB,MATCH($AX$1,$AP$1:$BB$1,0),0)+INT($E303*(VLOOKUP($M303,$AP:$BB,MATCH($AY$1,$AP$1:$BB$1,0),0)-VLOOKUP($M303,$AP:$BB,MATCH($AX$1,$AP$1:$BB$1,0),0)+1))),
"그외없음")))))</f>
        <v>1</v>
      </c>
      <c r="P303" t="str">
        <f ca="1">IF($M303="삭제","삭제",
IF($M303="지정 장비",
  IF(ISBLANK(VLOOKUP($N303,[1]EquipTable!$1:$1048576,MATCH("표준 GO pr Min",[1]EquipTable!$1:$1,0),0)),"DI",
    IF(ISBLANK(VLOOKUP($N303,[1]EquipTable!$1:$1048576,MATCH("표준 DI pr Min",[1]EquipTable!$1:$1,0),0)),"GO",
      IF(G303&lt;IF($B303&lt;=1,0.5,0.25),"DI","GO"))),
IF(OR($M303="캐릭터 상자 일반등급",$M303="캐릭터 상자 영웅등급"),"DI",
IF(OR($M303="지정 캐릭터",IF(ISERROR(FIND("지정 캐릭터 LBP",$M303)),0,1),$M303="안 지정 캐릭터 영웅등급"),"DI",
IF($M303="지정 캐릭터 PP","DI",
IF(OR($M303="안 지정 캐릭터 PP 일반등급",$M303="안 지정 캐릭터 PP 영웅등급"),"GO",
"그외없음"))))))</f>
        <v>DI</v>
      </c>
      <c r="Q303" t="str">
        <f ca="1">IF($M303="삭제","삭제",
IF($P303="GO","삭제",
IF($M303="지정 장비",
  IF(ISBLANK(VLOOKUP($N303,[1]EquipTable!$1:$1048576,MATCH("표준 DI pp Min",[1]EquipTable!$1:$1,0),0)),"삭제",
    VLOOKUP($N303,[1]EquipTable!$1:$1048576,MATCH("표준 DI pp Min",[1]EquipTable!$1:$1,0),0)+INT($H303*(VLOOKUP($N303,[1]EquipTable!$1:$1048576,MATCH("표준 DI pp Max",[1]EquipTable!$1:$1,0),0)-VLOOKUP($N303,[1]EquipTable!$1:$1048576,MATCH("표준 DI pp Min",[1]EquipTable!$1:$1,0),0)+1))),
IF(OR($M303="캐릭터 상자 일반등급",$M303="캐릭터 상자 영웅등급"),"삭제",
IF(OR($M303="지정 캐릭터",IF(ISERROR(FIND("지정 캐릭터 LBP",$M303)),0,1)),
  IF(AND(OR($B303=10,$B303=11),$M303=OFFSET($M303,-1,0)),OFFSET(Q303,-1,0),
    IF(ISBLANK(VLOOKUP($N303,[2]ActorTable!$1:$1048576,MATCH("표준 DI pp Min",[2]ActorTable!$1:$1,0),0)),"삭제",
      INT(VLOOKUP($M303,$AP:$BC,MATCH($AZ$1,$AP$1:$BC$1,0),0)*(VLOOKUP($N303,[2]ActorTable!$1:$1048576,MATCH("표준 DI pp Min",[2]ActorTable!$1:$1,0),0)+$H303*(VLOOKUP($N303,[2]ActorTable!$1:$1048576,MATCH("표준 DI pp Max",[2]ActorTable!$1:$1,0),0)-VLOOKUP($N303,[2]ActorTable!$1:$1048576,MATCH("표준 DI pp Min",[2]ActorTable!$1:$1,0),0)+1))))),
IF($M303="안 지정 캐릭터 영웅등급",
  IF(AND(OR($B303=10,$B303=11),$M303=OFFSET($M303,-1,0)),OFFSET(Q303,-1,0),
    VLOOKUP($M303,$AP:$BC,MATCH($BB$1,$AP$1:$BC$1,0),0)+INT($H303*(VLOOKUP($M303,$AP:$BC,MATCH($BC$1,$AP$1:$BC$1,0),0)-VLOOKUP($M303,$AP:$BC,MATCH($BB$1,$AP$1:$BC$1,0),0)+1))),
IF($M303="지정 캐릭터 PP",
  IF(AND(OR($B303=10,$B303=11),$M303=OFFSET($M303,-1,0)),OFFSET(Q303,-1,0),
    INT($O303*VLOOKUP($M303,$AP:$BC,MATCH($AZ$1,$AP$1:$BC$1,0),0)*IF($O303&lt;=15,1,1+($O303-15)^0.5/8)*CHOOSE(MID($N303,7,1)+1,1,1.25,2))),
"그외없음")))))))</f>
        <v>삭제</v>
      </c>
      <c r="R303">
        <f ca="1">IF($M303="삭제","삭제",
IF($M303="지정 장비",
  IF($P303="DI",
    VLOOKUP($N303,[1]EquipTable!$1:$1048576,MATCH("표준 DI pr Min",[1]EquipTable!$1:$1,0),0)+INT($I303*(VLOOKUP($N303,[1]EquipTable!$1:$1048576,MATCH("표준 DI pr Max",[1]EquipTable!$1:$1,0),0)-VLOOKUP($N303,[1]EquipTable!$1:$1048576,MATCH("표준 DI pr Min",[1]EquipTable!$1:$1,0),0)+1)),
    ROUNDDOWN(VLOOKUP($N303,[1]EquipTable!$1:$1048576,MATCH("표준 GO pr Min",[1]EquipTable!$1:$1,0),0)+INT($I303*(VLOOKUP($N303,[1]EquipTable!$1:$1048576,MATCH("표준 GO pr Max",[1]EquipTable!$1:$1,0),0)-VLOOKUP($N303,[1]EquipTable!$1:$1048576,MATCH("표준 GO pr Min",[1]EquipTable!$1:$1,0),0)+100)),-2)),
IF(OR($M303="캐릭터 상자 일반등급",$M303="캐릭터 상자 영웅등급"),VLOOKUP($M303,$AP:$BC,MATCH($AZ$1,$AP$1:$BC$1,0),0),
IF(OR($M303="지정 캐릭터",IF(ISERROR(FIND("지정 캐릭터 LBP",$M303)),0,1)),
  IF(AND(OR($B303=10,$B303=11),$M303=OFFSET($M303,-1,0)),OFFSET(R303,-1,0),
    INT(VLOOKUP($M303,$AP:$BC,MATCH($AZ$1,$AP$1:$BC$1,0),0)*(VLOOKUP($N303,[2]ActorTable!$1:$1048576,MATCH("표준 DI pr Min",[2]ActorTable!$1:$1,0),0)+$I303*(VLOOKUP($N303,[2]ActorTable!$1:$1048576,MATCH("표준 DI pr Max",[2]ActorTable!$1:$1,0),0)-VLOOKUP($N303,[2]ActorTable!$1:$1048576,MATCH("표준 DI pr Min",[2]ActorTable!$1:$1,0),0)+1)))),
IF($M303="안 지정 캐릭터 영웅등급",
  IF(AND(OR($B303=10,$B303=11),$M303=OFFSET($M303,-1,0)),OFFSET(R303,-1,0),
    VLOOKUP($M303,$AP:$BC,MATCH($AZ$1,$AP$1:$BC$1,0),0)+INT($I303*(VLOOKUP($M303,$AP:$BC,MATCH($BA$1,$AP$1:$BC$1,0),0)-VLOOKUP($M303,$AP:$BC,MATCH($AZ$1,$AP$1:$BC$1,0),0)+1))),
IF($M303="지정 캐릭터 PP",
  IF(AND(OR($B303=10,$B303=11),$M303=OFFSET($M303,-1,0)),OFFSET(R303,-1,0),
    INT($O303*VLOOKUP($M303,$AP:$BC,MATCH($AZ$1,$AP$1:$BC$1,0),0)*IF($O303&lt;=15,1,1+($O303-15)^0.5/8)*CHOOSE(MID($N303,7,1)+1,1,1.25,2)*(VLOOKUP($M303,$AP:$BC,MATCH($BA$1,$AP$1:$BC$1,0),0)+$I303*(VLOOKUP($M303,$AP:$BC,MATCH($BB$1,$AP$1:$BC$1,0),0)-VLOOKUP($M303,$AP:$BC,MATCH($BA$1,$AP$1:$BC$1,0),0))))),
IF(OR($M303="안 지정 캐릭터 PP 일반등급",$M303="안 지정 캐릭터 PP 영웅등급"),
  IF(AND(OR($B303=10,$B303=11),$M303=OFFSET($M303,-1,0)),OFFSET(R303,-1,0),
    $O303*VLOOKUP($M303,$AP:$BC,MATCH($AZ$1,$AP$1:$BC$1,0),0)),
"그외없음")))))))</f>
        <v>89</v>
      </c>
      <c r="S303" t="str">
        <f ca="1">IF(OR(ISNUMBER(N303),N303="삭제",ISBLANK(N303)),"",
IF(LEFT(N303,5)="Equip",
  IF($BP$1&lt;VLOOKUP(N303,[1]EquipTable!$1:$1048576,MATCH("업데이트순번",[1]EquipTable!$1:$1,0),0),"업데이트순번이상",""),
IF(LEFT(N303,5)="Actor",
  IF($BY$1&lt;VLOOKUP(N303,[2]ActorTable!$1:$1048576,MATCH("업데이트순번",[2]ActorTable!$1:$1,0),0),"업데이트순번이상",""),
"그외없음")))</f>
        <v/>
      </c>
      <c r="T303" t="str">
        <f ca="1">IF(OR(ISNUMBER(N303),N303="삭제",ISBLANK(N303)),"",
IF(LEFT(N303,5)="Equip",IF(MID(N303,7,1)="4","전설",""),
IF(LEFT(N303,5)="Actor",IF(MID(N303,7,1)="2","전설",""),
"그외없음")))</f>
        <v/>
      </c>
      <c r="U303" t="s">
        <v>82</v>
      </c>
      <c r="V303" t="s">
        <v>253</v>
      </c>
      <c r="W303">
        <v>1</v>
      </c>
      <c r="X303" t="s">
        <v>125</v>
      </c>
      <c r="Z303">
        <v>3800</v>
      </c>
      <c r="AA303" t="str">
        <f ca="1">IF(ISBLANK(AB303),"",
VLOOKUP(AB303,OFFSET(INDIRECT("$A:$B"),0,MATCH(AB$1&amp;"_Verify",INDIRECT("$1:$1"),0)-1),2,0)
)</f>
        <v>upn</v>
      </c>
      <c r="AB303" t="s">
        <v>92</v>
      </c>
      <c r="AC303">
        <v>38931</v>
      </c>
      <c r="AD303">
        <v>7</v>
      </c>
      <c r="AE303" t="s">
        <v>125</v>
      </c>
      <c r="AG303">
        <v>2100</v>
      </c>
      <c r="AH303" t="str">
        <f>IF(OR(ISNUMBER(AC303),AC303="삭제",ISBLANK(AC303)),"",
IF(LEFT(AC303,5)="Equip",
  IF($BP$1&lt;VLOOKUP(AC303,[1]EquipTable!$1:$1048576,MATCH("업데이트순번",[1]EquipTable!$1:$1,0),0),"업데이트순번이상",""),
IF(LEFT(AC303,5)="Actor",
  IF($BY$1&lt;VLOOKUP(AC303,[2]ActorTable!$1:$1048576,MATCH("업데이트순번",[2]ActorTable!$1:$1,0),0),"업데이트순번이상",""),
"그외없음")))</f>
        <v/>
      </c>
      <c r="AI303" s="11" t="str">
        <f>IF(OR(ISNUMBER(AC303),AC303="삭제",ISBLANK(AC303)),"",
IF(LEFT(AC303,5)="Equip",IF(MID(AC303,7,1)="4","전설",""),
IF(LEFT(AC303,5)="Actor",IF(MID(AC303,7,1)="2","전설",""),
"그외없음")))</f>
        <v/>
      </c>
      <c r="AJ303" t="str">
        <f>IF(ISBLANK($AB303),"",
IF(AND($B303&gt;=VLOOKUP($AB303,$AP:$AS,3,0),$B303&lt;=VLOOKUP($AB303,$AP:$AS,4,0)),"","슬롯타입이상"))</f>
        <v/>
      </c>
      <c r="AK303" t="str">
        <f>IF(OR(
  AND(NOT(ISERROR(FIND("상자",AB303))),ISBLANK(AC303)),
  AND(ISBLANK(AB303),ISBLANK(AC303)),
  AND(NOT(ISERROR(FIND("안 지정",AB303))),ISNUMBER(AC303))),"",
IF(AND(NOT(ISERROR(FIND("상자",AB303))),NOT(ISBLANK(AC303))),"밸류불필요",
IF(AND(NOT(ISERROR(FIND("안 지정",AB303))),NOT(ISNUMBER(AC303))),"숫자필요",
IF(NOT(ISERROR(FIND("장비",AB303))),
  IFERROR(VLOOKUP(AC303,[1]EquipTable!$A:$T,MATCH("이름참고",[1]EquipTable!$1:$1,0),0),"장비없음"),
IF(NOT(ISERROR(FIND("캐릭터",AB303))),
  IFERROR(VLOOKUP(AC303,[2]ActorTable!$A:$H,MATCH("이름참고",[2]ActorTable!$1:$1,0),0),"캐릭터없음"),
"")))))</f>
        <v/>
      </c>
      <c r="AL303">
        <v>1</v>
      </c>
      <c r="AM303" t="str">
        <f ca="1">IF(ROW()=2,AN303,OFFSET(AM303,-1,0)&amp;IF(LEN(AN303)=0,"",","&amp;AN303))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v>
      </c>
      <c r="AN303" t="str">
        <f ca="1">IF(AL303&lt;&gt;1,"",
"{"""&amp;A$1&amp;""":"&amp;A303
&amp;","""&amp;B$1&amp;""":"&amp;B303
&amp;IF(LEN(AA303)=0,"",","""&amp;AA$1&amp;""":"""&amp;AA303&amp;"""")
&amp;IF(LEN(AC303)=0,"",","""&amp;AC$1&amp;""":"""&amp;AC303&amp;"""")
&amp;IF(LEN(AD303)=0,"",","""&amp;AD$1&amp;""":"&amp;AD303)
&amp;IF(LEN(AE303)=0,"",","""&amp;AE$1&amp;""":"""&amp;AE303&amp;"""")
&amp;IF(LEN(AF303)=0,"",","""&amp;AF$1&amp;""":"&amp;AF303)
&amp;IF(LEN(AG303)=0,"",","""&amp;AG$1&amp;""":"&amp;AG303)&amp;"}")</f>
        <v>{"dy":31,"sl":1,"tp":"upn","vl":"38931","cn":7,"pt":"GO","pr":2100}</v>
      </c>
    </row>
    <row r="304" spans="1:40">
      <c r="A304">
        <v>31</v>
      </c>
      <c r="B304">
        <v>2</v>
      </c>
      <c r="C304">
        <f>IF(B304&lt;=9,0,
IF(B304=10,1,2))</f>
        <v>0</v>
      </c>
      <c r="D304">
        <f ca="1">RAND()</f>
        <v>0.81665819909767479</v>
      </c>
      <c r="E304">
        <f ca="1">RAND()</f>
        <v>0.16877941484579084</v>
      </c>
      <c r="F304">
        <f ca="1">RAND()</f>
        <v>6.213561765624942E-2</v>
      </c>
      <c r="G304">
        <f ca="1">RAND()</f>
        <v>0.94302590884094406</v>
      </c>
      <c r="H304">
        <f ca="1">RAND()</f>
        <v>0.95392270408401258</v>
      </c>
      <c r="I304">
        <f ca="1">RAND()</f>
        <v>0.65304128046030963</v>
      </c>
      <c r="M304" t="str">
        <f ca="1">IF(LEN(J304)&lt;&gt;0,J304,VLOOKUP(D304+$B304,$BJ:$BK,MATCH($BK$1,$BJ$1:$BK$1,0),1))</f>
        <v>안 지정 캐릭터 PP 영웅등급</v>
      </c>
      <c r="N304">
        <f ca="1">IF(LEN(K304)&lt;&gt;0,
  IF(LEN($J304)=0,"두 칸 모두 입력",
  IF($J304="지정 장비",K304,INDEX($CA:$CA,MATCH(K304,$CB:$CB,0)))),
IF($M304="삭제","삭제",
IF($M304="지정 장비",VLOOKUP($E304,OFFSET($BS:$BV,0,IF($B304=6,1,IF($B304=7,2,0))),MATCH($BV$1,OFFSET($BS$1:$BV$1,0,IF($B304=6,1,IF($B304=7,2,0))),0),1),
IF(OR($M304="캐릭터 상자 일반등급",$M304="캐릭터 상자 영웅등급"),"삭제",
IF(OR($M304="지정 캐릭터",$M304="지정 캐릭터 PP",IF(ISERROR(FIND("지정 캐릭터 LBP",$M304)),0,1)),
  IF(AND(OR($B304=10,$B304=11),$M304=OFFSET($M304,-1,0)),OFFSET(N304,-1,0),VLOOKUP($E304,$BZ:$CA,MATCH($CA$1,$BZ$1:$CA$1,0),1)),
IF(OR($M304="안 지정 캐릭터 영웅등급",$M304="안 지정 캐릭터 PP 일반등급",$M304="안 지정 캐릭터 PP 영웅등급"),
  IF(AND(OR($B304=10,$B304=11),$M304=OFFSET($M304,-1,0)),OFFSET(N304,-1,0),INT($E304*100000)),
"그외없음"))))))</f>
        <v>16877</v>
      </c>
      <c r="O304">
        <f ca="1">IF(LEN(L304)&lt;&gt;0,
  IF(OR(LEN($J304)=0,LEN($K304)=0),"세 칸 모두 입력",L304),
IF($M304="삭제","삭제",
IF(OR($M304="지정 장비",$M304="캐릭터 상자 일반등급",$M304="캐릭터 상자 영웅등급",$M304="지정 캐릭터",IF(ISERROR(FIND("지정 캐릭터 LBP",$M304)),0,1),$M304="안 지정 캐릭터 영웅등급"),1,
IF($M304="지정 캐릭터 PP",
  IF(AND(OR($B304=10,$B304=11),$M304=OFFSET($M304,-1,0)),OFFSET(O304,-1,0),
    VLOOKUP($M304,$AP:$BB,MATCH($AX$1,$AP$1:$BB$1,0),0)+INT($E304*(VLOOKUP($M304,$AP:$BB,MATCH($AY$1,$AP$1:$BB$1,0),0)-VLOOKUP($M304,$AP:$BB,MATCH($AX$1,$AP$1:$BB$1,0),0)+1))),
IF(OR($M304="안 지정 캐릭터 PP 일반등급",$M304="안 지정 캐릭터 PP 영웅등급"),
  IF(AND(OR($B304=10,$B304=11),$M304=OFFSET($M304,-1,0)),OFFSET(O304,-1,0),
    VLOOKUP($M304,$AP:$BB,MATCH($AX$1,$AP$1:$BB$1,0),0)+INT($E304*(VLOOKUP($M304,$AP:$BB,MATCH($AY$1,$AP$1:$BB$1,0),0)-VLOOKUP($M304,$AP:$BB,MATCH($AX$1,$AP$1:$BB$1,0),0)+1))),
"그외없음")))))</f>
        <v>5</v>
      </c>
      <c r="P304" t="str">
        <f ca="1">IF($M304="삭제","삭제",
IF($M304="지정 장비",
  IF(ISBLANK(VLOOKUP($N304,[1]EquipTable!$1:$1048576,MATCH("표준 GO pr Min",[1]EquipTable!$1:$1,0),0)),"DI",
    IF(ISBLANK(VLOOKUP($N304,[1]EquipTable!$1:$1048576,MATCH("표준 DI pr Min",[1]EquipTable!$1:$1,0),0)),"GO",
      IF(G304&lt;IF($B304&lt;=1,0.5,0.25),"DI","GO"))),
IF(OR($M304="캐릭터 상자 일반등급",$M304="캐릭터 상자 영웅등급"),"DI",
IF(OR($M304="지정 캐릭터",IF(ISERROR(FIND("지정 캐릭터 LBP",$M304)),0,1),$M304="안 지정 캐릭터 영웅등급"),"DI",
IF($M304="지정 캐릭터 PP","DI",
IF(OR($M304="안 지정 캐릭터 PP 일반등급",$M304="안 지정 캐릭터 PP 영웅등급"),"GO",
"그외없음"))))))</f>
        <v>GO</v>
      </c>
      <c r="Q304" t="str">
        <f ca="1">IF($M304="삭제","삭제",
IF($P304="GO","삭제",
IF($M304="지정 장비",
  IF(ISBLANK(VLOOKUP($N304,[1]EquipTable!$1:$1048576,MATCH("표준 DI pp Min",[1]EquipTable!$1:$1,0),0)),"삭제",
    VLOOKUP($N304,[1]EquipTable!$1:$1048576,MATCH("표준 DI pp Min",[1]EquipTable!$1:$1,0),0)+INT($H304*(VLOOKUP($N304,[1]EquipTable!$1:$1048576,MATCH("표준 DI pp Max",[1]EquipTable!$1:$1,0),0)-VLOOKUP($N304,[1]EquipTable!$1:$1048576,MATCH("표준 DI pp Min",[1]EquipTable!$1:$1,0),0)+1))),
IF(OR($M304="캐릭터 상자 일반등급",$M304="캐릭터 상자 영웅등급"),"삭제",
IF(OR($M304="지정 캐릭터",IF(ISERROR(FIND("지정 캐릭터 LBP",$M304)),0,1)),
  IF(AND(OR($B304=10,$B304=11),$M304=OFFSET($M304,-1,0)),OFFSET(Q304,-1,0),
    IF(ISBLANK(VLOOKUP($N304,[2]ActorTable!$1:$1048576,MATCH("표준 DI pp Min",[2]ActorTable!$1:$1,0),0)),"삭제",
      INT(VLOOKUP($M304,$AP:$BC,MATCH($AZ$1,$AP$1:$BC$1,0),0)*(VLOOKUP($N304,[2]ActorTable!$1:$1048576,MATCH("표준 DI pp Min",[2]ActorTable!$1:$1,0),0)+$H304*(VLOOKUP($N304,[2]ActorTable!$1:$1048576,MATCH("표준 DI pp Max",[2]ActorTable!$1:$1,0),0)-VLOOKUP($N304,[2]ActorTable!$1:$1048576,MATCH("표준 DI pp Min",[2]ActorTable!$1:$1,0),0)+1))))),
IF($M304="안 지정 캐릭터 영웅등급",
  IF(AND(OR($B304=10,$B304=11),$M304=OFFSET($M304,-1,0)),OFFSET(Q304,-1,0),
    VLOOKUP($M304,$AP:$BC,MATCH($BB$1,$AP$1:$BC$1,0),0)+INT($H304*(VLOOKUP($M304,$AP:$BC,MATCH($BC$1,$AP$1:$BC$1,0),0)-VLOOKUP($M304,$AP:$BC,MATCH($BB$1,$AP$1:$BC$1,0),0)+1))),
IF($M304="지정 캐릭터 PP",
  IF(AND(OR($B304=10,$B304=11),$M304=OFFSET($M304,-1,0)),OFFSET(Q304,-1,0),
    INT($O304*VLOOKUP($M304,$AP:$BC,MATCH($AZ$1,$AP$1:$BC$1,0),0)*IF($O304&lt;=15,1,1+($O304-15)^0.5/8)*CHOOSE(MID($N304,7,1)+1,1,1.25,2))),
"그외없음")))))))</f>
        <v>삭제</v>
      </c>
      <c r="R304">
        <f ca="1">IF($M304="삭제","삭제",
IF($M304="지정 장비",
  IF($P304="DI",
    VLOOKUP($N304,[1]EquipTable!$1:$1048576,MATCH("표준 DI pr Min",[1]EquipTable!$1:$1,0),0)+INT($I304*(VLOOKUP($N304,[1]EquipTable!$1:$1048576,MATCH("표준 DI pr Max",[1]EquipTable!$1:$1,0),0)-VLOOKUP($N304,[1]EquipTable!$1:$1048576,MATCH("표준 DI pr Min",[1]EquipTable!$1:$1,0),0)+1)),
    ROUNDDOWN(VLOOKUP($N304,[1]EquipTable!$1:$1048576,MATCH("표준 GO pr Min",[1]EquipTable!$1:$1,0),0)+INT($I304*(VLOOKUP($N304,[1]EquipTable!$1:$1048576,MATCH("표준 GO pr Max",[1]EquipTable!$1:$1,0),0)-VLOOKUP($N304,[1]EquipTable!$1:$1048576,MATCH("표준 GO pr Min",[1]EquipTable!$1:$1,0),0)+100)),-2)),
IF(OR($M304="캐릭터 상자 일반등급",$M304="캐릭터 상자 영웅등급"),VLOOKUP($M304,$AP:$BC,MATCH($AZ$1,$AP$1:$BC$1,0),0),
IF(OR($M304="지정 캐릭터",IF(ISERROR(FIND("지정 캐릭터 LBP",$M304)),0,1)),
  IF(AND(OR($B304=10,$B304=11),$M304=OFFSET($M304,-1,0)),OFFSET(R304,-1,0),
    INT(VLOOKUP($M304,$AP:$BC,MATCH($AZ$1,$AP$1:$BC$1,0),0)*(VLOOKUP($N304,[2]ActorTable!$1:$1048576,MATCH("표준 DI pr Min",[2]ActorTable!$1:$1,0),0)+$I304*(VLOOKUP($N304,[2]ActorTable!$1:$1048576,MATCH("표준 DI pr Max",[2]ActorTable!$1:$1,0),0)-VLOOKUP($N304,[2]ActorTable!$1:$1048576,MATCH("표준 DI pr Min",[2]ActorTable!$1:$1,0),0)+1)))),
IF($M304="안 지정 캐릭터 영웅등급",
  IF(AND(OR($B304=10,$B304=11),$M304=OFFSET($M304,-1,0)),OFFSET(R304,-1,0),
    VLOOKUP($M304,$AP:$BC,MATCH($AZ$1,$AP$1:$BC$1,0),0)+INT($I304*(VLOOKUP($M304,$AP:$BC,MATCH($BA$1,$AP$1:$BC$1,0),0)-VLOOKUP($M304,$AP:$BC,MATCH($AZ$1,$AP$1:$BC$1,0),0)+1))),
IF($M304="지정 캐릭터 PP",
  IF(AND(OR($B304=10,$B304=11),$M304=OFFSET($M304,-1,0)),OFFSET(R304,-1,0),
    INT($O304*VLOOKUP($M304,$AP:$BC,MATCH($AZ$1,$AP$1:$BC$1,0),0)*IF($O304&lt;=15,1,1+($O304-15)^0.5/8)*CHOOSE(MID($N304,7,1)+1,1,1.25,2)*(VLOOKUP($M304,$AP:$BC,MATCH($BA$1,$AP$1:$BC$1,0),0)+$I304*(VLOOKUP($M304,$AP:$BC,MATCH($BB$1,$AP$1:$BC$1,0),0)-VLOOKUP($M304,$AP:$BC,MATCH($BA$1,$AP$1:$BC$1,0),0))))),
IF(OR($M304="안 지정 캐릭터 PP 일반등급",$M304="안 지정 캐릭터 PP 영웅등급"),
  IF(AND(OR($B304=10,$B304=11),$M304=OFFSET($M304,-1,0)),OFFSET(R304,-1,0),
    $O304*VLOOKUP($M304,$AP:$BC,MATCH($AZ$1,$AP$1:$BC$1,0),0)),
"그외없음")))))))</f>
        <v>1500</v>
      </c>
      <c r="S304" t="str">
        <f ca="1">IF(OR(ISNUMBER(N304),N304="삭제",ISBLANK(N304)),"",
IF(LEFT(N304,5)="Equip",
  IF($BP$1&lt;VLOOKUP(N304,[1]EquipTable!$1:$1048576,MATCH("업데이트순번",[1]EquipTable!$1:$1,0),0),"업데이트순번이상",""),
IF(LEFT(N304,5)="Actor",
  IF($BY$1&lt;VLOOKUP(N304,[2]ActorTable!$1:$1048576,MATCH("업데이트순번",[2]ActorTable!$1:$1,0),0),"업데이트순번이상",""),
"그외없음")))</f>
        <v/>
      </c>
      <c r="T304" t="str">
        <f ca="1">IF(OR(ISNUMBER(N304),N304="삭제",ISBLANK(N304)),"",
IF(LEFT(N304,5)="Equip",IF(MID(N304,7,1)="4","전설",""),
IF(LEFT(N304,5)="Actor",IF(MID(N304,7,1)="2","전설",""),
"그외없음")))</f>
        <v/>
      </c>
      <c r="U304" t="s">
        <v>91</v>
      </c>
      <c r="V304">
        <v>34373</v>
      </c>
      <c r="W304">
        <v>11</v>
      </c>
      <c r="X304" t="s">
        <v>125</v>
      </c>
      <c r="Z304">
        <v>1100</v>
      </c>
      <c r="AA304" t="str">
        <f ca="1">IF(ISBLANK(AB304),"",
VLOOKUP(AB304,OFFSET(INDIRECT("$A:$B"),0,MATCH(AB$1&amp;"_Verify",INDIRECT("$1:$1"),0)-1),2,0)
)</f>
        <v>fe</v>
      </c>
      <c r="AB304" t="s">
        <v>82</v>
      </c>
      <c r="AC304" t="s">
        <v>382</v>
      </c>
      <c r="AD304">
        <v>1</v>
      </c>
      <c r="AE304" t="s">
        <v>125</v>
      </c>
      <c r="AG304">
        <v>600</v>
      </c>
      <c r="AH304" t="str">
        <f ca="1">IF(OR(ISNUMBER(AC304),AC304="삭제",ISBLANK(AC304)),"",
IF(LEFT(AC304,5)="Equip",
  IF($BP$1&lt;VLOOKUP(AC304,[1]EquipTable!$1:$1048576,MATCH("업데이트순번",[1]EquipTable!$1:$1,0),0),"업데이트순번이상",""),
IF(LEFT(AC304,5)="Actor",
  IF($BY$1&lt;VLOOKUP(AC304,[2]ActorTable!$1:$1048576,MATCH("업데이트순번",[2]ActorTable!$1:$1,0),0),"업데이트순번이상",""),
"그외없음")))</f>
        <v/>
      </c>
      <c r="AI304" s="11" t="str">
        <f>IF(OR(ISNUMBER(AC304),AC304="삭제",ISBLANK(AC304)),"",
IF(LEFT(AC304,5)="Equip",IF(MID(AC304,7,1)="4","전설",""),
IF(LEFT(AC304,5)="Actor",IF(MID(AC304,7,1)="2","전설",""),
"그외없음")))</f>
        <v/>
      </c>
      <c r="AJ304" t="str">
        <f>IF(ISBLANK($AB304),"",
IF(AND($B304&gt;=VLOOKUP($AB304,$AP:$AS,3,0),$B304&lt;=VLOOKUP($AB304,$AP:$AS,4,0)),"","슬롯타입이상"))</f>
        <v/>
      </c>
      <c r="AK304" t="str">
        <f ca="1">IF(OR(
  AND(NOT(ISERROR(FIND("상자",AB304))),ISBLANK(AC304)),
  AND(ISBLANK(AB304),ISBLANK(AC304)),
  AND(NOT(ISERROR(FIND("안 지정",AB304))),ISNUMBER(AC304))),"",
IF(AND(NOT(ISERROR(FIND("상자",AB304))),NOT(ISBLANK(AC304))),"밸류불필요",
IF(AND(NOT(ISERROR(FIND("안 지정",AB304))),NOT(ISNUMBER(AC304))),"숫자필요",
IF(NOT(ISERROR(FIND("장비",AB304))),
  IFERROR(VLOOKUP(AC304,[1]EquipTable!$A:$T,MATCH("이름참고",[1]EquipTable!$1:$1,0),0),"장비없음"),
IF(NOT(ISERROR(FIND("캐릭터",AB304))),
  IFERROR(VLOOKUP(AC304,[2]ActorTable!$A:$H,MATCH("이름참고",[2]ActorTable!$1:$1,0),0),"캐릭터없음"),
"")))))</f>
        <v>블레이드 보우</v>
      </c>
      <c r="AL304">
        <v>1</v>
      </c>
      <c r="AM304" t="str">
        <f ca="1">IF(ROW()=2,AN304,OFFSET(AM304,-1,0)&amp;IF(LEN(AN304)=0,"",","&amp;AN304))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v>
      </c>
      <c r="AN304" t="str">
        <f ca="1">IF(AL304&lt;&gt;1,"",
"{"""&amp;A$1&amp;""":"&amp;A304
&amp;","""&amp;B$1&amp;""":"&amp;B304
&amp;IF(LEN(AA304)=0,"",","""&amp;AA$1&amp;""":"""&amp;AA304&amp;"""")
&amp;IF(LEN(AC304)=0,"",","""&amp;AC$1&amp;""":"""&amp;AC304&amp;"""")
&amp;IF(LEN(AD304)=0,"",","""&amp;AD$1&amp;""":"&amp;AD304)
&amp;IF(LEN(AE304)=0,"",","""&amp;AE$1&amp;""":"""&amp;AE304&amp;"""")
&amp;IF(LEN(AF304)=0,"",","""&amp;AF$1&amp;""":"&amp;AF304)
&amp;IF(LEN(AG304)=0,"",","""&amp;AG$1&amp;""":"&amp;AG304)&amp;"}")</f>
        <v>{"dy":31,"sl":2,"tp":"fe","vl":"Equip2002","cn":1,"pt":"GO","pr":600}</v>
      </c>
    </row>
    <row r="305" spans="1:40">
      <c r="A305">
        <v>31</v>
      </c>
      <c r="B305">
        <v>3</v>
      </c>
      <c r="C305">
        <f>IF(B305&lt;=9,0,
IF(B305=10,1,2))</f>
        <v>0</v>
      </c>
      <c r="D305">
        <f ca="1">RAND()</f>
        <v>0.52165961027267671</v>
      </c>
      <c r="E305">
        <f ca="1">RAND()</f>
        <v>0.91004556708364837</v>
      </c>
      <c r="F305">
        <f ca="1">RAND()</f>
        <v>0.45594300314415415</v>
      </c>
      <c r="G305">
        <f ca="1">RAND()</f>
        <v>0.1470029831599956</v>
      </c>
      <c r="H305">
        <f ca="1">RAND()</f>
        <v>0.79445669697442378</v>
      </c>
      <c r="I305">
        <f ca="1">RAND()</f>
        <v>0.82576543894532561</v>
      </c>
      <c r="M305" t="str">
        <f ca="1">IF(LEN(J305)&lt;&gt;0,J305,VLOOKUP(D305+$B305,$BJ:$BK,MATCH($BK$1,$BJ$1:$BK$1,0),1))</f>
        <v>안 지정 캐릭터 PP 일반등급</v>
      </c>
      <c r="N305">
        <f ca="1">IF(LEN(K305)&lt;&gt;0,
  IF(LEN($J305)=0,"두 칸 모두 입력",
  IF($J305="지정 장비",K305,INDEX($CA:$CA,MATCH(K305,$CB:$CB,0)))),
IF($M305="삭제","삭제",
IF($M305="지정 장비",VLOOKUP($E305,OFFSET($BS:$BV,0,IF($B305=6,1,IF($B305=7,2,0))),MATCH($BV$1,OFFSET($BS$1:$BV$1,0,IF($B305=6,1,IF($B305=7,2,0))),0),1),
IF(OR($M305="캐릭터 상자 일반등급",$M305="캐릭터 상자 영웅등급"),"삭제",
IF(OR($M305="지정 캐릭터",$M305="지정 캐릭터 PP",IF(ISERROR(FIND("지정 캐릭터 LBP",$M305)),0,1)),
  IF(AND(OR($B305=10,$B305=11),$M305=OFFSET($M305,-1,0)),OFFSET(N305,-1,0),VLOOKUP($E305,$BZ:$CA,MATCH($CA$1,$BZ$1:$CA$1,0),1)),
IF(OR($M305="안 지정 캐릭터 영웅등급",$M305="안 지정 캐릭터 PP 일반등급",$M305="안 지정 캐릭터 PP 영웅등급"),
  IF(AND(OR($B305=10,$B305=11),$M305=OFFSET($M305,-1,0)),OFFSET(N305,-1,0),INT($E305*100000)),
"그외없음"))))))</f>
        <v>91004</v>
      </c>
      <c r="O305">
        <f ca="1">IF(LEN(L305)&lt;&gt;0,
  IF(OR(LEN($J305)=0,LEN($K305)=0),"세 칸 모두 입력",L305),
IF($M305="삭제","삭제",
IF(OR($M305="지정 장비",$M305="캐릭터 상자 일반등급",$M305="캐릭터 상자 영웅등급",$M305="지정 캐릭터",IF(ISERROR(FIND("지정 캐릭터 LBP",$M305)),0,1),$M305="안 지정 캐릭터 영웅등급"),1,
IF($M305="지정 캐릭터 PP",
  IF(AND(OR($B305=10,$B305=11),$M305=OFFSET($M305,-1,0)),OFFSET(O305,-1,0),
    VLOOKUP($M305,$AP:$BB,MATCH($AX$1,$AP$1:$BB$1,0),0)+INT($E305*(VLOOKUP($M305,$AP:$BB,MATCH($AY$1,$AP$1:$BB$1,0),0)-VLOOKUP($M305,$AP:$BB,MATCH($AX$1,$AP$1:$BB$1,0),0)+1))),
IF(OR($M305="안 지정 캐릭터 PP 일반등급",$M305="안 지정 캐릭터 PP 영웅등급"),
  IF(AND(OR($B305=10,$B305=11),$M305=OFFSET($M305,-1,0)),OFFSET(O305,-1,0),
    VLOOKUP($M305,$AP:$BB,MATCH($AX$1,$AP$1:$BB$1,0),0)+INT($E305*(VLOOKUP($M305,$AP:$BB,MATCH($AY$1,$AP$1:$BB$1,0),0)-VLOOKUP($M305,$AP:$BB,MATCH($AX$1,$AP$1:$BB$1,0),0)+1))),
"그외없음")))))</f>
        <v>13</v>
      </c>
      <c r="P305" t="str">
        <f ca="1">IF($M305="삭제","삭제",
IF($M305="지정 장비",
  IF(ISBLANK(VLOOKUP($N305,[1]EquipTable!$1:$1048576,MATCH("표준 GO pr Min",[1]EquipTable!$1:$1,0),0)),"DI",
    IF(ISBLANK(VLOOKUP($N305,[1]EquipTable!$1:$1048576,MATCH("표준 DI pr Min",[1]EquipTable!$1:$1,0),0)),"GO",
      IF(G305&lt;IF($B305&lt;=1,0.5,0.25),"DI","GO"))),
IF(OR($M305="캐릭터 상자 일반등급",$M305="캐릭터 상자 영웅등급"),"DI",
IF(OR($M305="지정 캐릭터",IF(ISERROR(FIND("지정 캐릭터 LBP",$M305)),0,1),$M305="안 지정 캐릭터 영웅등급"),"DI",
IF($M305="지정 캐릭터 PP","DI",
IF(OR($M305="안 지정 캐릭터 PP 일반등급",$M305="안 지정 캐릭터 PP 영웅등급"),"GO",
"그외없음"))))))</f>
        <v>GO</v>
      </c>
      <c r="Q305" t="str">
        <f ca="1">IF($M305="삭제","삭제",
IF($P305="GO","삭제",
IF($M305="지정 장비",
  IF(ISBLANK(VLOOKUP($N305,[1]EquipTable!$1:$1048576,MATCH("표준 DI pp Min",[1]EquipTable!$1:$1,0),0)),"삭제",
    VLOOKUP($N305,[1]EquipTable!$1:$1048576,MATCH("표준 DI pp Min",[1]EquipTable!$1:$1,0),0)+INT($H305*(VLOOKUP($N305,[1]EquipTable!$1:$1048576,MATCH("표준 DI pp Max",[1]EquipTable!$1:$1,0),0)-VLOOKUP($N305,[1]EquipTable!$1:$1048576,MATCH("표준 DI pp Min",[1]EquipTable!$1:$1,0),0)+1))),
IF(OR($M305="캐릭터 상자 일반등급",$M305="캐릭터 상자 영웅등급"),"삭제",
IF(OR($M305="지정 캐릭터",IF(ISERROR(FIND("지정 캐릭터 LBP",$M305)),0,1)),
  IF(AND(OR($B305=10,$B305=11),$M305=OFFSET($M305,-1,0)),OFFSET(Q305,-1,0),
    IF(ISBLANK(VLOOKUP($N305,[2]ActorTable!$1:$1048576,MATCH("표준 DI pp Min",[2]ActorTable!$1:$1,0),0)),"삭제",
      INT(VLOOKUP($M305,$AP:$BC,MATCH($AZ$1,$AP$1:$BC$1,0),0)*(VLOOKUP($N305,[2]ActorTable!$1:$1048576,MATCH("표준 DI pp Min",[2]ActorTable!$1:$1,0),0)+$H305*(VLOOKUP($N305,[2]ActorTable!$1:$1048576,MATCH("표준 DI pp Max",[2]ActorTable!$1:$1,0),0)-VLOOKUP($N305,[2]ActorTable!$1:$1048576,MATCH("표준 DI pp Min",[2]ActorTable!$1:$1,0),0)+1))))),
IF($M305="안 지정 캐릭터 영웅등급",
  IF(AND(OR($B305=10,$B305=11),$M305=OFFSET($M305,-1,0)),OFFSET(Q305,-1,0),
    VLOOKUP($M305,$AP:$BC,MATCH($BB$1,$AP$1:$BC$1,0),0)+INT($H305*(VLOOKUP($M305,$AP:$BC,MATCH($BC$1,$AP$1:$BC$1,0),0)-VLOOKUP($M305,$AP:$BC,MATCH($BB$1,$AP$1:$BC$1,0),0)+1))),
IF($M305="지정 캐릭터 PP",
  IF(AND(OR($B305=10,$B305=11),$M305=OFFSET($M305,-1,0)),OFFSET(Q305,-1,0),
    INT($O305*VLOOKUP($M305,$AP:$BC,MATCH($AZ$1,$AP$1:$BC$1,0),0)*IF($O305&lt;=15,1,1+($O305-15)^0.5/8)*CHOOSE(MID($N305,7,1)+1,1,1.25,2))),
"그외없음")))))))</f>
        <v>삭제</v>
      </c>
      <c r="R305">
        <f ca="1">IF($M305="삭제","삭제",
IF($M305="지정 장비",
  IF($P305="DI",
    VLOOKUP($N305,[1]EquipTable!$1:$1048576,MATCH("표준 DI pr Min",[1]EquipTable!$1:$1,0),0)+INT($I305*(VLOOKUP($N305,[1]EquipTable!$1:$1048576,MATCH("표준 DI pr Max",[1]EquipTable!$1:$1,0),0)-VLOOKUP($N305,[1]EquipTable!$1:$1048576,MATCH("표준 DI pr Min",[1]EquipTable!$1:$1,0),0)+1)),
    ROUNDDOWN(VLOOKUP($N305,[1]EquipTable!$1:$1048576,MATCH("표준 GO pr Min",[1]EquipTable!$1:$1,0),0)+INT($I305*(VLOOKUP($N305,[1]EquipTable!$1:$1048576,MATCH("표준 GO pr Max",[1]EquipTable!$1:$1,0),0)-VLOOKUP($N305,[1]EquipTable!$1:$1048576,MATCH("표준 GO pr Min",[1]EquipTable!$1:$1,0),0)+100)),-2)),
IF(OR($M305="캐릭터 상자 일반등급",$M305="캐릭터 상자 영웅등급"),VLOOKUP($M305,$AP:$BC,MATCH($AZ$1,$AP$1:$BC$1,0),0),
IF(OR($M305="지정 캐릭터",IF(ISERROR(FIND("지정 캐릭터 LBP",$M305)),0,1)),
  IF(AND(OR($B305=10,$B305=11),$M305=OFFSET($M305,-1,0)),OFFSET(R305,-1,0),
    INT(VLOOKUP($M305,$AP:$BC,MATCH($AZ$1,$AP$1:$BC$1,0),0)*(VLOOKUP($N305,[2]ActorTable!$1:$1048576,MATCH("표준 DI pr Min",[2]ActorTable!$1:$1,0),0)+$I305*(VLOOKUP($N305,[2]ActorTable!$1:$1048576,MATCH("표준 DI pr Max",[2]ActorTable!$1:$1,0),0)-VLOOKUP($N305,[2]ActorTable!$1:$1048576,MATCH("표준 DI pr Min",[2]ActorTable!$1:$1,0),0)+1)))),
IF($M305="안 지정 캐릭터 영웅등급",
  IF(AND(OR($B305=10,$B305=11),$M305=OFFSET($M305,-1,0)),OFFSET(R305,-1,0),
    VLOOKUP($M305,$AP:$BC,MATCH($AZ$1,$AP$1:$BC$1,0),0)+INT($I305*(VLOOKUP($M305,$AP:$BC,MATCH($BA$1,$AP$1:$BC$1,0),0)-VLOOKUP($M305,$AP:$BC,MATCH($AZ$1,$AP$1:$BC$1,0),0)+1))),
IF($M305="지정 캐릭터 PP",
  IF(AND(OR($B305=10,$B305=11),$M305=OFFSET($M305,-1,0)),OFFSET(R305,-1,0),
    INT($O305*VLOOKUP($M305,$AP:$BC,MATCH($AZ$1,$AP$1:$BC$1,0),0)*IF($O305&lt;=15,1,1+($O305-15)^0.5/8)*CHOOSE(MID($N305,7,1)+1,1,1.25,2)*(VLOOKUP($M305,$AP:$BC,MATCH($BA$1,$AP$1:$BC$1,0),0)+$I305*(VLOOKUP($M305,$AP:$BC,MATCH($BB$1,$AP$1:$BC$1,0),0)-VLOOKUP($M305,$AP:$BC,MATCH($BA$1,$AP$1:$BC$1,0),0))))),
IF(OR($M305="안 지정 캐릭터 PP 일반등급",$M305="안 지정 캐릭터 PP 영웅등급"),
  IF(AND(OR($B305=10,$B305=11),$M305=OFFSET($M305,-1,0)),OFFSET(R305,-1,0),
    $O305*VLOOKUP($M305,$AP:$BC,MATCH($AZ$1,$AP$1:$BC$1,0),0)),
"그외없음")))))))</f>
        <v>3900</v>
      </c>
      <c r="S305" t="str">
        <f ca="1">IF(OR(ISNUMBER(N305),N305="삭제",ISBLANK(N305)),"",
IF(LEFT(N305,5)="Equip",
  IF($BP$1&lt;VLOOKUP(N305,[1]EquipTable!$1:$1048576,MATCH("업데이트순번",[1]EquipTable!$1:$1,0),0),"업데이트순번이상",""),
IF(LEFT(N305,5)="Actor",
  IF($BY$1&lt;VLOOKUP(N305,[2]ActorTable!$1:$1048576,MATCH("업데이트순번",[2]ActorTable!$1:$1,0),0),"업데이트순번이상",""),
"그외없음")))</f>
        <v/>
      </c>
      <c r="T305" t="str">
        <f ca="1">IF(OR(ISNUMBER(N305),N305="삭제",ISBLANK(N305)),"",
IF(LEFT(N305,5)="Equip",IF(MID(N305,7,1)="4","전설",""),
IF(LEFT(N305,5)="Actor",IF(MID(N305,7,1)="2","전설",""),
"그외없음")))</f>
        <v/>
      </c>
      <c r="U305" t="s">
        <v>92</v>
      </c>
      <c r="V305">
        <v>55082</v>
      </c>
      <c r="W305">
        <v>12</v>
      </c>
      <c r="X305" t="s">
        <v>125</v>
      </c>
      <c r="Z305">
        <v>1200</v>
      </c>
      <c r="AA305" t="str">
        <f ca="1">IF(ISBLANK(AB305),"",
VLOOKUP(AB305,OFFSET(INDIRECT("$A:$B"),0,MATCH(AB$1&amp;"_Verify",INDIRECT("$1:$1"),0)-1),2,0)
)</f>
        <v>fe</v>
      </c>
      <c r="AB305" t="s">
        <v>82</v>
      </c>
      <c r="AC305" t="s">
        <v>394</v>
      </c>
      <c r="AD305">
        <v>1</v>
      </c>
      <c r="AE305" t="s">
        <v>125</v>
      </c>
      <c r="AG305">
        <v>3300</v>
      </c>
      <c r="AH305" t="str">
        <f ca="1">IF(OR(ISNUMBER(AC305),AC305="삭제",ISBLANK(AC305)),"",
IF(LEFT(AC305,5)="Equip",
  IF($BP$1&lt;VLOOKUP(AC305,[1]EquipTable!$1:$1048576,MATCH("업데이트순번",[1]EquipTable!$1:$1,0),0),"업데이트순번이상",""),
IF(LEFT(AC305,5)="Actor",
  IF($BY$1&lt;VLOOKUP(AC305,[2]ActorTable!$1:$1048576,MATCH("업데이트순번",[2]ActorTable!$1:$1,0),0),"업데이트순번이상",""),
"그외없음")))</f>
        <v/>
      </c>
      <c r="AI305" s="11" t="str">
        <f>IF(OR(ISNUMBER(AC305),AC305="삭제",ISBLANK(AC305)),"",
IF(LEFT(AC305,5)="Equip",IF(MID(AC305,7,1)="4","전설",""),
IF(LEFT(AC305,5)="Actor",IF(MID(AC305,7,1)="2","전설",""),
"그외없음")))</f>
        <v/>
      </c>
      <c r="AJ305" t="str">
        <f>IF(ISBLANK($AB305),"",
IF(AND($B305&gt;=VLOOKUP($AB305,$AP:$AS,3,0),$B305&lt;=VLOOKUP($AB305,$AP:$AS,4,0)),"","슬롯타입이상"))</f>
        <v/>
      </c>
      <c r="AK305" t="str">
        <f ca="1">IF(OR(
  AND(NOT(ISERROR(FIND("상자",AB305))),ISBLANK(AC305)),
  AND(ISBLANK(AB305),ISBLANK(AC305)),
  AND(NOT(ISERROR(FIND("안 지정",AB305))),ISNUMBER(AC305))),"",
IF(AND(NOT(ISERROR(FIND("상자",AB305))),NOT(ISBLANK(AC305))),"밸류불필요",
IF(AND(NOT(ISERROR(FIND("안 지정",AB305))),NOT(ISNUMBER(AC305))),"숫자필요",
IF(NOT(ISERROR(FIND("장비",AB305))),
  IFERROR(VLOOKUP(AC305,[1]EquipTable!$A:$T,MATCH("이름참고",[1]EquipTable!$1:$1,0),0),"장비없음"),
IF(NOT(ISERROR(FIND("캐릭터",AB305))),
  IFERROR(VLOOKUP(AC305,[2]ActorTable!$A:$H,MATCH("이름참고",[2]ActorTable!$1:$1,0),0),"캐릭터없음"),
"")))))</f>
        <v>빛의 트랩</v>
      </c>
      <c r="AL305">
        <v>1</v>
      </c>
      <c r="AM305" t="str">
        <f ca="1">IF(ROW()=2,AN305,OFFSET(AM305,-1,0)&amp;IF(LEN(AN305)=0,"",","&amp;AN305))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v>
      </c>
      <c r="AN305" t="str">
        <f ca="1">IF(AL305&lt;&gt;1,"",
"{"""&amp;A$1&amp;""":"&amp;A305
&amp;","""&amp;B$1&amp;""":"&amp;B305
&amp;IF(LEN(AA305)=0,"",","""&amp;AA$1&amp;""":"""&amp;AA305&amp;"""")
&amp;IF(LEN(AC305)=0,"",","""&amp;AC$1&amp;""":"""&amp;AC305&amp;"""")
&amp;IF(LEN(AD305)=0,"",","""&amp;AD$1&amp;""":"&amp;AD305)
&amp;IF(LEN(AE305)=0,"",","""&amp;AE$1&amp;""":"""&amp;AE305&amp;"""")
&amp;IF(LEN(AF305)=0,"",","""&amp;AF$1&amp;""":"&amp;AF305)
&amp;IF(LEN(AG305)=0,"",","""&amp;AG$1&amp;""":"&amp;AG305)&amp;"}")</f>
        <v>{"dy":31,"sl":3,"tp":"fe","vl":"Equip3201","cn":1,"pt":"GO","pr":3300}</v>
      </c>
    </row>
    <row r="306" spans="1:40">
      <c r="A306">
        <v>31</v>
      </c>
      <c r="B306">
        <v>4</v>
      </c>
      <c r="C306">
        <f>IF(B306&lt;=9,0,
IF(B306=10,1,2))</f>
        <v>0</v>
      </c>
      <c r="D306">
        <f ca="1">RAND()</f>
        <v>0.23606844751226708</v>
      </c>
      <c r="E306">
        <f ca="1">RAND()</f>
        <v>0.88153373731870077</v>
      </c>
      <c r="F306">
        <f ca="1">RAND()</f>
        <v>0.34524509596515707</v>
      </c>
      <c r="G306">
        <f ca="1">RAND()</f>
        <v>0.77258205430931026</v>
      </c>
      <c r="H306">
        <f ca="1">RAND()</f>
        <v>0.84818282560888614</v>
      </c>
      <c r="I306">
        <f ca="1">RAND()</f>
        <v>0.8864126077655422</v>
      </c>
      <c r="M306" t="str">
        <f ca="1">IF(LEN(J306)&lt;&gt;0,J306,VLOOKUP(D306+$B306,$BJ:$BK,MATCH($BK$1,$BJ$1:$BK$1,0),1))</f>
        <v>안 지정 캐릭터 PP 일반등급</v>
      </c>
      <c r="N306">
        <f ca="1">IF(LEN(K306)&lt;&gt;0,
  IF(LEN($J306)=0,"두 칸 모두 입력",
  IF($J306="지정 장비",K306,INDEX($CA:$CA,MATCH(K306,$CB:$CB,0)))),
IF($M306="삭제","삭제",
IF($M306="지정 장비",VLOOKUP($E306,OFFSET($BS:$BV,0,IF($B306=6,1,IF($B306=7,2,0))),MATCH($BV$1,OFFSET($BS$1:$BV$1,0,IF($B306=6,1,IF($B306=7,2,0))),0),1),
IF(OR($M306="캐릭터 상자 일반등급",$M306="캐릭터 상자 영웅등급"),"삭제",
IF(OR($M306="지정 캐릭터",$M306="지정 캐릭터 PP",IF(ISERROR(FIND("지정 캐릭터 LBP",$M306)),0,1)),
  IF(AND(OR($B306=10,$B306=11),$M306=OFFSET($M306,-1,0)),OFFSET(N306,-1,0),VLOOKUP($E306,$BZ:$CA,MATCH($CA$1,$BZ$1:$CA$1,0),1)),
IF(OR($M306="안 지정 캐릭터 영웅등급",$M306="안 지정 캐릭터 PP 일반등급",$M306="안 지정 캐릭터 PP 영웅등급"),
  IF(AND(OR($B306=10,$B306=11),$M306=OFFSET($M306,-1,0)),OFFSET(N306,-1,0),INT($E306*100000)),
"그외없음"))))))</f>
        <v>88153</v>
      </c>
      <c r="O306">
        <f ca="1">IF(LEN(L306)&lt;&gt;0,
  IF(OR(LEN($J306)=0,LEN($K306)=0),"세 칸 모두 입력",L306),
IF($M306="삭제","삭제",
IF(OR($M306="지정 장비",$M306="캐릭터 상자 일반등급",$M306="캐릭터 상자 영웅등급",$M306="지정 캐릭터",IF(ISERROR(FIND("지정 캐릭터 LBP",$M306)),0,1),$M306="안 지정 캐릭터 영웅등급"),1,
IF($M306="지정 캐릭터 PP",
  IF(AND(OR($B306=10,$B306=11),$M306=OFFSET($M306,-1,0)),OFFSET(O306,-1,0),
    VLOOKUP($M306,$AP:$BB,MATCH($AX$1,$AP$1:$BB$1,0),0)+INT($E306*(VLOOKUP($M306,$AP:$BB,MATCH($AY$1,$AP$1:$BB$1,0),0)-VLOOKUP($M306,$AP:$BB,MATCH($AX$1,$AP$1:$BB$1,0),0)+1))),
IF(OR($M306="안 지정 캐릭터 PP 일반등급",$M306="안 지정 캐릭터 PP 영웅등급"),
  IF(AND(OR($B306=10,$B306=11),$M306=OFFSET($M306,-1,0)),OFFSET(O306,-1,0),
    VLOOKUP($M306,$AP:$BB,MATCH($AX$1,$AP$1:$BB$1,0),0)+INT($E306*(VLOOKUP($M306,$AP:$BB,MATCH($AY$1,$AP$1:$BB$1,0),0)-VLOOKUP($M306,$AP:$BB,MATCH($AX$1,$AP$1:$BB$1,0),0)+1))),
"그외없음")))))</f>
        <v>13</v>
      </c>
      <c r="P306" t="str">
        <f ca="1">IF($M306="삭제","삭제",
IF($M306="지정 장비",
  IF(ISBLANK(VLOOKUP($N306,[1]EquipTable!$1:$1048576,MATCH("표준 GO pr Min",[1]EquipTable!$1:$1,0),0)),"DI",
    IF(ISBLANK(VLOOKUP($N306,[1]EquipTable!$1:$1048576,MATCH("표준 DI pr Min",[1]EquipTable!$1:$1,0),0)),"GO",
      IF(G306&lt;IF($B306&lt;=1,0.5,0.25),"DI","GO"))),
IF(OR($M306="캐릭터 상자 일반등급",$M306="캐릭터 상자 영웅등급"),"DI",
IF(OR($M306="지정 캐릭터",IF(ISERROR(FIND("지정 캐릭터 LBP",$M306)),0,1),$M306="안 지정 캐릭터 영웅등급"),"DI",
IF($M306="지정 캐릭터 PP","DI",
IF(OR($M306="안 지정 캐릭터 PP 일반등급",$M306="안 지정 캐릭터 PP 영웅등급"),"GO",
"그외없음"))))))</f>
        <v>GO</v>
      </c>
      <c r="Q306" t="str">
        <f ca="1">IF($M306="삭제","삭제",
IF($P306="GO","삭제",
IF($M306="지정 장비",
  IF(ISBLANK(VLOOKUP($N306,[1]EquipTable!$1:$1048576,MATCH("표준 DI pp Min",[1]EquipTable!$1:$1,0),0)),"삭제",
    VLOOKUP($N306,[1]EquipTable!$1:$1048576,MATCH("표준 DI pp Min",[1]EquipTable!$1:$1,0),0)+INT($H306*(VLOOKUP($N306,[1]EquipTable!$1:$1048576,MATCH("표준 DI pp Max",[1]EquipTable!$1:$1,0),0)-VLOOKUP($N306,[1]EquipTable!$1:$1048576,MATCH("표준 DI pp Min",[1]EquipTable!$1:$1,0),0)+1))),
IF(OR($M306="캐릭터 상자 일반등급",$M306="캐릭터 상자 영웅등급"),"삭제",
IF(OR($M306="지정 캐릭터",IF(ISERROR(FIND("지정 캐릭터 LBP",$M306)),0,1)),
  IF(AND(OR($B306=10,$B306=11),$M306=OFFSET($M306,-1,0)),OFFSET(Q306,-1,0),
    IF(ISBLANK(VLOOKUP($N306,[2]ActorTable!$1:$1048576,MATCH("표준 DI pp Min",[2]ActorTable!$1:$1,0),0)),"삭제",
      INT(VLOOKUP($M306,$AP:$BC,MATCH($AZ$1,$AP$1:$BC$1,0),0)*(VLOOKUP($N306,[2]ActorTable!$1:$1048576,MATCH("표준 DI pp Min",[2]ActorTable!$1:$1,0),0)+$H306*(VLOOKUP($N306,[2]ActorTable!$1:$1048576,MATCH("표준 DI pp Max",[2]ActorTable!$1:$1,0),0)-VLOOKUP($N306,[2]ActorTable!$1:$1048576,MATCH("표준 DI pp Min",[2]ActorTable!$1:$1,0),0)+1))))),
IF($M306="안 지정 캐릭터 영웅등급",
  IF(AND(OR($B306=10,$B306=11),$M306=OFFSET($M306,-1,0)),OFFSET(Q306,-1,0),
    VLOOKUP($M306,$AP:$BC,MATCH($BB$1,$AP$1:$BC$1,0),0)+INT($H306*(VLOOKUP($M306,$AP:$BC,MATCH($BC$1,$AP$1:$BC$1,0),0)-VLOOKUP($M306,$AP:$BC,MATCH($BB$1,$AP$1:$BC$1,0),0)+1))),
IF($M306="지정 캐릭터 PP",
  IF(AND(OR($B306=10,$B306=11),$M306=OFFSET($M306,-1,0)),OFFSET(Q306,-1,0),
    INT($O306*VLOOKUP($M306,$AP:$BC,MATCH($AZ$1,$AP$1:$BC$1,0),0)*IF($O306&lt;=15,1,1+($O306-15)^0.5/8)*CHOOSE(MID($N306,7,1)+1,1,1.25,2))),
"그외없음")))))))</f>
        <v>삭제</v>
      </c>
      <c r="R306">
        <f ca="1">IF($M306="삭제","삭제",
IF($M306="지정 장비",
  IF($P306="DI",
    VLOOKUP($N306,[1]EquipTable!$1:$1048576,MATCH("표준 DI pr Min",[1]EquipTable!$1:$1,0),0)+INT($I306*(VLOOKUP($N306,[1]EquipTable!$1:$1048576,MATCH("표준 DI pr Max",[1]EquipTable!$1:$1,0),0)-VLOOKUP($N306,[1]EquipTable!$1:$1048576,MATCH("표준 DI pr Min",[1]EquipTable!$1:$1,0),0)+1)),
    ROUNDDOWN(VLOOKUP($N306,[1]EquipTable!$1:$1048576,MATCH("표준 GO pr Min",[1]EquipTable!$1:$1,0),0)+INT($I306*(VLOOKUP($N306,[1]EquipTable!$1:$1048576,MATCH("표준 GO pr Max",[1]EquipTable!$1:$1,0),0)-VLOOKUP($N306,[1]EquipTable!$1:$1048576,MATCH("표준 GO pr Min",[1]EquipTable!$1:$1,0),0)+100)),-2)),
IF(OR($M306="캐릭터 상자 일반등급",$M306="캐릭터 상자 영웅등급"),VLOOKUP($M306,$AP:$BC,MATCH($AZ$1,$AP$1:$BC$1,0),0),
IF(OR($M306="지정 캐릭터",IF(ISERROR(FIND("지정 캐릭터 LBP",$M306)),0,1)),
  IF(AND(OR($B306=10,$B306=11),$M306=OFFSET($M306,-1,0)),OFFSET(R306,-1,0),
    INT(VLOOKUP($M306,$AP:$BC,MATCH($AZ$1,$AP$1:$BC$1,0),0)*(VLOOKUP($N306,[2]ActorTable!$1:$1048576,MATCH("표준 DI pr Min",[2]ActorTable!$1:$1,0),0)+$I306*(VLOOKUP($N306,[2]ActorTable!$1:$1048576,MATCH("표준 DI pr Max",[2]ActorTable!$1:$1,0),0)-VLOOKUP($N306,[2]ActorTable!$1:$1048576,MATCH("표준 DI pr Min",[2]ActorTable!$1:$1,0),0)+1)))),
IF($M306="안 지정 캐릭터 영웅등급",
  IF(AND(OR($B306=10,$B306=11),$M306=OFFSET($M306,-1,0)),OFFSET(R306,-1,0),
    VLOOKUP($M306,$AP:$BC,MATCH($AZ$1,$AP$1:$BC$1,0),0)+INT($I306*(VLOOKUP($M306,$AP:$BC,MATCH($BA$1,$AP$1:$BC$1,0),0)-VLOOKUP($M306,$AP:$BC,MATCH($AZ$1,$AP$1:$BC$1,0),0)+1))),
IF($M306="지정 캐릭터 PP",
  IF(AND(OR($B306=10,$B306=11),$M306=OFFSET($M306,-1,0)),OFFSET(R306,-1,0),
    INT($O306*VLOOKUP($M306,$AP:$BC,MATCH($AZ$1,$AP$1:$BC$1,0),0)*IF($O306&lt;=15,1,1+($O306-15)^0.5/8)*CHOOSE(MID($N306,7,1)+1,1,1.25,2)*(VLOOKUP($M306,$AP:$BC,MATCH($BA$1,$AP$1:$BC$1,0),0)+$I306*(VLOOKUP($M306,$AP:$BC,MATCH($BB$1,$AP$1:$BC$1,0),0)-VLOOKUP($M306,$AP:$BC,MATCH($BA$1,$AP$1:$BC$1,0),0))))),
IF(OR($M306="안 지정 캐릭터 PP 일반등급",$M306="안 지정 캐릭터 PP 영웅등급"),
  IF(AND(OR($B306=10,$B306=11),$M306=OFFSET($M306,-1,0)),OFFSET(R306,-1,0),
    $O306*VLOOKUP($M306,$AP:$BC,MATCH($AZ$1,$AP$1:$BC$1,0),0)),
"그외없음")))))))</f>
        <v>3900</v>
      </c>
      <c r="S306" t="str">
        <f ca="1">IF(OR(ISNUMBER(N306),N306="삭제",ISBLANK(N306)),"",
IF(LEFT(N306,5)="Equip",
  IF($BP$1&lt;VLOOKUP(N306,[1]EquipTable!$1:$1048576,MATCH("업데이트순번",[1]EquipTable!$1:$1,0),0),"업데이트순번이상",""),
IF(LEFT(N306,5)="Actor",
  IF($BY$1&lt;VLOOKUP(N306,[2]ActorTable!$1:$1048576,MATCH("업데이트순번",[2]ActorTable!$1:$1,0),0),"업데이트순번이상",""),
"그외없음")))</f>
        <v/>
      </c>
      <c r="T306" t="str">
        <f ca="1">IF(OR(ISNUMBER(N306),N306="삭제",ISBLANK(N306)),"",
IF(LEFT(N306,5)="Equip",IF(MID(N306,7,1)="4","전설",""),
IF(LEFT(N306,5)="Actor",IF(MID(N306,7,1)="2","전설",""),
"그외없음")))</f>
        <v/>
      </c>
      <c r="U306" t="s">
        <v>92</v>
      </c>
      <c r="V306">
        <v>23904</v>
      </c>
      <c r="W306">
        <v>10</v>
      </c>
      <c r="X306" t="s">
        <v>125</v>
      </c>
      <c r="Z306">
        <v>1000</v>
      </c>
      <c r="AA306" t="str">
        <f ca="1">IF(ISBLANK(AB306),"",
VLOOKUP(AB306,OFFSET(INDIRECT("$A:$B"),0,MATCH(AB$1&amp;"_Verify",INDIRECT("$1:$1"),0)-1),2,0)
)</f>
        <v>fe</v>
      </c>
      <c r="AB306" t="s">
        <v>82</v>
      </c>
      <c r="AC306" t="s">
        <v>502</v>
      </c>
      <c r="AD306">
        <v>1</v>
      </c>
      <c r="AE306" t="s">
        <v>125</v>
      </c>
      <c r="AG306">
        <v>700</v>
      </c>
      <c r="AH306" t="str">
        <f ca="1">IF(OR(ISNUMBER(AC306),AC306="삭제",ISBLANK(AC306)),"",
IF(LEFT(AC306,5)="Equip",
  IF($BP$1&lt;VLOOKUP(AC306,[1]EquipTable!$1:$1048576,MATCH("업데이트순번",[1]EquipTable!$1:$1,0),0),"업데이트순번이상",""),
IF(LEFT(AC306,5)="Actor",
  IF($BY$1&lt;VLOOKUP(AC306,[2]ActorTable!$1:$1048576,MATCH("업데이트순번",[2]ActorTable!$1:$1,0),0),"업데이트순번이상",""),
"그외없음")))</f>
        <v/>
      </c>
      <c r="AI306" s="11" t="str">
        <f>IF(OR(ISNUMBER(AC306),AC306="삭제",ISBLANK(AC306)),"",
IF(LEFT(AC306,5)="Equip",IF(MID(AC306,7,1)="4","전설",""),
IF(LEFT(AC306,5)="Actor",IF(MID(AC306,7,1)="2","전설",""),
"그외없음")))</f>
        <v/>
      </c>
      <c r="AJ306" t="str">
        <f>IF(ISBLANK($AB306),"",
IF(AND($B306&gt;=VLOOKUP($AB306,$AP:$AS,3,0),$B306&lt;=VLOOKUP($AB306,$AP:$AS,4,0)),"","슬롯타입이상"))</f>
        <v/>
      </c>
      <c r="AK306" t="str">
        <f ca="1">IF(OR(
  AND(NOT(ISERROR(FIND("상자",AB306))),ISBLANK(AC306)),
  AND(ISBLANK(AB306),ISBLANK(AC306)),
  AND(NOT(ISERROR(FIND("안 지정",AB306))),ISNUMBER(AC306))),"",
IF(AND(NOT(ISERROR(FIND("상자",AB306))),NOT(ISBLANK(AC306))),"밸류불필요",
IF(AND(NOT(ISERROR(FIND("안 지정",AB306))),NOT(ISNUMBER(AC306))),"숫자필요",
IF(NOT(ISERROR(FIND("장비",AB306))),
  IFERROR(VLOOKUP(AC306,[1]EquipTable!$A:$T,MATCH("이름참고",[1]EquipTable!$1:$1,0),0),"장비없음"),
IF(NOT(ISERROR(FIND("캐릭터",AB306))),
  IFERROR(VLOOKUP(AC306,[2]ActorTable!$A:$H,MATCH("이름참고",[2]ActorTable!$1:$1,0),0),"캐릭터없음"),
"")))))</f>
        <v>피의 착즙기</v>
      </c>
      <c r="AL306">
        <v>1</v>
      </c>
      <c r="AM306" t="str">
        <f ca="1">IF(ROW()=2,AN306,OFFSET(AM306,-1,0)&amp;IF(LEN(AN306)=0,"",","&amp;AN306))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v>
      </c>
      <c r="AN306" t="str">
        <f ca="1">IF(AL306&lt;&gt;1,"",
"{"""&amp;A$1&amp;""":"&amp;A306
&amp;","""&amp;B$1&amp;""":"&amp;B306
&amp;IF(LEN(AA306)=0,"",","""&amp;AA$1&amp;""":"""&amp;AA306&amp;"""")
&amp;IF(LEN(AC306)=0,"",","""&amp;AC$1&amp;""":"""&amp;AC306&amp;"""")
&amp;IF(LEN(AD306)=0,"",","""&amp;AD$1&amp;""":"&amp;AD306)
&amp;IF(LEN(AE306)=0,"",","""&amp;AE$1&amp;""":"""&amp;AE306&amp;"""")
&amp;IF(LEN(AF306)=0,"",","""&amp;AF$1&amp;""":"&amp;AF306)
&amp;IF(LEN(AG306)=0,"",","""&amp;AG$1&amp;""":"&amp;AG306)&amp;"}")</f>
        <v>{"dy":31,"sl":4,"tp":"fe","vl":"Equip4002","cn":1,"pt":"GO","pr":700}</v>
      </c>
    </row>
    <row r="307" spans="1:40">
      <c r="A307">
        <v>31</v>
      </c>
      <c r="B307">
        <v>5</v>
      </c>
      <c r="C307">
        <f>IF(B307&lt;=9,0,
IF(B307=10,1,2))</f>
        <v>0</v>
      </c>
      <c r="D307">
        <f ca="1">RAND()</f>
        <v>0.81967823970495068</v>
      </c>
      <c r="E307">
        <f ca="1">RAND()</f>
        <v>0.57847061076237394</v>
      </c>
      <c r="F307">
        <f ca="1">RAND()</f>
        <v>0.99510819178809906</v>
      </c>
      <c r="G307">
        <f ca="1">RAND()</f>
        <v>0.91234599723906695</v>
      </c>
      <c r="H307">
        <f ca="1">RAND()</f>
        <v>0.96909467820681139</v>
      </c>
      <c r="I307">
        <f ca="1">RAND()</f>
        <v>0.65768603891123267</v>
      </c>
      <c r="M307" t="str">
        <f ca="1">IF(LEN(J307)&lt;&gt;0,J307,VLOOKUP(D307+$B307,$BJ:$BK,MATCH($BK$1,$BJ$1:$BK$1,0),1))</f>
        <v>안 지정 캐릭터 PP 일반등급</v>
      </c>
      <c r="N307">
        <f ca="1">IF(LEN(K307)&lt;&gt;0,
  IF(LEN($J307)=0,"두 칸 모두 입력",
  IF($J307="지정 장비",K307,INDEX($CA:$CA,MATCH(K307,$CB:$CB,0)))),
IF($M307="삭제","삭제",
IF($M307="지정 장비",VLOOKUP($E307,OFFSET($BS:$BV,0,IF($B307=6,1,IF($B307=7,2,0))),MATCH($BV$1,OFFSET($BS$1:$BV$1,0,IF($B307=6,1,IF($B307=7,2,0))),0),1),
IF(OR($M307="캐릭터 상자 일반등급",$M307="캐릭터 상자 영웅등급"),"삭제",
IF(OR($M307="지정 캐릭터",$M307="지정 캐릭터 PP",IF(ISERROR(FIND("지정 캐릭터 LBP",$M307)),0,1)),
  IF(AND(OR($B307=10,$B307=11),$M307=OFFSET($M307,-1,0)),OFFSET(N307,-1,0),VLOOKUP($E307,$BZ:$CA,MATCH($CA$1,$BZ$1:$CA$1,0),1)),
IF(OR($M307="안 지정 캐릭터 영웅등급",$M307="안 지정 캐릭터 PP 일반등급",$M307="안 지정 캐릭터 PP 영웅등급"),
  IF(AND(OR($B307=10,$B307=11),$M307=OFFSET($M307,-1,0)),OFFSET(N307,-1,0),INT($E307*100000)),
"그외없음"))))))</f>
        <v>57847</v>
      </c>
      <c r="O307">
        <f ca="1">IF(LEN(L307)&lt;&gt;0,
  IF(OR(LEN($J307)=0,LEN($K307)=0),"세 칸 모두 입력",L307),
IF($M307="삭제","삭제",
IF(OR($M307="지정 장비",$M307="캐릭터 상자 일반등급",$M307="캐릭터 상자 영웅등급",$M307="지정 캐릭터",IF(ISERROR(FIND("지정 캐릭터 LBP",$M307)),0,1),$M307="안 지정 캐릭터 영웅등급"),1,
IF($M307="지정 캐릭터 PP",
  IF(AND(OR($B307=10,$B307=11),$M307=OFFSET($M307,-1,0)),OFFSET(O307,-1,0),
    VLOOKUP($M307,$AP:$BB,MATCH($AX$1,$AP$1:$BB$1,0),0)+INT($E307*(VLOOKUP($M307,$AP:$BB,MATCH($AY$1,$AP$1:$BB$1,0),0)-VLOOKUP($M307,$AP:$BB,MATCH($AX$1,$AP$1:$BB$1,0),0)+1))),
IF(OR($M307="안 지정 캐릭터 PP 일반등급",$M307="안 지정 캐릭터 PP 영웅등급"),
  IF(AND(OR($B307=10,$B307=11),$M307=OFFSET($M307,-1,0)),OFFSET(O307,-1,0),
    VLOOKUP($M307,$AP:$BB,MATCH($AX$1,$AP$1:$BB$1,0),0)+INT($E307*(VLOOKUP($M307,$AP:$BB,MATCH($AY$1,$AP$1:$BB$1,0),0)-VLOOKUP($M307,$AP:$BB,MATCH($AX$1,$AP$1:$BB$1,0),0)+1))),
"그외없음")))))</f>
        <v>9</v>
      </c>
      <c r="P307" t="str">
        <f ca="1">IF($M307="삭제","삭제",
IF($M307="지정 장비",
  IF(ISBLANK(VLOOKUP($N307,[1]EquipTable!$1:$1048576,MATCH("표준 GO pr Min",[1]EquipTable!$1:$1,0),0)),"DI",
    IF(ISBLANK(VLOOKUP($N307,[1]EquipTable!$1:$1048576,MATCH("표준 DI pr Min",[1]EquipTable!$1:$1,0),0)),"GO",
      IF(G307&lt;IF($B307&lt;=1,0.5,0.25),"DI","GO"))),
IF(OR($M307="캐릭터 상자 일반등급",$M307="캐릭터 상자 영웅등급"),"DI",
IF(OR($M307="지정 캐릭터",IF(ISERROR(FIND("지정 캐릭터 LBP",$M307)),0,1),$M307="안 지정 캐릭터 영웅등급"),"DI",
IF($M307="지정 캐릭터 PP","DI",
IF(OR($M307="안 지정 캐릭터 PP 일반등급",$M307="안 지정 캐릭터 PP 영웅등급"),"GO",
"그외없음"))))))</f>
        <v>GO</v>
      </c>
      <c r="Q307" t="str">
        <f ca="1">IF($M307="삭제","삭제",
IF($P307="GO","삭제",
IF($M307="지정 장비",
  IF(ISBLANK(VLOOKUP($N307,[1]EquipTable!$1:$1048576,MATCH("표준 DI pp Min",[1]EquipTable!$1:$1,0),0)),"삭제",
    VLOOKUP($N307,[1]EquipTable!$1:$1048576,MATCH("표준 DI pp Min",[1]EquipTable!$1:$1,0),0)+INT($H307*(VLOOKUP($N307,[1]EquipTable!$1:$1048576,MATCH("표준 DI pp Max",[1]EquipTable!$1:$1,0),0)-VLOOKUP($N307,[1]EquipTable!$1:$1048576,MATCH("표준 DI pp Min",[1]EquipTable!$1:$1,0),0)+1))),
IF(OR($M307="캐릭터 상자 일반등급",$M307="캐릭터 상자 영웅등급"),"삭제",
IF(OR($M307="지정 캐릭터",IF(ISERROR(FIND("지정 캐릭터 LBP",$M307)),0,1)),
  IF(AND(OR($B307=10,$B307=11),$M307=OFFSET($M307,-1,0)),OFFSET(Q307,-1,0),
    IF(ISBLANK(VLOOKUP($N307,[2]ActorTable!$1:$1048576,MATCH("표준 DI pp Min",[2]ActorTable!$1:$1,0),0)),"삭제",
      INT(VLOOKUP($M307,$AP:$BC,MATCH($AZ$1,$AP$1:$BC$1,0),0)*(VLOOKUP($N307,[2]ActorTable!$1:$1048576,MATCH("표준 DI pp Min",[2]ActorTable!$1:$1,0),0)+$H307*(VLOOKUP($N307,[2]ActorTable!$1:$1048576,MATCH("표준 DI pp Max",[2]ActorTable!$1:$1,0),0)-VLOOKUP($N307,[2]ActorTable!$1:$1048576,MATCH("표준 DI pp Min",[2]ActorTable!$1:$1,0),0)+1))))),
IF($M307="안 지정 캐릭터 영웅등급",
  IF(AND(OR($B307=10,$B307=11),$M307=OFFSET($M307,-1,0)),OFFSET(Q307,-1,0),
    VLOOKUP($M307,$AP:$BC,MATCH($BB$1,$AP$1:$BC$1,0),0)+INT($H307*(VLOOKUP($M307,$AP:$BC,MATCH($BC$1,$AP$1:$BC$1,0),0)-VLOOKUP($M307,$AP:$BC,MATCH($BB$1,$AP$1:$BC$1,0),0)+1))),
IF($M307="지정 캐릭터 PP",
  IF(AND(OR($B307=10,$B307=11),$M307=OFFSET($M307,-1,0)),OFFSET(Q307,-1,0),
    INT($O307*VLOOKUP($M307,$AP:$BC,MATCH($AZ$1,$AP$1:$BC$1,0),0)*IF($O307&lt;=15,1,1+($O307-15)^0.5/8)*CHOOSE(MID($N307,7,1)+1,1,1.25,2))),
"그외없음")))))))</f>
        <v>삭제</v>
      </c>
      <c r="R307">
        <f ca="1">IF($M307="삭제","삭제",
IF($M307="지정 장비",
  IF($P307="DI",
    VLOOKUP($N307,[1]EquipTable!$1:$1048576,MATCH("표준 DI pr Min",[1]EquipTable!$1:$1,0),0)+INT($I307*(VLOOKUP($N307,[1]EquipTable!$1:$1048576,MATCH("표준 DI pr Max",[1]EquipTable!$1:$1,0),0)-VLOOKUP($N307,[1]EquipTable!$1:$1048576,MATCH("표준 DI pr Min",[1]EquipTable!$1:$1,0),0)+1)),
    ROUNDDOWN(VLOOKUP($N307,[1]EquipTable!$1:$1048576,MATCH("표준 GO pr Min",[1]EquipTable!$1:$1,0),0)+INT($I307*(VLOOKUP($N307,[1]EquipTable!$1:$1048576,MATCH("표준 GO pr Max",[1]EquipTable!$1:$1,0),0)-VLOOKUP($N307,[1]EquipTable!$1:$1048576,MATCH("표준 GO pr Min",[1]EquipTable!$1:$1,0),0)+100)),-2)),
IF(OR($M307="캐릭터 상자 일반등급",$M307="캐릭터 상자 영웅등급"),VLOOKUP($M307,$AP:$BC,MATCH($AZ$1,$AP$1:$BC$1,0),0),
IF(OR($M307="지정 캐릭터",IF(ISERROR(FIND("지정 캐릭터 LBP",$M307)),0,1)),
  IF(AND(OR($B307=10,$B307=11),$M307=OFFSET($M307,-1,0)),OFFSET(R307,-1,0),
    INT(VLOOKUP($M307,$AP:$BC,MATCH($AZ$1,$AP$1:$BC$1,0),0)*(VLOOKUP($N307,[2]ActorTable!$1:$1048576,MATCH("표준 DI pr Min",[2]ActorTable!$1:$1,0),0)+$I307*(VLOOKUP($N307,[2]ActorTable!$1:$1048576,MATCH("표준 DI pr Max",[2]ActorTable!$1:$1,0),0)-VLOOKUP($N307,[2]ActorTable!$1:$1048576,MATCH("표준 DI pr Min",[2]ActorTable!$1:$1,0),0)+1)))),
IF($M307="안 지정 캐릭터 영웅등급",
  IF(AND(OR($B307=10,$B307=11),$M307=OFFSET($M307,-1,0)),OFFSET(R307,-1,0),
    VLOOKUP($M307,$AP:$BC,MATCH($AZ$1,$AP$1:$BC$1,0),0)+INT($I307*(VLOOKUP($M307,$AP:$BC,MATCH($BA$1,$AP$1:$BC$1,0),0)-VLOOKUP($M307,$AP:$BC,MATCH($AZ$1,$AP$1:$BC$1,0),0)+1))),
IF($M307="지정 캐릭터 PP",
  IF(AND(OR($B307=10,$B307=11),$M307=OFFSET($M307,-1,0)),OFFSET(R307,-1,0),
    INT($O307*VLOOKUP($M307,$AP:$BC,MATCH($AZ$1,$AP$1:$BC$1,0),0)*IF($O307&lt;=15,1,1+($O307-15)^0.5/8)*CHOOSE(MID($N307,7,1)+1,1,1.25,2)*(VLOOKUP($M307,$AP:$BC,MATCH($BA$1,$AP$1:$BC$1,0),0)+$I307*(VLOOKUP($M307,$AP:$BC,MATCH($BB$1,$AP$1:$BC$1,0),0)-VLOOKUP($M307,$AP:$BC,MATCH($BA$1,$AP$1:$BC$1,0),0))))),
IF(OR($M307="안 지정 캐릭터 PP 일반등급",$M307="안 지정 캐릭터 PP 영웅등급"),
  IF(AND(OR($B307=10,$B307=11),$M307=OFFSET($M307,-1,0)),OFFSET(R307,-1,0),
    $O307*VLOOKUP($M307,$AP:$BC,MATCH($AZ$1,$AP$1:$BC$1,0),0)),
"그외없음")))))))</f>
        <v>2700</v>
      </c>
      <c r="S307" t="str">
        <f ca="1">IF(OR(ISNUMBER(N307),N307="삭제",ISBLANK(N307)),"",
IF(LEFT(N307,5)="Equip",
  IF($BP$1&lt;VLOOKUP(N307,[1]EquipTable!$1:$1048576,MATCH("업데이트순번",[1]EquipTable!$1:$1,0),0),"업데이트순번이상",""),
IF(LEFT(N307,5)="Actor",
  IF($BY$1&lt;VLOOKUP(N307,[2]ActorTable!$1:$1048576,MATCH("업데이트순번",[2]ActorTable!$1:$1,0),0),"업데이트순번이상",""),
"그외없음")))</f>
        <v/>
      </c>
      <c r="T307" t="str">
        <f ca="1">IF(OR(ISNUMBER(N307),N307="삭제",ISBLANK(N307)),"",
IF(LEFT(N307,5)="Equip",IF(MID(N307,7,1)="4","전설",""),
IF(LEFT(N307,5)="Actor",IF(MID(N307,7,1)="2","전설",""),
"그외없음")))</f>
        <v/>
      </c>
      <c r="U307" t="s">
        <v>82</v>
      </c>
      <c r="V307" t="s">
        <v>256</v>
      </c>
      <c r="W307">
        <v>1</v>
      </c>
      <c r="X307" t="s">
        <v>125</v>
      </c>
      <c r="Z307">
        <v>1000</v>
      </c>
      <c r="AA307" t="str">
        <f ca="1">IF(ISBLANK(AB307),"",
VLOOKUP(AB307,OFFSET(INDIRECT("$A:$B"),0,MATCH(AB$1&amp;"_Verify",INDIRECT("$1:$1"),0)-1),2,0)
)</f>
        <v>uph</v>
      </c>
      <c r="AB307" t="s">
        <v>91</v>
      </c>
      <c r="AC307">
        <v>13217</v>
      </c>
      <c r="AD307">
        <v>4</v>
      </c>
      <c r="AE307" t="s">
        <v>125</v>
      </c>
      <c r="AG307">
        <v>1200</v>
      </c>
      <c r="AH307" t="str">
        <f>IF(OR(ISNUMBER(AC307),AC307="삭제",ISBLANK(AC307)),"",
IF(LEFT(AC307,5)="Equip",
  IF($BP$1&lt;VLOOKUP(AC307,[1]EquipTable!$1:$1048576,MATCH("업데이트순번",[1]EquipTable!$1:$1,0),0),"업데이트순번이상",""),
IF(LEFT(AC307,5)="Actor",
  IF($BY$1&lt;VLOOKUP(AC307,[2]ActorTable!$1:$1048576,MATCH("업데이트순번",[2]ActorTable!$1:$1,0),0),"업데이트순번이상",""),
"그외없음")))</f>
        <v/>
      </c>
      <c r="AI307" s="11" t="str">
        <f>IF(OR(ISNUMBER(AC307),AC307="삭제",ISBLANK(AC307)),"",
IF(LEFT(AC307,5)="Equip",IF(MID(AC307,7,1)="4","전설",""),
IF(LEFT(AC307,5)="Actor",IF(MID(AC307,7,1)="2","전설",""),
"그외없음")))</f>
        <v/>
      </c>
      <c r="AJ307" t="str">
        <f>IF(ISBLANK($AB307),"",
IF(AND($B307&gt;=VLOOKUP($AB307,$AP:$AS,3,0),$B307&lt;=VLOOKUP($AB307,$AP:$AS,4,0)),"","슬롯타입이상"))</f>
        <v/>
      </c>
      <c r="AK307" t="str">
        <f>IF(OR(
  AND(NOT(ISERROR(FIND("상자",AB307))),ISBLANK(AC307)),
  AND(ISBLANK(AB307),ISBLANK(AC307)),
  AND(NOT(ISERROR(FIND("안 지정",AB307))),ISNUMBER(AC307))),"",
IF(AND(NOT(ISERROR(FIND("상자",AB307))),NOT(ISBLANK(AC307))),"밸류불필요",
IF(AND(NOT(ISERROR(FIND("안 지정",AB307))),NOT(ISNUMBER(AC307))),"숫자필요",
IF(NOT(ISERROR(FIND("장비",AB307))),
  IFERROR(VLOOKUP(AC307,[1]EquipTable!$A:$T,MATCH("이름참고",[1]EquipTable!$1:$1,0),0),"장비없음"),
IF(NOT(ISERROR(FIND("캐릭터",AB307))),
  IFERROR(VLOOKUP(AC307,[2]ActorTable!$A:$H,MATCH("이름참고",[2]ActorTable!$1:$1,0),0),"캐릭터없음"),
"")))))</f>
        <v/>
      </c>
      <c r="AL307">
        <v>1</v>
      </c>
      <c r="AM307" t="str">
        <f ca="1">IF(ROW()=2,AN307,OFFSET(AM307,-1,0)&amp;IF(LEN(AN307)=0,"",","&amp;AN307))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v>
      </c>
      <c r="AN307" t="str">
        <f ca="1">IF(AL307&lt;&gt;1,"",
"{"""&amp;A$1&amp;""":"&amp;A307
&amp;","""&amp;B$1&amp;""":"&amp;B307
&amp;IF(LEN(AA307)=0,"",","""&amp;AA$1&amp;""":"""&amp;AA307&amp;"""")
&amp;IF(LEN(AC307)=0,"",","""&amp;AC$1&amp;""":"""&amp;AC307&amp;"""")
&amp;IF(LEN(AD307)=0,"",","""&amp;AD$1&amp;""":"&amp;AD307)
&amp;IF(LEN(AE307)=0,"",","""&amp;AE$1&amp;""":"""&amp;AE307&amp;"""")
&amp;IF(LEN(AF307)=0,"",","""&amp;AF$1&amp;""":"&amp;AF307)
&amp;IF(LEN(AG307)=0,"",","""&amp;AG$1&amp;""":"&amp;AG307)&amp;"}")</f>
        <v>{"dy":31,"sl":5,"tp":"uph","vl":"13217","cn":4,"pt":"GO","pr":1200}</v>
      </c>
    </row>
    <row r="308" spans="1:40">
      <c r="A308">
        <v>31</v>
      </c>
      <c r="B308">
        <v>6</v>
      </c>
      <c r="C308">
        <f>IF(B308&lt;=9,0,
IF(B308=10,1,2))</f>
        <v>0</v>
      </c>
      <c r="D308">
        <f ca="1">RAND()</f>
        <v>0.29346755478497377</v>
      </c>
      <c r="E308">
        <f ca="1">RAND()</f>
        <v>0.56309653134622106</v>
      </c>
      <c r="F308">
        <f ca="1">RAND()</f>
        <v>0.37179292496095928</v>
      </c>
      <c r="G308">
        <f ca="1">RAND()</f>
        <v>0.60610367664981579</v>
      </c>
      <c r="H308">
        <f ca="1">RAND()</f>
        <v>0.62780800045243446</v>
      </c>
      <c r="I308">
        <f ca="1">RAND()</f>
        <v>0.83070556238107707</v>
      </c>
      <c r="M308" t="str">
        <f ca="1">IF(LEN(J308)&lt;&gt;0,J308,VLOOKUP(D308+$B308,$BJ:$BK,MATCH($BK$1,$BJ$1:$BK$1,0),1))</f>
        <v>지정 장비</v>
      </c>
      <c r="N308" t="str">
        <f ca="1">IF(LEN(K308)&lt;&gt;0,
  IF(LEN($J308)=0,"두 칸 모두 입력",
  IF($J308="지정 장비",K308,INDEX($CA:$CA,MATCH(K308,$CB:$CB,0)))),
IF($M308="삭제","삭제",
IF($M308="지정 장비",VLOOKUP($E308,OFFSET($BS:$BV,0,IF($B308=6,1,IF($B308=7,2,0))),MATCH($BV$1,OFFSET($BS$1:$BV$1,0,IF($B308=6,1,IF($B308=7,2,0))),0),1),
IF(OR($M308="캐릭터 상자 일반등급",$M308="캐릭터 상자 영웅등급"),"삭제",
IF(OR($M308="지정 캐릭터",$M308="지정 캐릭터 PP",IF(ISERROR(FIND("지정 캐릭터 LBP",$M308)),0,1)),
  IF(AND(OR($B308=10,$B308=11),$M308=OFFSET($M308,-1,0)),OFFSET(N308,-1,0),VLOOKUP($E308,$BZ:$CA,MATCH($CA$1,$BZ$1:$CA$1,0),1)),
IF(OR($M308="안 지정 캐릭터 영웅등급",$M308="안 지정 캐릭터 PP 일반등급",$M308="안 지정 캐릭터 PP 영웅등급"),
  IF(AND(OR($B308=10,$B308=11),$M308=OFFSET($M308,-1,0)),OFFSET(N308,-1,0),INT($E308*100000)),
"그외없음"))))))</f>
        <v>Equip6102</v>
      </c>
      <c r="O308">
        <f ca="1">IF(LEN(L308)&lt;&gt;0,
  IF(OR(LEN($J308)=0,LEN($K308)=0),"세 칸 모두 입력",L308),
IF($M308="삭제","삭제",
IF(OR($M308="지정 장비",$M308="캐릭터 상자 일반등급",$M308="캐릭터 상자 영웅등급",$M308="지정 캐릭터",IF(ISERROR(FIND("지정 캐릭터 LBP",$M308)),0,1),$M308="안 지정 캐릭터 영웅등급"),1,
IF($M308="지정 캐릭터 PP",
  IF(AND(OR($B308=10,$B308=11),$M308=OFFSET($M308,-1,0)),OFFSET(O308,-1,0),
    VLOOKUP($M308,$AP:$BB,MATCH($AX$1,$AP$1:$BB$1,0),0)+INT($E308*(VLOOKUP($M308,$AP:$BB,MATCH($AY$1,$AP$1:$BB$1,0),0)-VLOOKUP($M308,$AP:$BB,MATCH($AX$1,$AP$1:$BB$1,0),0)+1))),
IF(OR($M308="안 지정 캐릭터 PP 일반등급",$M308="안 지정 캐릭터 PP 영웅등급"),
  IF(AND(OR($B308=10,$B308=11),$M308=OFFSET($M308,-1,0)),OFFSET(O308,-1,0),
    VLOOKUP($M308,$AP:$BB,MATCH($AX$1,$AP$1:$BB$1,0),0)+INT($E308*(VLOOKUP($M308,$AP:$BB,MATCH($AY$1,$AP$1:$BB$1,0),0)-VLOOKUP($M308,$AP:$BB,MATCH($AX$1,$AP$1:$BB$1,0),0)+1))),
"그외없음")))))</f>
        <v>1</v>
      </c>
      <c r="P308" t="str">
        <f ca="1">IF($M308="삭제","삭제",
IF($M308="지정 장비",
  IF(ISBLANK(VLOOKUP($N308,[1]EquipTable!$1:$1048576,MATCH("표준 GO pr Min",[1]EquipTable!$1:$1,0),0)),"DI",
    IF(ISBLANK(VLOOKUP($N308,[1]EquipTable!$1:$1048576,MATCH("표준 DI pr Min",[1]EquipTable!$1:$1,0),0)),"GO",
      IF(G308&lt;IF($B308&lt;=1,0.5,0.25),"DI","GO"))),
IF(OR($M308="캐릭터 상자 일반등급",$M308="캐릭터 상자 영웅등급"),"DI",
IF(OR($M308="지정 캐릭터",IF(ISERROR(FIND("지정 캐릭터 LBP",$M308)),0,1),$M308="안 지정 캐릭터 영웅등급"),"DI",
IF($M308="지정 캐릭터 PP","DI",
IF(OR($M308="안 지정 캐릭터 PP 일반등급",$M308="안 지정 캐릭터 PP 영웅등급"),"GO",
"그외없음"))))))</f>
        <v>GO</v>
      </c>
      <c r="Q308" t="str">
        <f ca="1">IF($M308="삭제","삭제",
IF($P308="GO","삭제",
IF($M308="지정 장비",
  IF(ISBLANK(VLOOKUP($N308,[1]EquipTable!$1:$1048576,MATCH("표준 DI pp Min",[1]EquipTable!$1:$1,0),0)),"삭제",
    VLOOKUP($N308,[1]EquipTable!$1:$1048576,MATCH("표준 DI pp Min",[1]EquipTable!$1:$1,0),0)+INT($H308*(VLOOKUP($N308,[1]EquipTable!$1:$1048576,MATCH("표준 DI pp Max",[1]EquipTable!$1:$1,0),0)-VLOOKUP($N308,[1]EquipTable!$1:$1048576,MATCH("표준 DI pp Min",[1]EquipTable!$1:$1,0),0)+1))),
IF(OR($M308="캐릭터 상자 일반등급",$M308="캐릭터 상자 영웅등급"),"삭제",
IF(OR($M308="지정 캐릭터",IF(ISERROR(FIND("지정 캐릭터 LBP",$M308)),0,1)),
  IF(AND(OR($B308=10,$B308=11),$M308=OFFSET($M308,-1,0)),OFFSET(Q308,-1,0),
    IF(ISBLANK(VLOOKUP($N308,[2]ActorTable!$1:$1048576,MATCH("표준 DI pp Min",[2]ActorTable!$1:$1,0),0)),"삭제",
      INT(VLOOKUP($M308,$AP:$BC,MATCH($AZ$1,$AP$1:$BC$1,0),0)*(VLOOKUP($N308,[2]ActorTable!$1:$1048576,MATCH("표준 DI pp Min",[2]ActorTable!$1:$1,0),0)+$H308*(VLOOKUP($N308,[2]ActorTable!$1:$1048576,MATCH("표준 DI pp Max",[2]ActorTable!$1:$1,0),0)-VLOOKUP($N308,[2]ActorTable!$1:$1048576,MATCH("표준 DI pp Min",[2]ActorTable!$1:$1,0),0)+1))))),
IF($M308="안 지정 캐릭터 영웅등급",
  IF(AND(OR($B308=10,$B308=11),$M308=OFFSET($M308,-1,0)),OFFSET(Q308,-1,0),
    VLOOKUP($M308,$AP:$BC,MATCH($BB$1,$AP$1:$BC$1,0),0)+INT($H308*(VLOOKUP($M308,$AP:$BC,MATCH($BC$1,$AP$1:$BC$1,0),0)-VLOOKUP($M308,$AP:$BC,MATCH($BB$1,$AP$1:$BC$1,0),0)+1))),
IF($M308="지정 캐릭터 PP",
  IF(AND(OR($B308=10,$B308=11),$M308=OFFSET($M308,-1,0)),OFFSET(Q308,-1,0),
    INT($O308*VLOOKUP($M308,$AP:$BC,MATCH($AZ$1,$AP$1:$BC$1,0),0)*IF($O308&lt;=15,1,1+($O308-15)^0.5/8)*CHOOSE(MID($N308,7,1)+1,1,1.25,2))),
"그외없음")))))))</f>
        <v>삭제</v>
      </c>
      <c r="R308">
        <f ca="1">IF($M308="삭제","삭제",
IF($M308="지정 장비",
  IF($P308="DI",
    VLOOKUP($N308,[1]EquipTable!$1:$1048576,MATCH("표준 DI pr Min",[1]EquipTable!$1:$1,0),0)+INT($I308*(VLOOKUP($N308,[1]EquipTable!$1:$1048576,MATCH("표준 DI pr Max",[1]EquipTable!$1:$1,0),0)-VLOOKUP($N308,[1]EquipTable!$1:$1048576,MATCH("표준 DI pr Min",[1]EquipTable!$1:$1,0),0)+1)),
    ROUNDDOWN(VLOOKUP($N308,[1]EquipTable!$1:$1048576,MATCH("표준 GO pr Min",[1]EquipTable!$1:$1,0),0)+INT($I308*(VLOOKUP($N308,[1]EquipTable!$1:$1048576,MATCH("표준 GO pr Max",[1]EquipTable!$1:$1,0),0)-VLOOKUP($N308,[1]EquipTable!$1:$1048576,MATCH("표준 GO pr Min",[1]EquipTable!$1:$1,0),0)+100)),-2)),
IF(OR($M308="캐릭터 상자 일반등급",$M308="캐릭터 상자 영웅등급"),VLOOKUP($M308,$AP:$BC,MATCH($AZ$1,$AP$1:$BC$1,0),0),
IF(OR($M308="지정 캐릭터",IF(ISERROR(FIND("지정 캐릭터 LBP",$M308)),0,1)),
  IF(AND(OR($B308=10,$B308=11),$M308=OFFSET($M308,-1,0)),OFFSET(R308,-1,0),
    INT(VLOOKUP($M308,$AP:$BC,MATCH($AZ$1,$AP$1:$BC$1,0),0)*(VLOOKUP($N308,[2]ActorTable!$1:$1048576,MATCH("표준 DI pr Min",[2]ActorTable!$1:$1,0),0)+$I308*(VLOOKUP($N308,[2]ActorTable!$1:$1048576,MATCH("표준 DI pr Max",[2]ActorTable!$1:$1,0),0)-VLOOKUP($N308,[2]ActorTable!$1:$1048576,MATCH("표준 DI pr Min",[2]ActorTable!$1:$1,0),0)+1)))),
IF($M308="안 지정 캐릭터 영웅등급",
  IF(AND(OR($B308=10,$B308=11),$M308=OFFSET($M308,-1,0)),OFFSET(R308,-1,0),
    VLOOKUP($M308,$AP:$BC,MATCH($AZ$1,$AP$1:$BC$1,0),0)+INT($I308*(VLOOKUP($M308,$AP:$BC,MATCH($BA$1,$AP$1:$BC$1,0),0)-VLOOKUP($M308,$AP:$BC,MATCH($AZ$1,$AP$1:$BC$1,0),0)+1))),
IF($M308="지정 캐릭터 PP",
  IF(AND(OR($B308=10,$B308=11),$M308=OFFSET($M308,-1,0)),OFFSET(R308,-1,0),
    INT($O308*VLOOKUP($M308,$AP:$BC,MATCH($AZ$1,$AP$1:$BC$1,0),0)*IF($O308&lt;=15,1,1+($O308-15)^0.5/8)*CHOOSE(MID($N308,7,1)+1,1,1.25,2)*(VLOOKUP($M308,$AP:$BC,MATCH($BA$1,$AP$1:$BC$1,0),0)+$I308*(VLOOKUP($M308,$AP:$BC,MATCH($BB$1,$AP$1:$BC$1,0),0)-VLOOKUP($M308,$AP:$BC,MATCH($BA$1,$AP$1:$BC$1,0),0))))),
IF(OR($M308="안 지정 캐릭터 PP 일반등급",$M308="안 지정 캐릭터 PP 영웅등급"),
  IF(AND(OR($B308=10,$B308=11),$M308=OFFSET($M308,-1,0)),OFFSET(R308,-1,0),
    $O308*VLOOKUP($M308,$AP:$BC,MATCH($AZ$1,$AP$1:$BC$1,0),0)),
"그외없음")))))))</f>
        <v>3800</v>
      </c>
      <c r="S308" t="str">
        <f ca="1">IF(OR(ISNUMBER(N308),N308="삭제",ISBLANK(N308)),"",
IF(LEFT(N308,5)="Equip",
  IF($BP$1&lt;VLOOKUP(N308,[1]EquipTable!$1:$1048576,MATCH("업데이트순번",[1]EquipTable!$1:$1,0),0),"업데이트순번이상",""),
IF(LEFT(N308,5)="Actor",
  IF($BY$1&lt;VLOOKUP(N308,[2]ActorTable!$1:$1048576,MATCH("업데이트순번",[2]ActorTable!$1:$1,0),0),"업데이트순번이상",""),
"그외없음")))</f>
        <v/>
      </c>
      <c r="T308" t="str">
        <f ca="1">IF(OR(ISNUMBER(N308),N308="삭제",ISBLANK(N308)),"",
IF(LEFT(N308,5)="Equip",IF(MID(N308,7,1)="4","전설",""),
IF(LEFT(N308,5)="Actor",IF(MID(N308,7,1)="2","전설",""),
"그외없음")))</f>
        <v/>
      </c>
      <c r="U308" t="s">
        <v>82</v>
      </c>
      <c r="V308" t="s">
        <v>254</v>
      </c>
      <c r="W308">
        <v>1</v>
      </c>
      <c r="X308" t="s">
        <v>125</v>
      </c>
      <c r="Z308">
        <v>3300</v>
      </c>
      <c r="AA308" t="str">
        <f ca="1">IF(ISBLANK(AB308),"",
VLOOKUP(AB308,OFFSET(INDIRECT("$A:$B"),0,MATCH(AB$1&amp;"_Verify",INDIRECT("$1:$1"),0)-1),2,0)
)</f>
        <v>fe</v>
      </c>
      <c r="AB308" t="s">
        <v>82</v>
      </c>
      <c r="AC308" t="s">
        <v>424</v>
      </c>
      <c r="AD308">
        <v>1</v>
      </c>
      <c r="AE308" t="s">
        <v>125</v>
      </c>
      <c r="AG308">
        <v>9200</v>
      </c>
      <c r="AH308" t="str">
        <f ca="1">IF(OR(ISNUMBER(AC308),AC308="삭제",ISBLANK(AC308)),"",
IF(LEFT(AC308,5)="Equip",
  IF($BP$1&lt;VLOOKUP(AC308,[1]EquipTable!$1:$1048576,MATCH("업데이트순번",[1]EquipTable!$1:$1,0),0),"업데이트순번이상",""),
IF(LEFT(AC308,5)="Actor",
  IF($BY$1&lt;VLOOKUP(AC308,[2]ActorTable!$1:$1048576,MATCH("업데이트순번",[2]ActorTable!$1:$1,0),0),"업데이트순번이상",""),
"그외없음")))</f>
        <v/>
      </c>
      <c r="AI308" s="11" t="str">
        <f>IF(OR(ISNUMBER(AC308),AC308="삭제",ISBLANK(AC308)),"",
IF(LEFT(AC308,5)="Equip",IF(MID(AC308,7,1)="4","전설",""),
IF(LEFT(AC308,5)="Actor",IF(MID(AC308,7,1)="2","전설",""),
"그외없음")))</f>
        <v/>
      </c>
      <c r="AJ308" t="str">
        <f>IF(ISBLANK($AB308),"",
IF(AND($B308&gt;=VLOOKUP($AB308,$AP:$AS,3,0),$B308&lt;=VLOOKUP($AB308,$AP:$AS,4,0)),"","슬롯타입이상"))</f>
        <v/>
      </c>
      <c r="AK308" t="str">
        <f ca="1">IF(OR(
  AND(NOT(ISERROR(FIND("상자",AB308))),ISBLANK(AC308)),
  AND(ISBLANK(AB308),ISBLANK(AC308)),
  AND(NOT(ISERROR(FIND("안 지정",AB308))),ISNUMBER(AC308))),"",
IF(AND(NOT(ISERROR(FIND("상자",AB308))),NOT(ISBLANK(AC308))),"밸류불필요",
IF(AND(NOT(ISERROR(FIND("안 지정",AB308))),NOT(ISNUMBER(AC308))),"숫자필요",
IF(NOT(ISERROR(FIND("장비",AB308))),
  IFERROR(VLOOKUP(AC308,[1]EquipTable!$A:$T,MATCH("이름참고",[1]EquipTable!$1:$1,0),0),"장비없음"),
IF(NOT(ISERROR(FIND("캐릭터",AB308))),
  IFERROR(VLOOKUP(AC308,[2]ActorTable!$A:$H,MATCH("이름참고",[2]ActorTable!$1:$1,0),0),"캐릭터없음"),
"")))))</f>
        <v>낙원으로의 길</v>
      </c>
      <c r="AL308">
        <v>1</v>
      </c>
      <c r="AM308" t="str">
        <f ca="1">IF(ROW()=2,AN308,OFFSET(AM308,-1,0)&amp;IF(LEN(AN308)=0,"",","&amp;AN308))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v>
      </c>
      <c r="AN308" t="str">
        <f ca="1">IF(AL308&lt;&gt;1,"",
"{"""&amp;A$1&amp;""":"&amp;A308
&amp;","""&amp;B$1&amp;""":"&amp;B308
&amp;IF(LEN(AA308)=0,"",","""&amp;AA$1&amp;""":"""&amp;AA308&amp;"""")
&amp;IF(LEN(AC308)=0,"",","""&amp;AC$1&amp;""":"""&amp;AC308&amp;"""")
&amp;IF(LEN(AD308)=0,"",","""&amp;AD$1&amp;""":"&amp;AD308)
&amp;IF(LEN(AE308)=0,"",","""&amp;AE$1&amp;""":"""&amp;AE308&amp;"""")
&amp;IF(LEN(AF308)=0,"",","""&amp;AF$1&amp;""":"&amp;AF308)
&amp;IF(LEN(AG308)=0,"",","""&amp;AG$1&amp;""":"&amp;AG308)&amp;"}")</f>
        <v>{"dy":31,"sl":6,"tp":"fe","vl":"Equip7202","cn":1,"pt":"GO","pr":9200}</v>
      </c>
    </row>
    <row r="309" spans="1:40">
      <c r="A309">
        <v>31</v>
      </c>
      <c r="B309">
        <v>7</v>
      </c>
      <c r="C309">
        <f>IF(B309&lt;=9,0,
IF(B309=10,1,2))</f>
        <v>0</v>
      </c>
      <c r="D309">
        <f ca="1">RAND()</f>
        <v>3.8413117452682499E-2</v>
      </c>
      <c r="E309">
        <f ca="1">RAND()</f>
        <v>3.099075576554422E-2</v>
      </c>
      <c r="F309">
        <f ca="1">RAND()</f>
        <v>0.23766754643646615</v>
      </c>
      <c r="G309">
        <f ca="1">RAND()</f>
        <v>0.89842509978393137</v>
      </c>
      <c r="H309">
        <f ca="1">RAND()</f>
        <v>0.95788832582091565</v>
      </c>
      <c r="I309">
        <f ca="1">RAND()</f>
        <v>0.69870816825178139</v>
      </c>
      <c r="M309" t="str">
        <f ca="1">IF(LEN(J309)&lt;&gt;0,J309,VLOOKUP(D309+$B309,$BJ:$BK,MATCH($BK$1,$BJ$1:$BK$1,0),1))</f>
        <v>지정 장비</v>
      </c>
      <c r="N309" t="str">
        <f ca="1">IF(LEN(K309)&lt;&gt;0,
  IF(LEN($J309)=0,"두 칸 모두 입력",
  IF($J309="지정 장비",K309,INDEX($CA:$CA,MATCH(K309,$CB:$CB,0)))),
IF($M309="삭제","삭제",
IF($M309="지정 장비",VLOOKUP($E309,OFFSET($BS:$BV,0,IF($B309=6,1,IF($B309=7,2,0))),MATCH($BV$1,OFFSET($BS$1:$BV$1,0,IF($B309=6,1,IF($B309=7,2,0))),0),1),
IF(OR($M309="캐릭터 상자 일반등급",$M309="캐릭터 상자 영웅등급"),"삭제",
IF(OR($M309="지정 캐릭터",$M309="지정 캐릭터 PP",IF(ISERROR(FIND("지정 캐릭터 LBP",$M309)),0,1)),
  IF(AND(OR($B309=10,$B309=11),$M309=OFFSET($M309,-1,0)),OFFSET(N309,-1,0),VLOOKUP($E309,$BZ:$CA,MATCH($CA$1,$BZ$1:$CA$1,0),1)),
IF(OR($M309="안 지정 캐릭터 영웅등급",$M309="안 지정 캐릭터 PP 일반등급",$M309="안 지정 캐릭터 PP 영웅등급"),
  IF(AND(OR($B309=10,$B309=11),$M309=OFFSET($M309,-1,0)),OFFSET(N309,-1,0),INT($E309*100000)),
"그외없음"))))))</f>
        <v>Equip0102</v>
      </c>
      <c r="O309">
        <f ca="1">IF(LEN(L309)&lt;&gt;0,
  IF(OR(LEN($J309)=0,LEN($K309)=0),"세 칸 모두 입력",L309),
IF($M309="삭제","삭제",
IF(OR($M309="지정 장비",$M309="캐릭터 상자 일반등급",$M309="캐릭터 상자 영웅등급",$M309="지정 캐릭터",IF(ISERROR(FIND("지정 캐릭터 LBP",$M309)),0,1),$M309="안 지정 캐릭터 영웅등급"),1,
IF($M309="지정 캐릭터 PP",
  IF(AND(OR($B309=10,$B309=11),$M309=OFFSET($M309,-1,0)),OFFSET(O309,-1,0),
    VLOOKUP($M309,$AP:$BB,MATCH($AX$1,$AP$1:$BB$1,0),0)+INT($E309*(VLOOKUP($M309,$AP:$BB,MATCH($AY$1,$AP$1:$BB$1,0),0)-VLOOKUP($M309,$AP:$BB,MATCH($AX$1,$AP$1:$BB$1,0),0)+1))),
IF(OR($M309="안 지정 캐릭터 PP 일반등급",$M309="안 지정 캐릭터 PP 영웅등급"),
  IF(AND(OR($B309=10,$B309=11),$M309=OFFSET($M309,-1,0)),OFFSET(O309,-1,0),
    VLOOKUP($M309,$AP:$BB,MATCH($AX$1,$AP$1:$BB$1,0),0)+INT($E309*(VLOOKUP($M309,$AP:$BB,MATCH($AY$1,$AP$1:$BB$1,0),0)-VLOOKUP($M309,$AP:$BB,MATCH($AX$1,$AP$1:$BB$1,0),0)+1))),
"그외없음")))))</f>
        <v>1</v>
      </c>
      <c r="P309" t="str">
        <f ca="1">IF($M309="삭제","삭제",
IF($M309="지정 장비",
  IF(ISBLANK(VLOOKUP($N309,[1]EquipTable!$1:$1048576,MATCH("표준 GO pr Min",[1]EquipTable!$1:$1,0),0)),"DI",
    IF(ISBLANK(VLOOKUP($N309,[1]EquipTable!$1:$1048576,MATCH("표준 DI pr Min",[1]EquipTable!$1:$1,0),0)),"GO",
      IF(G309&lt;IF($B309&lt;=1,0.5,0.25),"DI","GO"))),
IF(OR($M309="캐릭터 상자 일반등급",$M309="캐릭터 상자 영웅등급"),"DI",
IF(OR($M309="지정 캐릭터",IF(ISERROR(FIND("지정 캐릭터 LBP",$M309)),0,1),$M309="안 지정 캐릭터 영웅등급"),"DI",
IF($M309="지정 캐릭터 PP","DI",
IF(OR($M309="안 지정 캐릭터 PP 일반등급",$M309="안 지정 캐릭터 PP 영웅등급"),"GO",
"그외없음"))))))</f>
        <v>GO</v>
      </c>
      <c r="Q309" t="str">
        <f ca="1">IF($M309="삭제","삭제",
IF($P309="GO","삭제",
IF($M309="지정 장비",
  IF(ISBLANK(VLOOKUP($N309,[1]EquipTable!$1:$1048576,MATCH("표준 DI pp Min",[1]EquipTable!$1:$1,0),0)),"삭제",
    VLOOKUP($N309,[1]EquipTable!$1:$1048576,MATCH("표준 DI pp Min",[1]EquipTable!$1:$1,0),0)+INT($H309*(VLOOKUP($N309,[1]EquipTable!$1:$1048576,MATCH("표준 DI pp Max",[1]EquipTable!$1:$1,0),0)-VLOOKUP($N309,[1]EquipTable!$1:$1048576,MATCH("표준 DI pp Min",[1]EquipTable!$1:$1,0),0)+1))),
IF(OR($M309="캐릭터 상자 일반등급",$M309="캐릭터 상자 영웅등급"),"삭제",
IF(OR($M309="지정 캐릭터",IF(ISERROR(FIND("지정 캐릭터 LBP",$M309)),0,1)),
  IF(AND(OR($B309=10,$B309=11),$M309=OFFSET($M309,-1,0)),OFFSET(Q309,-1,0),
    IF(ISBLANK(VLOOKUP($N309,[2]ActorTable!$1:$1048576,MATCH("표준 DI pp Min",[2]ActorTable!$1:$1,0),0)),"삭제",
      INT(VLOOKUP($M309,$AP:$BC,MATCH($AZ$1,$AP$1:$BC$1,0),0)*(VLOOKUP($N309,[2]ActorTable!$1:$1048576,MATCH("표준 DI pp Min",[2]ActorTable!$1:$1,0),0)+$H309*(VLOOKUP($N309,[2]ActorTable!$1:$1048576,MATCH("표준 DI pp Max",[2]ActorTable!$1:$1,0),0)-VLOOKUP($N309,[2]ActorTable!$1:$1048576,MATCH("표준 DI pp Min",[2]ActorTable!$1:$1,0),0)+1))))),
IF($M309="안 지정 캐릭터 영웅등급",
  IF(AND(OR($B309=10,$B309=11),$M309=OFFSET($M309,-1,0)),OFFSET(Q309,-1,0),
    VLOOKUP($M309,$AP:$BC,MATCH($BB$1,$AP$1:$BC$1,0),0)+INT($H309*(VLOOKUP($M309,$AP:$BC,MATCH($BC$1,$AP$1:$BC$1,0),0)-VLOOKUP($M309,$AP:$BC,MATCH($BB$1,$AP$1:$BC$1,0),0)+1))),
IF($M309="지정 캐릭터 PP",
  IF(AND(OR($B309=10,$B309=11),$M309=OFFSET($M309,-1,0)),OFFSET(Q309,-1,0),
    INT($O309*VLOOKUP($M309,$AP:$BC,MATCH($AZ$1,$AP$1:$BC$1,0),0)*IF($O309&lt;=15,1,1+($O309-15)^0.5/8)*CHOOSE(MID($N309,7,1)+1,1,1.25,2))),
"그외없음")))))))</f>
        <v>삭제</v>
      </c>
      <c r="R309">
        <f ca="1">IF($M309="삭제","삭제",
IF($M309="지정 장비",
  IF($P309="DI",
    VLOOKUP($N309,[1]EquipTable!$1:$1048576,MATCH("표준 DI pr Min",[1]EquipTable!$1:$1,0),0)+INT($I309*(VLOOKUP($N309,[1]EquipTable!$1:$1048576,MATCH("표준 DI pr Max",[1]EquipTable!$1:$1,0),0)-VLOOKUP($N309,[1]EquipTable!$1:$1048576,MATCH("표준 DI pr Min",[1]EquipTable!$1:$1,0),0)+1)),
    ROUNDDOWN(VLOOKUP($N309,[1]EquipTable!$1:$1048576,MATCH("표준 GO pr Min",[1]EquipTable!$1:$1,0),0)+INT($I309*(VLOOKUP($N309,[1]EquipTable!$1:$1048576,MATCH("표준 GO pr Max",[1]EquipTable!$1:$1,0),0)-VLOOKUP($N309,[1]EquipTable!$1:$1048576,MATCH("표준 GO pr Min",[1]EquipTable!$1:$1,0),0)+100)),-2)),
IF(OR($M309="캐릭터 상자 일반등급",$M309="캐릭터 상자 영웅등급"),VLOOKUP($M309,$AP:$BC,MATCH($AZ$1,$AP$1:$BC$1,0),0),
IF(OR($M309="지정 캐릭터",IF(ISERROR(FIND("지정 캐릭터 LBP",$M309)),0,1)),
  IF(AND(OR($B309=10,$B309=11),$M309=OFFSET($M309,-1,0)),OFFSET(R309,-1,0),
    INT(VLOOKUP($M309,$AP:$BC,MATCH($AZ$1,$AP$1:$BC$1,0),0)*(VLOOKUP($N309,[2]ActorTable!$1:$1048576,MATCH("표준 DI pr Min",[2]ActorTable!$1:$1,0),0)+$I309*(VLOOKUP($N309,[2]ActorTable!$1:$1048576,MATCH("표준 DI pr Max",[2]ActorTable!$1:$1,0),0)-VLOOKUP($N309,[2]ActorTable!$1:$1048576,MATCH("표준 DI pr Min",[2]ActorTable!$1:$1,0),0)+1)))),
IF($M309="안 지정 캐릭터 영웅등급",
  IF(AND(OR($B309=10,$B309=11),$M309=OFFSET($M309,-1,0)),OFFSET(R309,-1,0),
    VLOOKUP($M309,$AP:$BC,MATCH($AZ$1,$AP$1:$BC$1,0),0)+INT($I309*(VLOOKUP($M309,$AP:$BC,MATCH($BA$1,$AP$1:$BC$1,0),0)-VLOOKUP($M309,$AP:$BC,MATCH($AZ$1,$AP$1:$BC$1,0),0)+1))),
IF($M309="지정 캐릭터 PP",
  IF(AND(OR($B309=10,$B309=11),$M309=OFFSET($M309,-1,0)),OFFSET(R309,-1,0),
    INT($O309*VLOOKUP($M309,$AP:$BC,MATCH($AZ$1,$AP$1:$BC$1,0),0)*IF($O309&lt;=15,1,1+($O309-15)^0.5/8)*CHOOSE(MID($N309,7,1)+1,1,1.25,2)*(VLOOKUP($M309,$AP:$BC,MATCH($BA$1,$AP$1:$BC$1,0),0)+$I309*(VLOOKUP($M309,$AP:$BC,MATCH($BB$1,$AP$1:$BC$1,0),0)-VLOOKUP($M309,$AP:$BC,MATCH($BA$1,$AP$1:$BC$1,0),0))))),
IF(OR($M309="안 지정 캐릭터 PP 일반등급",$M309="안 지정 캐릭터 PP 영웅등급"),
  IF(AND(OR($B309=10,$B309=11),$M309=OFFSET($M309,-1,0)),OFFSET(R309,-1,0),
    $O309*VLOOKUP($M309,$AP:$BC,MATCH($AZ$1,$AP$1:$BC$1,0),0)),
"그외없음")))))))</f>
        <v>1400</v>
      </c>
      <c r="S309" t="str">
        <f ca="1">IF(OR(ISNUMBER(N309),N309="삭제",ISBLANK(N309)),"",
IF(LEFT(N309,5)="Equip",
  IF($BP$1&lt;VLOOKUP(N309,[1]EquipTable!$1:$1048576,MATCH("업데이트순번",[1]EquipTable!$1:$1,0),0),"업데이트순번이상",""),
IF(LEFT(N309,5)="Actor",
  IF($BY$1&lt;VLOOKUP(N309,[2]ActorTable!$1:$1048576,MATCH("업데이트순번",[2]ActorTable!$1:$1,0),0),"업데이트순번이상",""),
"그외없음")))</f>
        <v/>
      </c>
      <c r="T309" t="str">
        <f ca="1">IF(OR(ISNUMBER(N309),N309="삭제",ISBLANK(N309)),"",
IF(LEFT(N309,5)="Equip",IF(MID(N309,7,1)="4","전설",""),
IF(LEFT(N309,5)="Actor",IF(MID(N309,7,1)="2","전설",""),
"그외없음")))</f>
        <v/>
      </c>
      <c r="U309" t="s">
        <v>82</v>
      </c>
      <c r="V309" t="s">
        <v>248</v>
      </c>
      <c r="W309">
        <v>1</v>
      </c>
      <c r="X309" t="s">
        <v>125</v>
      </c>
      <c r="Z309">
        <v>3200</v>
      </c>
      <c r="AA309" t="str">
        <f ca="1">IF(ISBLANK(AB309),"",
VLOOKUP(AB309,OFFSET(INDIRECT("$A:$B"),0,MATCH(AB$1&amp;"_Verify",INDIRECT("$1:$1"),0)-1),2,0)
)</f>
        <v>upn</v>
      </c>
      <c r="AB309" t="s">
        <v>92</v>
      </c>
      <c r="AC309">
        <v>82505</v>
      </c>
      <c r="AD309">
        <v>12</v>
      </c>
      <c r="AE309" t="s">
        <v>125</v>
      </c>
      <c r="AG309">
        <v>3600</v>
      </c>
      <c r="AH309" t="str">
        <f>IF(OR(ISNUMBER(AC309),AC309="삭제",ISBLANK(AC309)),"",
IF(LEFT(AC309,5)="Equip",
  IF($BP$1&lt;VLOOKUP(AC309,[1]EquipTable!$1:$1048576,MATCH("업데이트순번",[1]EquipTable!$1:$1,0),0),"업데이트순번이상",""),
IF(LEFT(AC309,5)="Actor",
  IF($BY$1&lt;VLOOKUP(AC309,[2]ActorTable!$1:$1048576,MATCH("업데이트순번",[2]ActorTable!$1:$1,0),0),"업데이트순번이상",""),
"그외없음")))</f>
        <v/>
      </c>
      <c r="AI309" s="11" t="str">
        <f>IF(OR(ISNUMBER(AC309),AC309="삭제",ISBLANK(AC309)),"",
IF(LEFT(AC309,5)="Equip",IF(MID(AC309,7,1)="4","전설",""),
IF(LEFT(AC309,5)="Actor",IF(MID(AC309,7,1)="2","전설",""),
"그외없음")))</f>
        <v/>
      </c>
      <c r="AJ309" t="str">
        <f>IF(ISBLANK($AB309),"",
IF(AND($B309&gt;=VLOOKUP($AB309,$AP:$AS,3,0),$B309&lt;=VLOOKUP($AB309,$AP:$AS,4,0)),"","슬롯타입이상"))</f>
        <v/>
      </c>
      <c r="AK309" t="str">
        <f>IF(OR(
  AND(NOT(ISERROR(FIND("상자",AB309))),ISBLANK(AC309)),
  AND(ISBLANK(AB309),ISBLANK(AC309)),
  AND(NOT(ISERROR(FIND("안 지정",AB309))),ISNUMBER(AC309))),"",
IF(AND(NOT(ISERROR(FIND("상자",AB309))),NOT(ISBLANK(AC309))),"밸류불필요",
IF(AND(NOT(ISERROR(FIND("안 지정",AB309))),NOT(ISNUMBER(AC309))),"숫자필요",
IF(NOT(ISERROR(FIND("장비",AB309))),
  IFERROR(VLOOKUP(AC309,[1]EquipTable!$A:$T,MATCH("이름참고",[1]EquipTable!$1:$1,0),0),"장비없음"),
IF(NOT(ISERROR(FIND("캐릭터",AB309))),
  IFERROR(VLOOKUP(AC309,[2]ActorTable!$A:$H,MATCH("이름참고",[2]ActorTable!$1:$1,0),0),"캐릭터없음"),
"")))))</f>
        <v/>
      </c>
      <c r="AL309">
        <v>1</v>
      </c>
      <c r="AM309" t="str">
        <f ca="1">IF(ROW()=2,AN309,OFFSET(AM309,-1,0)&amp;IF(LEN(AN309)=0,"",","&amp;AN309))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v>
      </c>
      <c r="AN309" t="str">
        <f ca="1">IF(AL309&lt;&gt;1,"",
"{"""&amp;A$1&amp;""":"&amp;A309
&amp;","""&amp;B$1&amp;""":"&amp;B309
&amp;IF(LEN(AA309)=0,"",","""&amp;AA$1&amp;""":"""&amp;AA309&amp;"""")
&amp;IF(LEN(AC309)=0,"",","""&amp;AC$1&amp;""":"""&amp;AC309&amp;"""")
&amp;IF(LEN(AD309)=0,"",","""&amp;AD$1&amp;""":"&amp;AD309)
&amp;IF(LEN(AE309)=0,"",","""&amp;AE$1&amp;""":"""&amp;AE309&amp;"""")
&amp;IF(LEN(AF309)=0,"",","""&amp;AF$1&amp;""":"&amp;AF309)
&amp;IF(LEN(AG309)=0,"",","""&amp;AG$1&amp;""":"&amp;AG309)&amp;"}")</f>
        <v>{"dy":31,"sl":7,"tp":"upn","vl":"82505","cn":12,"pt":"GO","pr":3600}</v>
      </c>
    </row>
    <row r="310" spans="1:40">
      <c r="A310">
        <v>31</v>
      </c>
      <c r="B310">
        <v>8</v>
      </c>
      <c r="C310">
        <f>IF(B310&lt;=9,0,
IF(B310=10,1,2))</f>
        <v>0</v>
      </c>
      <c r="D310">
        <f ca="1">RAND()</f>
        <v>0.64874844257361941</v>
      </c>
      <c r="E310">
        <f ca="1">RAND()</f>
        <v>0.3559823245916357</v>
      </c>
      <c r="F310">
        <f ca="1">RAND()</f>
        <v>0.7118209317834101</v>
      </c>
      <c r="G310">
        <f ca="1">RAND()</f>
        <v>0.41199656766822468</v>
      </c>
      <c r="H310">
        <f ca="1">RAND()</f>
        <v>0.76649532146502464</v>
      </c>
      <c r="I310">
        <f ca="1">RAND()</f>
        <v>0.60935139373786473</v>
      </c>
      <c r="M310" t="str">
        <f ca="1">IF(LEN(J310)&lt;&gt;0,J310,VLOOKUP(D310+$B310,$BJ:$BK,MATCH($BK$1,$BJ$1:$BK$1,0),1))</f>
        <v>삭제</v>
      </c>
      <c r="N310" t="str">
        <f ca="1">IF(LEN(K310)&lt;&gt;0,
  IF(LEN($J310)=0,"두 칸 모두 입력",
  IF($J310="지정 장비",K310,INDEX($CA:$CA,MATCH(K310,$CB:$CB,0)))),
IF($M310="삭제","삭제",
IF($M310="지정 장비",VLOOKUP($E310,OFFSET($BS:$BV,0,IF($B310=6,1,IF($B310=7,2,0))),MATCH($BV$1,OFFSET($BS$1:$BV$1,0,IF($B310=6,1,IF($B310=7,2,0))),0),1),
IF(OR($M310="캐릭터 상자 일반등급",$M310="캐릭터 상자 영웅등급"),"삭제",
IF(OR($M310="지정 캐릭터",$M310="지정 캐릭터 PP",IF(ISERROR(FIND("지정 캐릭터 LBP",$M310)),0,1)),
  IF(AND(OR($B310=10,$B310=11),$M310=OFFSET($M310,-1,0)),OFFSET(N310,-1,0),VLOOKUP($E310,$BZ:$CA,MATCH($CA$1,$BZ$1:$CA$1,0),1)),
IF(OR($M310="안 지정 캐릭터 영웅등급",$M310="안 지정 캐릭터 PP 일반등급",$M310="안 지정 캐릭터 PP 영웅등급"),
  IF(AND(OR($B310=10,$B310=11),$M310=OFFSET($M310,-1,0)),OFFSET(N310,-1,0),INT($E310*100000)),
"그외없음"))))))</f>
        <v>삭제</v>
      </c>
      <c r="O310" t="str">
        <f ca="1">IF(LEN(L310)&lt;&gt;0,
  IF(OR(LEN($J310)=0,LEN($K310)=0),"세 칸 모두 입력",L310),
IF($M310="삭제","삭제",
IF(OR($M310="지정 장비",$M310="캐릭터 상자 일반등급",$M310="캐릭터 상자 영웅등급",$M310="지정 캐릭터",IF(ISERROR(FIND("지정 캐릭터 LBP",$M310)),0,1),$M310="안 지정 캐릭터 영웅등급"),1,
IF($M310="지정 캐릭터 PP",
  IF(AND(OR($B310=10,$B310=11),$M310=OFFSET($M310,-1,0)),OFFSET(O310,-1,0),
    VLOOKUP($M310,$AP:$BB,MATCH($AX$1,$AP$1:$BB$1,0),0)+INT($E310*(VLOOKUP($M310,$AP:$BB,MATCH($AY$1,$AP$1:$BB$1,0),0)-VLOOKUP($M310,$AP:$BB,MATCH($AX$1,$AP$1:$BB$1,0),0)+1))),
IF(OR($M310="안 지정 캐릭터 PP 일반등급",$M310="안 지정 캐릭터 PP 영웅등급"),
  IF(AND(OR($B310=10,$B310=11),$M310=OFFSET($M310,-1,0)),OFFSET(O310,-1,0),
    VLOOKUP($M310,$AP:$BB,MATCH($AX$1,$AP$1:$BB$1,0),0)+INT($E310*(VLOOKUP($M310,$AP:$BB,MATCH($AY$1,$AP$1:$BB$1,0),0)-VLOOKUP($M310,$AP:$BB,MATCH($AX$1,$AP$1:$BB$1,0),0)+1))),
"그외없음")))))</f>
        <v>삭제</v>
      </c>
      <c r="P310" t="str">
        <f ca="1">IF($M310="삭제","삭제",
IF($M310="지정 장비",
  IF(ISBLANK(VLOOKUP($N310,[1]EquipTable!$1:$1048576,MATCH("표준 GO pr Min",[1]EquipTable!$1:$1,0),0)),"DI",
    IF(ISBLANK(VLOOKUP($N310,[1]EquipTable!$1:$1048576,MATCH("표준 DI pr Min",[1]EquipTable!$1:$1,0),0)),"GO",
      IF(G310&lt;IF($B310&lt;=1,0.5,0.25),"DI","GO"))),
IF(OR($M310="캐릭터 상자 일반등급",$M310="캐릭터 상자 영웅등급"),"DI",
IF(OR($M310="지정 캐릭터",IF(ISERROR(FIND("지정 캐릭터 LBP",$M310)),0,1),$M310="안 지정 캐릭터 영웅등급"),"DI",
IF($M310="지정 캐릭터 PP","DI",
IF(OR($M310="안 지정 캐릭터 PP 일반등급",$M310="안 지정 캐릭터 PP 영웅등급"),"GO",
"그외없음"))))))</f>
        <v>삭제</v>
      </c>
      <c r="Q310" t="str">
        <f ca="1">IF($M310="삭제","삭제",
IF($P310="GO","삭제",
IF($M310="지정 장비",
  IF(ISBLANK(VLOOKUP($N310,[1]EquipTable!$1:$1048576,MATCH("표준 DI pp Min",[1]EquipTable!$1:$1,0),0)),"삭제",
    VLOOKUP($N310,[1]EquipTable!$1:$1048576,MATCH("표준 DI pp Min",[1]EquipTable!$1:$1,0),0)+INT($H310*(VLOOKUP($N310,[1]EquipTable!$1:$1048576,MATCH("표준 DI pp Max",[1]EquipTable!$1:$1,0),0)-VLOOKUP($N310,[1]EquipTable!$1:$1048576,MATCH("표준 DI pp Min",[1]EquipTable!$1:$1,0),0)+1))),
IF(OR($M310="캐릭터 상자 일반등급",$M310="캐릭터 상자 영웅등급"),"삭제",
IF(OR($M310="지정 캐릭터",IF(ISERROR(FIND("지정 캐릭터 LBP",$M310)),0,1)),
  IF(AND(OR($B310=10,$B310=11),$M310=OFFSET($M310,-1,0)),OFFSET(Q310,-1,0),
    IF(ISBLANK(VLOOKUP($N310,[2]ActorTable!$1:$1048576,MATCH("표준 DI pp Min",[2]ActorTable!$1:$1,0),0)),"삭제",
      INT(VLOOKUP($M310,$AP:$BC,MATCH($AZ$1,$AP$1:$BC$1,0),0)*(VLOOKUP($N310,[2]ActorTable!$1:$1048576,MATCH("표준 DI pp Min",[2]ActorTable!$1:$1,0),0)+$H310*(VLOOKUP($N310,[2]ActorTable!$1:$1048576,MATCH("표준 DI pp Max",[2]ActorTable!$1:$1,0),0)-VLOOKUP($N310,[2]ActorTable!$1:$1048576,MATCH("표준 DI pp Min",[2]ActorTable!$1:$1,0),0)+1))))),
IF($M310="안 지정 캐릭터 영웅등급",
  IF(AND(OR($B310=10,$B310=11),$M310=OFFSET($M310,-1,0)),OFFSET(Q310,-1,0),
    VLOOKUP($M310,$AP:$BC,MATCH($BB$1,$AP$1:$BC$1,0),0)+INT($H310*(VLOOKUP($M310,$AP:$BC,MATCH($BC$1,$AP$1:$BC$1,0),0)-VLOOKUP($M310,$AP:$BC,MATCH($BB$1,$AP$1:$BC$1,0),0)+1))),
IF($M310="지정 캐릭터 PP",
  IF(AND(OR($B310=10,$B310=11),$M310=OFFSET($M310,-1,0)),OFFSET(Q310,-1,0),
    INT($O310*VLOOKUP($M310,$AP:$BC,MATCH($AZ$1,$AP$1:$BC$1,0),0)*IF($O310&lt;=15,1,1+($O310-15)^0.5/8)*CHOOSE(MID($N310,7,1)+1,1,1.25,2))),
"그외없음")))))))</f>
        <v>삭제</v>
      </c>
      <c r="R310" t="str">
        <f ca="1">IF($M310="삭제","삭제",
IF($M310="지정 장비",
  IF($P310="DI",
    VLOOKUP($N310,[1]EquipTable!$1:$1048576,MATCH("표준 DI pr Min",[1]EquipTable!$1:$1,0),0)+INT($I310*(VLOOKUP($N310,[1]EquipTable!$1:$1048576,MATCH("표준 DI pr Max",[1]EquipTable!$1:$1,0),0)-VLOOKUP($N310,[1]EquipTable!$1:$1048576,MATCH("표준 DI pr Min",[1]EquipTable!$1:$1,0),0)+1)),
    ROUNDDOWN(VLOOKUP($N310,[1]EquipTable!$1:$1048576,MATCH("표준 GO pr Min",[1]EquipTable!$1:$1,0),0)+INT($I310*(VLOOKUP($N310,[1]EquipTable!$1:$1048576,MATCH("표준 GO pr Max",[1]EquipTable!$1:$1,0),0)-VLOOKUP($N310,[1]EquipTable!$1:$1048576,MATCH("표준 GO pr Min",[1]EquipTable!$1:$1,0),0)+100)),-2)),
IF(OR($M310="캐릭터 상자 일반등급",$M310="캐릭터 상자 영웅등급"),VLOOKUP($M310,$AP:$BC,MATCH($AZ$1,$AP$1:$BC$1,0),0),
IF(OR($M310="지정 캐릭터",IF(ISERROR(FIND("지정 캐릭터 LBP",$M310)),0,1)),
  IF(AND(OR($B310=10,$B310=11),$M310=OFFSET($M310,-1,0)),OFFSET(R310,-1,0),
    INT(VLOOKUP($M310,$AP:$BC,MATCH($AZ$1,$AP$1:$BC$1,0),0)*(VLOOKUP($N310,[2]ActorTable!$1:$1048576,MATCH("표준 DI pr Min",[2]ActorTable!$1:$1,0),0)+$I310*(VLOOKUP($N310,[2]ActorTable!$1:$1048576,MATCH("표준 DI pr Max",[2]ActorTable!$1:$1,0),0)-VLOOKUP($N310,[2]ActorTable!$1:$1048576,MATCH("표준 DI pr Min",[2]ActorTable!$1:$1,0),0)+1)))),
IF($M310="안 지정 캐릭터 영웅등급",
  IF(AND(OR($B310=10,$B310=11),$M310=OFFSET($M310,-1,0)),OFFSET(R310,-1,0),
    VLOOKUP($M310,$AP:$BC,MATCH($AZ$1,$AP$1:$BC$1,0),0)+INT($I310*(VLOOKUP($M310,$AP:$BC,MATCH($BA$1,$AP$1:$BC$1,0),0)-VLOOKUP($M310,$AP:$BC,MATCH($AZ$1,$AP$1:$BC$1,0),0)+1))),
IF($M310="지정 캐릭터 PP",
  IF(AND(OR($B310=10,$B310=11),$M310=OFFSET($M310,-1,0)),OFFSET(R310,-1,0),
    INT($O310*VLOOKUP($M310,$AP:$BC,MATCH($AZ$1,$AP$1:$BC$1,0),0)*IF($O310&lt;=15,1,1+($O310-15)^0.5/8)*CHOOSE(MID($N310,7,1)+1,1,1.25,2)*(VLOOKUP($M310,$AP:$BC,MATCH($BA$1,$AP$1:$BC$1,0),0)+$I310*(VLOOKUP($M310,$AP:$BC,MATCH($BB$1,$AP$1:$BC$1,0),0)-VLOOKUP($M310,$AP:$BC,MATCH($BA$1,$AP$1:$BC$1,0),0))))),
IF(OR($M310="안 지정 캐릭터 PP 일반등급",$M310="안 지정 캐릭터 PP 영웅등급"),
  IF(AND(OR($B310=10,$B310=11),$M310=OFFSET($M310,-1,0)),OFFSET(R310,-1,0),
    $O310*VLOOKUP($M310,$AP:$BC,MATCH($AZ$1,$AP$1:$BC$1,0),0)),
"그외없음")))))))</f>
        <v>삭제</v>
      </c>
      <c r="S310" t="str">
        <f ca="1">IF(OR(ISNUMBER(N310),N310="삭제",ISBLANK(N310)),"",
IF(LEFT(N310,5)="Equip",
  IF($BP$1&lt;VLOOKUP(N310,[1]EquipTable!$1:$1048576,MATCH("업데이트순번",[1]EquipTable!$1:$1,0),0),"업데이트순번이상",""),
IF(LEFT(N310,5)="Actor",
  IF($BY$1&lt;VLOOKUP(N310,[2]ActorTable!$1:$1048576,MATCH("업데이트순번",[2]ActorTable!$1:$1,0),0),"업데이트순번이상",""),
"그외없음")))</f>
        <v/>
      </c>
      <c r="T310" t="str">
        <f ca="1">IF(OR(ISNUMBER(N310),N310="삭제",ISBLANK(N310)),"",
IF(LEFT(N310,5)="Equip",IF(MID(N310,7,1)="4","전설",""),
IF(LEFT(N310,5)="Actor",IF(MID(N310,7,1)="2","전설",""),
"그외없음")))</f>
        <v/>
      </c>
      <c r="AA310" t="str">
        <f ca="1">IF(ISBLANK(AB310),"",
VLOOKUP(AB310,OFFSET(INDIRECT("$A:$B"),0,MATCH(AB$1&amp;"_Verify",INDIRECT("$1:$1"),0)-1),2,0)
)</f>
        <v>fl2</v>
      </c>
      <c r="AB310" t="s">
        <v>432</v>
      </c>
      <c r="AC310" t="s">
        <v>482</v>
      </c>
      <c r="AD310">
        <v>1</v>
      </c>
      <c r="AE310" t="s">
        <v>129</v>
      </c>
      <c r="AF310">
        <v>72</v>
      </c>
      <c r="AG310">
        <v>49</v>
      </c>
      <c r="AH310" t="str">
        <f>IF(OR(ISNUMBER(AC310),AC310="삭제",ISBLANK(AC310)),"",
IF(LEFT(AC310,5)="Equip",
  IF($BP$1&lt;VLOOKUP(AC310,[1]EquipTable!$1:$1048576,MATCH("업데이트순번",[1]EquipTable!$1:$1,0),0),"업데이트순번이상",""),
IF(LEFT(AC310,5)="Actor",
  IF($BY$1&lt;VLOOKUP(AC310,[2]ActorTable!$1:$1048576,MATCH("업데이트순번",[2]ActorTable!$1:$1,0),0),"업데이트순번이상",""),
"그외없음")))</f>
        <v/>
      </c>
      <c r="AI310" s="11" t="str">
        <f>IF(OR(ISNUMBER(AC310),AC310="삭제",ISBLANK(AC310)),"",
IF(LEFT(AC310,5)="Equip",IF(MID(AC310,7,1)="4","전설",""),
IF(LEFT(AC310,5)="Actor",IF(MID(AC310,7,1)="2","전설",""),
"그외없음")))</f>
        <v/>
      </c>
      <c r="AJ310" t="str">
        <f>IF(ISBLANK($AB310),"",
IF(AND($B310&gt;=VLOOKUP($AB310,$AP:$AS,3,0),$B310&lt;=VLOOKUP($AB310,$AP:$AS,4,0)),"","슬롯타입이상"))</f>
        <v/>
      </c>
      <c r="AK310" t="str">
        <f>IF(OR(
  AND(NOT(ISERROR(FIND("상자",AB310))),ISBLANK(AC310)),
  AND(ISBLANK(AB310),ISBLANK(AC310)),
  AND(NOT(ISERROR(FIND("안 지정",AB310))),ISNUMBER(AC310))),"",
IF(AND(NOT(ISERROR(FIND("상자",AB310))),NOT(ISBLANK(AC310))),"밸류불필요",
IF(AND(NOT(ISERROR(FIND("안 지정",AB310))),NOT(ISNUMBER(AC310))),"숫자필요",
IF(NOT(ISERROR(FIND("장비",AB310))),
  IFERROR(VLOOKUP(AC310,[1]EquipTable!$A:$T,MATCH("이름참고",[1]EquipTable!$1:$1,0),0),"장비없음"),
IF(NOT(ISERROR(FIND("캐릭터",AB310))),
  IFERROR(VLOOKUP(AC310,[2]ActorTable!$A:$H,MATCH("이름참고",[2]ActorTable!$1:$1,0),0),"캐릭터없음"),
"")))))</f>
        <v>에이잭</v>
      </c>
      <c r="AL310">
        <v>1</v>
      </c>
      <c r="AM310" t="str">
        <f ca="1">IF(ROW()=2,AN310,OFFSET(AM310,-1,0)&amp;IF(LEN(AN310)=0,"",","&amp;AN310))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v>
      </c>
      <c r="AN310" t="str">
        <f ca="1">IF(AL310&lt;&gt;1,"",
"{"""&amp;A$1&amp;""":"&amp;A310
&amp;","""&amp;B$1&amp;""":"&amp;B310
&amp;IF(LEN(AA310)=0,"",","""&amp;AA$1&amp;""":"""&amp;AA310&amp;"""")
&amp;IF(LEN(AC310)=0,"",","""&amp;AC$1&amp;""":"""&amp;AC310&amp;"""")
&amp;IF(LEN(AD310)=0,"",","""&amp;AD$1&amp;""":"&amp;AD310)
&amp;IF(LEN(AE310)=0,"",","""&amp;AE$1&amp;""":"""&amp;AE310&amp;"""")
&amp;IF(LEN(AF310)=0,"",","""&amp;AF$1&amp;""":"&amp;AF310)
&amp;IF(LEN(AG310)=0,"",","""&amp;AG$1&amp;""":"&amp;AG310)&amp;"}")</f>
        <v>{"dy":31,"sl":8,"tp":"fl2","vl":"Actor1029","cn":1,"pt":"DI","pp":72,"pr":49}</v>
      </c>
    </row>
    <row r="311" spans="1:40">
      <c r="A311">
        <v>31</v>
      </c>
      <c r="B311">
        <v>9</v>
      </c>
      <c r="C311">
        <f>IF(B311&lt;=9,0,
IF(B311=10,1,2))</f>
        <v>0</v>
      </c>
      <c r="D311">
        <f ca="1">RAND()</f>
        <v>0.86571507650894997</v>
      </c>
      <c r="E311">
        <f ca="1">RAND()</f>
        <v>0.37742929695175631</v>
      </c>
      <c r="F311">
        <f ca="1">RAND()</f>
        <v>0.60972735269547951</v>
      </c>
      <c r="G311">
        <f ca="1">RAND()</f>
        <v>0.21301198624543116</v>
      </c>
      <c r="H311">
        <f ca="1">RAND()</f>
        <v>0.75232947165644171</v>
      </c>
      <c r="I311">
        <f ca="1">RAND()</f>
        <v>0.51375827477559854</v>
      </c>
      <c r="M311" t="str">
        <f ca="1">IF(LEN(J311)&lt;&gt;0,J311,VLOOKUP(D311+$B311,$BJ:$BK,MATCH($BK$1,$BJ$1:$BK$1,0),1))</f>
        <v>삭제</v>
      </c>
      <c r="N311" t="str">
        <f ca="1">IF(LEN(K311)&lt;&gt;0,
  IF(LEN($J311)=0,"두 칸 모두 입력",
  IF($J311="지정 장비",K311,INDEX($CA:$CA,MATCH(K311,$CB:$CB,0)))),
IF($M311="삭제","삭제",
IF($M311="지정 장비",VLOOKUP($E311,OFFSET($BS:$BV,0,IF($B311=6,1,IF($B311=7,2,0))),MATCH($BV$1,OFFSET($BS$1:$BV$1,0,IF($B311=6,1,IF($B311=7,2,0))),0),1),
IF(OR($M311="캐릭터 상자 일반등급",$M311="캐릭터 상자 영웅등급"),"삭제",
IF(OR($M311="지정 캐릭터",$M311="지정 캐릭터 PP",IF(ISERROR(FIND("지정 캐릭터 LBP",$M311)),0,1)),
  IF(AND(OR($B311=10,$B311=11),$M311=OFFSET($M311,-1,0)),OFFSET(N311,-1,0),VLOOKUP($E311,$BZ:$CA,MATCH($CA$1,$BZ$1:$CA$1,0),1)),
IF(OR($M311="안 지정 캐릭터 영웅등급",$M311="안 지정 캐릭터 PP 일반등급",$M311="안 지정 캐릭터 PP 영웅등급"),
  IF(AND(OR($B311=10,$B311=11),$M311=OFFSET($M311,-1,0)),OFFSET(N311,-1,0),INT($E311*100000)),
"그외없음"))))))</f>
        <v>삭제</v>
      </c>
      <c r="O311" t="str">
        <f ca="1">IF(LEN(L311)&lt;&gt;0,
  IF(OR(LEN($J311)=0,LEN($K311)=0),"세 칸 모두 입력",L311),
IF($M311="삭제","삭제",
IF(OR($M311="지정 장비",$M311="캐릭터 상자 일반등급",$M311="캐릭터 상자 영웅등급",$M311="지정 캐릭터",IF(ISERROR(FIND("지정 캐릭터 LBP",$M311)),0,1),$M311="안 지정 캐릭터 영웅등급"),1,
IF($M311="지정 캐릭터 PP",
  IF(AND(OR($B311=10,$B311=11),$M311=OFFSET($M311,-1,0)),OFFSET(O311,-1,0),
    VLOOKUP($M311,$AP:$BB,MATCH($AX$1,$AP$1:$BB$1,0),0)+INT($E311*(VLOOKUP($M311,$AP:$BB,MATCH($AY$1,$AP$1:$BB$1,0),0)-VLOOKUP($M311,$AP:$BB,MATCH($AX$1,$AP$1:$BB$1,0),0)+1))),
IF(OR($M311="안 지정 캐릭터 PP 일반등급",$M311="안 지정 캐릭터 PP 영웅등급"),
  IF(AND(OR($B311=10,$B311=11),$M311=OFFSET($M311,-1,0)),OFFSET(O311,-1,0),
    VLOOKUP($M311,$AP:$BB,MATCH($AX$1,$AP$1:$BB$1,0),0)+INT($E311*(VLOOKUP($M311,$AP:$BB,MATCH($AY$1,$AP$1:$BB$1,0),0)-VLOOKUP($M311,$AP:$BB,MATCH($AX$1,$AP$1:$BB$1,0),0)+1))),
"그외없음")))))</f>
        <v>삭제</v>
      </c>
      <c r="P311" t="str">
        <f ca="1">IF($M311="삭제","삭제",
IF($M311="지정 장비",
  IF(ISBLANK(VLOOKUP($N311,[1]EquipTable!$1:$1048576,MATCH("표준 GO pr Min",[1]EquipTable!$1:$1,0),0)),"DI",
    IF(ISBLANK(VLOOKUP($N311,[1]EquipTable!$1:$1048576,MATCH("표준 DI pr Min",[1]EquipTable!$1:$1,0),0)),"GO",
      IF(G311&lt;IF($B311&lt;=1,0.5,0.25),"DI","GO"))),
IF(OR($M311="캐릭터 상자 일반등급",$M311="캐릭터 상자 영웅등급"),"DI",
IF(OR($M311="지정 캐릭터",IF(ISERROR(FIND("지정 캐릭터 LBP",$M311)),0,1),$M311="안 지정 캐릭터 영웅등급"),"DI",
IF($M311="지정 캐릭터 PP","DI",
IF(OR($M311="안 지정 캐릭터 PP 일반등급",$M311="안 지정 캐릭터 PP 영웅등급"),"GO",
"그외없음"))))))</f>
        <v>삭제</v>
      </c>
      <c r="Q311" t="str">
        <f ca="1">IF($M311="삭제","삭제",
IF($P311="GO","삭제",
IF($M311="지정 장비",
  IF(ISBLANK(VLOOKUP($N311,[1]EquipTable!$1:$1048576,MATCH("표준 DI pp Min",[1]EquipTable!$1:$1,0),0)),"삭제",
    VLOOKUP($N311,[1]EquipTable!$1:$1048576,MATCH("표준 DI pp Min",[1]EquipTable!$1:$1,0),0)+INT($H311*(VLOOKUP($N311,[1]EquipTable!$1:$1048576,MATCH("표준 DI pp Max",[1]EquipTable!$1:$1,0),0)-VLOOKUP($N311,[1]EquipTable!$1:$1048576,MATCH("표준 DI pp Min",[1]EquipTable!$1:$1,0),0)+1))),
IF(OR($M311="캐릭터 상자 일반등급",$M311="캐릭터 상자 영웅등급"),"삭제",
IF(OR($M311="지정 캐릭터",IF(ISERROR(FIND("지정 캐릭터 LBP",$M311)),0,1)),
  IF(AND(OR($B311=10,$B311=11),$M311=OFFSET($M311,-1,0)),OFFSET(Q311,-1,0),
    IF(ISBLANK(VLOOKUP($N311,[2]ActorTable!$1:$1048576,MATCH("표준 DI pp Min",[2]ActorTable!$1:$1,0),0)),"삭제",
      INT(VLOOKUP($M311,$AP:$BC,MATCH($AZ$1,$AP$1:$BC$1,0),0)*(VLOOKUP($N311,[2]ActorTable!$1:$1048576,MATCH("표준 DI pp Min",[2]ActorTable!$1:$1,0),0)+$H311*(VLOOKUP($N311,[2]ActorTable!$1:$1048576,MATCH("표준 DI pp Max",[2]ActorTable!$1:$1,0),0)-VLOOKUP($N311,[2]ActorTable!$1:$1048576,MATCH("표준 DI pp Min",[2]ActorTable!$1:$1,0),0)+1))))),
IF($M311="안 지정 캐릭터 영웅등급",
  IF(AND(OR($B311=10,$B311=11),$M311=OFFSET($M311,-1,0)),OFFSET(Q311,-1,0),
    VLOOKUP($M311,$AP:$BC,MATCH($BB$1,$AP$1:$BC$1,0),0)+INT($H311*(VLOOKUP($M311,$AP:$BC,MATCH($BC$1,$AP$1:$BC$1,0),0)-VLOOKUP($M311,$AP:$BC,MATCH($BB$1,$AP$1:$BC$1,0),0)+1))),
IF($M311="지정 캐릭터 PP",
  IF(AND(OR($B311=10,$B311=11),$M311=OFFSET($M311,-1,0)),OFFSET(Q311,-1,0),
    INT($O311*VLOOKUP($M311,$AP:$BC,MATCH($AZ$1,$AP$1:$BC$1,0),0)*IF($O311&lt;=15,1,1+($O311-15)^0.5/8)*CHOOSE(MID($N311,7,1)+1,1,1.25,2))),
"그외없음")))))))</f>
        <v>삭제</v>
      </c>
      <c r="R311" t="str">
        <f ca="1">IF($M311="삭제","삭제",
IF($M311="지정 장비",
  IF($P311="DI",
    VLOOKUP($N311,[1]EquipTable!$1:$1048576,MATCH("표준 DI pr Min",[1]EquipTable!$1:$1,0),0)+INT($I311*(VLOOKUP($N311,[1]EquipTable!$1:$1048576,MATCH("표준 DI pr Max",[1]EquipTable!$1:$1,0),0)-VLOOKUP($N311,[1]EquipTable!$1:$1048576,MATCH("표준 DI pr Min",[1]EquipTable!$1:$1,0),0)+1)),
    ROUNDDOWN(VLOOKUP($N311,[1]EquipTable!$1:$1048576,MATCH("표준 GO pr Min",[1]EquipTable!$1:$1,0),0)+INT($I311*(VLOOKUP($N311,[1]EquipTable!$1:$1048576,MATCH("표준 GO pr Max",[1]EquipTable!$1:$1,0),0)-VLOOKUP($N311,[1]EquipTable!$1:$1048576,MATCH("표준 GO pr Min",[1]EquipTable!$1:$1,0),0)+100)),-2)),
IF(OR($M311="캐릭터 상자 일반등급",$M311="캐릭터 상자 영웅등급"),VLOOKUP($M311,$AP:$BC,MATCH($AZ$1,$AP$1:$BC$1,0),0),
IF(OR($M311="지정 캐릭터",IF(ISERROR(FIND("지정 캐릭터 LBP",$M311)),0,1)),
  IF(AND(OR($B311=10,$B311=11),$M311=OFFSET($M311,-1,0)),OFFSET(R311,-1,0),
    INT(VLOOKUP($M311,$AP:$BC,MATCH($AZ$1,$AP$1:$BC$1,0),0)*(VLOOKUP($N311,[2]ActorTable!$1:$1048576,MATCH("표준 DI pr Min",[2]ActorTable!$1:$1,0),0)+$I311*(VLOOKUP($N311,[2]ActorTable!$1:$1048576,MATCH("표준 DI pr Max",[2]ActorTable!$1:$1,0),0)-VLOOKUP($N311,[2]ActorTable!$1:$1048576,MATCH("표준 DI pr Min",[2]ActorTable!$1:$1,0),0)+1)))),
IF($M311="안 지정 캐릭터 영웅등급",
  IF(AND(OR($B311=10,$B311=11),$M311=OFFSET($M311,-1,0)),OFFSET(R311,-1,0),
    VLOOKUP($M311,$AP:$BC,MATCH($AZ$1,$AP$1:$BC$1,0),0)+INT($I311*(VLOOKUP($M311,$AP:$BC,MATCH($BA$1,$AP$1:$BC$1,0),0)-VLOOKUP($M311,$AP:$BC,MATCH($AZ$1,$AP$1:$BC$1,0),0)+1))),
IF($M311="지정 캐릭터 PP",
  IF(AND(OR($B311=10,$B311=11),$M311=OFFSET($M311,-1,0)),OFFSET(R311,-1,0),
    INT($O311*VLOOKUP($M311,$AP:$BC,MATCH($AZ$1,$AP$1:$BC$1,0),0)*IF($O311&lt;=15,1,1+($O311-15)^0.5/8)*CHOOSE(MID($N311,7,1)+1,1,1.25,2)*(VLOOKUP($M311,$AP:$BC,MATCH($BA$1,$AP$1:$BC$1,0),0)+$I311*(VLOOKUP($M311,$AP:$BC,MATCH($BB$1,$AP$1:$BC$1,0),0)-VLOOKUP($M311,$AP:$BC,MATCH($BA$1,$AP$1:$BC$1,0),0))))),
IF(OR($M311="안 지정 캐릭터 PP 일반등급",$M311="안 지정 캐릭터 PP 영웅등급"),
  IF(AND(OR($B311=10,$B311=11),$M311=OFFSET($M311,-1,0)),OFFSET(R311,-1,0),
    $O311*VLOOKUP($M311,$AP:$BC,MATCH($AZ$1,$AP$1:$BC$1,0),0)),
"그외없음")))))))</f>
        <v>삭제</v>
      </c>
      <c r="S311" t="str">
        <f ca="1">IF(OR(ISNUMBER(N311),N311="삭제",ISBLANK(N311)),"",
IF(LEFT(N311,5)="Equip",
  IF($BP$1&lt;VLOOKUP(N311,[1]EquipTable!$1:$1048576,MATCH("업데이트순번",[1]EquipTable!$1:$1,0),0),"업데이트순번이상",""),
IF(LEFT(N311,5)="Actor",
  IF($BY$1&lt;VLOOKUP(N311,[2]ActorTable!$1:$1048576,MATCH("업데이트순번",[2]ActorTable!$1:$1,0),0),"업데이트순번이상",""),
"그외없음")))</f>
        <v/>
      </c>
      <c r="T311" t="str">
        <f ca="1">IF(OR(ISNUMBER(N311),N311="삭제",ISBLANK(N311)),"",
IF(LEFT(N311,5)="Equip",IF(MID(N311,7,1)="4","전설",""),
IF(LEFT(N311,5)="Actor",IF(MID(N311,7,1)="2","전설",""),
"그외없음")))</f>
        <v/>
      </c>
      <c r="AA311" t="str">
        <f ca="1">IF(ISBLANK(AB311),"",
VLOOKUP(AB311,OFFSET(INDIRECT("$A:$B"),0,MATCH(AB$1&amp;"_Verify",INDIRECT("$1:$1"),0)-1),2,0)
)</f>
        <v>fl3</v>
      </c>
      <c r="AB311" t="s">
        <v>433</v>
      </c>
      <c r="AC311" t="s">
        <v>482</v>
      </c>
      <c r="AD311">
        <v>1</v>
      </c>
      <c r="AE311" t="s">
        <v>129</v>
      </c>
      <c r="AF311">
        <v>72</v>
      </c>
      <c r="AG311">
        <v>49</v>
      </c>
      <c r="AH311" t="str">
        <f>IF(OR(ISNUMBER(AC311),AC311="삭제",ISBLANK(AC311)),"",
IF(LEFT(AC311,5)="Equip",
  IF($BP$1&lt;VLOOKUP(AC311,[1]EquipTable!$1:$1048576,MATCH("업데이트순번",[1]EquipTable!$1:$1,0),0),"업데이트순번이상",""),
IF(LEFT(AC311,5)="Actor",
  IF($BY$1&lt;VLOOKUP(AC311,[2]ActorTable!$1:$1048576,MATCH("업데이트순번",[2]ActorTable!$1:$1,0),0),"업데이트순번이상",""),
"그외없음")))</f>
        <v/>
      </c>
      <c r="AI311" s="11" t="str">
        <f>IF(OR(ISNUMBER(AC311),AC311="삭제",ISBLANK(AC311)),"",
IF(LEFT(AC311,5)="Equip",IF(MID(AC311,7,1)="4","전설",""),
IF(LEFT(AC311,5)="Actor",IF(MID(AC311,7,1)="2","전설",""),
"그외없음")))</f>
        <v/>
      </c>
      <c r="AJ311" t="str">
        <f>IF(ISBLANK($AB311),"",
IF(AND($B311&gt;=VLOOKUP($AB311,$AP:$AS,3,0),$B311&lt;=VLOOKUP($AB311,$AP:$AS,4,0)),"","슬롯타입이상"))</f>
        <v/>
      </c>
      <c r="AK311" t="str">
        <f>IF(OR(
  AND(NOT(ISERROR(FIND("상자",AB311))),ISBLANK(AC311)),
  AND(ISBLANK(AB311),ISBLANK(AC311)),
  AND(NOT(ISERROR(FIND("안 지정",AB311))),ISNUMBER(AC311))),"",
IF(AND(NOT(ISERROR(FIND("상자",AB311))),NOT(ISBLANK(AC311))),"밸류불필요",
IF(AND(NOT(ISERROR(FIND("안 지정",AB311))),NOT(ISNUMBER(AC311))),"숫자필요",
IF(NOT(ISERROR(FIND("장비",AB311))),
  IFERROR(VLOOKUP(AC311,[1]EquipTable!$A:$T,MATCH("이름참고",[1]EquipTable!$1:$1,0),0),"장비없음"),
IF(NOT(ISERROR(FIND("캐릭터",AB311))),
  IFERROR(VLOOKUP(AC311,[2]ActorTable!$A:$H,MATCH("이름참고",[2]ActorTable!$1:$1,0),0),"캐릭터없음"),
"")))))</f>
        <v>에이잭</v>
      </c>
      <c r="AL311">
        <v>1</v>
      </c>
      <c r="AM311" t="str">
        <f ca="1">IF(ROW()=2,AN311,OFFSET(AM311,-1,0)&amp;IF(LEN(AN311)=0,"",","&amp;AN311))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v>
      </c>
      <c r="AN311" t="str">
        <f ca="1">IF(AL311&lt;&gt;1,"",
"{"""&amp;A$1&amp;""":"&amp;A311
&amp;","""&amp;B$1&amp;""":"&amp;B311
&amp;IF(LEN(AA311)=0,"",","""&amp;AA$1&amp;""":"""&amp;AA311&amp;"""")
&amp;IF(LEN(AC311)=0,"",","""&amp;AC$1&amp;""":"""&amp;AC311&amp;"""")
&amp;IF(LEN(AD311)=0,"",","""&amp;AD$1&amp;""":"&amp;AD311)
&amp;IF(LEN(AE311)=0,"",","""&amp;AE$1&amp;""":"""&amp;AE311&amp;"""")
&amp;IF(LEN(AF311)=0,"",","""&amp;AF$1&amp;""":"&amp;AF311)
&amp;IF(LEN(AG311)=0,"",","""&amp;AG$1&amp;""":"&amp;AG311)&amp;"}")</f>
        <v>{"dy":31,"sl":9,"tp":"fl3","vl":"Actor1029","cn":1,"pt":"DI","pp":72,"pr":49}</v>
      </c>
    </row>
    <row r="312" spans="1:40">
      <c r="A312">
        <v>1</v>
      </c>
      <c r="B312">
        <v>10</v>
      </c>
      <c r="C312">
        <f>IF(B312&lt;=9,0,
IF(B312=10,1,2))</f>
        <v>1</v>
      </c>
      <c r="D312">
        <f ca="1">RAND()</f>
        <v>9.8342278379717318E-2</v>
      </c>
      <c r="E312">
        <f ca="1">RAND()</f>
        <v>0.76874793899757798</v>
      </c>
      <c r="F312">
        <f ca="1">RAND()</f>
        <v>0.62966217238684907</v>
      </c>
      <c r="G312">
        <f ca="1">RAND()</f>
        <v>0.85806681951306429</v>
      </c>
      <c r="H312">
        <f ca="1">RAND()</f>
        <v>0.16029188539559958</v>
      </c>
      <c r="I312">
        <f ca="1">RAND()</f>
        <v>0.13440811596292657</v>
      </c>
      <c r="M312" t="str">
        <f ca="1">IF(LEN(J312)&lt;&gt;0,J312,VLOOKUP(D312+$B312,$BJ:$BK,MATCH($BK$1,$BJ$1:$BK$1,0),1))</f>
        <v>삭제</v>
      </c>
      <c r="N312" t="str">
        <f ca="1">IF(LEN(K312)&lt;&gt;0,
  IF(LEN($J312)=0,"두 칸 모두 입력",
  IF($J312="지정 장비",K312,INDEX($CA:$CA,MATCH(K312,$CB:$CB,0)))),
IF($M312="삭제","삭제",
IF($M312="지정 장비",VLOOKUP($E312,OFFSET($BS:$BV,0,IF($B312=6,1,IF($B312=7,2,0))),MATCH($BV$1,OFFSET($BS$1:$BV$1,0,IF($B312=6,1,IF($B312=7,2,0))),0),1),
IF(OR($M312="캐릭터 상자 일반등급",$M312="캐릭터 상자 영웅등급"),"삭제",
IF(OR($M312="지정 캐릭터",$M312="지정 캐릭터 PP",IF(ISERROR(FIND("지정 캐릭터 LBP",$M312)),0,1)),
  IF(AND(OR($B312=10,$B312=11),$M312=OFFSET($M312,-1,0)),OFFSET(N312,-1,0),VLOOKUP($E312,$BZ:$CA,MATCH($CA$1,$BZ$1:$CA$1,0),1)),
IF(OR($M312="안 지정 캐릭터 영웅등급",$M312="안 지정 캐릭터 PP 일반등급",$M312="안 지정 캐릭터 PP 영웅등급"),
  IF(AND(OR($B312=10,$B312=11),$M312=OFFSET($M312,-1,0)),OFFSET(N312,-1,0),INT($E312*100000)),
"그외없음"))))))</f>
        <v>삭제</v>
      </c>
      <c r="O312" t="str">
        <f ca="1">IF(LEN(L312)&lt;&gt;0,
  IF(OR(LEN($J312)=0,LEN($K312)=0),"세 칸 모두 입력",L312),
IF($M312="삭제","삭제",
IF(OR($M312="지정 장비",$M312="캐릭터 상자 일반등급",$M312="캐릭터 상자 영웅등급",$M312="지정 캐릭터",IF(ISERROR(FIND("지정 캐릭터 LBP",$M312)),0,1),$M312="안 지정 캐릭터 영웅등급"),1,
IF($M312="지정 캐릭터 PP",
  IF(AND(OR($B312=10,$B312=11),$M312=OFFSET($M312,-1,0)),OFFSET(O312,-1,0),
    VLOOKUP($M312,$AP:$BB,MATCH($AX$1,$AP$1:$BB$1,0),0)+INT($E312*(VLOOKUP($M312,$AP:$BB,MATCH($AY$1,$AP$1:$BB$1,0),0)-VLOOKUP($M312,$AP:$BB,MATCH($AX$1,$AP$1:$BB$1,0),0)+1))),
IF(OR($M312="안 지정 캐릭터 PP 일반등급",$M312="안 지정 캐릭터 PP 영웅등급"),
  IF(AND(OR($B312=10,$B312=11),$M312=OFFSET($M312,-1,0)),OFFSET(O312,-1,0),
    VLOOKUP($M312,$AP:$BB,MATCH($AX$1,$AP$1:$BB$1,0),0)+INT($E312*(VLOOKUP($M312,$AP:$BB,MATCH($AY$1,$AP$1:$BB$1,0),0)-VLOOKUP($M312,$AP:$BB,MATCH($AX$1,$AP$1:$BB$1,0),0)+1))),
"그외없음")))))</f>
        <v>삭제</v>
      </c>
      <c r="P312" t="str">
        <f ca="1">IF($M312="삭제","삭제",
IF($M312="지정 장비",
  IF(ISBLANK(VLOOKUP($N312,[1]EquipTable!$1:$1048576,MATCH("표준 GO pr Min",[1]EquipTable!$1:$1,0),0)),"DI",
    IF(ISBLANK(VLOOKUP($N312,[1]EquipTable!$1:$1048576,MATCH("표준 DI pr Min",[1]EquipTable!$1:$1,0),0)),"GO",
      IF(G312&lt;IF($B312&lt;=1,0.5,0.25),"DI","GO"))),
IF(OR($M312="캐릭터 상자 일반등급",$M312="캐릭터 상자 영웅등급"),"DI",
IF(OR($M312="지정 캐릭터",IF(ISERROR(FIND("지정 캐릭터 LBP",$M312)),0,1),$M312="안 지정 캐릭터 영웅등급"),"DI",
IF($M312="지정 캐릭터 PP","DI",
IF(OR($M312="안 지정 캐릭터 PP 일반등급",$M312="안 지정 캐릭터 PP 영웅등급"),"GO",
"그외없음"))))))</f>
        <v>삭제</v>
      </c>
      <c r="Q312" t="str">
        <f ca="1">IF($M312="삭제","삭제",
IF($P312="GO","삭제",
IF($M312="지정 장비",
  IF(ISBLANK(VLOOKUP($N312,[1]EquipTable!$1:$1048576,MATCH("표준 DI pp Min",[1]EquipTable!$1:$1,0),0)),"삭제",
    VLOOKUP($N312,[1]EquipTable!$1:$1048576,MATCH("표준 DI pp Min",[1]EquipTable!$1:$1,0),0)+INT($H312*(VLOOKUP($N312,[1]EquipTable!$1:$1048576,MATCH("표준 DI pp Max",[1]EquipTable!$1:$1,0),0)-VLOOKUP($N312,[1]EquipTable!$1:$1048576,MATCH("표준 DI pp Min",[1]EquipTable!$1:$1,0),0)+1))),
IF(OR($M312="캐릭터 상자 일반등급",$M312="캐릭터 상자 영웅등급"),"삭제",
IF(OR($M312="지정 캐릭터",IF(ISERROR(FIND("지정 캐릭터 LBP",$M312)),0,1)),
  IF(AND(OR($B312=10,$B312=11),$M312=OFFSET($M312,-1,0)),OFFSET(Q312,-1,0),
    IF(ISBLANK(VLOOKUP($N312,[2]ActorTable!$1:$1048576,MATCH("표준 DI pp Min",[2]ActorTable!$1:$1,0),0)),"삭제",
      INT(VLOOKUP($M312,$AP:$BC,MATCH($AZ$1,$AP$1:$BC$1,0),0)*(VLOOKUP($N312,[2]ActorTable!$1:$1048576,MATCH("표준 DI pp Min",[2]ActorTable!$1:$1,0),0)+$H312*(VLOOKUP($N312,[2]ActorTable!$1:$1048576,MATCH("표준 DI pp Max",[2]ActorTable!$1:$1,0),0)-VLOOKUP($N312,[2]ActorTable!$1:$1048576,MATCH("표준 DI pp Min",[2]ActorTable!$1:$1,0),0)+1))))),
IF($M312="안 지정 캐릭터 영웅등급",
  IF(AND(OR($B312=10,$B312=11),$M312=OFFSET($M312,-1,0)),OFFSET(Q312,-1,0),
    VLOOKUP($M312,$AP:$BC,MATCH($BB$1,$AP$1:$BC$1,0),0)+INT($H312*(VLOOKUP($M312,$AP:$BC,MATCH($BC$1,$AP$1:$BC$1,0),0)-VLOOKUP($M312,$AP:$BC,MATCH($BB$1,$AP$1:$BC$1,0),0)+1))),
IF($M312="지정 캐릭터 PP",
  IF(AND(OR($B312=10,$B312=11),$M312=OFFSET($M312,-1,0)),OFFSET(Q312,-1,0),
    INT($O312*VLOOKUP($M312,$AP:$BC,MATCH($AZ$1,$AP$1:$BC$1,0),0)*IF($O312&lt;=15,1,1+($O312-15)^0.5/8)*CHOOSE(MID($N312,7,1)+1,1,1.25,2))),
"그외없음")))))))</f>
        <v>삭제</v>
      </c>
      <c r="R312" t="str">
        <f ca="1">IF($M312="삭제","삭제",
IF($M312="지정 장비",
  IF($P312="DI",
    VLOOKUP($N312,[1]EquipTable!$1:$1048576,MATCH("표준 DI pr Min",[1]EquipTable!$1:$1,0),0)+INT($I312*(VLOOKUP($N312,[1]EquipTable!$1:$1048576,MATCH("표준 DI pr Max",[1]EquipTable!$1:$1,0),0)-VLOOKUP($N312,[1]EquipTable!$1:$1048576,MATCH("표준 DI pr Min",[1]EquipTable!$1:$1,0),0)+1)),
    ROUNDDOWN(VLOOKUP($N312,[1]EquipTable!$1:$1048576,MATCH("표준 GO pr Min",[1]EquipTable!$1:$1,0),0)+INT($I312*(VLOOKUP($N312,[1]EquipTable!$1:$1048576,MATCH("표준 GO pr Max",[1]EquipTable!$1:$1,0),0)-VLOOKUP($N312,[1]EquipTable!$1:$1048576,MATCH("표준 GO pr Min",[1]EquipTable!$1:$1,0),0)+100)),-2)),
IF(OR($M312="캐릭터 상자 일반등급",$M312="캐릭터 상자 영웅등급"),VLOOKUP($M312,$AP:$BC,MATCH($AZ$1,$AP$1:$BC$1,0),0),
IF(OR($M312="지정 캐릭터",IF(ISERROR(FIND("지정 캐릭터 LBP",$M312)),0,1)),
  IF(AND(OR($B312=10,$B312=11),$M312=OFFSET($M312,-1,0)),OFFSET(R312,-1,0),
    INT(VLOOKUP($M312,$AP:$BC,MATCH($AZ$1,$AP$1:$BC$1,0),0)*(VLOOKUP($N312,[2]ActorTable!$1:$1048576,MATCH("표준 DI pr Min",[2]ActorTable!$1:$1,0),0)+$I312*(VLOOKUP($N312,[2]ActorTable!$1:$1048576,MATCH("표준 DI pr Max",[2]ActorTable!$1:$1,0),0)-VLOOKUP($N312,[2]ActorTable!$1:$1048576,MATCH("표준 DI pr Min",[2]ActorTable!$1:$1,0),0)+1)))),
IF($M312="안 지정 캐릭터 영웅등급",
  IF(AND(OR($B312=10,$B312=11),$M312=OFFSET($M312,-1,0)),OFFSET(R312,-1,0),
    VLOOKUP($M312,$AP:$BC,MATCH($AZ$1,$AP$1:$BC$1,0),0)+INT($I312*(VLOOKUP($M312,$AP:$BC,MATCH($BA$1,$AP$1:$BC$1,0),0)-VLOOKUP($M312,$AP:$BC,MATCH($AZ$1,$AP$1:$BC$1,0),0)+1))),
IF($M312="지정 캐릭터 PP",
  IF(AND(OR($B312=10,$B312=11),$M312=OFFSET($M312,-1,0)),OFFSET(R312,-1,0),
    INT($O312*VLOOKUP($M312,$AP:$BC,MATCH($AZ$1,$AP$1:$BC$1,0),0)*IF($O312&lt;=15,1,1+($O312-15)^0.5/8)*CHOOSE(MID($N312,7,1)+1,1,1.25,2)*(VLOOKUP($M312,$AP:$BC,MATCH($BA$1,$AP$1:$BC$1,0),0)+$I312*(VLOOKUP($M312,$AP:$BC,MATCH($BB$1,$AP$1:$BC$1,0),0)-VLOOKUP($M312,$AP:$BC,MATCH($BA$1,$AP$1:$BC$1,0),0))))),
IF(OR($M312="안 지정 캐릭터 PP 일반등급",$M312="안 지정 캐릭터 PP 영웅등급"),
  IF(AND(OR($B312=10,$B312=11),$M312=OFFSET($M312,-1,0)),OFFSET(R312,-1,0),
    $O312*VLOOKUP($M312,$AP:$BC,MATCH($AZ$1,$AP$1:$BC$1,0),0)),
"그외없음")))))))</f>
        <v>삭제</v>
      </c>
      <c r="S312" t="str">
        <f ca="1">IF(OR(ISNUMBER(N312),N312="삭제",ISBLANK(N312)),"",
IF(LEFT(N312,5)="Equip",
  IF($BP$1&lt;VLOOKUP(N312,[1]EquipTable!$1:$1048576,MATCH("업데이트순번",[1]EquipTable!$1:$1,0),0),"업데이트순번이상",""),
IF(LEFT(N312,5)="Actor",
  IF($BY$1&lt;VLOOKUP(N312,[2]ActorTable!$1:$1048576,MATCH("업데이트순번",[2]ActorTable!$1:$1,0),0),"업데이트순번이상",""),
"그외없음")))</f>
        <v/>
      </c>
      <c r="T312" t="str">
        <f ca="1">IF(OR(ISNUMBER(N312),N312="삭제",ISBLANK(N312)),"",
IF(LEFT(N312,5)="Equip",IF(MID(N312,7,1)="4","전설",""),
IF(LEFT(N312,5)="Actor",IF(MID(N312,7,1)="2","전설",""),
"그외없음")))</f>
        <v/>
      </c>
      <c r="AA312" t="str">
        <f ca="1">IF(ISBLANK(AB312),"",
VLOOKUP(AB312,OFFSET(INDIRECT("$A:$B"),0,MATCH(AB$1&amp;"_Verify",INDIRECT("$1:$1"),0)-1),2,0)
)</f>
        <v>fc</v>
      </c>
      <c r="AB312" t="s">
        <v>85</v>
      </c>
      <c r="AC312" t="s">
        <v>490</v>
      </c>
      <c r="AD312">
        <v>1</v>
      </c>
      <c r="AE312" t="s">
        <v>129</v>
      </c>
      <c r="AF312">
        <v>790</v>
      </c>
      <c r="AG312">
        <v>333</v>
      </c>
      <c r="AH312" t="str">
        <f>IF(OR(ISNUMBER(AC312),AC312="삭제",ISBLANK(AC312)),"",
IF(LEFT(AC312,5)="Equip",
  IF($BP$1&lt;VLOOKUP(AC312,[1]EquipTable!$1:$1048576,MATCH("업데이트순번",[1]EquipTable!$1:$1,0),0),"업데이트순번이상",""),
IF(LEFT(AC312,5)="Actor",
  IF($BY$1&lt;VLOOKUP(AC312,[2]ActorTable!$1:$1048576,MATCH("업데이트순번",[2]ActorTable!$1:$1,0),0),"업데이트순번이상",""),
"그외없음")))</f>
        <v/>
      </c>
      <c r="AI312" s="11" t="str">
        <f>IF(OR(ISNUMBER(AC312),AC312="삭제",ISBLANK(AC312)),"",
IF(LEFT(AC312,5)="Equip",IF(MID(AC312,7,1)="4","전설",""),
IF(LEFT(AC312,5)="Actor",IF(MID(AC312,7,1)="2","전설",""),
"그외없음")))</f>
        <v>전설</v>
      </c>
      <c r="AJ312" t="str">
        <f>IF(ISBLANK($AB312),"",
IF(AND($B312&gt;=VLOOKUP($AB312,$AP:$AS,3,0),$B312&lt;=VLOOKUP($AB312,$AP:$AS,4,0)),"","슬롯타입이상"))</f>
        <v/>
      </c>
      <c r="AK312" t="str">
        <f>IF(OR(
  AND(NOT(ISERROR(FIND("상자",AB312))),ISBLANK(AC312)),
  AND(ISBLANK(AB312),ISBLANK(AC312)),
  AND(NOT(ISERROR(FIND("안 지정",AB312))),ISNUMBER(AC312))),"",
IF(AND(NOT(ISERROR(FIND("상자",AB312))),NOT(ISBLANK(AC312))),"밸류불필요",
IF(AND(NOT(ISERROR(FIND("안 지정",AB312))),NOT(ISNUMBER(AC312))),"숫자필요",
IF(NOT(ISERROR(FIND("장비",AB312))),
  IFERROR(VLOOKUP(AC312,[1]EquipTable!$A:$T,MATCH("이름참고",[1]EquipTable!$1:$1,0),0),"장비없음"),
IF(NOT(ISERROR(FIND("캐릭터",AB312))),
  IFERROR(VLOOKUP(AC312,[2]ActorTable!$A:$H,MATCH("이름참고",[2]ActorTable!$1:$1,0),0),"캐릭터없음"),
"")))))</f>
        <v>라무무</v>
      </c>
      <c r="AL312">
        <v>1</v>
      </c>
      <c r="AM312" t="str">
        <f ca="1">IF(ROW()=2,AN312,OFFSET(AM312,-1,0)&amp;IF(LEN(AN312)=0,"",","&amp;AN312))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v>
      </c>
      <c r="AN312" t="str">
        <f ca="1">IF(AL312&lt;&gt;1,"",
"{"""&amp;A$1&amp;""":"&amp;A312
&amp;","""&amp;B$1&amp;""":"&amp;B312
&amp;IF(LEN(AA312)=0,"",","""&amp;AA$1&amp;""":"""&amp;AA312&amp;"""")
&amp;IF(LEN(AC312)=0,"",","""&amp;AC$1&amp;""":"""&amp;AC312&amp;"""")
&amp;IF(LEN(AD312)=0,"",","""&amp;AD$1&amp;""":"&amp;AD312)
&amp;IF(LEN(AE312)=0,"",","""&amp;AE$1&amp;""":"""&amp;AE312&amp;"""")
&amp;IF(LEN(AF312)=0,"",","""&amp;AF$1&amp;""":"&amp;AF312)
&amp;IF(LEN(AG312)=0,"",","""&amp;AG$1&amp;""":"&amp;AG312)&amp;"}")</f>
        <v>{"dy":1,"sl":10,"tp":"fc","vl":"Actor3231","cn":1,"pt":"DI","pp":790,"pr":333}</v>
      </c>
    </row>
    <row r="313" spans="1:40">
      <c r="A313">
        <v>2</v>
      </c>
      <c r="B313">
        <v>10</v>
      </c>
      <c r="C313">
        <f>IF(B313&lt;=9,0,
IF(B313=10,1,2))</f>
        <v>1</v>
      </c>
      <c r="D313">
        <f ca="1">RAND()</f>
        <v>0.95274645812916259</v>
      </c>
      <c r="E313">
        <f ca="1">RAND()</f>
        <v>0.52135756165675085</v>
      </c>
      <c r="F313">
        <f ca="1">RAND()</f>
        <v>0.71281488811877314</v>
      </c>
      <c r="G313">
        <f ca="1">RAND()</f>
        <v>6.5275142762765914E-2</v>
      </c>
      <c r="H313">
        <f ca="1">RAND()</f>
        <v>0.98423448425413562</v>
      </c>
      <c r="I313">
        <f ca="1">RAND()</f>
        <v>0.59524412117593262</v>
      </c>
      <c r="M313" t="str">
        <f ca="1">IF(LEN(J313)&lt;&gt;0,J313,VLOOKUP(D313+$B313,$BJ:$BK,MATCH($BK$1,$BJ$1:$BK$1,0),1))</f>
        <v>삭제</v>
      </c>
      <c r="N313" t="str">
        <f ca="1">IF(LEN(K313)&lt;&gt;0,
  IF(LEN($J313)=0,"두 칸 모두 입력",
  IF($J313="지정 장비",K313,INDEX($CA:$CA,MATCH(K313,$CB:$CB,0)))),
IF($M313="삭제","삭제",
IF($M313="지정 장비",VLOOKUP($E313,OFFSET($BS:$BV,0,IF($B313=6,1,IF($B313=7,2,0))),MATCH($BV$1,OFFSET($BS$1:$BV$1,0,IF($B313=6,1,IF($B313=7,2,0))),0),1),
IF(OR($M313="캐릭터 상자 일반등급",$M313="캐릭터 상자 영웅등급"),"삭제",
IF(OR($M313="지정 캐릭터",$M313="지정 캐릭터 PP",IF(ISERROR(FIND("지정 캐릭터 LBP",$M313)),0,1)),
  IF(AND(OR($B313=10,$B313=11),$M313=OFFSET($M313,-1,0)),OFFSET(N313,-1,0),VLOOKUP($E313,$BZ:$CA,MATCH($CA$1,$BZ$1:$CA$1,0),1)),
IF(OR($M313="안 지정 캐릭터 영웅등급",$M313="안 지정 캐릭터 PP 일반등급",$M313="안 지정 캐릭터 PP 영웅등급"),
  IF(AND(OR($B313=10,$B313=11),$M313=OFFSET($M313,-1,0)),OFFSET(N313,-1,0),INT($E313*100000)),
"그외없음"))))))</f>
        <v>삭제</v>
      </c>
      <c r="O313" t="str">
        <f ca="1">IF(LEN(L313)&lt;&gt;0,
  IF(OR(LEN($J313)=0,LEN($K313)=0),"세 칸 모두 입력",L313),
IF($M313="삭제","삭제",
IF(OR($M313="지정 장비",$M313="캐릭터 상자 일반등급",$M313="캐릭터 상자 영웅등급",$M313="지정 캐릭터",IF(ISERROR(FIND("지정 캐릭터 LBP",$M313)),0,1),$M313="안 지정 캐릭터 영웅등급"),1,
IF($M313="지정 캐릭터 PP",
  IF(AND(OR($B313=10,$B313=11),$M313=OFFSET($M313,-1,0)),OFFSET(O313,-1,0),
    VLOOKUP($M313,$AP:$BB,MATCH($AX$1,$AP$1:$BB$1,0),0)+INT($E313*(VLOOKUP($M313,$AP:$BB,MATCH($AY$1,$AP$1:$BB$1,0),0)-VLOOKUP($M313,$AP:$BB,MATCH($AX$1,$AP$1:$BB$1,0),0)+1))),
IF(OR($M313="안 지정 캐릭터 PP 일반등급",$M313="안 지정 캐릭터 PP 영웅등급"),
  IF(AND(OR($B313=10,$B313=11),$M313=OFFSET($M313,-1,0)),OFFSET(O313,-1,0),
    VLOOKUP($M313,$AP:$BB,MATCH($AX$1,$AP$1:$BB$1,0),0)+INT($E313*(VLOOKUP($M313,$AP:$BB,MATCH($AY$1,$AP$1:$BB$1,0),0)-VLOOKUP($M313,$AP:$BB,MATCH($AX$1,$AP$1:$BB$1,0),0)+1))),
"그외없음")))))</f>
        <v>삭제</v>
      </c>
      <c r="P313" t="str">
        <f ca="1">IF($M313="삭제","삭제",
IF($M313="지정 장비",
  IF(ISBLANK(VLOOKUP($N313,[1]EquipTable!$1:$1048576,MATCH("표준 GO pr Min",[1]EquipTable!$1:$1,0),0)),"DI",
    IF(ISBLANK(VLOOKUP($N313,[1]EquipTable!$1:$1048576,MATCH("표준 DI pr Min",[1]EquipTable!$1:$1,0),0)),"GO",
      IF(G313&lt;IF($B313&lt;=1,0.5,0.25),"DI","GO"))),
IF(OR($M313="캐릭터 상자 일반등급",$M313="캐릭터 상자 영웅등급"),"DI",
IF(OR($M313="지정 캐릭터",IF(ISERROR(FIND("지정 캐릭터 LBP",$M313)),0,1),$M313="안 지정 캐릭터 영웅등급"),"DI",
IF($M313="지정 캐릭터 PP","DI",
IF(OR($M313="안 지정 캐릭터 PP 일반등급",$M313="안 지정 캐릭터 PP 영웅등급"),"GO",
"그외없음"))))))</f>
        <v>삭제</v>
      </c>
      <c r="Q313" t="str">
        <f ca="1">IF($M313="삭제","삭제",
IF($P313="GO","삭제",
IF($M313="지정 장비",
  IF(ISBLANK(VLOOKUP($N313,[1]EquipTable!$1:$1048576,MATCH("표준 DI pp Min",[1]EquipTable!$1:$1,0),0)),"삭제",
    VLOOKUP($N313,[1]EquipTable!$1:$1048576,MATCH("표준 DI pp Min",[1]EquipTable!$1:$1,0),0)+INT($H313*(VLOOKUP($N313,[1]EquipTable!$1:$1048576,MATCH("표준 DI pp Max",[1]EquipTable!$1:$1,0),0)-VLOOKUP($N313,[1]EquipTable!$1:$1048576,MATCH("표준 DI pp Min",[1]EquipTable!$1:$1,0),0)+1))),
IF(OR($M313="캐릭터 상자 일반등급",$M313="캐릭터 상자 영웅등급"),"삭제",
IF(OR($M313="지정 캐릭터",IF(ISERROR(FIND("지정 캐릭터 LBP",$M313)),0,1)),
  IF(AND(OR($B313=10,$B313=11),$M313=OFFSET($M313,-1,0)),OFFSET(Q313,-1,0),
    IF(ISBLANK(VLOOKUP($N313,[2]ActorTable!$1:$1048576,MATCH("표준 DI pp Min",[2]ActorTable!$1:$1,0),0)),"삭제",
      INT(VLOOKUP($M313,$AP:$BC,MATCH($AZ$1,$AP$1:$BC$1,0),0)*(VLOOKUP($N313,[2]ActorTable!$1:$1048576,MATCH("표준 DI pp Min",[2]ActorTable!$1:$1,0),0)+$H313*(VLOOKUP($N313,[2]ActorTable!$1:$1048576,MATCH("표준 DI pp Max",[2]ActorTable!$1:$1,0),0)-VLOOKUP($N313,[2]ActorTable!$1:$1048576,MATCH("표준 DI pp Min",[2]ActorTable!$1:$1,0),0)+1))))),
IF($M313="안 지정 캐릭터 영웅등급",
  IF(AND(OR($B313=10,$B313=11),$M313=OFFSET($M313,-1,0)),OFFSET(Q313,-1,0),
    VLOOKUP($M313,$AP:$BC,MATCH($BB$1,$AP$1:$BC$1,0),0)+INT($H313*(VLOOKUP($M313,$AP:$BC,MATCH($BC$1,$AP$1:$BC$1,0),0)-VLOOKUP($M313,$AP:$BC,MATCH($BB$1,$AP$1:$BC$1,0),0)+1))),
IF($M313="지정 캐릭터 PP",
  IF(AND(OR($B313=10,$B313=11),$M313=OFFSET($M313,-1,0)),OFFSET(Q313,-1,0),
    INT($O313*VLOOKUP($M313,$AP:$BC,MATCH($AZ$1,$AP$1:$BC$1,0),0)*IF($O313&lt;=15,1,1+($O313-15)^0.5/8)*CHOOSE(MID($N313,7,1)+1,1,1.25,2))),
"그외없음")))))))</f>
        <v>삭제</v>
      </c>
      <c r="R313" t="str">
        <f ca="1">IF($M313="삭제","삭제",
IF($M313="지정 장비",
  IF($P313="DI",
    VLOOKUP($N313,[1]EquipTable!$1:$1048576,MATCH("표준 DI pr Min",[1]EquipTable!$1:$1,0),0)+INT($I313*(VLOOKUP($N313,[1]EquipTable!$1:$1048576,MATCH("표준 DI pr Max",[1]EquipTable!$1:$1,0),0)-VLOOKUP($N313,[1]EquipTable!$1:$1048576,MATCH("표준 DI pr Min",[1]EquipTable!$1:$1,0),0)+1)),
    ROUNDDOWN(VLOOKUP($N313,[1]EquipTable!$1:$1048576,MATCH("표준 GO pr Min",[1]EquipTable!$1:$1,0),0)+INT($I313*(VLOOKUP($N313,[1]EquipTable!$1:$1048576,MATCH("표준 GO pr Max",[1]EquipTable!$1:$1,0),0)-VLOOKUP($N313,[1]EquipTable!$1:$1048576,MATCH("표준 GO pr Min",[1]EquipTable!$1:$1,0),0)+100)),-2)),
IF(OR($M313="캐릭터 상자 일반등급",$M313="캐릭터 상자 영웅등급"),VLOOKUP($M313,$AP:$BC,MATCH($AZ$1,$AP$1:$BC$1,0),0),
IF(OR($M313="지정 캐릭터",IF(ISERROR(FIND("지정 캐릭터 LBP",$M313)),0,1)),
  IF(AND(OR($B313=10,$B313=11),$M313=OFFSET($M313,-1,0)),OFFSET(R313,-1,0),
    INT(VLOOKUP($M313,$AP:$BC,MATCH($AZ$1,$AP$1:$BC$1,0),0)*(VLOOKUP($N313,[2]ActorTable!$1:$1048576,MATCH("표준 DI pr Min",[2]ActorTable!$1:$1,0),0)+$I313*(VLOOKUP($N313,[2]ActorTable!$1:$1048576,MATCH("표준 DI pr Max",[2]ActorTable!$1:$1,0),0)-VLOOKUP($N313,[2]ActorTable!$1:$1048576,MATCH("표준 DI pr Min",[2]ActorTable!$1:$1,0),0)+1)))),
IF($M313="안 지정 캐릭터 영웅등급",
  IF(AND(OR($B313=10,$B313=11),$M313=OFFSET($M313,-1,0)),OFFSET(R313,-1,0),
    VLOOKUP($M313,$AP:$BC,MATCH($AZ$1,$AP$1:$BC$1,0),0)+INT($I313*(VLOOKUP($M313,$AP:$BC,MATCH($BA$1,$AP$1:$BC$1,0),0)-VLOOKUP($M313,$AP:$BC,MATCH($AZ$1,$AP$1:$BC$1,0),0)+1))),
IF($M313="지정 캐릭터 PP",
  IF(AND(OR($B313=10,$B313=11),$M313=OFFSET($M313,-1,0)),OFFSET(R313,-1,0),
    INT($O313*VLOOKUP($M313,$AP:$BC,MATCH($AZ$1,$AP$1:$BC$1,0),0)*IF($O313&lt;=15,1,1+($O313-15)^0.5/8)*CHOOSE(MID($N313,7,1)+1,1,1.25,2)*(VLOOKUP($M313,$AP:$BC,MATCH($BA$1,$AP$1:$BC$1,0),0)+$I313*(VLOOKUP($M313,$AP:$BC,MATCH($BB$1,$AP$1:$BC$1,0),0)-VLOOKUP($M313,$AP:$BC,MATCH($BA$1,$AP$1:$BC$1,0),0))))),
IF(OR($M313="안 지정 캐릭터 PP 일반등급",$M313="안 지정 캐릭터 PP 영웅등급"),
  IF(AND(OR($B313=10,$B313=11),$M313=OFFSET($M313,-1,0)),OFFSET(R313,-1,0),
    $O313*VLOOKUP($M313,$AP:$BC,MATCH($AZ$1,$AP$1:$BC$1,0),0)),
"그외없음")))))))</f>
        <v>삭제</v>
      </c>
      <c r="S313" t="str">
        <f ca="1">IF(OR(ISNUMBER(N313),N313="삭제",ISBLANK(N313)),"",
IF(LEFT(N313,5)="Equip",
  IF($BP$1&lt;VLOOKUP(N313,[1]EquipTable!$1:$1048576,MATCH("업데이트순번",[1]EquipTable!$1:$1,0),0),"업데이트순번이상",""),
IF(LEFT(N313,5)="Actor",
  IF($BY$1&lt;VLOOKUP(N313,[2]ActorTable!$1:$1048576,MATCH("업데이트순번",[2]ActorTable!$1:$1,0),0),"업데이트순번이상",""),
"그외없음")))</f>
        <v/>
      </c>
      <c r="T313" t="str">
        <f ca="1">IF(OR(ISNUMBER(N313),N313="삭제",ISBLANK(N313)),"",
IF(LEFT(N313,5)="Equip",IF(MID(N313,7,1)="4","전설",""),
IF(LEFT(N313,5)="Actor",IF(MID(N313,7,1)="2","전설",""),
"그외없음")))</f>
        <v/>
      </c>
      <c r="AA313" t="str">
        <f ca="1">IF(ISBLANK(AB313),"",
VLOOKUP(AB313,OFFSET(INDIRECT("$A:$B"),0,MATCH(AB$1&amp;"_Verify",INDIRECT("$1:$1"),0)-1),2,0)
)</f>
        <v>fc</v>
      </c>
      <c r="AB313" t="s">
        <v>85</v>
      </c>
      <c r="AC313" t="s">
        <v>490</v>
      </c>
      <c r="AD313">
        <v>1</v>
      </c>
      <c r="AE313" t="s">
        <v>129</v>
      </c>
      <c r="AF313">
        <v>790</v>
      </c>
      <c r="AG313">
        <v>333</v>
      </c>
      <c r="AH313" t="str">
        <f>IF(OR(ISNUMBER(AC313),AC313="삭제",ISBLANK(AC313)),"",
IF(LEFT(AC313,5)="Equip",
  IF($BP$1&lt;VLOOKUP(AC313,[1]EquipTable!$1:$1048576,MATCH("업데이트순번",[1]EquipTable!$1:$1,0),0),"업데이트순번이상",""),
IF(LEFT(AC313,5)="Actor",
  IF($BY$1&lt;VLOOKUP(AC313,[2]ActorTable!$1:$1048576,MATCH("업데이트순번",[2]ActorTable!$1:$1,0),0),"업데이트순번이상",""),
"그외없음")))</f>
        <v/>
      </c>
      <c r="AI313" s="11" t="str">
        <f>IF(OR(ISNUMBER(AC313),AC313="삭제",ISBLANK(AC313)),"",
IF(LEFT(AC313,5)="Equip",IF(MID(AC313,7,1)="4","전설",""),
IF(LEFT(AC313,5)="Actor",IF(MID(AC313,7,1)="2","전설",""),
"그외없음")))</f>
        <v>전설</v>
      </c>
      <c r="AJ313" t="str">
        <f>IF(ISBLANK($AB313),"",
IF(AND($B313&gt;=VLOOKUP($AB313,$AP:$AS,3,0),$B313&lt;=VLOOKUP($AB313,$AP:$AS,4,0)),"","슬롯타입이상"))</f>
        <v/>
      </c>
      <c r="AK313" t="str">
        <f>IF(OR(
  AND(NOT(ISERROR(FIND("상자",AB313))),ISBLANK(AC313)),
  AND(ISBLANK(AB313),ISBLANK(AC313)),
  AND(NOT(ISERROR(FIND("안 지정",AB313))),ISNUMBER(AC313))),"",
IF(AND(NOT(ISERROR(FIND("상자",AB313))),NOT(ISBLANK(AC313))),"밸류불필요",
IF(AND(NOT(ISERROR(FIND("안 지정",AB313))),NOT(ISNUMBER(AC313))),"숫자필요",
IF(NOT(ISERROR(FIND("장비",AB313))),
  IFERROR(VLOOKUP(AC313,[1]EquipTable!$A:$T,MATCH("이름참고",[1]EquipTable!$1:$1,0),0),"장비없음"),
IF(NOT(ISERROR(FIND("캐릭터",AB313))),
  IFERROR(VLOOKUP(AC313,[2]ActorTable!$A:$H,MATCH("이름참고",[2]ActorTable!$1:$1,0),0),"캐릭터없음"),
"")))))</f>
        <v>라무무</v>
      </c>
      <c r="AL313">
        <v>1</v>
      </c>
      <c r="AM313" t="str">
        <f ca="1">IF(ROW()=2,AN313,OFFSET(AM313,-1,0)&amp;IF(LEN(AN313)=0,"",","&amp;AN313))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v>
      </c>
      <c r="AN313" t="str">
        <f ca="1">IF(AL313&lt;&gt;1,"",
"{"""&amp;A$1&amp;""":"&amp;A313
&amp;","""&amp;B$1&amp;""":"&amp;B313
&amp;IF(LEN(AA313)=0,"",","""&amp;AA$1&amp;""":"""&amp;AA313&amp;"""")
&amp;IF(LEN(AC313)=0,"",","""&amp;AC$1&amp;""":"""&amp;AC313&amp;"""")
&amp;IF(LEN(AD313)=0,"",","""&amp;AD$1&amp;""":"&amp;AD313)
&amp;IF(LEN(AE313)=0,"",","""&amp;AE$1&amp;""":"""&amp;AE313&amp;"""")
&amp;IF(LEN(AF313)=0,"",","""&amp;AF$1&amp;""":"&amp;AF313)
&amp;IF(LEN(AG313)=0,"",","""&amp;AG$1&amp;""":"&amp;AG313)&amp;"}")</f>
        <v>{"dy":2,"sl":10,"tp":"fc","vl":"Actor3231","cn":1,"pt":"DI","pp":790,"pr":333}</v>
      </c>
    </row>
    <row r="314" spans="1:40">
      <c r="A314">
        <v>3</v>
      </c>
      <c r="B314">
        <v>10</v>
      </c>
      <c r="C314">
        <f>IF(B314&lt;=9,0,
IF(B314=10,1,2))</f>
        <v>1</v>
      </c>
      <c r="D314">
        <f ca="1">RAND()</f>
        <v>0.80043890240785931</v>
      </c>
      <c r="E314">
        <f ca="1">RAND()</f>
        <v>0.42074822457856809</v>
      </c>
      <c r="F314">
        <f ca="1">RAND()</f>
        <v>0.49499477476401443</v>
      </c>
      <c r="G314">
        <f ca="1">RAND()</f>
        <v>0.49746243279392721</v>
      </c>
      <c r="H314">
        <f ca="1">RAND()</f>
        <v>0.24938475983782404</v>
      </c>
      <c r="I314">
        <f ca="1">RAND()</f>
        <v>0.27495233672262298</v>
      </c>
      <c r="M314" t="str">
        <f ca="1">IF(LEN(J314)&lt;&gt;0,J314,VLOOKUP(D314+$B314,$BJ:$BK,MATCH($BK$1,$BJ$1:$BK$1,0),1))</f>
        <v>삭제</v>
      </c>
      <c r="N314" t="str">
        <f ca="1">IF(LEN(K314)&lt;&gt;0,
  IF(LEN($J314)=0,"두 칸 모두 입력",
  IF($J314="지정 장비",K314,INDEX($CA:$CA,MATCH(K314,$CB:$CB,0)))),
IF($M314="삭제","삭제",
IF($M314="지정 장비",VLOOKUP($E314,OFFSET($BS:$BV,0,IF($B314=6,1,IF($B314=7,2,0))),MATCH($BV$1,OFFSET($BS$1:$BV$1,0,IF($B314=6,1,IF($B314=7,2,0))),0),1),
IF(OR($M314="캐릭터 상자 일반등급",$M314="캐릭터 상자 영웅등급"),"삭제",
IF(OR($M314="지정 캐릭터",$M314="지정 캐릭터 PP",IF(ISERROR(FIND("지정 캐릭터 LBP",$M314)),0,1)),
  IF(AND(OR($B314=10,$B314=11),$M314=OFFSET($M314,-1,0)),OFFSET(N314,-1,0),VLOOKUP($E314,$BZ:$CA,MATCH($CA$1,$BZ$1:$CA$1,0),1)),
IF(OR($M314="안 지정 캐릭터 영웅등급",$M314="안 지정 캐릭터 PP 일반등급",$M314="안 지정 캐릭터 PP 영웅등급"),
  IF(AND(OR($B314=10,$B314=11),$M314=OFFSET($M314,-1,0)),OFFSET(N314,-1,0),INT($E314*100000)),
"그외없음"))))))</f>
        <v>삭제</v>
      </c>
      <c r="O314" t="str">
        <f ca="1">IF(LEN(L314)&lt;&gt;0,
  IF(OR(LEN($J314)=0,LEN($K314)=0),"세 칸 모두 입력",L314),
IF($M314="삭제","삭제",
IF(OR($M314="지정 장비",$M314="캐릭터 상자 일반등급",$M314="캐릭터 상자 영웅등급",$M314="지정 캐릭터",IF(ISERROR(FIND("지정 캐릭터 LBP",$M314)),0,1),$M314="안 지정 캐릭터 영웅등급"),1,
IF($M314="지정 캐릭터 PP",
  IF(AND(OR($B314=10,$B314=11),$M314=OFFSET($M314,-1,0)),OFFSET(O314,-1,0),
    VLOOKUP($M314,$AP:$BB,MATCH($AX$1,$AP$1:$BB$1,0),0)+INT($E314*(VLOOKUP($M314,$AP:$BB,MATCH($AY$1,$AP$1:$BB$1,0),0)-VLOOKUP($M314,$AP:$BB,MATCH($AX$1,$AP$1:$BB$1,0),0)+1))),
IF(OR($M314="안 지정 캐릭터 PP 일반등급",$M314="안 지정 캐릭터 PP 영웅등급"),
  IF(AND(OR($B314=10,$B314=11),$M314=OFFSET($M314,-1,0)),OFFSET(O314,-1,0),
    VLOOKUP($M314,$AP:$BB,MATCH($AX$1,$AP$1:$BB$1,0),0)+INT($E314*(VLOOKUP($M314,$AP:$BB,MATCH($AY$1,$AP$1:$BB$1,0),0)-VLOOKUP($M314,$AP:$BB,MATCH($AX$1,$AP$1:$BB$1,0),0)+1))),
"그외없음")))))</f>
        <v>삭제</v>
      </c>
      <c r="P314" t="str">
        <f ca="1">IF($M314="삭제","삭제",
IF($M314="지정 장비",
  IF(ISBLANK(VLOOKUP($N314,[1]EquipTable!$1:$1048576,MATCH("표준 GO pr Min",[1]EquipTable!$1:$1,0),0)),"DI",
    IF(ISBLANK(VLOOKUP($N314,[1]EquipTable!$1:$1048576,MATCH("표준 DI pr Min",[1]EquipTable!$1:$1,0),0)),"GO",
      IF(G314&lt;IF($B314&lt;=1,0.5,0.25),"DI","GO"))),
IF(OR($M314="캐릭터 상자 일반등급",$M314="캐릭터 상자 영웅등급"),"DI",
IF(OR($M314="지정 캐릭터",IF(ISERROR(FIND("지정 캐릭터 LBP",$M314)),0,1),$M314="안 지정 캐릭터 영웅등급"),"DI",
IF($M314="지정 캐릭터 PP","DI",
IF(OR($M314="안 지정 캐릭터 PP 일반등급",$M314="안 지정 캐릭터 PP 영웅등급"),"GO",
"그외없음"))))))</f>
        <v>삭제</v>
      </c>
      <c r="Q314" t="str">
        <f ca="1">IF($M314="삭제","삭제",
IF($P314="GO","삭제",
IF($M314="지정 장비",
  IF(ISBLANK(VLOOKUP($N314,[1]EquipTable!$1:$1048576,MATCH("표준 DI pp Min",[1]EquipTable!$1:$1,0),0)),"삭제",
    VLOOKUP($N314,[1]EquipTable!$1:$1048576,MATCH("표준 DI pp Min",[1]EquipTable!$1:$1,0),0)+INT($H314*(VLOOKUP($N314,[1]EquipTable!$1:$1048576,MATCH("표준 DI pp Max",[1]EquipTable!$1:$1,0),0)-VLOOKUP($N314,[1]EquipTable!$1:$1048576,MATCH("표준 DI pp Min",[1]EquipTable!$1:$1,0),0)+1))),
IF(OR($M314="캐릭터 상자 일반등급",$M314="캐릭터 상자 영웅등급"),"삭제",
IF(OR($M314="지정 캐릭터",IF(ISERROR(FIND("지정 캐릭터 LBP",$M314)),0,1)),
  IF(AND(OR($B314=10,$B314=11),$M314=OFFSET($M314,-1,0)),OFFSET(Q314,-1,0),
    IF(ISBLANK(VLOOKUP($N314,[2]ActorTable!$1:$1048576,MATCH("표준 DI pp Min",[2]ActorTable!$1:$1,0),0)),"삭제",
      INT(VLOOKUP($M314,$AP:$BC,MATCH($AZ$1,$AP$1:$BC$1,0),0)*(VLOOKUP($N314,[2]ActorTable!$1:$1048576,MATCH("표준 DI pp Min",[2]ActorTable!$1:$1,0),0)+$H314*(VLOOKUP($N314,[2]ActorTable!$1:$1048576,MATCH("표준 DI pp Max",[2]ActorTable!$1:$1,0),0)-VLOOKUP($N314,[2]ActorTable!$1:$1048576,MATCH("표준 DI pp Min",[2]ActorTable!$1:$1,0),0)+1))))),
IF($M314="안 지정 캐릭터 영웅등급",
  IF(AND(OR($B314=10,$B314=11),$M314=OFFSET($M314,-1,0)),OFFSET(Q314,-1,0),
    VLOOKUP($M314,$AP:$BC,MATCH($BB$1,$AP$1:$BC$1,0),0)+INT($H314*(VLOOKUP($M314,$AP:$BC,MATCH($BC$1,$AP$1:$BC$1,0),0)-VLOOKUP($M314,$AP:$BC,MATCH($BB$1,$AP$1:$BC$1,0),0)+1))),
IF($M314="지정 캐릭터 PP",
  IF(AND(OR($B314=10,$B314=11),$M314=OFFSET($M314,-1,0)),OFFSET(Q314,-1,0),
    INT($O314*VLOOKUP($M314,$AP:$BC,MATCH($AZ$1,$AP$1:$BC$1,0),0)*IF($O314&lt;=15,1,1+($O314-15)^0.5/8)*CHOOSE(MID($N314,7,1)+1,1,1.25,2))),
"그외없음")))))))</f>
        <v>삭제</v>
      </c>
      <c r="R314" t="str">
        <f ca="1">IF($M314="삭제","삭제",
IF($M314="지정 장비",
  IF($P314="DI",
    VLOOKUP($N314,[1]EquipTable!$1:$1048576,MATCH("표준 DI pr Min",[1]EquipTable!$1:$1,0),0)+INT($I314*(VLOOKUP($N314,[1]EquipTable!$1:$1048576,MATCH("표준 DI pr Max",[1]EquipTable!$1:$1,0),0)-VLOOKUP($N314,[1]EquipTable!$1:$1048576,MATCH("표준 DI pr Min",[1]EquipTable!$1:$1,0),0)+1)),
    ROUNDDOWN(VLOOKUP($N314,[1]EquipTable!$1:$1048576,MATCH("표준 GO pr Min",[1]EquipTable!$1:$1,0),0)+INT($I314*(VLOOKUP($N314,[1]EquipTable!$1:$1048576,MATCH("표준 GO pr Max",[1]EquipTable!$1:$1,0),0)-VLOOKUP($N314,[1]EquipTable!$1:$1048576,MATCH("표준 GO pr Min",[1]EquipTable!$1:$1,0),0)+100)),-2)),
IF(OR($M314="캐릭터 상자 일반등급",$M314="캐릭터 상자 영웅등급"),VLOOKUP($M314,$AP:$BC,MATCH($AZ$1,$AP$1:$BC$1,0),0),
IF(OR($M314="지정 캐릭터",IF(ISERROR(FIND("지정 캐릭터 LBP",$M314)),0,1)),
  IF(AND(OR($B314=10,$B314=11),$M314=OFFSET($M314,-1,0)),OFFSET(R314,-1,0),
    INT(VLOOKUP($M314,$AP:$BC,MATCH($AZ$1,$AP$1:$BC$1,0),0)*(VLOOKUP($N314,[2]ActorTable!$1:$1048576,MATCH("표준 DI pr Min",[2]ActorTable!$1:$1,0),0)+$I314*(VLOOKUP($N314,[2]ActorTable!$1:$1048576,MATCH("표준 DI pr Max",[2]ActorTable!$1:$1,0),0)-VLOOKUP($N314,[2]ActorTable!$1:$1048576,MATCH("표준 DI pr Min",[2]ActorTable!$1:$1,0),0)+1)))),
IF($M314="안 지정 캐릭터 영웅등급",
  IF(AND(OR($B314=10,$B314=11),$M314=OFFSET($M314,-1,0)),OFFSET(R314,-1,0),
    VLOOKUP($M314,$AP:$BC,MATCH($AZ$1,$AP$1:$BC$1,0),0)+INT($I314*(VLOOKUP($M314,$AP:$BC,MATCH($BA$1,$AP$1:$BC$1,0),0)-VLOOKUP($M314,$AP:$BC,MATCH($AZ$1,$AP$1:$BC$1,0),0)+1))),
IF($M314="지정 캐릭터 PP",
  IF(AND(OR($B314=10,$B314=11),$M314=OFFSET($M314,-1,0)),OFFSET(R314,-1,0),
    INT($O314*VLOOKUP($M314,$AP:$BC,MATCH($AZ$1,$AP$1:$BC$1,0),0)*IF($O314&lt;=15,1,1+($O314-15)^0.5/8)*CHOOSE(MID($N314,7,1)+1,1,1.25,2)*(VLOOKUP($M314,$AP:$BC,MATCH($BA$1,$AP$1:$BC$1,0),0)+$I314*(VLOOKUP($M314,$AP:$BC,MATCH($BB$1,$AP$1:$BC$1,0),0)-VLOOKUP($M314,$AP:$BC,MATCH($BA$1,$AP$1:$BC$1,0),0))))),
IF(OR($M314="안 지정 캐릭터 PP 일반등급",$M314="안 지정 캐릭터 PP 영웅등급"),
  IF(AND(OR($B314=10,$B314=11),$M314=OFFSET($M314,-1,0)),OFFSET(R314,-1,0),
    $O314*VLOOKUP($M314,$AP:$BC,MATCH($AZ$1,$AP$1:$BC$1,0),0)),
"그외없음")))))))</f>
        <v>삭제</v>
      </c>
      <c r="S314" t="str">
        <f ca="1">IF(OR(ISNUMBER(N314),N314="삭제",ISBLANK(N314)),"",
IF(LEFT(N314,5)="Equip",
  IF($BP$1&lt;VLOOKUP(N314,[1]EquipTable!$1:$1048576,MATCH("업데이트순번",[1]EquipTable!$1:$1,0),0),"업데이트순번이상",""),
IF(LEFT(N314,5)="Actor",
  IF($BY$1&lt;VLOOKUP(N314,[2]ActorTable!$1:$1048576,MATCH("업데이트순번",[2]ActorTable!$1:$1,0),0),"업데이트순번이상",""),
"그외없음")))</f>
        <v/>
      </c>
      <c r="T314" t="str">
        <f ca="1">IF(OR(ISNUMBER(N314),N314="삭제",ISBLANK(N314)),"",
IF(LEFT(N314,5)="Equip",IF(MID(N314,7,1)="4","전설",""),
IF(LEFT(N314,5)="Actor",IF(MID(N314,7,1)="2","전설",""),
"그외없음")))</f>
        <v/>
      </c>
      <c r="AA314" t="str">
        <f ca="1">IF(ISBLANK(AB314),"",
VLOOKUP(AB314,OFFSET(INDIRECT("$A:$B"),0,MATCH(AB$1&amp;"_Verify",INDIRECT("$1:$1"),0)-1),2,0)
)</f>
        <v/>
      </c>
      <c r="AH314" t="str">
        <f>IF(OR(ISNUMBER(AC314),AC314="삭제",ISBLANK(AC314)),"",
IF(LEFT(AC314,5)="Equip",
  IF($BP$1&lt;VLOOKUP(AC314,[1]EquipTable!$1:$1048576,MATCH("업데이트순번",[1]EquipTable!$1:$1,0),0),"업데이트순번이상",""),
IF(LEFT(AC314,5)="Actor",
  IF($BY$1&lt;VLOOKUP(AC314,[2]ActorTable!$1:$1048576,MATCH("업데이트순번",[2]ActorTable!$1:$1,0),0),"업데이트순번이상",""),
"그외없음")))</f>
        <v/>
      </c>
      <c r="AI314" s="11" t="str">
        <f>IF(OR(ISNUMBER(AC314),AC314="삭제",ISBLANK(AC314)),"",
IF(LEFT(AC314,5)="Equip",IF(MID(AC314,7,1)="4","전설",""),
IF(LEFT(AC314,5)="Actor",IF(MID(AC314,7,1)="2","전설",""),
"그외없음")))</f>
        <v/>
      </c>
      <c r="AJ314" t="str">
        <f>IF(ISBLANK($AB314),"",
IF(AND($B314&gt;=VLOOKUP($AB314,$AP:$AS,3,0),$B314&lt;=VLOOKUP($AB314,$AP:$AS,4,0)),"","슬롯타입이상"))</f>
        <v/>
      </c>
      <c r="AK314" t="str">
        <f>IF(OR(
  AND(NOT(ISERROR(FIND("상자",AB314))),ISBLANK(AC314)),
  AND(ISBLANK(AB314),ISBLANK(AC314)),
  AND(NOT(ISERROR(FIND("안 지정",AB314))),ISNUMBER(AC314))),"",
IF(AND(NOT(ISERROR(FIND("상자",AB314))),NOT(ISBLANK(AC314))),"밸류불필요",
IF(AND(NOT(ISERROR(FIND("안 지정",AB314))),NOT(ISNUMBER(AC314))),"숫자필요",
IF(NOT(ISERROR(FIND("장비",AB314))),
  IFERROR(VLOOKUP(AC314,[1]EquipTable!$A:$T,MATCH("이름참고",[1]EquipTable!$1:$1,0),0),"장비없음"),
IF(NOT(ISERROR(FIND("캐릭터",AB314))),
  IFERROR(VLOOKUP(AC314,[2]ActorTable!$A:$H,MATCH("이름참고",[2]ActorTable!$1:$1,0),0),"캐릭터없음"),
"")))))</f>
        <v/>
      </c>
      <c r="AL314">
        <v>1</v>
      </c>
      <c r="AM314" t="str">
        <f ca="1">IF(ROW()=2,AN314,OFFSET(AM314,-1,0)&amp;IF(LEN(AN314)=0,"",","&amp;AN314))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v>
      </c>
      <c r="AN314" t="str">
        <f ca="1">IF(AL314&lt;&gt;1,"",
"{"""&amp;A$1&amp;""":"&amp;A314
&amp;","""&amp;B$1&amp;""":"&amp;B314
&amp;IF(LEN(AA314)=0,"",","""&amp;AA$1&amp;""":"""&amp;AA314&amp;"""")
&amp;IF(LEN(AC314)=0,"",","""&amp;AC$1&amp;""":"""&amp;AC314&amp;"""")
&amp;IF(LEN(AD314)=0,"",","""&amp;AD$1&amp;""":"&amp;AD314)
&amp;IF(LEN(AE314)=0,"",","""&amp;AE$1&amp;""":"""&amp;AE314&amp;"""")
&amp;IF(LEN(AF314)=0,"",","""&amp;AF$1&amp;""":"&amp;AF314)
&amp;IF(LEN(AG314)=0,"",","""&amp;AG$1&amp;""":"&amp;AG314)&amp;"}")</f>
        <v>{"dy":3,"sl":10}</v>
      </c>
    </row>
    <row r="315" spans="1:40">
      <c r="A315">
        <v>4</v>
      </c>
      <c r="B315">
        <v>10</v>
      </c>
      <c r="C315">
        <f>IF(B315&lt;=9,0,
IF(B315=10,1,2))</f>
        <v>1</v>
      </c>
      <c r="D315">
        <f ca="1">RAND()</f>
        <v>6.2659362127096663E-2</v>
      </c>
      <c r="E315">
        <f ca="1">RAND()</f>
        <v>0.6158148982801257</v>
      </c>
      <c r="F315">
        <f ca="1">RAND()</f>
        <v>0.87602245768385523</v>
      </c>
      <c r="G315">
        <f ca="1">RAND()</f>
        <v>4.0036144858560996E-2</v>
      </c>
      <c r="H315">
        <f ca="1">RAND()</f>
        <v>0.180135698655288</v>
      </c>
      <c r="I315">
        <f ca="1">RAND()</f>
        <v>0.60890967040007105</v>
      </c>
      <c r="M315" t="str">
        <f ca="1">IF(LEN(J315)&lt;&gt;0,J315,VLOOKUP(D315+$B315,$BJ:$BK,MATCH($BK$1,$BJ$1:$BK$1,0),1))</f>
        <v>삭제</v>
      </c>
      <c r="N315" t="str">
        <f ca="1">IF(LEN(K315)&lt;&gt;0,
  IF(LEN($J315)=0,"두 칸 모두 입력",
  IF($J315="지정 장비",K315,INDEX($CA:$CA,MATCH(K315,$CB:$CB,0)))),
IF($M315="삭제","삭제",
IF($M315="지정 장비",VLOOKUP($E315,OFFSET($BS:$BV,0,IF($B315=6,1,IF($B315=7,2,0))),MATCH($BV$1,OFFSET($BS$1:$BV$1,0,IF($B315=6,1,IF($B315=7,2,0))),0),1),
IF(OR($M315="캐릭터 상자 일반등급",$M315="캐릭터 상자 영웅등급"),"삭제",
IF(OR($M315="지정 캐릭터",$M315="지정 캐릭터 PP",IF(ISERROR(FIND("지정 캐릭터 LBP",$M315)),0,1)),
  IF(AND(OR($B315=10,$B315=11),$M315=OFFSET($M315,-1,0)),OFFSET(N315,-1,0),VLOOKUP($E315,$BZ:$CA,MATCH($CA$1,$BZ$1:$CA$1,0),1)),
IF(OR($M315="안 지정 캐릭터 영웅등급",$M315="안 지정 캐릭터 PP 일반등급",$M315="안 지정 캐릭터 PP 영웅등급"),
  IF(AND(OR($B315=10,$B315=11),$M315=OFFSET($M315,-1,0)),OFFSET(N315,-1,0),INT($E315*100000)),
"그외없음"))))))</f>
        <v>삭제</v>
      </c>
      <c r="O315" t="str">
        <f ca="1">IF(LEN(L315)&lt;&gt;0,
  IF(OR(LEN($J315)=0,LEN($K315)=0),"세 칸 모두 입력",L315),
IF($M315="삭제","삭제",
IF(OR($M315="지정 장비",$M315="캐릭터 상자 일반등급",$M315="캐릭터 상자 영웅등급",$M315="지정 캐릭터",IF(ISERROR(FIND("지정 캐릭터 LBP",$M315)),0,1),$M315="안 지정 캐릭터 영웅등급"),1,
IF($M315="지정 캐릭터 PP",
  IF(AND(OR($B315=10,$B315=11),$M315=OFFSET($M315,-1,0)),OFFSET(O315,-1,0),
    VLOOKUP($M315,$AP:$BB,MATCH($AX$1,$AP$1:$BB$1,0),0)+INT($E315*(VLOOKUP($M315,$AP:$BB,MATCH($AY$1,$AP$1:$BB$1,0),0)-VLOOKUP($M315,$AP:$BB,MATCH($AX$1,$AP$1:$BB$1,0),0)+1))),
IF(OR($M315="안 지정 캐릭터 PP 일반등급",$M315="안 지정 캐릭터 PP 영웅등급"),
  IF(AND(OR($B315=10,$B315=11),$M315=OFFSET($M315,-1,0)),OFFSET(O315,-1,0),
    VLOOKUP($M315,$AP:$BB,MATCH($AX$1,$AP$1:$BB$1,0),0)+INT($E315*(VLOOKUP($M315,$AP:$BB,MATCH($AY$1,$AP$1:$BB$1,0),0)-VLOOKUP($M315,$AP:$BB,MATCH($AX$1,$AP$1:$BB$1,0),0)+1))),
"그외없음")))))</f>
        <v>삭제</v>
      </c>
      <c r="P315" t="str">
        <f ca="1">IF($M315="삭제","삭제",
IF($M315="지정 장비",
  IF(ISBLANK(VLOOKUP($N315,[1]EquipTable!$1:$1048576,MATCH("표준 GO pr Min",[1]EquipTable!$1:$1,0),0)),"DI",
    IF(ISBLANK(VLOOKUP($N315,[1]EquipTable!$1:$1048576,MATCH("표준 DI pr Min",[1]EquipTable!$1:$1,0),0)),"GO",
      IF(G315&lt;IF($B315&lt;=1,0.5,0.25),"DI","GO"))),
IF(OR($M315="캐릭터 상자 일반등급",$M315="캐릭터 상자 영웅등급"),"DI",
IF(OR($M315="지정 캐릭터",IF(ISERROR(FIND("지정 캐릭터 LBP",$M315)),0,1),$M315="안 지정 캐릭터 영웅등급"),"DI",
IF($M315="지정 캐릭터 PP","DI",
IF(OR($M315="안 지정 캐릭터 PP 일반등급",$M315="안 지정 캐릭터 PP 영웅등급"),"GO",
"그외없음"))))))</f>
        <v>삭제</v>
      </c>
      <c r="Q315" t="str">
        <f ca="1">IF($M315="삭제","삭제",
IF($P315="GO","삭제",
IF($M315="지정 장비",
  IF(ISBLANK(VLOOKUP($N315,[1]EquipTable!$1:$1048576,MATCH("표준 DI pp Min",[1]EquipTable!$1:$1,0),0)),"삭제",
    VLOOKUP($N315,[1]EquipTable!$1:$1048576,MATCH("표준 DI pp Min",[1]EquipTable!$1:$1,0),0)+INT($H315*(VLOOKUP($N315,[1]EquipTable!$1:$1048576,MATCH("표준 DI pp Max",[1]EquipTable!$1:$1,0),0)-VLOOKUP($N315,[1]EquipTable!$1:$1048576,MATCH("표준 DI pp Min",[1]EquipTable!$1:$1,0),0)+1))),
IF(OR($M315="캐릭터 상자 일반등급",$M315="캐릭터 상자 영웅등급"),"삭제",
IF(OR($M315="지정 캐릭터",IF(ISERROR(FIND("지정 캐릭터 LBP",$M315)),0,1)),
  IF(AND(OR($B315=10,$B315=11),$M315=OFFSET($M315,-1,0)),OFFSET(Q315,-1,0),
    IF(ISBLANK(VLOOKUP($N315,[2]ActorTable!$1:$1048576,MATCH("표준 DI pp Min",[2]ActorTable!$1:$1,0),0)),"삭제",
      INT(VLOOKUP($M315,$AP:$BC,MATCH($AZ$1,$AP$1:$BC$1,0),0)*(VLOOKUP($N315,[2]ActorTable!$1:$1048576,MATCH("표준 DI pp Min",[2]ActorTable!$1:$1,0),0)+$H315*(VLOOKUP($N315,[2]ActorTable!$1:$1048576,MATCH("표준 DI pp Max",[2]ActorTable!$1:$1,0),0)-VLOOKUP($N315,[2]ActorTable!$1:$1048576,MATCH("표준 DI pp Min",[2]ActorTable!$1:$1,0),0)+1))))),
IF($M315="안 지정 캐릭터 영웅등급",
  IF(AND(OR($B315=10,$B315=11),$M315=OFFSET($M315,-1,0)),OFFSET(Q315,-1,0),
    VLOOKUP($M315,$AP:$BC,MATCH($BB$1,$AP$1:$BC$1,0),0)+INT($H315*(VLOOKUP($M315,$AP:$BC,MATCH($BC$1,$AP$1:$BC$1,0),0)-VLOOKUP($M315,$AP:$BC,MATCH($BB$1,$AP$1:$BC$1,0),0)+1))),
IF($M315="지정 캐릭터 PP",
  IF(AND(OR($B315=10,$B315=11),$M315=OFFSET($M315,-1,0)),OFFSET(Q315,-1,0),
    INT($O315*VLOOKUP($M315,$AP:$BC,MATCH($AZ$1,$AP$1:$BC$1,0),0)*IF($O315&lt;=15,1,1+($O315-15)^0.5/8)*CHOOSE(MID($N315,7,1)+1,1,1.25,2))),
"그외없음")))))))</f>
        <v>삭제</v>
      </c>
      <c r="R315" t="str">
        <f ca="1">IF($M315="삭제","삭제",
IF($M315="지정 장비",
  IF($P315="DI",
    VLOOKUP($N315,[1]EquipTable!$1:$1048576,MATCH("표준 DI pr Min",[1]EquipTable!$1:$1,0),0)+INT($I315*(VLOOKUP($N315,[1]EquipTable!$1:$1048576,MATCH("표준 DI pr Max",[1]EquipTable!$1:$1,0),0)-VLOOKUP($N315,[1]EquipTable!$1:$1048576,MATCH("표준 DI pr Min",[1]EquipTable!$1:$1,0),0)+1)),
    ROUNDDOWN(VLOOKUP($N315,[1]EquipTable!$1:$1048576,MATCH("표준 GO pr Min",[1]EquipTable!$1:$1,0),0)+INT($I315*(VLOOKUP($N315,[1]EquipTable!$1:$1048576,MATCH("표준 GO pr Max",[1]EquipTable!$1:$1,0),0)-VLOOKUP($N315,[1]EquipTable!$1:$1048576,MATCH("표준 GO pr Min",[1]EquipTable!$1:$1,0),0)+100)),-2)),
IF(OR($M315="캐릭터 상자 일반등급",$M315="캐릭터 상자 영웅등급"),VLOOKUP($M315,$AP:$BC,MATCH($AZ$1,$AP$1:$BC$1,0),0),
IF(OR($M315="지정 캐릭터",IF(ISERROR(FIND("지정 캐릭터 LBP",$M315)),0,1)),
  IF(AND(OR($B315=10,$B315=11),$M315=OFFSET($M315,-1,0)),OFFSET(R315,-1,0),
    INT(VLOOKUP($M315,$AP:$BC,MATCH($AZ$1,$AP$1:$BC$1,0),0)*(VLOOKUP($N315,[2]ActorTable!$1:$1048576,MATCH("표준 DI pr Min",[2]ActorTable!$1:$1,0),0)+$I315*(VLOOKUP($N315,[2]ActorTable!$1:$1048576,MATCH("표준 DI pr Max",[2]ActorTable!$1:$1,0),0)-VLOOKUP($N315,[2]ActorTable!$1:$1048576,MATCH("표준 DI pr Min",[2]ActorTable!$1:$1,0),0)+1)))),
IF($M315="안 지정 캐릭터 영웅등급",
  IF(AND(OR($B315=10,$B315=11),$M315=OFFSET($M315,-1,0)),OFFSET(R315,-1,0),
    VLOOKUP($M315,$AP:$BC,MATCH($AZ$1,$AP$1:$BC$1,0),0)+INT($I315*(VLOOKUP($M315,$AP:$BC,MATCH($BA$1,$AP$1:$BC$1,0),0)-VLOOKUP($M315,$AP:$BC,MATCH($AZ$1,$AP$1:$BC$1,0),0)+1))),
IF($M315="지정 캐릭터 PP",
  IF(AND(OR($B315=10,$B315=11),$M315=OFFSET($M315,-1,0)),OFFSET(R315,-1,0),
    INT($O315*VLOOKUP($M315,$AP:$BC,MATCH($AZ$1,$AP$1:$BC$1,0),0)*IF($O315&lt;=15,1,1+($O315-15)^0.5/8)*CHOOSE(MID($N315,7,1)+1,1,1.25,2)*(VLOOKUP($M315,$AP:$BC,MATCH($BA$1,$AP$1:$BC$1,0),0)+$I315*(VLOOKUP($M315,$AP:$BC,MATCH($BB$1,$AP$1:$BC$1,0),0)-VLOOKUP($M315,$AP:$BC,MATCH($BA$1,$AP$1:$BC$1,0),0))))),
IF(OR($M315="안 지정 캐릭터 PP 일반등급",$M315="안 지정 캐릭터 PP 영웅등급"),
  IF(AND(OR($B315=10,$B315=11),$M315=OFFSET($M315,-1,0)),OFFSET(R315,-1,0),
    $O315*VLOOKUP($M315,$AP:$BC,MATCH($AZ$1,$AP$1:$BC$1,0),0)),
"그외없음")))))))</f>
        <v>삭제</v>
      </c>
      <c r="S315" t="str">
        <f ca="1">IF(OR(ISNUMBER(N315),N315="삭제",ISBLANK(N315)),"",
IF(LEFT(N315,5)="Equip",
  IF($BP$1&lt;VLOOKUP(N315,[1]EquipTable!$1:$1048576,MATCH("업데이트순번",[1]EquipTable!$1:$1,0),0),"업데이트순번이상",""),
IF(LEFT(N315,5)="Actor",
  IF($BY$1&lt;VLOOKUP(N315,[2]ActorTable!$1:$1048576,MATCH("업데이트순번",[2]ActorTable!$1:$1,0),0),"업데이트순번이상",""),
"그외없음")))</f>
        <v/>
      </c>
      <c r="T315" t="str">
        <f ca="1">IF(OR(ISNUMBER(N315),N315="삭제",ISBLANK(N315)),"",
IF(LEFT(N315,5)="Equip",IF(MID(N315,7,1)="4","전설",""),
IF(LEFT(N315,5)="Actor",IF(MID(N315,7,1)="2","전설",""),
"그외없음")))</f>
        <v/>
      </c>
      <c r="AA315" t="str">
        <f ca="1">IF(ISBLANK(AB315),"",
VLOOKUP(AB315,OFFSET(INDIRECT("$A:$B"),0,MATCH(AB$1&amp;"_Verify",INDIRECT("$1:$1"),0)-1),2,0)
)</f>
        <v/>
      </c>
      <c r="AH315" t="str">
        <f>IF(OR(ISNUMBER(AC315),AC315="삭제",ISBLANK(AC315)),"",
IF(LEFT(AC315,5)="Equip",
  IF($BP$1&lt;VLOOKUP(AC315,[1]EquipTable!$1:$1048576,MATCH("업데이트순번",[1]EquipTable!$1:$1,0),0),"업데이트순번이상",""),
IF(LEFT(AC315,5)="Actor",
  IF($BY$1&lt;VLOOKUP(AC315,[2]ActorTable!$1:$1048576,MATCH("업데이트순번",[2]ActorTable!$1:$1,0),0),"업데이트순번이상",""),
"그외없음")))</f>
        <v/>
      </c>
      <c r="AI315" s="11" t="str">
        <f>IF(OR(ISNUMBER(AC315),AC315="삭제",ISBLANK(AC315)),"",
IF(LEFT(AC315,5)="Equip",IF(MID(AC315,7,1)="4","전설",""),
IF(LEFT(AC315,5)="Actor",IF(MID(AC315,7,1)="2","전설",""),
"그외없음")))</f>
        <v/>
      </c>
      <c r="AJ315" t="str">
        <f>IF(ISBLANK($AB315),"",
IF(AND($B315&gt;=VLOOKUP($AB315,$AP:$AS,3,0),$B315&lt;=VLOOKUP($AB315,$AP:$AS,4,0)),"","슬롯타입이상"))</f>
        <v/>
      </c>
      <c r="AK315" t="str">
        <f>IF(OR(
  AND(NOT(ISERROR(FIND("상자",AB315))),ISBLANK(AC315)),
  AND(ISBLANK(AB315),ISBLANK(AC315)),
  AND(NOT(ISERROR(FIND("안 지정",AB315))),ISNUMBER(AC315))),"",
IF(AND(NOT(ISERROR(FIND("상자",AB315))),NOT(ISBLANK(AC315))),"밸류불필요",
IF(AND(NOT(ISERROR(FIND("안 지정",AB315))),NOT(ISNUMBER(AC315))),"숫자필요",
IF(NOT(ISERROR(FIND("장비",AB315))),
  IFERROR(VLOOKUP(AC315,[1]EquipTable!$A:$T,MATCH("이름참고",[1]EquipTable!$1:$1,0),0),"장비없음"),
IF(NOT(ISERROR(FIND("캐릭터",AB315))),
  IFERROR(VLOOKUP(AC315,[2]ActorTable!$A:$H,MATCH("이름참고",[2]ActorTable!$1:$1,0),0),"캐릭터없음"),
"")))))</f>
        <v/>
      </c>
      <c r="AL315">
        <v>1</v>
      </c>
      <c r="AM315" t="str">
        <f ca="1">IF(ROW()=2,AN315,OFFSET(AM315,-1,0)&amp;IF(LEN(AN315)=0,"",","&amp;AN315))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v>
      </c>
      <c r="AN315" t="str">
        <f ca="1">IF(AL315&lt;&gt;1,"",
"{"""&amp;A$1&amp;""":"&amp;A315
&amp;","""&amp;B$1&amp;""":"&amp;B315
&amp;IF(LEN(AA315)=0,"",","""&amp;AA$1&amp;""":"""&amp;AA315&amp;"""")
&amp;IF(LEN(AC315)=0,"",","""&amp;AC$1&amp;""":"""&amp;AC315&amp;"""")
&amp;IF(LEN(AD315)=0,"",","""&amp;AD$1&amp;""":"&amp;AD315)
&amp;IF(LEN(AE315)=0,"",","""&amp;AE$1&amp;""":"""&amp;AE315&amp;"""")
&amp;IF(LEN(AF315)=0,"",","""&amp;AF$1&amp;""":"&amp;AF315)
&amp;IF(LEN(AG315)=0,"",","""&amp;AG$1&amp;""":"&amp;AG315)&amp;"}")</f>
        <v>{"dy":4,"sl":10}</v>
      </c>
    </row>
    <row r="316" spans="1:40">
      <c r="A316">
        <v>5</v>
      </c>
      <c r="B316">
        <v>10</v>
      </c>
      <c r="C316">
        <f>IF(B316&lt;=9,0,
IF(B316=10,1,2))</f>
        <v>1</v>
      </c>
      <c r="D316">
        <f ca="1">RAND()</f>
        <v>0.39331013304241014</v>
      </c>
      <c r="E316">
        <f ca="1">RAND()</f>
        <v>0.53955661508511588</v>
      </c>
      <c r="F316">
        <f ca="1">RAND()</f>
        <v>0.68604002809244025</v>
      </c>
      <c r="G316">
        <f ca="1">RAND()</f>
        <v>2.3813321026225909E-3</v>
      </c>
      <c r="H316">
        <f ca="1">RAND()</f>
        <v>0.29483050348389317</v>
      </c>
      <c r="I316">
        <f ca="1">RAND()</f>
        <v>0.71021691260756381</v>
      </c>
      <c r="M316" t="str">
        <f ca="1">IF(LEN(J316)&lt;&gt;0,J316,VLOOKUP(D316+$B316,$BJ:$BK,MATCH($BK$1,$BJ$1:$BK$1,0),1))</f>
        <v>삭제</v>
      </c>
      <c r="N316" t="str">
        <f ca="1">IF(LEN(K316)&lt;&gt;0,
  IF(LEN($J316)=0,"두 칸 모두 입력",
  IF($J316="지정 장비",K316,INDEX($CA:$CA,MATCH(K316,$CB:$CB,0)))),
IF($M316="삭제","삭제",
IF($M316="지정 장비",VLOOKUP($E316,OFFSET($BS:$BV,0,IF($B316=6,1,IF($B316=7,2,0))),MATCH($BV$1,OFFSET($BS$1:$BV$1,0,IF($B316=6,1,IF($B316=7,2,0))),0),1),
IF(OR($M316="캐릭터 상자 일반등급",$M316="캐릭터 상자 영웅등급"),"삭제",
IF(OR($M316="지정 캐릭터",$M316="지정 캐릭터 PP",IF(ISERROR(FIND("지정 캐릭터 LBP",$M316)),0,1)),
  IF(AND(OR($B316=10,$B316=11),$M316=OFFSET($M316,-1,0)),OFFSET(N316,-1,0),VLOOKUP($E316,$BZ:$CA,MATCH($CA$1,$BZ$1:$CA$1,0),1)),
IF(OR($M316="안 지정 캐릭터 영웅등급",$M316="안 지정 캐릭터 PP 일반등급",$M316="안 지정 캐릭터 PP 영웅등급"),
  IF(AND(OR($B316=10,$B316=11),$M316=OFFSET($M316,-1,0)),OFFSET(N316,-1,0),INT($E316*100000)),
"그외없음"))))))</f>
        <v>삭제</v>
      </c>
      <c r="O316" t="str">
        <f ca="1">IF(LEN(L316)&lt;&gt;0,
  IF(OR(LEN($J316)=0,LEN($K316)=0),"세 칸 모두 입력",L316),
IF($M316="삭제","삭제",
IF(OR($M316="지정 장비",$M316="캐릭터 상자 일반등급",$M316="캐릭터 상자 영웅등급",$M316="지정 캐릭터",IF(ISERROR(FIND("지정 캐릭터 LBP",$M316)),0,1),$M316="안 지정 캐릭터 영웅등급"),1,
IF($M316="지정 캐릭터 PP",
  IF(AND(OR($B316=10,$B316=11),$M316=OFFSET($M316,-1,0)),OFFSET(O316,-1,0),
    VLOOKUP($M316,$AP:$BB,MATCH($AX$1,$AP$1:$BB$1,0),0)+INT($E316*(VLOOKUP($M316,$AP:$BB,MATCH($AY$1,$AP$1:$BB$1,0),0)-VLOOKUP($M316,$AP:$BB,MATCH($AX$1,$AP$1:$BB$1,0),0)+1))),
IF(OR($M316="안 지정 캐릭터 PP 일반등급",$M316="안 지정 캐릭터 PP 영웅등급"),
  IF(AND(OR($B316=10,$B316=11),$M316=OFFSET($M316,-1,0)),OFFSET(O316,-1,0),
    VLOOKUP($M316,$AP:$BB,MATCH($AX$1,$AP$1:$BB$1,0),0)+INT($E316*(VLOOKUP($M316,$AP:$BB,MATCH($AY$1,$AP$1:$BB$1,0),0)-VLOOKUP($M316,$AP:$BB,MATCH($AX$1,$AP$1:$BB$1,0),0)+1))),
"그외없음")))))</f>
        <v>삭제</v>
      </c>
      <c r="P316" t="str">
        <f ca="1">IF($M316="삭제","삭제",
IF($M316="지정 장비",
  IF(ISBLANK(VLOOKUP($N316,[1]EquipTable!$1:$1048576,MATCH("표준 GO pr Min",[1]EquipTable!$1:$1,0),0)),"DI",
    IF(ISBLANK(VLOOKUP($N316,[1]EquipTable!$1:$1048576,MATCH("표준 DI pr Min",[1]EquipTable!$1:$1,0),0)),"GO",
      IF(G316&lt;IF($B316&lt;=1,0.5,0.25),"DI","GO"))),
IF(OR($M316="캐릭터 상자 일반등급",$M316="캐릭터 상자 영웅등급"),"DI",
IF(OR($M316="지정 캐릭터",IF(ISERROR(FIND("지정 캐릭터 LBP",$M316)),0,1),$M316="안 지정 캐릭터 영웅등급"),"DI",
IF($M316="지정 캐릭터 PP","DI",
IF(OR($M316="안 지정 캐릭터 PP 일반등급",$M316="안 지정 캐릭터 PP 영웅등급"),"GO",
"그외없음"))))))</f>
        <v>삭제</v>
      </c>
      <c r="Q316" t="str">
        <f ca="1">IF($M316="삭제","삭제",
IF($P316="GO","삭제",
IF($M316="지정 장비",
  IF(ISBLANK(VLOOKUP($N316,[1]EquipTable!$1:$1048576,MATCH("표준 DI pp Min",[1]EquipTable!$1:$1,0),0)),"삭제",
    VLOOKUP($N316,[1]EquipTable!$1:$1048576,MATCH("표준 DI pp Min",[1]EquipTable!$1:$1,0),0)+INT($H316*(VLOOKUP($N316,[1]EquipTable!$1:$1048576,MATCH("표준 DI pp Max",[1]EquipTable!$1:$1,0),0)-VLOOKUP($N316,[1]EquipTable!$1:$1048576,MATCH("표준 DI pp Min",[1]EquipTable!$1:$1,0),0)+1))),
IF(OR($M316="캐릭터 상자 일반등급",$M316="캐릭터 상자 영웅등급"),"삭제",
IF(OR($M316="지정 캐릭터",IF(ISERROR(FIND("지정 캐릭터 LBP",$M316)),0,1)),
  IF(AND(OR($B316=10,$B316=11),$M316=OFFSET($M316,-1,0)),OFFSET(Q316,-1,0),
    IF(ISBLANK(VLOOKUP($N316,[2]ActorTable!$1:$1048576,MATCH("표준 DI pp Min",[2]ActorTable!$1:$1,0),0)),"삭제",
      INT(VLOOKUP($M316,$AP:$BC,MATCH($AZ$1,$AP$1:$BC$1,0),0)*(VLOOKUP($N316,[2]ActorTable!$1:$1048576,MATCH("표준 DI pp Min",[2]ActorTable!$1:$1,0),0)+$H316*(VLOOKUP($N316,[2]ActorTable!$1:$1048576,MATCH("표준 DI pp Max",[2]ActorTable!$1:$1,0),0)-VLOOKUP($N316,[2]ActorTable!$1:$1048576,MATCH("표준 DI pp Min",[2]ActorTable!$1:$1,0),0)+1))))),
IF($M316="안 지정 캐릭터 영웅등급",
  IF(AND(OR($B316=10,$B316=11),$M316=OFFSET($M316,-1,0)),OFFSET(Q316,-1,0),
    VLOOKUP($M316,$AP:$BC,MATCH($BB$1,$AP$1:$BC$1,0),0)+INT($H316*(VLOOKUP($M316,$AP:$BC,MATCH($BC$1,$AP$1:$BC$1,0),0)-VLOOKUP($M316,$AP:$BC,MATCH($BB$1,$AP$1:$BC$1,0),0)+1))),
IF($M316="지정 캐릭터 PP",
  IF(AND(OR($B316=10,$B316=11),$M316=OFFSET($M316,-1,0)),OFFSET(Q316,-1,0),
    INT($O316*VLOOKUP($M316,$AP:$BC,MATCH($AZ$1,$AP$1:$BC$1,0),0)*IF($O316&lt;=15,1,1+($O316-15)^0.5/8)*CHOOSE(MID($N316,7,1)+1,1,1.25,2))),
"그외없음")))))))</f>
        <v>삭제</v>
      </c>
      <c r="R316" t="str">
        <f ca="1">IF($M316="삭제","삭제",
IF($M316="지정 장비",
  IF($P316="DI",
    VLOOKUP($N316,[1]EquipTable!$1:$1048576,MATCH("표준 DI pr Min",[1]EquipTable!$1:$1,0),0)+INT($I316*(VLOOKUP($N316,[1]EquipTable!$1:$1048576,MATCH("표준 DI pr Max",[1]EquipTable!$1:$1,0),0)-VLOOKUP($N316,[1]EquipTable!$1:$1048576,MATCH("표준 DI pr Min",[1]EquipTable!$1:$1,0),0)+1)),
    ROUNDDOWN(VLOOKUP($N316,[1]EquipTable!$1:$1048576,MATCH("표준 GO pr Min",[1]EquipTable!$1:$1,0),0)+INT($I316*(VLOOKUP($N316,[1]EquipTable!$1:$1048576,MATCH("표준 GO pr Max",[1]EquipTable!$1:$1,0),0)-VLOOKUP($N316,[1]EquipTable!$1:$1048576,MATCH("표준 GO pr Min",[1]EquipTable!$1:$1,0),0)+100)),-2)),
IF(OR($M316="캐릭터 상자 일반등급",$M316="캐릭터 상자 영웅등급"),VLOOKUP($M316,$AP:$BC,MATCH($AZ$1,$AP$1:$BC$1,0),0),
IF(OR($M316="지정 캐릭터",IF(ISERROR(FIND("지정 캐릭터 LBP",$M316)),0,1)),
  IF(AND(OR($B316=10,$B316=11),$M316=OFFSET($M316,-1,0)),OFFSET(R316,-1,0),
    INT(VLOOKUP($M316,$AP:$BC,MATCH($AZ$1,$AP$1:$BC$1,0),0)*(VLOOKUP($N316,[2]ActorTable!$1:$1048576,MATCH("표준 DI pr Min",[2]ActorTable!$1:$1,0),0)+$I316*(VLOOKUP($N316,[2]ActorTable!$1:$1048576,MATCH("표준 DI pr Max",[2]ActorTable!$1:$1,0),0)-VLOOKUP($N316,[2]ActorTable!$1:$1048576,MATCH("표준 DI pr Min",[2]ActorTable!$1:$1,0),0)+1)))),
IF($M316="안 지정 캐릭터 영웅등급",
  IF(AND(OR($B316=10,$B316=11),$M316=OFFSET($M316,-1,0)),OFFSET(R316,-1,0),
    VLOOKUP($M316,$AP:$BC,MATCH($AZ$1,$AP$1:$BC$1,0),0)+INT($I316*(VLOOKUP($M316,$AP:$BC,MATCH($BA$1,$AP$1:$BC$1,0),0)-VLOOKUP($M316,$AP:$BC,MATCH($AZ$1,$AP$1:$BC$1,0),0)+1))),
IF($M316="지정 캐릭터 PP",
  IF(AND(OR($B316=10,$B316=11),$M316=OFFSET($M316,-1,0)),OFFSET(R316,-1,0),
    INT($O316*VLOOKUP($M316,$AP:$BC,MATCH($AZ$1,$AP$1:$BC$1,0),0)*IF($O316&lt;=15,1,1+($O316-15)^0.5/8)*CHOOSE(MID($N316,7,1)+1,1,1.25,2)*(VLOOKUP($M316,$AP:$BC,MATCH($BA$1,$AP$1:$BC$1,0),0)+$I316*(VLOOKUP($M316,$AP:$BC,MATCH($BB$1,$AP$1:$BC$1,0),0)-VLOOKUP($M316,$AP:$BC,MATCH($BA$1,$AP$1:$BC$1,0),0))))),
IF(OR($M316="안 지정 캐릭터 PP 일반등급",$M316="안 지정 캐릭터 PP 영웅등급"),
  IF(AND(OR($B316=10,$B316=11),$M316=OFFSET($M316,-1,0)),OFFSET(R316,-1,0),
    $O316*VLOOKUP($M316,$AP:$BC,MATCH($AZ$1,$AP$1:$BC$1,0),0)),
"그외없음")))))))</f>
        <v>삭제</v>
      </c>
      <c r="S316" t="str">
        <f ca="1">IF(OR(ISNUMBER(N316),N316="삭제",ISBLANK(N316)),"",
IF(LEFT(N316,5)="Equip",
  IF($BP$1&lt;VLOOKUP(N316,[1]EquipTable!$1:$1048576,MATCH("업데이트순번",[1]EquipTable!$1:$1,0),0),"업데이트순번이상",""),
IF(LEFT(N316,5)="Actor",
  IF($BY$1&lt;VLOOKUP(N316,[2]ActorTable!$1:$1048576,MATCH("업데이트순번",[2]ActorTable!$1:$1,0),0),"업데이트순번이상",""),
"그외없음")))</f>
        <v/>
      </c>
      <c r="T316" t="str">
        <f ca="1">IF(OR(ISNUMBER(N316),N316="삭제",ISBLANK(N316)),"",
IF(LEFT(N316,5)="Equip",IF(MID(N316,7,1)="4","전설",""),
IF(LEFT(N316,5)="Actor",IF(MID(N316,7,1)="2","전설",""),
"그외없음")))</f>
        <v/>
      </c>
      <c r="AA316" t="str">
        <f ca="1">IF(ISBLANK(AB316),"",
VLOOKUP(AB316,OFFSET(INDIRECT("$A:$B"),0,MATCH(AB$1&amp;"_Verify",INDIRECT("$1:$1"),0)-1),2,0)
)</f>
        <v>fl5</v>
      </c>
      <c r="AB316" t="s">
        <v>438</v>
      </c>
      <c r="AC316" t="s">
        <v>494</v>
      </c>
      <c r="AD316">
        <v>1</v>
      </c>
      <c r="AE316" t="s">
        <v>129</v>
      </c>
      <c r="AF316">
        <v>80</v>
      </c>
      <c r="AG316">
        <v>49</v>
      </c>
      <c r="AH316" t="str">
        <f>IF(OR(ISNUMBER(AC316),AC316="삭제",ISBLANK(AC316)),"",
IF(LEFT(AC316,5)="Equip",
  IF($BP$1&lt;VLOOKUP(AC316,[1]EquipTable!$1:$1048576,MATCH("업데이트순번",[1]EquipTable!$1:$1,0),0),"업데이트순번이상",""),
IF(LEFT(AC316,5)="Actor",
  IF($BY$1&lt;VLOOKUP(AC316,[2]ActorTable!$1:$1048576,MATCH("업데이트순번",[2]ActorTable!$1:$1,0),0),"업데이트순번이상",""),
"그외없음")))</f>
        <v/>
      </c>
      <c r="AI316" s="11" t="str">
        <f>IF(OR(ISNUMBER(AC316),AC316="삭제",ISBLANK(AC316)),"",
IF(LEFT(AC316,5)="Equip",IF(MID(AC316,7,1)="4","전설",""),
IF(LEFT(AC316,5)="Actor",IF(MID(AC316,7,1)="2","전설",""),
"그외없음")))</f>
        <v/>
      </c>
      <c r="AJ316" t="str">
        <f>IF(ISBLANK($AB316),"",
IF(AND($B316&gt;=VLOOKUP($AB316,$AP:$AS,3,0),$B316&lt;=VLOOKUP($AB316,$AP:$AS,4,0)),"","슬롯타입이상"))</f>
        <v/>
      </c>
      <c r="AK316" t="str">
        <f>IF(OR(
  AND(NOT(ISERROR(FIND("상자",AB316))),ISBLANK(AC316)),
  AND(ISBLANK(AB316),ISBLANK(AC316)),
  AND(NOT(ISERROR(FIND("안 지정",AB316))),ISNUMBER(AC316))),"",
IF(AND(NOT(ISERROR(FIND("상자",AB316))),NOT(ISBLANK(AC316))),"밸류불필요",
IF(AND(NOT(ISERROR(FIND("안 지정",AB316))),NOT(ISNUMBER(AC316))),"숫자필요",
IF(NOT(ISERROR(FIND("장비",AB316))),
  IFERROR(VLOOKUP(AC316,[1]EquipTable!$A:$T,MATCH("이름참고",[1]EquipTable!$1:$1,0),0),"장비없음"),
IF(NOT(ISERROR(FIND("캐릭터",AB316))),
  IFERROR(VLOOKUP(AC316,[2]ActorTable!$A:$H,MATCH("이름참고",[2]ActorTable!$1:$1,0),0),"캐릭터없음"),
"")))))</f>
        <v>딘즈</v>
      </c>
      <c r="AL316">
        <v>1</v>
      </c>
      <c r="AM316" t="str">
        <f ca="1">IF(ROW()=2,AN316,OFFSET(AM316,-1,0)&amp;IF(LEN(AN316)=0,"",","&amp;AN316))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v>
      </c>
      <c r="AN316" t="str">
        <f ca="1">IF(AL316&lt;&gt;1,"",
"{"""&amp;A$1&amp;""":"&amp;A316
&amp;","""&amp;B$1&amp;""":"&amp;B316
&amp;IF(LEN(AA316)=0,"",","""&amp;AA$1&amp;""":"""&amp;AA316&amp;"""")
&amp;IF(LEN(AC316)=0,"",","""&amp;AC$1&amp;""":"""&amp;AC316&amp;"""")
&amp;IF(LEN(AD316)=0,"",","""&amp;AD$1&amp;""":"&amp;AD316)
&amp;IF(LEN(AE316)=0,"",","""&amp;AE$1&amp;""":"""&amp;AE316&amp;"""")
&amp;IF(LEN(AF316)=0,"",","""&amp;AF$1&amp;""":"&amp;AF316)
&amp;IF(LEN(AG316)=0,"",","""&amp;AG$1&amp;""":"&amp;AG316)&amp;"}")</f>
        <v>{"dy":5,"sl":10,"tp":"fl5","vl":"Actor3022","cn":1,"pt":"DI","pp":80,"pr":49}</v>
      </c>
    </row>
    <row r="317" spans="1:40">
      <c r="A317">
        <v>6</v>
      </c>
      <c r="B317">
        <v>10</v>
      </c>
      <c r="C317">
        <f>IF(B317&lt;=9,0,
IF(B317=10,1,2))</f>
        <v>1</v>
      </c>
      <c r="D317">
        <f ca="1">RAND()</f>
        <v>5.9152230209942758E-2</v>
      </c>
      <c r="E317">
        <f ca="1">RAND()</f>
        <v>0.82951522331511962</v>
      </c>
      <c r="F317">
        <f ca="1">RAND()</f>
        <v>0.34646873377471044</v>
      </c>
      <c r="G317">
        <f ca="1">RAND()</f>
        <v>0.58838595320521236</v>
      </c>
      <c r="H317">
        <f ca="1">RAND()</f>
        <v>0.98719580118144346</v>
      </c>
      <c r="I317">
        <f ca="1">RAND()</f>
        <v>0.9398699923877698</v>
      </c>
      <c r="M317" t="str">
        <f ca="1">IF(LEN(J317)&lt;&gt;0,J317,VLOOKUP(D317+$B317,$BJ:$BK,MATCH($BK$1,$BJ$1:$BK$1,0),1))</f>
        <v>삭제</v>
      </c>
      <c r="N317" t="str">
        <f ca="1">IF(LEN(K317)&lt;&gt;0,
  IF(LEN($J317)=0,"두 칸 모두 입력",
  IF($J317="지정 장비",K317,INDEX($CA:$CA,MATCH(K317,$CB:$CB,0)))),
IF($M317="삭제","삭제",
IF($M317="지정 장비",VLOOKUP($E317,OFFSET($BS:$BV,0,IF($B317=6,1,IF($B317=7,2,0))),MATCH($BV$1,OFFSET($BS$1:$BV$1,0,IF($B317=6,1,IF($B317=7,2,0))),0),1),
IF(OR($M317="캐릭터 상자 일반등급",$M317="캐릭터 상자 영웅등급"),"삭제",
IF(OR($M317="지정 캐릭터",$M317="지정 캐릭터 PP",IF(ISERROR(FIND("지정 캐릭터 LBP",$M317)),0,1)),
  IF(AND(OR($B317=10,$B317=11),$M317=OFFSET($M317,-1,0)),OFFSET(N317,-1,0),VLOOKUP($E317,$BZ:$CA,MATCH($CA$1,$BZ$1:$CA$1,0),1)),
IF(OR($M317="안 지정 캐릭터 영웅등급",$M317="안 지정 캐릭터 PP 일반등급",$M317="안 지정 캐릭터 PP 영웅등급"),
  IF(AND(OR($B317=10,$B317=11),$M317=OFFSET($M317,-1,0)),OFFSET(N317,-1,0),INT($E317*100000)),
"그외없음"))))))</f>
        <v>삭제</v>
      </c>
      <c r="O317" t="str">
        <f ca="1">IF(LEN(L317)&lt;&gt;0,
  IF(OR(LEN($J317)=0,LEN($K317)=0),"세 칸 모두 입력",L317),
IF($M317="삭제","삭제",
IF(OR($M317="지정 장비",$M317="캐릭터 상자 일반등급",$M317="캐릭터 상자 영웅등급",$M317="지정 캐릭터",IF(ISERROR(FIND("지정 캐릭터 LBP",$M317)),0,1),$M317="안 지정 캐릭터 영웅등급"),1,
IF($M317="지정 캐릭터 PP",
  IF(AND(OR($B317=10,$B317=11),$M317=OFFSET($M317,-1,0)),OFFSET(O317,-1,0),
    VLOOKUP($M317,$AP:$BB,MATCH($AX$1,$AP$1:$BB$1,0),0)+INT($E317*(VLOOKUP($M317,$AP:$BB,MATCH($AY$1,$AP$1:$BB$1,0),0)-VLOOKUP($M317,$AP:$BB,MATCH($AX$1,$AP$1:$BB$1,0),0)+1))),
IF(OR($M317="안 지정 캐릭터 PP 일반등급",$M317="안 지정 캐릭터 PP 영웅등급"),
  IF(AND(OR($B317=10,$B317=11),$M317=OFFSET($M317,-1,0)),OFFSET(O317,-1,0),
    VLOOKUP($M317,$AP:$BB,MATCH($AX$1,$AP$1:$BB$1,0),0)+INT($E317*(VLOOKUP($M317,$AP:$BB,MATCH($AY$1,$AP$1:$BB$1,0),0)-VLOOKUP($M317,$AP:$BB,MATCH($AX$1,$AP$1:$BB$1,0),0)+1))),
"그외없음")))))</f>
        <v>삭제</v>
      </c>
      <c r="P317" t="str">
        <f ca="1">IF($M317="삭제","삭제",
IF($M317="지정 장비",
  IF(ISBLANK(VLOOKUP($N317,[1]EquipTable!$1:$1048576,MATCH("표준 GO pr Min",[1]EquipTable!$1:$1,0),0)),"DI",
    IF(ISBLANK(VLOOKUP($N317,[1]EquipTable!$1:$1048576,MATCH("표준 DI pr Min",[1]EquipTable!$1:$1,0),0)),"GO",
      IF(G317&lt;IF($B317&lt;=1,0.5,0.25),"DI","GO"))),
IF(OR($M317="캐릭터 상자 일반등급",$M317="캐릭터 상자 영웅등급"),"DI",
IF(OR($M317="지정 캐릭터",IF(ISERROR(FIND("지정 캐릭터 LBP",$M317)),0,1),$M317="안 지정 캐릭터 영웅등급"),"DI",
IF($M317="지정 캐릭터 PP","DI",
IF(OR($M317="안 지정 캐릭터 PP 일반등급",$M317="안 지정 캐릭터 PP 영웅등급"),"GO",
"그외없음"))))))</f>
        <v>삭제</v>
      </c>
      <c r="Q317" t="str">
        <f ca="1">IF($M317="삭제","삭제",
IF($P317="GO","삭제",
IF($M317="지정 장비",
  IF(ISBLANK(VLOOKUP($N317,[1]EquipTable!$1:$1048576,MATCH("표준 DI pp Min",[1]EquipTable!$1:$1,0),0)),"삭제",
    VLOOKUP($N317,[1]EquipTable!$1:$1048576,MATCH("표준 DI pp Min",[1]EquipTable!$1:$1,0),0)+INT($H317*(VLOOKUP($N317,[1]EquipTable!$1:$1048576,MATCH("표준 DI pp Max",[1]EquipTable!$1:$1,0),0)-VLOOKUP($N317,[1]EquipTable!$1:$1048576,MATCH("표준 DI pp Min",[1]EquipTable!$1:$1,0),0)+1))),
IF(OR($M317="캐릭터 상자 일반등급",$M317="캐릭터 상자 영웅등급"),"삭제",
IF(OR($M317="지정 캐릭터",IF(ISERROR(FIND("지정 캐릭터 LBP",$M317)),0,1)),
  IF(AND(OR($B317=10,$B317=11),$M317=OFFSET($M317,-1,0)),OFFSET(Q317,-1,0),
    IF(ISBLANK(VLOOKUP($N317,[2]ActorTable!$1:$1048576,MATCH("표준 DI pp Min",[2]ActorTable!$1:$1,0),0)),"삭제",
      INT(VLOOKUP($M317,$AP:$BC,MATCH($AZ$1,$AP$1:$BC$1,0),0)*(VLOOKUP($N317,[2]ActorTable!$1:$1048576,MATCH("표준 DI pp Min",[2]ActorTable!$1:$1,0),0)+$H317*(VLOOKUP($N317,[2]ActorTable!$1:$1048576,MATCH("표준 DI pp Max",[2]ActorTable!$1:$1,0),0)-VLOOKUP($N317,[2]ActorTable!$1:$1048576,MATCH("표준 DI pp Min",[2]ActorTable!$1:$1,0),0)+1))))),
IF($M317="안 지정 캐릭터 영웅등급",
  IF(AND(OR($B317=10,$B317=11),$M317=OFFSET($M317,-1,0)),OFFSET(Q317,-1,0),
    VLOOKUP($M317,$AP:$BC,MATCH($BB$1,$AP$1:$BC$1,0),0)+INT($H317*(VLOOKUP($M317,$AP:$BC,MATCH($BC$1,$AP$1:$BC$1,0),0)-VLOOKUP($M317,$AP:$BC,MATCH($BB$1,$AP$1:$BC$1,0),0)+1))),
IF($M317="지정 캐릭터 PP",
  IF(AND(OR($B317=10,$B317=11),$M317=OFFSET($M317,-1,0)),OFFSET(Q317,-1,0),
    INT($O317*VLOOKUP($M317,$AP:$BC,MATCH($AZ$1,$AP$1:$BC$1,0),0)*IF($O317&lt;=15,1,1+($O317-15)^0.5/8)*CHOOSE(MID($N317,7,1)+1,1,1.25,2))),
"그외없음")))))))</f>
        <v>삭제</v>
      </c>
      <c r="R317" t="str">
        <f ca="1">IF($M317="삭제","삭제",
IF($M317="지정 장비",
  IF($P317="DI",
    VLOOKUP($N317,[1]EquipTable!$1:$1048576,MATCH("표준 DI pr Min",[1]EquipTable!$1:$1,0),0)+INT($I317*(VLOOKUP($N317,[1]EquipTable!$1:$1048576,MATCH("표준 DI pr Max",[1]EquipTable!$1:$1,0),0)-VLOOKUP($N317,[1]EquipTable!$1:$1048576,MATCH("표준 DI pr Min",[1]EquipTable!$1:$1,0),0)+1)),
    ROUNDDOWN(VLOOKUP($N317,[1]EquipTable!$1:$1048576,MATCH("표준 GO pr Min",[1]EquipTable!$1:$1,0),0)+INT($I317*(VLOOKUP($N317,[1]EquipTable!$1:$1048576,MATCH("표준 GO pr Max",[1]EquipTable!$1:$1,0),0)-VLOOKUP($N317,[1]EquipTable!$1:$1048576,MATCH("표준 GO pr Min",[1]EquipTable!$1:$1,0),0)+100)),-2)),
IF(OR($M317="캐릭터 상자 일반등급",$M317="캐릭터 상자 영웅등급"),VLOOKUP($M317,$AP:$BC,MATCH($AZ$1,$AP$1:$BC$1,0),0),
IF(OR($M317="지정 캐릭터",IF(ISERROR(FIND("지정 캐릭터 LBP",$M317)),0,1)),
  IF(AND(OR($B317=10,$B317=11),$M317=OFFSET($M317,-1,0)),OFFSET(R317,-1,0),
    INT(VLOOKUP($M317,$AP:$BC,MATCH($AZ$1,$AP$1:$BC$1,0),0)*(VLOOKUP($N317,[2]ActorTable!$1:$1048576,MATCH("표준 DI pr Min",[2]ActorTable!$1:$1,0),0)+$I317*(VLOOKUP($N317,[2]ActorTable!$1:$1048576,MATCH("표준 DI pr Max",[2]ActorTable!$1:$1,0),0)-VLOOKUP($N317,[2]ActorTable!$1:$1048576,MATCH("표준 DI pr Min",[2]ActorTable!$1:$1,0),0)+1)))),
IF($M317="안 지정 캐릭터 영웅등급",
  IF(AND(OR($B317=10,$B317=11),$M317=OFFSET($M317,-1,0)),OFFSET(R317,-1,0),
    VLOOKUP($M317,$AP:$BC,MATCH($AZ$1,$AP$1:$BC$1,0),0)+INT($I317*(VLOOKUP($M317,$AP:$BC,MATCH($BA$1,$AP$1:$BC$1,0),0)-VLOOKUP($M317,$AP:$BC,MATCH($AZ$1,$AP$1:$BC$1,0),0)+1))),
IF($M317="지정 캐릭터 PP",
  IF(AND(OR($B317=10,$B317=11),$M317=OFFSET($M317,-1,0)),OFFSET(R317,-1,0),
    INT($O317*VLOOKUP($M317,$AP:$BC,MATCH($AZ$1,$AP$1:$BC$1,0),0)*IF($O317&lt;=15,1,1+($O317-15)^0.5/8)*CHOOSE(MID($N317,7,1)+1,1,1.25,2)*(VLOOKUP($M317,$AP:$BC,MATCH($BA$1,$AP$1:$BC$1,0),0)+$I317*(VLOOKUP($M317,$AP:$BC,MATCH($BB$1,$AP$1:$BC$1,0),0)-VLOOKUP($M317,$AP:$BC,MATCH($BA$1,$AP$1:$BC$1,0),0))))),
IF(OR($M317="안 지정 캐릭터 PP 일반등급",$M317="안 지정 캐릭터 PP 영웅등급"),
  IF(AND(OR($B317=10,$B317=11),$M317=OFFSET($M317,-1,0)),OFFSET(R317,-1,0),
    $O317*VLOOKUP($M317,$AP:$BC,MATCH($AZ$1,$AP$1:$BC$1,0),0)),
"그외없음")))))))</f>
        <v>삭제</v>
      </c>
      <c r="S317" t="str">
        <f ca="1">IF(OR(ISNUMBER(N317),N317="삭제",ISBLANK(N317)),"",
IF(LEFT(N317,5)="Equip",
  IF($BP$1&lt;VLOOKUP(N317,[1]EquipTable!$1:$1048576,MATCH("업데이트순번",[1]EquipTable!$1:$1,0),0),"업데이트순번이상",""),
IF(LEFT(N317,5)="Actor",
  IF($BY$1&lt;VLOOKUP(N317,[2]ActorTable!$1:$1048576,MATCH("업데이트순번",[2]ActorTable!$1:$1,0),0),"업데이트순번이상",""),
"그외없음")))</f>
        <v/>
      </c>
      <c r="T317" t="str">
        <f ca="1">IF(OR(ISNUMBER(N317),N317="삭제",ISBLANK(N317)),"",
IF(LEFT(N317,5)="Equip",IF(MID(N317,7,1)="4","전설",""),
IF(LEFT(N317,5)="Actor",IF(MID(N317,7,1)="2","전설",""),
"그외없음")))</f>
        <v/>
      </c>
      <c r="AA317" t="str">
        <f ca="1">IF(ISBLANK(AB317),"",
VLOOKUP(AB317,OFFSET(INDIRECT("$A:$B"),0,MATCH(AB$1&amp;"_Verify",INDIRECT("$1:$1"),0)-1),2,0)
)</f>
        <v>fl5</v>
      </c>
      <c r="AB317" t="s">
        <v>438</v>
      </c>
      <c r="AC317" t="s">
        <v>494</v>
      </c>
      <c r="AD317">
        <v>1</v>
      </c>
      <c r="AE317" t="s">
        <v>129</v>
      </c>
      <c r="AF317">
        <v>80</v>
      </c>
      <c r="AG317">
        <v>49</v>
      </c>
      <c r="AH317" t="str">
        <f>IF(OR(ISNUMBER(AC317),AC317="삭제",ISBLANK(AC317)),"",
IF(LEFT(AC317,5)="Equip",
  IF($BP$1&lt;VLOOKUP(AC317,[1]EquipTable!$1:$1048576,MATCH("업데이트순번",[1]EquipTable!$1:$1,0),0),"업데이트순번이상",""),
IF(LEFT(AC317,5)="Actor",
  IF($BY$1&lt;VLOOKUP(AC317,[2]ActorTable!$1:$1048576,MATCH("업데이트순번",[2]ActorTable!$1:$1,0),0),"업데이트순번이상",""),
"그외없음")))</f>
        <v/>
      </c>
      <c r="AI317" s="11" t="str">
        <f>IF(OR(ISNUMBER(AC317),AC317="삭제",ISBLANK(AC317)),"",
IF(LEFT(AC317,5)="Equip",IF(MID(AC317,7,1)="4","전설",""),
IF(LEFT(AC317,5)="Actor",IF(MID(AC317,7,1)="2","전설",""),
"그외없음")))</f>
        <v/>
      </c>
      <c r="AJ317" t="str">
        <f>IF(ISBLANK($AB317),"",
IF(AND($B317&gt;=VLOOKUP($AB317,$AP:$AS,3,0),$B317&lt;=VLOOKUP($AB317,$AP:$AS,4,0)),"","슬롯타입이상"))</f>
        <v/>
      </c>
      <c r="AK317" t="str">
        <f>IF(OR(
  AND(NOT(ISERROR(FIND("상자",AB317))),ISBLANK(AC317)),
  AND(ISBLANK(AB317),ISBLANK(AC317)),
  AND(NOT(ISERROR(FIND("안 지정",AB317))),ISNUMBER(AC317))),"",
IF(AND(NOT(ISERROR(FIND("상자",AB317))),NOT(ISBLANK(AC317))),"밸류불필요",
IF(AND(NOT(ISERROR(FIND("안 지정",AB317))),NOT(ISNUMBER(AC317))),"숫자필요",
IF(NOT(ISERROR(FIND("장비",AB317))),
  IFERROR(VLOOKUP(AC317,[1]EquipTable!$A:$T,MATCH("이름참고",[1]EquipTable!$1:$1,0),0),"장비없음"),
IF(NOT(ISERROR(FIND("캐릭터",AB317))),
  IFERROR(VLOOKUP(AC317,[2]ActorTable!$A:$H,MATCH("이름참고",[2]ActorTable!$1:$1,0),0),"캐릭터없음"),
"")))))</f>
        <v>딘즈</v>
      </c>
      <c r="AL317">
        <v>1</v>
      </c>
      <c r="AM317" t="str">
        <f ca="1">IF(ROW()=2,AN317,OFFSET(AM317,-1,0)&amp;IF(LEN(AN317)=0,"",","&amp;AN317))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v>
      </c>
      <c r="AN317" t="str">
        <f ca="1">IF(AL317&lt;&gt;1,"",
"{"""&amp;A$1&amp;""":"&amp;A317
&amp;","""&amp;B$1&amp;""":"&amp;B317
&amp;IF(LEN(AA317)=0,"",","""&amp;AA$1&amp;""":"""&amp;AA317&amp;"""")
&amp;IF(LEN(AC317)=0,"",","""&amp;AC$1&amp;""":"""&amp;AC317&amp;"""")
&amp;IF(LEN(AD317)=0,"",","""&amp;AD$1&amp;""":"&amp;AD317)
&amp;IF(LEN(AE317)=0,"",","""&amp;AE$1&amp;""":"""&amp;AE317&amp;"""")
&amp;IF(LEN(AF317)=0,"",","""&amp;AF$1&amp;""":"&amp;AF317)
&amp;IF(LEN(AG317)=0,"",","""&amp;AG$1&amp;""":"&amp;AG317)&amp;"}")</f>
        <v>{"dy":6,"sl":10,"tp":"fl5","vl":"Actor3022","cn":1,"pt":"DI","pp":80,"pr":49}</v>
      </c>
    </row>
    <row r="318" spans="1:40">
      <c r="A318">
        <v>7</v>
      </c>
      <c r="B318">
        <v>10</v>
      </c>
      <c r="C318">
        <f>IF(B318&lt;=9,0,
IF(B318=10,1,2))</f>
        <v>1</v>
      </c>
      <c r="D318">
        <f ca="1">RAND()</f>
        <v>0.88007174473802474</v>
      </c>
      <c r="E318">
        <f ca="1">RAND()</f>
        <v>0.16674473479751872</v>
      </c>
      <c r="F318">
        <f ca="1">RAND()</f>
        <v>0.3377001777314329</v>
      </c>
      <c r="G318">
        <f ca="1">RAND()</f>
        <v>0.17305171154633359</v>
      </c>
      <c r="H318">
        <f ca="1">RAND()</f>
        <v>0.93699161951467147</v>
      </c>
      <c r="I318">
        <f ca="1">RAND()</f>
        <v>0.7074769854603401</v>
      </c>
      <c r="M318" t="str">
        <f ca="1">IF(LEN(J318)&lt;&gt;0,J318,VLOOKUP(D318+$B318,$BJ:$BK,MATCH($BK$1,$BJ$1:$BK$1,0),1))</f>
        <v>삭제</v>
      </c>
      <c r="N318" t="str">
        <f ca="1">IF(LEN(K318)&lt;&gt;0,
  IF(LEN($J318)=0,"두 칸 모두 입력",
  IF($J318="지정 장비",K318,INDEX($CA:$CA,MATCH(K318,$CB:$CB,0)))),
IF($M318="삭제","삭제",
IF($M318="지정 장비",VLOOKUP($E318,OFFSET($BS:$BV,0,IF($B318=6,1,IF($B318=7,2,0))),MATCH($BV$1,OFFSET($BS$1:$BV$1,0,IF($B318=6,1,IF($B318=7,2,0))),0),1),
IF(OR($M318="캐릭터 상자 일반등급",$M318="캐릭터 상자 영웅등급"),"삭제",
IF(OR($M318="지정 캐릭터",$M318="지정 캐릭터 PP",IF(ISERROR(FIND("지정 캐릭터 LBP",$M318)),0,1)),
  IF(AND(OR($B318=10,$B318=11),$M318=OFFSET($M318,-1,0)),OFFSET(N318,-1,0),VLOOKUP($E318,$BZ:$CA,MATCH($CA$1,$BZ$1:$CA$1,0),1)),
IF(OR($M318="안 지정 캐릭터 영웅등급",$M318="안 지정 캐릭터 PP 일반등급",$M318="안 지정 캐릭터 PP 영웅등급"),
  IF(AND(OR($B318=10,$B318=11),$M318=OFFSET($M318,-1,0)),OFFSET(N318,-1,0),INT($E318*100000)),
"그외없음"))))))</f>
        <v>삭제</v>
      </c>
      <c r="O318" t="str">
        <f ca="1">IF(LEN(L318)&lt;&gt;0,
  IF(OR(LEN($J318)=0,LEN($K318)=0),"세 칸 모두 입력",L318),
IF($M318="삭제","삭제",
IF(OR($M318="지정 장비",$M318="캐릭터 상자 일반등급",$M318="캐릭터 상자 영웅등급",$M318="지정 캐릭터",IF(ISERROR(FIND("지정 캐릭터 LBP",$M318)),0,1),$M318="안 지정 캐릭터 영웅등급"),1,
IF($M318="지정 캐릭터 PP",
  IF(AND(OR($B318=10,$B318=11),$M318=OFFSET($M318,-1,0)),OFFSET(O318,-1,0),
    VLOOKUP($M318,$AP:$BB,MATCH($AX$1,$AP$1:$BB$1,0),0)+INT($E318*(VLOOKUP($M318,$AP:$BB,MATCH($AY$1,$AP$1:$BB$1,0),0)-VLOOKUP($M318,$AP:$BB,MATCH($AX$1,$AP$1:$BB$1,0),0)+1))),
IF(OR($M318="안 지정 캐릭터 PP 일반등급",$M318="안 지정 캐릭터 PP 영웅등급"),
  IF(AND(OR($B318=10,$B318=11),$M318=OFFSET($M318,-1,0)),OFFSET(O318,-1,0),
    VLOOKUP($M318,$AP:$BB,MATCH($AX$1,$AP$1:$BB$1,0),0)+INT($E318*(VLOOKUP($M318,$AP:$BB,MATCH($AY$1,$AP$1:$BB$1,0),0)-VLOOKUP($M318,$AP:$BB,MATCH($AX$1,$AP$1:$BB$1,0),0)+1))),
"그외없음")))))</f>
        <v>삭제</v>
      </c>
      <c r="P318" t="str">
        <f ca="1">IF($M318="삭제","삭제",
IF($M318="지정 장비",
  IF(ISBLANK(VLOOKUP($N318,[1]EquipTable!$1:$1048576,MATCH("표준 GO pr Min",[1]EquipTable!$1:$1,0),0)),"DI",
    IF(ISBLANK(VLOOKUP($N318,[1]EquipTable!$1:$1048576,MATCH("표준 DI pr Min",[1]EquipTable!$1:$1,0),0)),"GO",
      IF(G318&lt;IF($B318&lt;=1,0.5,0.25),"DI","GO"))),
IF(OR($M318="캐릭터 상자 일반등급",$M318="캐릭터 상자 영웅등급"),"DI",
IF(OR($M318="지정 캐릭터",IF(ISERROR(FIND("지정 캐릭터 LBP",$M318)),0,1),$M318="안 지정 캐릭터 영웅등급"),"DI",
IF($M318="지정 캐릭터 PP","DI",
IF(OR($M318="안 지정 캐릭터 PP 일반등급",$M318="안 지정 캐릭터 PP 영웅등급"),"GO",
"그외없음"))))))</f>
        <v>삭제</v>
      </c>
      <c r="Q318" t="str">
        <f ca="1">IF($M318="삭제","삭제",
IF($P318="GO","삭제",
IF($M318="지정 장비",
  IF(ISBLANK(VLOOKUP($N318,[1]EquipTable!$1:$1048576,MATCH("표준 DI pp Min",[1]EquipTable!$1:$1,0),0)),"삭제",
    VLOOKUP($N318,[1]EquipTable!$1:$1048576,MATCH("표준 DI pp Min",[1]EquipTable!$1:$1,0),0)+INT($H318*(VLOOKUP($N318,[1]EquipTable!$1:$1048576,MATCH("표준 DI pp Max",[1]EquipTable!$1:$1,0),0)-VLOOKUP($N318,[1]EquipTable!$1:$1048576,MATCH("표준 DI pp Min",[1]EquipTable!$1:$1,0),0)+1))),
IF(OR($M318="캐릭터 상자 일반등급",$M318="캐릭터 상자 영웅등급"),"삭제",
IF(OR($M318="지정 캐릭터",IF(ISERROR(FIND("지정 캐릭터 LBP",$M318)),0,1)),
  IF(AND(OR($B318=10,$B318=11),$M318=OFFSET($M318,-1,0)),OFFSET(Q318,-1,0),
    IF(ISBLANK(VLOOKUP($N318,[2]ActorTable!$1:$1048576,MATCH("표준 DI pp Min",[2]ActorTable!$1:$1,0),0)),"삭제",
      INT(VLOOKUP($M318,$AP:$BC,MATCH($AZ$1,$AP$1:$BC$1,0),0)*(VLOOKUP($N318,[2]ActorTable!$1:$1048576,MATCH("표준 DI pp Min",[2]ActorTable!$1:$1,0),0)+$H318*(VLOOKUP($N318,[2]ActorTable!$1:$1048576,MATCH("표준 DI pp Max",[2]ActorTable!$1:$1,0),0)-VLOOKUP($N318,[2]ActorTable!$1:$1048576,MATCH("표준 DI pp Min",[2]ActorTable!$1:$1,0),0)+1))))),
IF($M318="안 지정 캐릭터 영웅등급",
  IF(AND(OR($B318=10,$B318=11),$M318=OFFSET($M318,-1,0)),OFFSET(Q318,-1,0),
    VLOOKUP($M318,$AP:$BC,MATCH($BB$1,$AP$1:$BC$1,0),0)+INT($H318*(VLOOKUP($M318,$AP:$BC,MATCH($BC$1,$AP$1:$BC$1,0),0)-VLOOKUP($M318,$AP:$BC,MATCH($BB$1,$AP$1:$BC$1,0),0)+1))),
IF($M318="지정 캐릭터 PP",
  IF(AND(OR($B318=10,$B318=11),$M318=OFFSET($M318,-1,0)),OFFSET(Q318,-1,0),
    INT($O318*VLOOKUP($M318,$AP:$BC,MATCH($AZ$1,$AP$1:$BC$1,0),0)*IF($O318&lt;=15,1,1+($O318-15)^0.5/8)*CHOOSE(MID($N318,7,1)+1,1,1.25,2))),
"그외없음")))))))</f>
        <v>삭제</v>
      </c>
      <c r="R318" t="str">
        <f ca="1">IF($M318="삭제","삭제",
IF($M318="지정 장비",
  IF($P318="DI",
    VLOOKUP($N318,[1]EquipTable!$1:$1048576,MATCH("표준 DI pr Min",[1]EquipTable!$1:$1,0),0)+INT($I318*(VLOOKUP($N318,[1]EquipTable!$1:$1048576,MATCH("표준 DI pr Max",[1]EquipTable!$1:$1,0),0)-VLOOKUP($N318,[1]EquipTable!$1:$1048576,MATCH("표준 DI pr Min",[1]EquipTable!$1:$1,0),0)+1)),
    ROUNDDOWN(VLOOKUP($N318,[1]EquipTable!$1:$1048576,MATCH("표준 GO pr Min",[1]EquipTable!$1:$1,0),0)+INT($I318*(VLOOKUP($N318,[1]EquipTable!$1:$1048576,MATCH("표준 GO pr Max",[1]EquipTable!$1:$1,0),0)-VLOOKUP($N318,[1]EquipTable!$1:$1048576,MATCH("표준 GO pr Min",[1]EquipTable!$1:$1,0),0)+100)),-2)),
IF(OR($M318="캐릭터 상자 일반등급",$M318="캐릭터 상자 영웅등급"),VLOOKUP($M318,$AP:$BC,MATCH($AZ$1,$AP$1:$BC$1,0),0),
IF(OR($M318="지정 캐릭터",IF(ISERROR(FIND("지정 캐릭터 LBP",$M318)),0,1)),
  IF(AND(OR($B318=10,$B318=11),$M318=OFFSET($M318,-1,0)),OFFSET(R318,-1,0),
    INT(VLOOKUP($M318,$AP:$BC,MATCH($AZ$1,$AP$1:$BC$1,0),0)*(VLOOKUP($N318,[2]ActorTable!$1:$1048576,MATCH("표준 DI pr Min",[2]ActorTable!$1:$1,0),0)+$I318*(VLOOKUP($N318,[2]ActorTable!$1:$1048576,MATCH("표준 DI pr Max",[2]ActorTable!$1:$1,0),0)-VLOOKUP($N318,[2]ActorTable!$1:$1048576,MATCH("표준 DI pr Min",[2]ActorTable!$1:$1,0),0)+1)))),
IF($M318="안 지정 캐릭터 영웅등급",
  IF(AND(OR($B318=10,$B318=11),$M318=OFFSET($M318,-1,0)),OFFSET(R318,-1,0),
    VLOOKUP($M318,$AP:$BC,MATCH($AZ$1,$AP$1:$BC$1,0),0)+INT($I318*(VLOOKUP($M318,$AP:$BC,MATCH($BA$1,$AP$1:$BC$1,0),0)-VLOOKUP($M318,$AP:$BC,MATCH($AZ$1,$AP$1:$BC$1,0),0)+1))),
IF($M318="지정 캐릭터 PP",
  IF(AND(OR($B318=10,$B318=11),$M318=OFFSET($M318,-1,0)),OFFSET(R318,-1,0),
    INT($O318*VLOOKUP($M318,$AP:$BC,MATCH($AZ$1,$AP$1:$BC$1,0),0)*IF($O318&lt;=15,1,1+($O318-15)^0.5/8)*CHOOSE(MID($N318,7,1)+1,1,1.25,2)*(VLOOKUP($M318,$AP:$BC,MATCH($BA$1,$AP$1:$BC$1,0),0)+$I318*(VLOOKUP($M318,$AP:$BC,MATCH($BB$1,$AP$1:$BC$1,0),0)-VLOOKUP($M318,$AP:$BC,MATCH($BA$1,$AP$1:$BC$1,0),0))))),
IF(OR($M318="안 지정 캐릭터 PP 일반등급",$M318="안 지정 캐릭터 PP 영웅등급"),
  IF(AND(OR($B318=10,$B318=11),$M318=OFFSET($M318,-1,0)),OFFSET(R318,-1,0),
    $O318*VLOOKUP($M318,$AP:$BC,MATCH($AZ$1,$AP$1:$BC$1,0),0)),
"그외없음")))))))</f>
        <v>삭제</v>
      </c>
      <c r="S318" t="str">
        <f ca="1">IF(OR(ISNUMBER(N318),N318="삭제",ISBLANK(N318)),"",
IF(LEFT(N318,5)="Equip",
  IF($BP$1&lt;VLOOKUP(N318,[1]EquipTable!$1:$1048576,MATCH("업데이트순번",[1]EquipTable!$1:$1,0),0),"업데이트순번이상",""),
IF(LEFT(N318,5)="Actor",
  IF($BY$1&lt;VLOOKUP(N318,[2]ActorTable!$1:$1048576,MATCH("업데이트순번",[2]ActorTable!$1:$1,0),0),"업데이트순번이상",""),
"그외없음")))</f>
        <v/>
      </c>
      <c r="T318" t="str">
        <f ca="1">IF(OR(ISNUMBER(N318),N318="삭제",ISBLANK(N318)),"",
IF(LEFT(N318,5)="Equip",IF(MID(N318,7,1)="4","전설",""),
IF(LEFT(N318,5)="Actor",IF(MID(N318,7,1)="2","전설",""),
"그외없음")))</f>
        <v/>
      </c>
      <c r="AA318" t="str">
        <f ca="1">IF(ISBLANK(AB318),"",
VLOOKUP(AB318,OFFSET(INDIRECT("$A:$B"),0,MATCH(AB$1&amp;"_Verify",INDIRECT("$1:$1"),0)-1),2,0)
)</f>
        <v/>
      </c>
      <c r="AH318" t="str">
        <f>IF(OR(ISNUMBER(AC318),AC318="삭제",ISBLANK(AC318)),"",
IF(LEFT(AC318,5)="Equip",
  IF($BP$1&lt;VLOOKUP(AC318,[1]EquipTable!$1:$1048576,MATCH("업데이트순번",[1]EquipTable!$1:$1,0),0),"업데이트순번이상",""),
IF(LEFT(AC318,5)="Actor",
  IF($BY$1&lt;VLOOKUP(AC318,[2]ActorTable!$1:$1048576,MATCH("업데이트순번",[2]ActorTable!$1:$1,0),0),"업데이트순번이상",""),
"그외없음")))</f>
        <v/>
      </c>
      <c r="AI318" s="11" t="str">
        <f>IF(OR(ISNUMBER(AC318),AC318="삭제",ISBLANK(AC318)),"",
IF(LEFT(AC318,5)="Equip",IF(MID(AC318,7,1)="4","전설",""),
IF(LEFT(AC318,5)="Actor",IF(MID(AC318,7,1)="2","전설",""),
"그외없음")))</f>
        <v/>
      </c>
      <c r="AJ318" t="str">
        <f>IF(ISBLANK($AB318),"",
IF(AND($B318&gt;=VLOOKUP($AB318,$AP:$AS,3,0),$B318&lt;=VLOOKUP($AB318,$AP:$AS,4,0)),"","슬롯타입이상"))</f>
        <v/>
      </c>
      <c r="AK318" t="str">
        <f>IF(OR(
  AND(NOT(ISERROR(FIND("상자",AB318))),ISBLANK(AC318)),
  AND(ISBLANK(AB318),ISBLANK(AC318)),
  AND(NOT(ISERROR(FIND("안 지정",AB318))),ISNUMBER(AC318))),"",
IF(AND(NOT(ISERROR(FIND("상자",AB318))),NOT(ISBLANK(AC318))),"밸류불필요",
IF(AND(NOT(ISERROR(FIND("안 지정",AB318))),NOT(ISNUMBER(AC318))),"숫자필요",
IF(NOT(ISERROR(FIND("장비",AB318))),
  IFERROR(VLOOKUP(AC318,[1]EquipTable!$A:$T,MATCH("이름참고",[1]EquipTable!$1:$1,0),0),"장비없음"),
IF(NOT(ISERROR(FIND("캐릭터",AB318))),
  IFERROR(VLOOKUP(AC318,[2]ActorTable!$A:$H,MATCH("이름참고",[2]ActorTable!$1:$1,0),0),"캐릭터없음"),
"")))))</f>
        <v/>
      </c>
      <c r="AL318">
        <v>1</v>
      </c>
      <c r="AM318" t="str">
        <f ca="1">IF(ROW()=2,AN318,OFFSET(AM318,-1,0)&amp;IF(LEN(AN318)=0,"",","&amp;AN318))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v>
      </c>
      <c r="AN318" t="str">
        <f ca="1">IF(AL318&lt;&gt;1,"",
"{"""&amp;A$1&amp;""":"&amp;A318
&amp;","""&amp;B$1&amp;""":"&amp;B318
&amp;IF(LEN(AA318)=0,"",","""&amp;AA$1&amp;""":"""&amp;AA318&amp;"""")
&amp;IF(LEN(AC318)=0,"",","""&amp;AC$1&amp;""":"""&amp;AC318&amp;"""")
&amp;IF(LEN(AD318)=0,"",","""&amp;AD$1&amp;""":"&amp;AD318)
&amp;IF(LEN(AE318)=0,"",","""&amp;AE$1&amp;""":"""&amp;AE318&amp;"""")
&amp;IF(LEN(AF318)=0,"",","""&amp;AF$1&amp;""":"&amp;AF318)
&amp;IF(LEN(AG318)=0,"",","""&amp;AG$1&amp;""":"&amp;AG318)&amp;"}")</f>
        <v>{"dy":7,"sl":10}</v>
      </c>
    </row>
    <row r="319" spans="1:40">
      <c r="A319">
        <v>8</v>
      </c>
      <c r="B319">
        <v>10</v>
      </c>
      <c r="C319">
        <f>IF(B319&lt;=9,0,
IF(B319=10,1,2))</f>
        <v>1</v>
      </c>
      <c r="D319">
        <f ca="1">RAND()</f>
        <v>0.44680687574956135</v>
      </c>
      <c r="E319">
        <f ca="1">RAND()</f>
        <v>0.31666965298153138</v>
      </c>
      <c r="F319">
        <f ca="1">RAND()</f>
        <v>0.19235703127200809</v>
      </c>
      <c r="G319">
        <f ca="1">RAND()</f>
        <v>0.27725474161813568</v>
      </c>
      <c r="H319">
        <f ca="1">RAND()</f>
        <v>5.4975744421100314E-2</v>
      </c>
      <c r="I319">
        <f ca="1">RAND()</f>
        <v>0.66282923372063662</v>
      </c>
      <c r="M319" t="str">
        <f ca="1">IF(LEN(J319)&lt;&gt;0,J319,VLOOKUP(D319+$B319,$BJ:$BK,MATCH($BK$1,$BJ$1:$BK$1,0),1))</f>
        <v>삭제</v>
      </c>
      <c r="N319" t="str">
        <f ca="1">IF(LEN(K319)&lt;&gt;0,
  IF(LEN($J319)=0,"두 칸 모두 입력",
  IF($J319="지정 장비",K319,INDEX($CA:$CA,MATCH(K319,$CB:$CB,0)))),
IF($M319="삭제","삭제",
IF($M319="지정 장비",VLOOKUP($E319,OFFSET($BS:$BV,0,IF($B319=6,1,IF($B319=7,2,0))),MATCH($BV$1,OFFSET($BS$1:$BV$1,0,IF($B319=6,1,IF($B319=7,2,0))),0),1),
IF(OR($M319="캐릭터 상자 일반등급",$M319="캐릭터 상자 영웅등급"),"삭제",
IF(OR($M319="지정 캐릭터",$M319="지정 캐릭터 PP",IF(ISERROR(FIND("지정 캐릭터 LBP",$M319)),0,1)),
  IF(AND(OR($B319=10,$B319=11),$M319=OFFSET($M319,-1,0)),OFFSET(N319,-1,0),VLOOKUP($E319,$BZ:$CA,MATCH($CA$1,$BZ$1:$CA$1,0),1)),
IF(OR($M319="안 지정 캐릭터 영웅등급",$M319="안 지정 캐릭터 PP 일반등급",$M319="안 지정 캐릭터 PP 영웅등급"),
  IF(AND(OR($B319=10,$B319=11),$M319=OFFSET($M319,-1,0)),OFFSET(N319,-1,0),INT($E319*100000)),
"그외없음"))))))</f>
        <v>삭제</v>
      </c>
      <c r="O319" t="str">
        <f ca="1">IF(LEN(L319)&lt;&gt;0,
  IF(OR(LEN($J319)=0,LEN($K319)=0),"세 칸 모두 입력",L319),
IF($M319="삭제","삭제",
IF(OR($M319="지정 장비",$M319="캐릭터 상자 일반등급",$M319="캐릭터 상자 영웅등급",$M319="지정 캐릭터",IF(ISERROR(FIND("지정 캐릭터 LBP",$M319)),0,1),$M319="안 지정 캐릭터 영웅등급"),1,
IF($M319="지정 캐릭터 PP",
  IF(AND(OR($B319=10,$B319=11),$M319=OFFSET($M319,-1,0)),OFFSET(O319,-1,0),
    VLOOKUP($M319,$AP:$BB,MATCH($AX$1,$AP$1:$BB$1,0),0)+INT($E319*(VLOOKUP($M319,$AP:$BB,MATCH($AY$1,$AP$1:$BB$1,0),0)-VLOOKUP($M319,$AP:$BB,MATCH($AX$1,$AP$1:$BB$1,0),0)+1))),
IF(OR($M319="안 지정 캐릭터 PP 일반등급",$M319="안 지정 캐릭터 PP 영웅등급"),
  IF(AND(OR($B319=10,$B319=11),$M319=OFFSET($M319,-1,0)),OFFSET(O319,-1,0),
    VLOOKUP($M319,$AP:$BB,MATCH($AX$1,$AP$1:$BB$1,0),0)+INT($E319*(VLOOKUP($M319,$AP:$BB,MATCH($AY$1,$AP$1:$BB$1,0),0)-VLOOKUP($M319,$AP:$BB,MATCH($AX$1,$AP$1:$BB$1,0),0)+1))),
"그외없음")))))</f>
        <v>삭제</v>
      </c>
      <c r="P319" t="str">
        <f ca="1">IF($M319="삭제","삭제",
IF($M319="지정 장비",
  IF(ISBLANK(VLOOKUP($N319,[1]EquipTable!$1:$1048576,MATCH("표준 GO pr Min",[1]EquipTable!$1:$1,0),0)),"DI",
    IF(ISBLANK(VLOOKUP($N319,[1]EquipTable!$1:$1048576,MATCH("표준 DI pr Min",[1]EquipTable!$1:$1,0),0)),"GO",
      IF(G319&lt;IF($B319&lt;=1,0.5,0.25),"DI","GO"))),
IF(OR($M319="캐릭터 상자 일반등급",$M319="캐릭터 상자 영웅등급"),"DI",
IF(OR($M319="지정 캐릭터",IF(ISERROR(FIND("지정 캐릭터 LBP",$M319)),0,1),$M319="안 지정 캐릭터 영웅등급"),"DI",
IF($M319="지정 캐릭터 PP","DI",
IF(OR($M319="안 지정 캐릭터 PP 일반등급",$M319="안 지정 캐릭터 PP 영웅등급"),"GO",
"그외없음"))))))</f>
        <v>삭제</v>
      </c>
      <c r="Q319" t="str">
        <f ca="1">IF($M319="삭제","삭제",
IF($P319="GO","삭제",
IF($M319="지정 장비",
  IF(ISBLANK(VLOOKUP($N319,[1]EquipTable!$1:$1048576,MATCH("표준 DI pp Min",[1]EquipTable!$1:$1,0),0)),"삭제",
    VLOOKUP($N319,[1]EquipTable!$1:$1048576,MATCH("표준 DI pp Min",[1]EquipTable!$1:$1,0),0)+INT($H319*(VLOOKUP($N319,[1]EquipTable!$1:$1048576,MATCH("표준 DI pp Max",[1]EquipTable!$1:$1,0),0)-VLOOKUP($N319,[1]EquipTable!$1:$1048576,MATCH("표준 DI pp Min",[1]EquipTable!$1:$1,0),0)+1))),
IF(OR($M319="캐릭터 상자 일반등급",$M319="캐릭터 상자 영웅등급"),"삭제",
IF(OR($M319="지정 캐릭터",IF(ISERROR(FIND("지정 캐릭터 LBP",$M319)),0,1)),
  IF(AND(OR($B319=10,$B319=11),$M319=OFFSET($M319,-1,0)),OFFSET(Q319,-1,0),
    IF(ISBLANK(VLOOKUP($N319,[2]ActorTable!$1:$1048576,MATCH("표준 DI pp Min",[2]ActorTable!$1:$1,0),0)),"삭제",
      INT(VLOOKUP($M319,$AP:$BC,MATCH($AZ$1,$AP$1:$BC$1,0),0)*(VLOOKUP($N319,[2]ActorTable!$1:$1048576,MATCH("표준 DI pp Min",[2]ActorTable!$1:$1,0),0)+$H319*(VLOOKUP($N319,[2]ActorTable!$1:$1048576,MATCH("표준 DI pp Max",[2]ActorTable!$1:$1,0),0)-VLOOKUP($N319,[2]ActorTable!$1:$1048576,MATCH("표준 DI pp Min",[2]ActorTable!$1:$1,0),0)+1))))),
IF($M319="안 지정 캐릭터 영웅등급",
  IF(AND(OR($B319=10,$B319=11),$M319=OFFSET($M319,-1,0)),OFFSET(Q319,-1,0),
    VLOOKUP($M319,$AP:$BC,MATCH($BB$1,$AP$1:$BC$1,0),0)+INT($H319*(VLOOKUP($M319,$AP:$BC,MATCH($BC$1,$AP$1:$BC$1,0),0)-VLOOKUP($M319,$AP:$BC,MATCH($BB$1,$AP$1:$BC$1,0),0)+1))),
IF($M319="지정 캐릭터 PP",
  IF(AND(OR($B319=10,$B319=11),$M319=OFFSET($M319,-1,0)),OFFSET(Q319,-1,0),
    INT($O319*VLOOKUP($M319,$AP:$BC,MATCH($AZ$1,$AP$1:$BC$1,0),0)*IF($O319&lt;=15,1,1+($O319-15)^0.5/8)*CHOOSE(MID($N319,7,1)+1,1,1.25,2))),
"그외없음")))))))</f>
        <v>삭제</v>
      </c>
      <c r="R319" t="str">
        <f ca="1">IF($M319="삭제","삭제",
IF($M319="지정 장비",
  IF($P319="DI",
    VLOOKUP($N319,[1]EquipTable!$1:$1048576,MATCH("표준 DI pr Min",[1]EquipTable!$1:$1,0),0)+INT($I319*(VLOOKUP($N319,[1]EquipTable!$1:$1048576,MATCH("표준 DI pr Max",[1]EquipTable!$1:$1,0),0)-VLOOKUP($N319,[1]EquipTable!$1:$1048576,MATCH("표준 DI pr Min",[1]EquipTable!$1:$1,0),0)+1)),
    ROUNDDOWN(VLOOKUP($N319,[1]EquipTable!$1:$1048576,MATCH("표준 GO pr Min",[1]EquipTable!$1:$1,0),0)+INT($I319*(VLOOKUP($N319,[1]EquipTable!$1:$1048576,MATCH("표준 GO pr Max",[1]EquipTable!$1:$1,0),0)-VLOOKUP($N319,[1]EquipTable!$1:$1048576,MATCH("표준 GO pr Min",[1]EquipTable!$1:$1,0),0)+100)),-2)),
IF(OR($M319="캐릭터 상자 일반등급",$M319="캐릭터 상자 영웅등급"),VLOOKUP($M319,$AP:$BC,MATCH($AZ$1,$AP$1:$BC$1,0),0),
IF(OR($M319="지정 캐릭터",IF(ISERROR(FIND("지정 캐릭터 LBP",$M319)),0,1)),
  IF(AND(OR($B319=10,$B319=11),$M319=OFFSET($M319,-1,0)),OFFSET(R319,-1,0),
    INT(VLOOKUP($M319,$AP:$BC,MATCH($AZ$1,$AP$1:$BC$1,0),0)*(VLOOKUP($N319,[2]ActorTable!$1:$1048576,MATCH("표준 DI pr Min",[2]ActorTable!$1:$1,0),0)+$I319*(VLOOKUP($N319,[2]ActorTable!$1:$1048576,MATCH("표준 DI pr Max",[2]ActorTable!$1:$1,0),0)-VLOOKUP($N319,[2]ActorTable!$1:$1048576,MATCH("표준 DI pr Min",[2]ActorTable!$1:$1,0),0)+1)))),
IF($M319="안 지정 캐릭터 영웅등급",
  IF(AND(OR($B319=10,$B319=11),$M319=OFFSET($M319,-1,0)),OFFSET(R319,-1,0),
    VLOOKUP($M319,$AP:$BC,MATCH($AZ$1,$AP$1:$BC$1,0),0)+INT($I319*(VLOOKUP($M319,$AP:$BC,MATCH($BA$1,$AP$1:$BC$1,0),0)-VLOOKUP($M319,$AP:$BC,MATCH($AZ$1,$AP$1:$BC$1,0),0)+1))),
IF($M319="지정 캐릭터 PP",
  IF(AND(OR($B319=10,$B319=11),$M319=OFFSET($M319,-1,0)),OFFSET(R319,-1,0),
    INT($O319*VLOOKUP($M319,$AP:$BC,MATCH($AZ$1,$AP$1:$BC$1,0),0)*IF($O319&lt;=15,1,1+($O319-15)^0.5/8)*CHOOSE(MID($N319,7,1)+1,1,1.25,2)*(VLOOKUP($M319,$AP:$BC,MATCH($BA$1,$AP$1:$BC$1,0),0)+$I319*(VLOOKUP($M319,$AP:$BC,MATCH($BB$1,$AP$1:$BC$1,0),0)-VLOOKUP($M319,$AP:$BC,MATCH($BA$1,$AP$1:$BC$1,0),0))))),
IF(OR($M319="안 지정 캐릭터 PP 일반등급",$M319="안 지정 캐릭터 PP 영웅등급"),
  IF(AND(OR($B319=10,$B319=11),$M319=OFFSET($M319,-1,0)),OFFSET(R319,-1,0),
    $O319*VLOOKUP($M319,$AP:$BC,MATCH($AZ$1,$AP$1:$BC$1,0),0)),
"그외없음")))))))</f>
        <v>삭제</v>
      </c>
      <c r="S319" t="str">
        <f ca="1">IF(OR(ISNUMBER(N319),N319="삭제",ISBLANK(N319)),"",
IF(LEFT(N319,5)="Equip",
  IF($BP$1&lt;VLOOKUP(N319,[1]EquipTable!$1:$1048576,MATCH("업데이트순번",[1]EquipTable!$1:$1,0),0),"업데이트순번이상",""),
IF(LEFT(N319,5)="Actor",
  IF($BY$1&lt;VLOOKUP(N319,[2]ActorTable!$1:$1048576,MATCH("업데이트순번",[2]ActorTable!$1:$1,0),0),"업데이트순번이상",""),
"그외없음")))</f>
        <v/>
      </c>
      <c r="T319" t="str">
        <f ca="1">IF(OR(ISNUMBER(N319),N319="삭제",ISBLANK(N319)),"",
IF(LEFT(N319,5)="Equip",IF(MID(N319,7,1)="4","전설",""),
IF(LEFT(N319,5)="Actor",IF(MID(N319,7,1)="2","전설",""),
"그외없음")))</f>
        <v/>
      </c>
      <c r="AA319" t="str">
        <f ca="1">IF(ISBLANK(AB319),"",
VLOOKUP(AB319,OFFSET(INDIRECT("$A:$B"),0,MATCH(AB$1&amp;"_Verify",INDIRECT("$1:$1"),0)-1),2,0)
)</f>
        <v/>
      </c>
      <c r="AH319" t="str">
        <f>IF(OR(ISNUMBER(AC319),AC319="삭제",ISBLANK(AC319)),"",
IF(LEFT(AC319,5)="Equip",
  IF($BP$1&lt;VLOOKUP(AC319,[1]EquipTable!$1:$1048576,MATCH("업데이트순번",[1]EquipTable!$1:$1,0),0),"업데이트순번이상",""),
IF(LEFT(AC319,5)="Actor",
  IF($BY$1&lt;VLOOKUP(AC319,[2]ActorTable!$1:$1048576,MATCH("업데이트순번",[2]ActorTable!$1:$1,0),0),"업데이트순번이상",""),
"그외없음")))</f>
        <v/>
      </c>
      <c r="AI319" s="11" t="str">
        <f>IF(OR(ISNUMBER(AC319),AC319="삭제",ISBLANK(AC319)),"",
IF(LEFT(AC319,5)="Equip",IF(MID(AC319,7,1)="4","전설",""),
IF(LEFT(AC319,5)="Actor",IF(MID(AC319,7,1)="2","전설",""),
"그외없음")))</f>
        <v/>
      </c>
      <c r="AJ319" t="str">
        <f>IF(ISBLANK($AB319),"",
IF(AND($B319&gt;=VLOOKUP($AB319,$AP:$AS,3,0),$B319&lt;=VLOOKUP($AB319,$AP:$AS,4,0)),"","슬롯타입이상"))</f>
        <v/>
      </c>
      <c r="AK319" t="str">
        <f>IF(OR(
  AND(NOT(ISERROR(FIND("상자",AB319))),ISBLANK(AC319)),
  AND(ISBLANK(AB319),ISBLANK(AC319)),
  AND(NOT(ISERROR(FIND("안 지정",AB319))),ISNUMBER(AC319))),"",
IF(AND(NOT(ISERROR(FIND("상자",AB319))),NOT(ISBLANK(AC319))),"밸류불필요",
IF(AND(NOT(ISERROR(FIND("안 지정",AB319))),NOT(ISNUMBER(AC319))),"숫자필요",
IF(NOT(ISERROR(FIND("장비",AB319))),
  IFERROR(VLOOKUP(AC319,[1]EquipTable!$A:$T,MATCH("이름참고",[1]EquipTable!$1:$1,0),0),"장비없음"),
IF(NOT(ISERROR(FIND("캐릭터",AB319))),
  IFERROR(VLOOKUP(AC319,[2]ActorTable!$A:$H,MATCH("이름참고",[2]ActorTable!$1:$1,0),0),"캐릭터없음"),
"")))))</f>
        <v/>
      </c>
      <c r="AL319">
        <v>1</v>
      </c>
      <c r="AM319" t="str">
        <f ca="1">IF(ROW()=2,AN319,OFFSET(AM319,-1,0)&amp;IF(LEN(AN319)=0,"",","&amp;AN319))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v>
      </c>
      <c r="AN319" t="str">
        <f ca="1">IF(AL319&lt;&gt;1,"",
"{"""&amp;A$1&amp;""":"&amp;A319
&amp;","""&amp;B$1&amp;""":"&amp;B319
&amp;IF(LEN(AA319)=0,"",","""&amp;AA$1&amp;""":"""&amp;AA319&amp;"""")
&amp;IF(LEN(AC319)=0,"",","""&amp;AC$1&amp;""":"""&amp;AC319&amp;"""")
&amp;IF(LEN(AD319)=0,"",","""&amp;AD$1&amp;""":"&amp;AD319)
&amp;IF(LEN(AE319)=0,"",","""&amp;AE$1&amp;""":"""&amp;AE319&amp;"""")
&amp;IF(LEN(AF319)=0,"",","""&amp;AF$1&amp;""":"&amp;AF319)
&amp;IF(LEN(AG319)=0,"",","""&amp;AG$1&amp;""":"&amp;AG319)&amp;"}")</f>
        <v>{"dy":8,"sl":10}</v>
      </c>
    </row>
    <row r="320" spans="1:40">
      <c r="A320">
        <v>9</v>
      </c>
      <c r="B320">
        <v>10</v>
      </c>
      <c r="C320">
        <f>IF(B320&lt;=9,0,
IF(B320=10,1,2))</f>
        <v>1</v>
      </c>
      <c r="D320">
        <f ca="1">RAND()</f>
        <v>0.11120361407356716</v>
      </c>
      <c r="E320">
        <f ca="1">RAND()</f>
        <v>0.76686464274623767</v>
      </c>
      <c r="F320">
        <f ca="1">RAND()</f>
        <v>0.59883170852175382</v>
      </c>
      <c r="G320">
        <f ca="1">RAND()</f>
        <v>0.44671197217489655</v>
      </c>
      <c r="H320">
        <f ca="1">RAND()</f>
        <v>1.4317307703672455E-2</v>
      </c>
      <c r="I320">
        <f ca="1">RAND()</f>
        <v>0.95881748664446786</v>
      </c>
      <c r="M320" t="str">
        <f ca="1">IF(LEN(J320)&lt;&gt;0,J320,VLOOKUP(D320+$B320,$BJ:$BK,MATCH($BK$1,$BJ$1:$BK$1,0),1))</f>
        <v>삭제</v>
      </c>
      <c r="N320" t="str">
        <f ca="1">IF(LEN(K320)&lt;&gt;0,
  IF(LEN($J320)=0,"두 칸 모두 입력",
  IF($J320="지정 장비",K320,INDEX($CA:$CA,MATCH(K320,$CB:$CB,0)))),
IF($M320="삭제","삭제",
IF($M320="지정 장비",VLOOKUP($E320,OFFSET($BS:$BV,0,IF($B320=6,1,IF($B320=7,2,0))),MATCH($BV$1,OFFSET($BS$1:$BV$1,0,IF($B320=6,1,IF($B320=7,2,0))),0),1),
IF(OR($M320="캐릭터 상자 일반등급",$M320="캐릭터 상자 영웅등급"),"삭제",
IF(OR($M320="지정 캐릭터",$M320="지정 캐릭터 PP",IF(ISERROR(FIND("지정 캐릭터 LBP",$M320)),0,1)),
  IF(AND(OR($B320=10,$B320=11),$M320=OFFSET($M320,-1,0)),OFFSET(N320,-1,0),VLOOKUP($E320,$BZ:$CA,MATCH($CA$1,$BZ$1:$CA$1,0),1)),
IF(OR($M320="안 지정 캐릭터 영웅등급",$M320="안 지정 캐릭터 PP 일반등급",$M320="안 지정 캐릭터 PP 영웅등급"),
  IF(AND(OR($B320=10,$B320=11),$M320=OFFSET($M320,-1,0)),OFFSET(N320,-1,0),INT($E320*100000)),
"그외없음"))))))</f>
        <v>삭제</v>
      </c>
      <c r="O320" t="str">
        <f ca="1">IF(LEN(L320)&lt;&gt;0,
  IF(OR(LEN($J320)=0,LEN($K320)=0),"세 칸 모두 입력",L320),
IF($M320="삭제","삭제",
IF(OR($M320="지정 장비",$M320="캐릭터 상자 일반등급",$M320="캐릭터 상자 영웅등급",$M320="지정 캐릭터",IF(ISERROR(FIND("지정 캐릭터 LBP",$M320)),0,1),$M320="안 지정 캐릭터 영웅등급"),1,
IF($M320="지정 캐릭터 PP",
  IF(AND(OR($B320=10,$B320=11),$M320=OFFSET($M320,-1,0)),OFFSET(O320,-1,0),
    VLOOKUP($M320,$AP:$BB,MATCH($AX$1,$AP$1:$BB$1,0),0)+INT($E320*(VLOOKUP($M320,$AP:$BB,MATCH($AY$1,$AP$1:$BB$1,0),0)-VLOOKUP($M320,$AP:$BB,MATCH($AX$1,$AP$1:$BB$1,0),0)+1))),
IF(OR($M320="안 지정 캐릭터 PP 일반등급",$M320="안 지정 캐릭터 PP 영웅등급"),
  IF(AND(OR($B320=10,$B320=11),$M320=OFFSET($M320,-1,0)),OFFSET(O320,-1,0),
    VLOOKUP($M320,$AP:$BB,MATCH($AX$1,$AP$1:$BB$1,0),0)+INT($E320*(VLOOKUP($M320,$AP:$BB,MATCH($AY$1,$AP$1:$BB$1,0),0)-VLOOKUP($M320,$AP:$BB,MATCH($AX$1,$AP$1:$BB$1,0),0)+1))),
"그외없음")))))</f>
        <v>삭제</v>
      </c>
      <c r="P320" t="str">
        <f ca="1">IF($M320="삭제","삭제",
IF($M320="지정 장비",
  IF(ISBLANK(VLOOKUP($N320,[1]EquipTable!$1:$1048576,MATCH("표준 GO pr Min",[1]EquipTable!$1:$1,0),0)),"DI",
    IF(ISBLANK(VLOOKUP($N320,[1]EquipTable!$1:$1048576,MATCH("표준 DI pr Min",[1]EquipTable!$1:$1,0),0)),"GO",
      IF(G320&lt;IF($B320&lt;=1,0.5,0.25),"DI","GO"))),
IF(OR($M320="캐릭터 상자 일반등급",$M320="캐릭터 상자 영웅등급"),"DI",
IF(OR($M320="지정 캐릭터",IF(ISERROR(FIND("지정 캐릭터 LBP",$M320)),0,1),$M320="안 지정 캐릭터 영웅등급"),"DI",
IF($M320="지정 캐릭터 PP","DI",
IF(OR($M320="안 지정 캐릭터 PP 일반등급",$M320="안 지정 캐릭터 PP 영웅등급"),"GO",
"그외없음"))))))</f>
        <v>삭제</v>
      </c>
      <c r="Q320" t="str">
        <f ca="1">IF($M320="삭제","삭제",
IF($P320="GO","삭제",
IF($M320="지정 장비",
  IF(ISBLANK(VLOOKUP($N320,[1]EquipTable!$1:$1048576,MATCH("표준 DI pp Min",[1]EquipTable!$1:$1,0),0)),"삭제",
    VLOOKUP($N320,[1]EquipTable!$1:$1048576,MATCH("표준 DI pp Min",[1]EquipTable!$1:$1,0),0)+INT($H320*(VLOOKUP($N320,[1]EquipTable!$1:$1048576,MATCH("표준 DI pp Max",[1]EquipTable!$1:$1,0),0)-VLOOKUP($N320,[1]EquipTable!$1:$1048576,MATCH("표준 DI pp Min",[1]EquipTable!$1:$1,0),0)+1))),
IF(OR($M320="캐릭터 상자 일반등급",$M320="캐릭터 상자 영웅등급"),"삭제",
IF(OR($M320="지정 캐릭터",IF(ISERROR(FIND("지정 캐릭터 LBP",$M320)),0,1)),
  IF(AND(OR($B320=10,$B320=11),$M320=OFFSET($M320,-1,0)),OFFSET(Q320,-1,0),
    IF(ISBLANK(VLOOKUP($N320,[2]ActorTable!$1:$1048576,MATCH("표준 DI pp Min",[2]ActorTable!$1:$1,0),0)),"삭제",
      INT(VLOOKUP($M320,$AP:$BC,MATCH($AZ$1,$AP$1:$BC$1,0),0)*(VLOOKUP($N320,[2]ActorTable!$1:$1048576,MATCH("표준 DI pp Min",[2]ActorTable!$1:$1,0),0)+$H320*(VLOOKUP($N320,[2]ActorTable!$1:$1048576,MATCH("표준 DI pp Max",[2]ActorTable!$1:$1,0),0)-VLOOKUP($N320,[2]ActorTable!$1:$1048576,MATCH("표준 DI pp Min",[2]ActorTable!$1:$1,0),0)+1))))),
IF($M320="안 지정 캐릭터 영웅등급",
  IF(AND(OR($B320=10,$B320=11),$M320=OFFSET($M320,-1,0)),OFFSET(Q320,-1,0),
    VLOOKUP($M320,$AP:$BC,MATCH($BB$1,$AP$1:$BC$1,0),0)+INT($H320*(VLOOKUP($M320,$AP:$BC,MATCH($BC$1,$AP$1:$BC$1,0),0)-VLOOKUP($M320,$AP:$BC,MATCH($BB$1,$AP$1:$BC$1,0),0)+1))),
IF($M320="지정 캐릭터 PP",
  IF(AND(OR($B320=10,$B320=11),$M320=OFFSET($M320,-1,0)),OFFSET(Q320,-1,0),
    INT($O320*VLOOKUP($M320,$AP:$BC,MATCH($AZ$1,$AP$1:$BC$1,0),0)*IF($O320&lt;=15,1,1+($O320-15)^0.5/8)*CHOOSE(MID($N320,7,1)+1,1,1.25,2))),
"그외없음")))))))</f>
        <v>삭제</v>
      </c>
      <c r="R320" t="str">
        <f ca="1">IF($M320="삭제","삭제",
IF($M320="지정 장비",
  IF($P320="DI",
    VLOOKUP($N320,[1]EquipTable!$1:$1048576,MATCH("표준 DI pr Min",[1]EquipTable!$1:$1,0),0)+INT($I320*(VLOOKUP($N320,[1]EquipTable!$1:$1048576,MATCH("표준 DI pr Max",[1]EquipTable!$1:$1,0),0)-VLOOKUP($N320,[1]EquipTable!$1:$1048576,MATCH("표준 DI pr Min",[1]EquipTable!$1:$1,0),0)+1)),
    ROUNDDOWN(VLOOKUP($N320,[1]EquipTable!$1:$1048576,MATCH("표준 GO pr Min",[1]EquipTable!$1:$1,0),0)+INT($I320*(VLOOKUP($N320,[1]EquipTable!$1:$1048576,MATCH("표준 GO pr Max",[1]EquipTable!$1:$1,0),0)-VLOOKUP($N320,[1]EquipTable!$1:$1048576,MATCH("표준 GO pr Min",[1]EquipTable!$1:$1,0),0)+100)),-2)),
IF(OR($M320="캐릭터 상자 일반등급",$M320="캐릭터 상자 영웅등급"),VLOOKUP($M320,$AP:$BC,MATCH($AZ$1,$AP$1:$BC$1,0),0),
IF(OR($M320="지정 캐릭터",IF(ISERROR(FIND("지정 캐릭터 LBP",$M320)),0,1)),
  IF(AND(OR($B320=10,$B320=11),$M320=OFFSET($M320,-1,0)),OFFSET(R320,-1,0),
    INT(VLOOKUP($M320,$AP:$BC,MATCH($AZ$1,$AP$1:$BC$1,0),0)*(VLOOKUP($N320,[2]ActorTable!$1:$1048576,MATCH("표준 DI pr Min",[2]ActorTable!$1:$1,0),0)+$I320*(VLOOKUP($N320,[2]ActorTable!$1:$1048576,MATCH("표준 DI pr Max",[2]ActorTable!$1:$1,0),0)-VLOOKUP($N320,[2]ActorTable!$1:$1048576,MATCH("표준 DI pr Min",[2]ActorTable!$1:$1,0),0)+1)))),
IF($M320="안 지정 캐릭터 영웅등급",
  IF(AND(OR($B320=10,$B320=11),$M320=OFFSET($M320,-1,0)),OFFSET(R320,-1,0),
    VLOOKUP($M320,$AP:$BC,MATCH($AZ$1,$AP$1:$BC$1,0),0)+INT($I320*(VLOOKUP($M320,$AP:$BC,MATCH($BA$1,$AP$1:$BC$1,0),0)-VLOOKUP($M320,$AP:$BC,MATCH($AZ$1,$AP$1:$BC$1,0),0)+1))),
IF($M320="지정 캐릭터 PP",
  IF(AND(OR($B320=10,$B320=11),$M320=OFFSET($M320,-1,0)),OFFSET(R320,-1,0),
    INT($O320*VLOOKUP($M320,$AP:$BC,MATCH($AZ$1,$AP$1:$BC$1,0),0)*IF($O320&lt;=15,1,1+($O320-15)^0.5/8)*CHOOSE(MID($N320,7,1)+1,1,1.25,2)*(VLOOKUP($M320,$AP:$BC,MATCH($BA$1,$AP$1:$BC$1,0),0)+$I320*(VLOOKUP($M320,$AP:$BC,MATCH($BB$1,$AP$1:$BC$1,0),0)-VLOOKUP($M320,$AP:$BC,MATCH($BA$1,$AP$1:$BC$1,0),0))))),
IF(OR($M320="안 지정 캐릭터 PP 일반등급",$M320="안 지정 캐릭터 PP 영웅등급"),
  IF(AND(OR($B320=10,$B320=11),$M320=OFFSET($M320,-1,0)),OFFSET(R320,-1,0),
    $O320*VLOOKUP($M320,$AP:$BC,MATCH($AZ$1,$AP$1:$BC$1,0),0)),
"그외없음")))))))</f>
        <v>삭제</v>
      </c>
      <c r="S320" t="str">
        <f ca="1">IF(OR(ISNUMBER(N320),N320="삭제",ISBLANK(N320)),"",
IF(LEFT(N320,5)="Equip",
  IF($BP$1&lt;VLOOKUP(N320,[1]EquipTable!$1:$1048576,MATCH("업데이트순번",[1]EquipTable!$1:$1,0),0),"업데이트순번이상",""),
IF(LEFT(N320,5)="Actor",
  IF($BY$1&lt;VLOOKUP(N320,[2]ActorTable!$1:$1048576,MATCH("업데이트순번",[2]ActorTable!$1:$1,0),0),"업데이트순번이상",""),
"그외없음")))</f>
        <v/>
      </c>
      <c r="T320" t="str">
        <f ca="1">IF(OR(ISNUMBER(N320),N320="삭제",ISBLANK(N320)),"",
IF(LEFT(N320,5)="Equip",IF(MID(N320,7,1)="4","전설",""),
IF(LEFT(N320,5)="Actor",IF(MID(N320,7,1)="2","전설",""),
"그외없음")))</f>
        <v/>
      </c>
      <c r="AA320" t="str">
        <f ca="1">IF(ISBLANK(AB320),"",
VLOOKUP(AB320,OFFSET(INDIRECT("$A:$B"),0,MATCH(AB$1&amp;"_Verify",INDIRECT("$1:$1"),0)-1),2,0)
)</f>
        <v>fc</v>
      </c>
      <c r="AB320" t="s">
        <v>85</v>
      </c>
      <c r="AC320" t="s">
        <v>470</v>
      </c>
      <c r="AD320">
        <v>1</v>
      </c>
      <c r="AE320" t="s">
        <v>129</v>
      </c>
      <c r="AF320">
        <v>229</v>
      </c>
      <c r="AG320">
        <v>159</v>
      </c>
      <c r="AH320" t="str">
        <f>IF(OR(ISNUMBER(AC320),AC320="삭제",ISBLANK(AC320)),"",
IF(LEFT(AC320,5)="Equip",
  IF($BP$1&lt;VLOOKUP(AC320,[1]EquipTable!$1:$1048576,MATCH("업데이트순번",[1]EquipTable!$1:$1,0),0),"업데이트순번이상",""),
IF(LEFT(AC320,5)="Actor",
  IF($BY$1&lt;VLOOKUP(AC320,[2]ActorTable!$1:$1048576,MATCH("업데이트순번",[2]ActorTable!$1:$1,0),0),"업데이트순번이상",""),
"그외없음")))</f>
        <v/>
      </c>
      <c r="AI320" s="11" t="str">
        <f>IF(OR(ISNUMBER(AC320),AC320="삭제",ISBLANK(AC320)),"",
IF(LEFT(AC320,5)="Equip",IF(MID(AC320,7,1)="4","전설",""),
IF(LEFT(AC320,5)="Actor",IF(MID(AC320,7,1)="2","전설",""),
"그외없음")))</f>
        <v/>
      </c>
      <c r="AJ320" t="str">
        <f>IF(ISBLANK($AB320),"",
IF(AND($B320&gt;=VLOOKUP($AB320,$AP:$AS,3,0),$B320&lt;=VLOOKUP($AB320,$AP:$AS,4,0)),"","슬롯타입이상"))</f>
        <v/>
      </c>
      <c r="AK320" t="str">
        <f>IF(OR(
  AND(NOT(ISERROR(FIND("상자",AB320))),ISBLANK(AC320)),
  AND(ISBLANK(AB320),ISBLANK(AC320)),
  AND(NOT(ISERROR(FIND("안 지정",AB320))),ISNUMBER(AC320))),"",
IF(AND(NOT(ISERROR(FIND("상자",AB320))),NOT(ISBLANK(AC320))),"밸류불필요",
IF(AND(NOT(ISERROR(FIND("안 지정",AB320))),NOT(ISNUMBER(AC320))),"숫자필요",
IF(NOT(ISERROR(FIND("장비",AB320))),
  IFERROR(VLOOKUP(AC320,[1]EquipTable!$A:$T,MATCH("이름참고",[1]EquipTable!$1:$1,0),0),"장비없음"),
IF(NOT(ISERROR(FIND("캐릭터",AB320))),
  IFERROR(VLOOKUP(AC320,[2]ActorTable!$A:$H,MATCH("이름참고",[2]ActorTable!$1:$1,0),0),"캐릭터없음"),
"")))))</f>
        <v>케이저</v>
      </c>
      <c r="AL320">
        <v>1</v>
      </c>
      <c r="AM320" t="str">
        <f ca="1">IF(ROW()=2,AN320,OFFSET(AM320,-1,0)&amp;IF(LEN(AN320)=0,"",","&amp;AN320))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v>
      </c>
      <c r="AN320" t="str">
        <f ca="1">IF(AL320&lt;&gt;1,"",
"{"""&amp;A$1&amp;""":"&amp;A320
&amp;","""&amp;B$1&amp;""":"&amp;B320
&amp;IF(LEN(AA320)=0,"",","""&amp;AA$1&amp;""":"""&amp;AA320&amp;"""")
&amp;IF(LEN(AC320)=0,"",","""&amp;AC$1&amp;""":"""&amp;AC320&amp;"""")
&amp;IF(LEN(AD320)=0,"",","""&amp;AD$1&amp;""":"&amp;AD320)
&amp;IF(LEN(AE320)=0,"",","""&amp;AE$1&amp;""":"""&amp;AE320&amp;"""")
&amp;IF(LEN(AF320)=0,"",","""&amp;AF$1&amp;""":"&amp;AF320)
&amp;IF(LEN(AG320)=0,"",","""&amp;AG$1&amp;""":"&amp;AG320)&amp;"}")</f>
        <v>{"dy":9,"sl":10,"tp":"fc","vl":"Actor0113","cn":1,"pt":"DI","pp":229,"pr":159}</v>
      </c>
    </row>
    <row r="321" spans="1:40">
      <c r="A321">
        <v>10</v>
      </c>
      <c r="B321">
        <v>10</v>
      </c>
      <c r="C321">
        <f>IF(B321&lt;=9,0,
IF(B321=10,1,2))</f>
        <v>1</v>
      </c>
      <c r="D321">
        <f ca="1">RAND()</f>
        <v>0.32922756755927929</v>
      </c>
      <c r="E321">
        <f ca="1">RAND()</f>
        <v>0.57990162282468072</v>
      </c>
      <c r="F321">
        <f ca="1">RAND()</f>
        <v>0.86222945286008001</v>
      </c>
      <c r="G321">
        <f ca="1">RAND()</f>
        <v>0.90432652162747673</v>
      </c>
      <c r="H321">
        <f ca="1">RAND()</f>
        <v>0.42707122714279211</v>
      </c>
      <c r="I321">
        <f ca="1">RAND()</f>
        <v>0.60072533870930522</v>
      </c>
      <c r="M321" t="str">
        <f ca="1">IF(LEN(J321)&lt;&gt;0,J321,VLOOKUP(D321+$B321,$BJ:$BK,MATCH($BK$1,$BJ$1:$BK$1,0),1))</f>
        <v>삭제</v>
      </c>
      <c r="N321" t="str">
        <f ca="1">IF(LEN(K321)&lt;&gt;0,
  IF(LEN($J321)=0,"두 칸 모두 입력",
  IF($J321="지정 장비",K321,INDEX($CA:$CA,MATCH(K321,$CB:$CB,0)))),
IF($M321="삭제","삭제",
IF($M321="지정 장비",VLOOKUP($E321,OFFSET($BS:$BV,0,IF($B321=6,1,IF($B321=7,2,0))),MATCH($BV$1,OFFSET($BS$1:$BV$1,0,IF($B321=6,1,IF($B321=7,2,0))),0),1),
IF(OR($M321="캐릭터 상자 일반등급",$M321="캐릭터 상자 영웅등급"),"삭제",
IF(OR($M321="지정 캐릭터",$M321="지정 캐릭터 PP",IF(ISERROR(FIND("지정 캐릭터 LBP",$M321)),0,1)),
  IF(AND(OR($B321=10,$B321=11),$M321=OFFSET($M321,-1,0)),OFFSET(N321,-1,0),VLOOKUP($E321,$BZ:$CA,MATCH($CA$1,$BZ$1:$CA$1,0),1)),
IF(OR($M321="안 지정 캐릭터 영웅등급",$M321="안 지정 캐릭터 PP 일반등급",$M321="안 지정 캐릭터 PP 영웅등급"),
  IF(AND(OR($B321=10,$B321=11),$M321=OFFSET($M321,-1,0)),OFFSET(N321,-1,0),INT($E321*100000)),
"그외없음"))))))</f>
        <v>삭제</v>
      </c>
      <c r="O321" t="str">
        <f ca="1">IF(LEN(L321)&lt;&gt;0,
  IF(OR(LEN($J321)=0,LEN($K321)=0),"세 칸 모두 입력",L321),
IF($M321="삭제","삭제",
IF(OR($M321="지정 장비",$M321="캐릭터 상자 일반등급",$M321="캐릭터 상자 영웅등급",$M321="지정 캐릭터",IF(ISERROR(FIND("지정 캐릭터 LBP",$M321)),0,1),$M321="안 지정 캐릭터 영웅등급"),1,
IF($M321="지정 캐릭터 PP",
  IF(AND(OR($B321=10,$B321=11),$M321=OFFSET($M321,-1,0)),OFFSET(O321,-1,0),
    VLOOKUP($M321,$AP:$BB,MATCH($AX$1,$AP$1:$BB$1,0),0)+INT($E321*(VLOOKUP($M321,$AP:$BB,MATCH($AY$1,$AP$1:$BB$1,0),0)-VLOOKUP($M321,$AP:$BB,MATCH($AX$1,$AP$1:$BB$1,0),0)+1))),
IF(OR($M321="안 지정 캐릭터 PP 일반등급",$M321="안 지정 캐릭터 PP 영웅등급"),
  IF(AND(OR($B321=10,$B321=11),$M321=OFFSET($M321,-1,0)),OFFSET(O321,-1,0),
    VLOOKUP($M321,$AP:$BB,MATCH($AX$1,$AP$1:$BB$1,0),0)+INT($E321*(VLOOKUP($M321,$AP:$BB,MATCH($AY$1,$AP$1:$BB$1,0),0)-VLOOKUP($M321,$AP:$BB,MATCH($AX$1,$AP$1:$BB$1,0),0)+1))),
"그외없음")))))</f>
        <v>삭제</v>
      </c>
      <c r="P321" t="str">
        <f ca="1">IF($M321="삭제","삭제",
IF($M321="지정 장비",
  IF(ISBLANK(VLOOKUP($N321,[1]EquipTable!$1:$1048576,MATCH("표준 GO pr Min",[1]EquipTable!$1:$1,0),0)),"DI",
    IF(ISBLANK(VLOOKUP($N321,[1]EquipTable!$1:$1048576,MATCH("표준 DI pr Min",[1]EquipTable!$1:$1,0),0)),"GO",
      IF(G321&lt;IF($B321&lt;=1,0.5,0.25),"DI","GO"))),
IF(OR($M321="캐릭터 상자 일반등급",$M321="캐릭터 상자 영웅등급"),"DI",
IF(OR($M321="지정 캐릭터",IF(ISERROR(FIND("지정 캐릭터 LBP",$M321)),0,1),$M321="안 지정 캐릭터 영웅등급"),"DI",
IF($M321="지정 캐릭터 PP","DI",
IF(OR($M321="안 지정 캐릭터 PP 일반등급",$M321="안 지정 캐릭터 PP 영웅등급"),"GO",
"그외없음"))))))</f>
        <v>삭제</v>
      </c>
      <c r="Q321" t="str">
        <f ca="1">IF($M321="삭제","삭제",
IF($P321="GO","삭제",
IF($M321="지정 장비",
  IF(ISBLANK(VLOOKUP($N321,[1]EquipTable!$1:$1048576,MATCH("표준 DI pp Min",[1]EquipTable!$1:$1,0),0)),"삭제",
    VLOOKUP($N321,[1]EquipTable!$1:$1048576,MATCH("표준 DI pp Min",[1]EquipTable!$1:$1,0),0)+INT($H321*(VLOOKUP($N321,[1]EquipTable!$1:$1048576,MATCH("표준 DI pp Max",[1]EquipTable!$1:$1,0),0)-VLOOKUP($N321,[1]EquipTable!$1:$1048576,MATCH("표준 DI pp Min",[1]EquipTable!$1:$1,0),0)+1))),
IF(OR($M321="캐릭터 상자 일반등급",$M321="캐릭터 상자 영웅등급"),"삭제",
IF(OR($M321="지정 캐릭터",IF(ISERROR(FIND("지정 캐릭터 LBP",$M321)),0,1)),
  IF(AND(OR($B321=10,$B321=11),$M321=OFFSET($M321,-1,0)),OFFSET(Q321,-1,0),
    IF(ISBLANK(VLOOKUP($N321,[2]ActorTable!$1:$1048576,MATCH("표준 DI pp Min",[2]ActorTable!$1:$1,0),0)),"삭제",
      INT(VLOOKUP($M321,$AP:$BC,MATCH($AZ$1,$AP$1:$BC$1,0),0)*(VLOOKUP($N321,[2]ActorTable!$1:$1048576,MATCH("표준 DI pp Min",[2]ActorTable!$1:$1,0),0)+$H321*(VLOOKUP($N321,[2]ActorTable!$1:$1048576,MATCH("표준 DI pp Max",[2]ActorTable!$1:$1,0),0)-VLOOKUP($N321,[2]ActorTable!$1:$1048576,MATCH("표준 DI pp Min",[2]ActorTable!$1:$1,0),0)+1))))),
IF($M321="안 지정 캐릭터 영웅등급",
  IF(AND(OR($B321=10,$B321=11),$M321=OFFSET($M321,-1,0)),OFFSET(Q321,-1,0),
    VLOOKUP($M321,$AP:$BC,MATCH($BB$1,$AP$1:$BC$1,0),0)+INT($H321*(VLOOKUP($M321,$AP:$BC,MATCH($BC$1,$AP$1:$BC$1,0),0)-VLOOKUP($M321,$AP:$BC,MATCH($BB$1,$AP$1:$BC$1,0),0)+1))),
IF($M321="지정 캐릭터 PP",
  IF(AND(OR($B321=10,$B321=11),$M321=OFFSET($M321,-1,0)),OFFSET(Q321,-1,0),
    INT($O321*VLOOKUP($M321,$AP:$BC,MATCH($AZ$1,$AP$1:$BC$1,0),0)*IF($O321&lt;=15,1,1+($O321-15)^0.5/8)*CHOOSE(MID($N321,7,1)+1,1,1.25,2))),
"그외없음")))))))</f>
        <v>삭제</v>
      </c>
      <c r="R321" t="str">
        <f ca="1">IF($M321="삭제","삭제",
IF($M321="지정 장비",
  IF($P321="DI",
    VLOOKUP($N321,[1]EquipTable!$1:$1048576,MATCH("표준 DI pr Min",[1]EquipTable!$1:$1,0),0)+INT($I321*(VLOOKUP($N321,[1]EquipTable!$1:$1048576,MATCH("표준 DI pr Max",[1]EquipTable!$1:$1,0),0)-VLOOKUP($N321,[1]EquipTable!$1:$1048576,MATCH("표준 DI pr Min",[1]EquipTable!$1:$1,0),0)+1)),
    ROUNDDOWN(VLOOKUP($N321,[1]EquipTable!$1:$1048576,MATCH("표준 GO pr Min",[1]EquipTable!$1:$1,0),0)+INT($I321*(VLOOKUP($N321,[1]EquipTable!$1:$1048576,MATCH("표준 GO pr Max",[1]EquipTable!$1:$1,0),0)-VLOOKUP($N321,[1]EquipTable!$1:$1048576,MATCH("표준 GO pr Min",[1]EquipTable!$1:$1,0),0)+100)),-2)),
IF(OR($M321="캐릭터 상자 일반등급",$M321="캐릭터 상자 영웅등급"),VLOOKUP($M321,$AP:$BC,MATCH($AZ$1,$AP$1:$BC$1,0),0),
IF(OR($M321="지정 캐릭터",IF(ISERROR(FIND("지정 캐릭터 LBP",$M321)),0,1)),
  IF(AND(OR($B321=10,$B321=11),$M321=OFFSET($M321,-1,0)),OFFSET(R321,-1,0),
    INT(VLOOKUP($M321,$AP:$BC,MATCH($AZ$1,$AP$1:$BC$1,0),0)*(VLOOKUP($N321,[2]ActorTable!$1:$1048576,MATCH("표준 DI pr Min",[2]ActorTable!$1:$1,0),0)+$I321*(VLOOKUP($N321,[2]ActorTable!$1:$1048576,MATCH("표준 DI pr Max",[2]ActorTable!$1:$1,0),0)-VLOOKUP($N321,[2]ActorTable!$1:$1048576,MATCH("표준 DI pr Min",[2]ActorTable!$1:$1,0),0)+1)))),
IF($M321="안 지정 캐릭터 영웅등급",
  IF(AND(OR($B321=10,$B321=11),$M321=OFFSET($M321,-1,0)),OFFSET(R321,-1,0),
    VLOOKUP($M321,$AP:$BC,MATCH($AZ$1,$AP$1:$BC$1,0),0)+INT($I321*(VLOOKUP($M321,$AP:$BC,MATCH($BA$1,$AP$1:$BC$1,0),0)-VLOOKUP($M321,$AP:$BC,MATCH($AZ$1,$AP$1:$BC$1,0),0)+1))),
IF($M321="지정 캐릭터 PP",
  IF(AND(OR($B321=10,$B321=11),$M321=OFFSET($M321,-1,0)),OFFSET(R321,-1,0),
    INT($O321*VLOOKUP($M321,$AP:$BC,MATCH($AZ$1,$AP$1:$BC$1,0),0)*IF($O321&lt;=15,1,1+($O321-15)^0.5/8)*CHOOSE(MID($N321,7,1)+1,1,1.25,2)*(VLOOKUP($M321,$AP:$BC,MATCH($BA$1,$AP$1:$BC$1,0),0)+$I321*(VLOOKUP($M321,$AP:$BC,MATCH($BB$1,$AP$1:$BC$1,0),0)-VLOOKUP($M321,$AP:$BC,MATCH($BA$1,$AP$1:$BC$1,0),0))))),
IF(OR($M321="안 지정 캐릭터 PP 일반등급",$M321="안 지정 캐릭터 PP 영웅등급"),
  IF(AND(OR($B321=10,$B321=11),$M321=OFFSET($M321,-1,0)),OFFSET(R321,-1,0),
    $O321*VLOOKUP($M321,$AP:$BC,MATCH($AZ$1,$AP$1:$BC$1,0),0)),
"그외없음")))))))</f>
        <v>삭제</v>
      </c>
      <c r="S321" t="str">
        <f ca="1">IF(OR(ISNUMBER(N321),N321="삭제",ISBLANK(N321)),"",
IF(LEFT(N321,5)="Equip",
  IF($BP$1&lt;VLOOKUP(N321,[1]EquipTable!$1:$1048576,MATCH("업데이트순번",[1]EquipTable!$1:$1,0),0),"업데이트순번이상",""),
IF(LEFT(N321,5)="Actor",
  IF($BY$1&lt;VLOOKUP(N321,[2]ActorTable!$1:$1048576,MATCH("업데이트순번",[2]ActorTable!$1:$1,0),0),"업데이트순번이상",""),
"그외없음")))</f>
        <v/>
      </c>
      <c r="T321" t="str">
        <f ca="1">IF(OR(ISNUMBER(N321),N321="삭제",ISBLANK(N321)),"",
IF(LEFT(N321,5)="Equip",IF(MID(N321,7,1)="4","전설",""),
IF(LEFT(N321,5)="Actor",IF(MID(N321,7,1)="2","전설",""),
"그외없음")))</f>
        <v/>
      </c>
      <c r="AA321" t="str">
        <f ca="1">IF(ISBLANK(AB321),"",
VLOOKUP(AB321,OFFSET(INDIRECT("$A:$B"),0,MATCH(AB$1&amp;"_Verify",INDIRECT("$1:$1"),0)-1),2,0)
)</f>
        <v>fc</v>
      </c>
      <c r="AB321" t="s">
        <v>85</v>
      </c>
      <c r="AC321" t="s">
        <v>470</v>
      </c>
      <c r="AD321">
        <v>1</v>
      </c>
      <c r="AE321" t="s">
        <v>129</v>
      </c>
      <c r="AF321">
        <v>229</v>
      </c>
      <c r="AG321">
        <v>159</v>
      </c>
      <c r="AH321" t="str">
        <f>IF(OR(ISNUMBER(AC321),AC321="삭제",ISBLANK(AC321)),"",
IF(LEFT(AC321,5)="Equip",
  IF($BP$1&lt;VLOOKUP(AC321,[1]EquipTable!$1:$1048576,MATCH("업데이트순번",[1]EquipTable!$1:$1,0),0),"업데이트순번이상",""),
IF(LEFT(AC321,5)="Actor",
  IF($BY$1&lt;VLOOKUP(AC321,[2]ActorTable!$1:$1048576,MATCH("업데이트순번",[2]ActorTable!$1:$1,0),0),"업데이트순번이상",""),
"그외없음")))</f>
        <v/>
      </c>
      <c r="AI321" s="11" t="str">
        <f>IF(OR(ISNUMBER(AC321),AC321="삭제",ISBLANK(AC321)),"",
IF(LEFT(AC321,5)="Equip",IF(MID(AC321,7,1)="4","전설",""),
IF(LEFT(AC321,5)="Actor",IF(MID(AC321,7,1)="2","전설",""),
"그외없음")))</f>
        <v/>
      </c>
      <c r="AJ321" t="str">
        <f>IF(ISBLANK($AB321),"",
IF(AND($B321&gt;=VLOOKUP($AB321,$AP:$AS,3,0),$B321&lt;=VLOOKUP($AB321,$AP:$AS,4,0)),"","슬롯타입이상"))</f>
        <v/>
      </c>
      <c r="AK321" t="str">
        <f>IF(OR(
  AND(NOT(ISERROR(FIND("상자",AB321))),ISBLANK(AC321)),
  AND(ISBLANK(AB321),ISBLANK(AC321)),
  AND(NOT(ISERROR(FIND("안 지정",AB321))),ISNUMBER(AC321))),"",
IF(AND(NOT(ISERROR(FIND("상자",AB321))),NOT(ISBLANK(AC321))),"밸류불필요",
IF(AND(NOT(ISERROR(FIND("안 지정",AB321))),NOT(ISNUMBER(AC321))),"숫자필요",
IF(NOT(ISERROR(FIND("장비",AB321))),
  IFERROR(VLOOKUP(AC321,[1]EquipTable!$A:$T,MATCH("이름참고",[1]EquipTable!$1:$1,0),0),"장비없음"),
IF(NOT(ISERROR(FIND("캐릭터",AB321))),
  IFERROR(VLOOKUP(AC321,[2]ActorTable!$A:$H,MATCH("이름참고",[2]ActorTable!$1:$1,0),0),"캐릭터없음"),
"")))))</f>
        <v>케이저</v>
      </c>
      <c r="AL321">
        <v>1</v>
      </c>
      <c r="AM321" t="str">
        <f ca="1">IF(ROW()=2,AN321,OFFSET(AM321,-1,0)&amp;IF(LEN(AN321)=0,"",","&amp;AN321))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v>
      </c>
      <c r="AN321" t="str">
        <f ca="1">IF(AL321&lt;&gt;1,"",
"{"""&amp;A$1&amp;""":"&amp;A321
&amp;","""&amp;B$1&amp;""":"&amp;B321
&amp;IF(LEN(AA321)=0,"",","""&amp;AA$1&amp;""":"""&amp;AA321&amp;"""")
&amp;IF(LEN(AC321)=0,"",","""&amp;AC$1&amp;""":"""&amp;AC321&amp;"""")
&amp;IF(LEN(AD321)=0,"",","""&amp;AD$1&amp;""":"&amp;AD321)
&amp;IF(LEN(AE321)=0,"",","""&amp;AE$1&amp;""":"""&amp;AE321&amp;"""")
&amp;IF(LEN(AF321)=0,"",","""&amp;AF$1&amp;""":"&amp;AF321)
&amp;IF(LEN(AG321)=0,"",","""&amp;AG$1&amp;""":"&amp;AG321)&amp;"}")</f>
        <v>{"dy":10,"sl":10,"tp":"fc","vl":"Actor0113","cn":1,"pt":"DI","pp":229,"pr":159}</v>
      </c>
    </row>
    <row r="322" spans="1:40">
      <c r="A322">
        <v>11</v>
      </c>
      <c r="B322">
        <v>10</v>
      </c>
      <c r="C322">
        <f>IF(B322&lt;=9,0,
IF(B322=10,1,2))</f>
        <v>1</v>
      </c>
      <c r="D322">
        <f ca="1">RAND()</f>
        <v>0.1226314902818858</v>
      </c>
      <c r="E322">
        <f ca="1">RAND()</f>
        <v>2.0153747817098444E-2</v>
      </c>
      <c r="F322">
        <f ca="1">RAND()</f>
        <v>2.789223546673103E-2</v>
      </c>
      <c r="G322">
        <f ca="1">RAND()</f>
        <v>6.8453466505847715E-2</v>
      </c>
      <c r="H322">
        <f ca="1">RAND()</f>
        <v>0.63213086636283466</v>
      </c>
      <c r="I322">
        <f ca="1">RAND()</f>
        <v>0.62748547993517068</v>
      </c>
      <c r="M322" t="str">
        <f ca="1">IF(LEN(J322)&lt;&gt;0,J322,VLOOKUP(D322+$B322,$BJ:$BK,MATCH($BK$1,$BJ$1:$BK$1,0),1))</f>
        <v>삭제</v>
      </c>
      <c r="N322" t="str">
        <f ca="1">IF(LEN(K322)&lt;&gt;0,
  IF(LEN($J322)=0,"두 칸 모두 입력",
  IF($J322="지정 장비",K322,INDEX($CA:$CA,MATCH(K322,$CB:$CB,0)))),
IF($M322="삭제","삭제",
IF($M322="지정 장비",VLOOKUP($E322,OFFSET($BS:$BV,0,IF($B322=6,1,IF($B322=7,2,0))),MATCH($BV$1,OFFSET($BS$1:$BV$1,0,IF($B322=6,1,IF($B322=7,2,0))),0),1),
IF(OR($M322="캐릭터 상자 일반등급",$M322="캐릭터 상자 영웅등급"),"삭제",
IF(OR($M322="지정 캐릭터",$M322="지정 캐릭터 PP",IF(ISERROR(FIND("지정 캐릭터 LBP",$M322)),0,1)),
  IF(AND(OR($B322=10,$B322=11),$M322=OFFSET($M322,-1,0)),OFFSET(N322,-1,0),VLOOKUP($E322,$BZ:$CA,MATCH($CA$1,$BZ$1:$CA$1,0),1)),
IF(OR($M322="안 지정 캐릭터 영웅등급",$M322="안 지정 캐릭터 PP 일반등급",$M322="안 지정 캐릭터 PP 영웅등급"),
  IF(AND(OR($B322=10,$B322=11),$M322=OFFSET($M322,-1,0)),OFFSET(N322,-1,0),INT($E322*100000)),
"그외없음"))))))</f>
        <v>삭제</v>
      </c>
      <c r="O322" t="str">
        <f ca="1">IF(LEN(L322)&lt;&gt;0,
  IF(OR(LEN($J322)=0,LEN($K322)=0),"세 칸 모두 입력",L322),
IF($M322="삭제","삭제",
IF(OR($M322="지정 장비",$M322="캐릭터 상자 일반등급",$M322="캐릭터 상자 영웅등급",$M322="지정 캐릭터",IF(ISERROR(FIND("지정 캐릭터 LBP",$M322)),0,1),$M322="안 지정 캐릭터 영웅등급"),1,
IF($M322="지정 캐릭터 PP",
  IF(AND(OR($B322=10,$B322=11),$M322=OFFSET($M322,-1,0)),OFFSET(O322,-1,0),
    VLOOKUP($M322,$AP:$BB,MATCH($AX$1,$AP$1:$BB$1,0),0)+INT($E322*(VLOOKUP($M322,$AP:$BB,MATCH($AY$1,$AP$1:$BB$1,0),0)-VLOOKUP($M322,$AP:$BB,MATCH($AX$1,$AP$1:$BB$1,0),0)+1))),
IF(OR($M322="안 지정 캐릭터 PP 일반등급",$M322="안 지정 캐릭터 PP 영웅등급"),
  IF(AND(OR($B322=10,$B322=11),$M322=OFFSET($M322,-1,0)),OFFSET(O322,-1,0),
    VLOOKUP($M322,$AP:$BB,MATCH($AX$1,$AP$1:$BB$1,0),0)+INT($E322*(VLOOKUP($M322,$AP:$BB,MATCH($AY$1,$AP$1:$BB$1,0),0)-VLOOKUP($M322,$AP:$BB,MATCH($AX$1,$AP$1:$BB$1,0),0)+1))),
"그외없음")))))</f>
        <v>삭제</v>
      </c>
      <c r="P322" t="str">
        <f ca="1">IF($M322="삭제","삭제",
IF($M322="지정 장비",
  IF(ISBLANK(VLOOKUP($N322,[1]EquipTable!$1:$1048576,MATCH("표준 GO pr Min",[1]EquipTable!$1:$1,0),0)),"DI",
    IF(ISBLANK(VLOOKUP($N322,[1]EquipTable!$1:$1048576,MATCH("표준 DI pr Min",[1]EquipTable!$1:$1,0),0)),"GO",
      IF(G322&lt;IF($B322&lt;=1,0.5,0.25),"DI","GO"))),
IF(OR($M322="캐릭터 상자 일반등급",$M322="캐릭터 상자 영웅등급"),"DI",
IF(OR($M322="지정 캐릭터",IF(ISERROR(FIND("지정 캐릭터 LBP",$M322)),0,1),$M322="안 지정 캐릭터 영웅등급"),"DI",
IF($M322="지정 캐릭터 PP","DI",
IF(OR($M322="안 지정 캐릭터 PP 일반등급",$M322="안 지정 캐릭터 PP 영웅등급"),"GO",
"그외없음"))))))</f>
        <v>삭제</v>
      </c>
      <c r="Q322" t="str">
        <f ca="1">IF($M322="삭제","삭제",
IF($P322="GO","삭제",
IF($M322="지정 장비",
  IF(ISBLANK(VLOOKUP($N322,[1]EquipTable!$1:$1048576,MATCH("표준 DI pp Min",[1]EquipTable!$1:$1,0),0)),"삭제",
    VLOOKUP($N322,[1]EquipTable!$1:$1048576,MATCH("표준 DI pp Min",[1]EquipTable!$1:$1,0),0)+INT($H322*(VLOOKUP($N322,[1]EquipTable!$1:$1048576,MATCH("표준 DI pp Max",[1]EquipTable!$1:$1,0),0)-VLOOKUP($N322,[1]EquipTable!$1:$1048576,MATCH("표준 DI pp Min",[1]EquipTable!$1:$1,0),0)+1))),
IF(OR($M322="캐릭터 상자 일반등급",$M322="캐릭터 상자 영웅등급"),"삭제",
IF(OR($M322="지정 캐릭터",IF(ISERROR(FIND("지정 캐릭터 LBP",$M322)),0,1)),
  IF(AND(OR($B322=10,$B322=11),$M322=OFFSET($M322,-1,0)),OFFSET(Q322,-1,0),
    IF(ISBLANK(VLOOKUP($N322,[2]ActorTable!$1:$1048576,MATCH("표준 DI pp Min",[2]ActorTable!$1:$1,0),0)),"삭제",
      INT(VLOOKUP($M322,$AP:$BC,MATCH($AZ$1,$AP$1:$BC$1,0),0)*(VLOOKUP($N322,[2]ActorTable!$1:$1048576,MATCH("표준 DI pp Min",[2]ActorTable!$1:$1,0),0)+$H322*(VLOOKUP($N322,[2]ActorTable!$1:$1048576,MATCH("표준 DI pp Max",[2]ActorTable!$1:$1,0),0)-VLOOKUP($N322,[2]ActorTable!$1:$1048576,MATCH("표준 DI pp Min",[2]ActorTable!$1:$1,0),0)+1))))),
IF($M322="안 지정 캐릭터 영웅등급",
  IF(AND(OR($B322=10,$B322=11),$M322=OFFSET($M322,-1,0)),OFFSET(Q322,-1,0),
    VLOOKUP($M322,$AP:$BC,MATCH($BB$1,$AP$1:$BC$1,0),0)+INT($H322*(VLOOKUP($M322,$AP:$BC,MATCH($BC$1,$AP$1:$BC$1,0),0)-VLOOKUP($M322,$AP:$BC,MATCH($BB$1,$AP$1:$BC$1,0),0)+1))),
IF($M322="지정 캐릭터 PP",
  IF(AND(OR($B322=10,$B322=11),$M322=OFFSET($M322,-1,0)),OFFSET(Q322,-1,0),
    INT($O322*VLOOKUP($M322,$AP:$BC,MATCH($AZ$1,$AP$1:$BC$1,0),0)*IF($O322&lt;=15,1,1+($O322-15)^0.5/8)*CHOOSE(MID($N322,7,1)+1,1,1.25,2))),
"그외없음")))))))</f>
        <v>삭제</v>
      </c>
      <c r="R322" t="str">
        <f ca="1">IF($M322="삭제","삭제",
IF($M322="지정 장비",
  IF($P322="DI",
    VLOOKUP($N322,[1]EquipTable!$1:$1048576,MATCH("표준 DI pr Min",[1]EquipTable!$1:$1,0),0)+INT($I322*(VLOOKUP($N322,[1]EquipTable!$1:$1048576,MATCH("표준 DI pr Max",[1]EquipTable!$1:$1,0),0)-VLOOKUP($N322,[1]EquipTable!$1:$1048576,MATCH("표준 DI pr Min",[1]EquipTable!$1:$1,0),0)+1)),
    ROUNDDOWN(VLOOKUP($N322,[1]EquipTable!$1:$1048576,MATCH("표준 GO pr Min",[1]EquipTable!$1:$1,0),0)+INT($I322*(VLOOKUP($N322,[1]EquipTable!$1:$1048576,MATCH("표준 GO pr Max",[1]EquipTable!$1:$1,0),0)-VLOOKUP($N322,[1]EquipTable!$1:$1048576,MATCH("표준 GO pr Min",[1]EquipTable!$1:$1,0),0)+100)),-2)),
IF(OR($M322="캐릭터 상자 일반등급",$M322="캐릭터 상자 영웅등급"),VLOOKUP($M322,$AP:$BC,MATCH($AZ$1,$AP$1:$BC$1,0),0),
IF(OR($M322="지정 캐릭터",IF(ISERROR(FIND("지정 캐릭터 LBP",$M322)),0,1)),
  IF(AND(OR($B322=10,$B322=11),$M322=OFFSET($M322,-1,0)),OFFSET(R322,-1,0),
    INT(VLOOKUP($M322,$AP:$BC,MATCH($AZ$1,$AP$1:$BC$1,0),0)*(VLOOKUP($N322,[2]ActorTable!$1:$1048576,MATCH("표준 DI pr Min",[2]ActorTable!$1:$1,0),0)+$I322*(VLOOKUP($N322,[2]ActorTable!$1:$1048576,MATCH("표준 DI pr Max",[2]ActorTable!$1:$1,0),0)-VLOOKUP($N322,[2]ActorTable!$1:$1048576,MATCH("표준 DI pr Min",[2]ActorTable!$1:$1,0),0)+1)))),
IF($M322="안 지정 캐릭터 영웅등급",
  IF(AND(OR($B322=10,$B322=11),$M322=OFFSET($M322,-1,0)),OFFSET(R322,-1,0),
    VLOOKUP($M322,$AP:$BC,MATCH($AZ$1,$AP$1:$BC$1,0),0)+INT($I322*(VLOOKUP($M322,$AP:$BC,MATCH($BA$1,$AP$1:$BC$1,0),0)-VLOOKUP($M322,$AP:$BC,MATCH($AZ$1,$AP$1:$BC$1,0),0)+1))),
IF($M322="지정 캐릭터 PP",
  IF(AND(OR($B322=10,$B322=11),$M322=OFFSET($M322,-1,0)),OFFSET(R322,-1,0),
    INT($O322*VLOOKUP($M322,$AP:$BC,MATCH($AZ$1,$AP$1:$BC$1,0),0)*IF($O322&lt;=15,1,1+($O322-15)^0.5/8)*CHOOSE(MID($N322,7,1)+1,1,1.25,2)*(VLOOKUP($M322,$AP:$BC,MATCH($BA$1,$AP$1:$BC$1,0),0)+$I322*(VLOOKUP($M322,$AP:$BC,MATCH($BB$1,$AP$1:$BC$1,0),0)-VLOOKUP($M322,$AP:$BC,MATCH($BA$1,$AP$1:$BC$1,0),0))))),
IF(OR($M322="안 지정 캐릭터 PP 일반등급",$M322="안 지정 캐릭터 PP 영웅등급"),
  IF(AND(OR($B322=10,$B322=11),$M322=OFFSET($M322,-1,0)),OFFSET(R322,-1,0),
    $O322*VLOOKUP($M322,$AP:$BC,MATCH($AZ$1,$AP$1:$BC$1,0),0)),
"그외없음")))))))</f>
        <v>삭제</v>
      </c>
      <c r="S322" t="str">
        <f ca="1">IF(OR(ISNUMBER(N322),N322="삭제",ISBLANK(N322)),"",
IF(LEFT(N322,5)="Equip",
  IF($BP$1&lt;VLOOKUP(N322,[1]EquipTable!$1:$1048576,MATCH("업데이트순번",[1]EquipTable!$1:$1,0),0),"업데이트순번이상",""),
IF(LEFT(N322,5)="Actor",
  IF($BY$1&lt;VLOOKUP(N322,[2]ActorTable!$1:$1048576,MATCH("업데이트순번",[2]ActorTable!$1:$1,0),0),"업데이트순번이상",""),
"그외없음")))</f>
        <v/>
      </c>
      <c r="T322" t="str">
        <f ca="1">IF(OR(ISNUMBER(N322),N322="삭제",ISBLANK(N322)),"",
IF(LEFT(N322,5)="Equip",IF(MID(N322,7,1)="4","전설",""),
IF(LEFT(N322,5)="Actor",IF(MID(N322,7,1)="2","전설",""),
"그외없음")))</f>
        <v/>
      </c>
      <c r="AA322" t="str">
        <f ca="1">IF(ISBLANK(AB322),"",
VLOOKUP(AB322,OFFSET(INDIRECT("$A:$B"),0,MATCH(AB$1&amp;"_Verify",INDIRECT("$1:$1"),0)-1),2,0)
)</f>
        <v/>
      </c>
      <c r="AH322" t="str">
        <f>IF(OR(ISNUMBER(AC322),AC322="삭제",ISBLANK(AC322)),"",
IF(LEFT(AC322,5)="Equip",
  IF($BP$1&lt;VLOOKUP(AC322,[1]EquipTable!$1:$1048576,MATCH("업데이트순번",[1]EquipTable!$1:$1,0),0),"업데이트순번이상",""),
IF(LEFT(AC322,5)="Actor",
  IF($BY$1&lt;VLOOKUP(AC322,[2]ActorTable!$1:$1048576,MATCH("업데이트순번",[2]ActorTable!$1:$1,0),0),"업데이트순번이상",""),
"그외없음")))</f>
        <v/>
      </c>
      <c r="AI322" s="11" t="str">
        <f>IF(OR(ISNUMBER(AC322),AC322="삭제",ISBLANK(AC322)),"",
IF(LEFT(AC322,5)="Equip",IF(MID(AC322,7,1)="4","전설",""),
IF(LEFT(AC322,5)="Actor",IF(MID(AC322,7,1)="2","전설",""),
"그외없음")))</f>
        <v/>
      </c>
      <c r="AJ322" t="str">
        <f>IF(ISBLANK($AB322),"",
IF(AND($B322&gt;=VLOOKUP($AB322,$AP:$AS,3,0),$B322&lt;=VLOOKUP($AB322,$AP:$AS,4,0)),"","슬롯타입이상"))</f>
        <v/>
      </c>
      <c r="AK322" t="str">
        <f>IF(OR(
  AND(NOT(ISERROR(FIND("상자",AB322))),ISBLANK(AC322)),
  AND(ISBLANK(AB322),ISBLANK(AC322)),
  AND(NOT(ISERROR(FIND("안 지정",AB322))),ISNUMBER(AC322))),"",
IF(AND(NOT(ISERROR(FIND("상자",AB322))),NOT(ISBLANK(AC322))),"밸류불필요",
IF(AND(NOT(ISERROR(FIND("안 지정",AB322))),NOT(ISNUMBER(AC322))),"숫자필요",
IF(NOT(ISERROR(FIND("장비",AB322))),
  IFERROR(VLOOKUP(AC322,[1]EquipTable!$A:$T,MATCH("이름참고",[1]EquipTable!$1:$1,0),0),"장비없음"),
IF(NOT(ISERROR(FIND("캐릭터",AB322))),
  IFERROR(VLOOKUP(AC322,[2]ActorTable!$A:$H,MATCH("이름참고",[2]ActorTable!$1:$1,0),0),"캐릭터없음"),
"")))))</f>
        <v/>
      </c>
      <c r="AL322">
        <v>1</v>
      </c>
      <c r="AM322" t="str">
        <f ca="1">IF(ROW()=2,AN322,OFFSET(AM322,-1,0)&amp;IF(LEN(AN322)=0,"",","&amp;AN322))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v>
      </c>
      <c r="AN322" t="str">
        <f ca="1">IF(AL322&lt;&gt;1,"",
"{"""&amp;A$1&amp;""":"&amp;A322
&amp;","""&amp;B$1&amp;""":"&amp;B322
&amp;IF(LEN(AA322)=0,"",","""&amp;AA$1&amp;""":"""&amp;AA322&amp;"""")
&amp;IF(LEN(AC322)=0,"",","""&amp;AC$1&amp;""":"""&amp;AC322&amp;"""")
&amp;IF(LEN(AD322)=0,"",","""&amp;AD$1&amp;""":"&amp;AD322)
&amp;IF(LEN(AE322)=0,"",","""&amp;AE$1&amp;""":"""&amp;AE322&amp;"""")
&amp;IF(LEN(AF322)=0,"",","""&amp;AF$1&amp;""":"&amp;AF322)
&amp;IF(LEN(AG322)=0,"",","""&amp;AG$1&amp;""":"&amp;AG322)&amp;"}")</f>
        <v>{"dy":11,"sl":10}</v>
      </c>
    </row>
    <row r="323" spans="1:40">
      <c r="A323">
        <v>12</v>
      </c>
      <c r="B323">
        <v>10</v>
      </c>
      <c r="C323">
        <f>IF(B323&lt;=9,0,
IF(B323=10,1,2))</f>
        <v>1</v>
      </c>
      <c r="D323">
        <f ca="1">RAND()</f>
        <v>0.78540482971172443</v>
      </c>
      <c r="E323">
        <f ca="1">RAND()</f>
        <v>0.49964900075803453</v>
      </c>
      <c r="F323">
        <f ca="1">RAND()</f>
        <v>9.7552152791584357E-2</v>
      </c>
      <c r="G323">
        <f ca="1">RAND()</f>
        <v>0.89590039437682145</v>
      </c>
      <c r="H323">
        <f ca="1">RAND()</f>
        <v>0.95115132410507075</v>
      </c>
      <c r="I323">
        <f ca="1">RAND()</f>
        <v>0.95687472912248961</v>
      </c>
      <c r="M323" t="str">
        <f ca="1">IF(LEN(J323)&lt;&gt;0,J323,VLOOKUP(D323+$B323,$BJ:$BK,MATCH($BK$1,$BJ$1:$BK$1,0),1))</f>
        <v>삭제</v>
      </c>
      <c r="N323" t="str">
        <f ca="1">IF(LEN(K323)&lt;&gt;0,
  IF(LEN($J323)=0,"두 칸 모두 입력",
  IF($J323="지정 장비",K323,INDEX($CA:$CA,MATCH(K323,$CB:$CB,0)))),
IF($M323="삭제","삭제",
IF($M323="지정 장비",VLOOKUP($E323,OFFSET($BS:$BV,0,IF($B323=6,1,IF($B323=7,2,0))),MATCH($BV$1,OFFSET($BS$1:$BV$1,0,IF($B323=6,1,IF($B323=7,2,0))),0),1),
IF(OR($M323="캐릭터 상자 일반등급",$M323="캐릭터 상자 영웅등급"),"삭제",
IF(OR($M323="지정 캐릭터",$M323="지정 캐릭터 PP",IF(ISERROR(FIND("지정 캐릭터 LBP",$M323)),0,1)),
  IF(AND(OR($B323=10,$B323=11),$M323=OFFSET($M323,-1,0)),OFFSET(N323,-1,0),VLOOKUP($E323,$BZ:$CA,MATCH($CA$1,$BZ$1:$CA$1,0),1)),
IF(OR($M323="안 지정 캐릭터 영웅등급",$M323="안 지정 캐릭터 PP 일반등급",$M323="안 지정 캐릭터 PP 영웅등급"),
  IF(AND(OR($B323=10,$B323=11),$M323=OFFSET($M323,-1,0)),OFFSET(N323,-1,0),INT($E323*100000)),
"그외없음"))))))</f>
        <v>삭제</v>
      </c>
      <c r="O323" t="str">
        <f ca="1">IF(LEN(L323)&lt;&gt;0,
  IF(OR(LEN($J323)=0,LEN($K323)=0),"세 칸 모두 입력",L323),
IF($M323="삭제","삭제",
IF(OR($M323="지정 장비",$M323="캐릭터 상자 일반등급",$M323="캐릭터 상자 영웅등급",$M323="지정 캐릭터",IF(ISERROR(FIND("지정 캐릭터 LBP",$M323)),0,1),$M323="안 지정 캐릭터 영웅등급"),1,
IF($M323="지정 캐릭터 PP",
  IF(AND(OR($B323=10,$B323=11),$M323=OFFSET($M323,-1,0)),OFFSET(O323,-1,0),
    VLOOKUP($M323,$AP:$BB,MATCH($AX$1,$AP$1:$BB$1,0),0)+INT($E323*(VLOOKUP($M323,$AP:$BB,MATCH($AY$1,$AP$1:$BB$1,0),0)-VLOOKUP($M323,$AP:$BB,MATCH($AX$1,$AP$1:$BB$1,0),0)+1))),
IF(OR($M323="안 지정 캐릭터 PP 일반등급",$M323="안 지정 캐릭터 PP 영웅등급"),
  IF(AND(OR($B323=10,$B323=11),$M323=OFFSET($M323,-1,0)),OFFSET(O323,-1,0),
    VLOOKUP($M323,$AP:$BB,MATCH($AX$1,$AP$1:$BB$1,0),0)+INT($E323*(VLOOKUP($M323,$AP:$BB,MATCH($AY$1,$AP$1:$BB$1,0),0)-VLOOKUP($M323,$AP:$BB,MATCH($AX$1,$AP$1:$BB$1,0),0)+1))),
"그외없음")))))</f>
        <v>삭제</v>
      </c>
      <c r="P323" t="str">
        <f ca="1">IF($M323="삭제","삭제",
IF($M323="지정 장비",
  IF(ISBLANK(VLOOKUP($N323,[1]EquipTable!$1:$1048576,MATCH("표준 GO pr Min",[1]EquipTable!$1:$1,0),0)),"DI",
    IF(ISBLANK(VLOOKUP($N323,[1]EquipTable!$1:$1048576,MATCH("표준 DI pr Min",[1]EquipTable!$1:$1,0),0)),"GO",
      IF(G323&lt;IF($B323&lt;=1,0.5,0.25),"DI","GO"))),
IF(OR($M323="캐릭터 상자 일반등급",$M323="캐릭터 상자 영웅등급"),"DI",
IF(OR($M323="지정 캐릭터",IF(ISERROR(FIND("지정 캐릭터 LBP",$M323)),0,1),$M323="안 지정 캐릭터 영웅등급"),"DI",
IF($M323="지정 캐릭터 PP","DI",
IF(OR($M323="안 지정 캐릭터 PP 일반등급",$M323="안 지정 캐릭터 PP 영웅등급"),"GO",
"그외없음"))))))</f>
        <v>삭제</v>
      </c>
      <c r="Q323" t="str">
        <f ca="1">IF($M323="삭제","삭제",
IF($P323="GO","삭제",
IF($M323="지정 장비",
  IF(ISBLANK(VLOOKUP($N323,[1]EquipTable!$1:$1048576,MATCH("표준 DI pp Min",[1]EquipTable!$1:$1,0),0)),"삭제",
    VLOOKUP($N323,[1]EquipTable!$1:$1048576,MATCH("표준 DI pp Min",[1]EquipTable!$1:$1,0),0)+INT($H323*(VLOOKUP($N323,[1]EquipTable!$1:$1048576,MATCH("표준 DI pp Max",[1]EquipTable!$1:$1,0),0)-VLOOKUP($N323,[1]EquipTable!$1:$1048576,MATCH("표준 DI pp Min",[1]EquipTable!$1:$1,0),0)+1))),
IF(OR($M323="캐릭터 상자 일반등급",$M323="캐릭터 상자 영웅등급"),"삭제",
IF(OR($M323="지정 캐릭터",IF(ISERROR(FIND("지정 캐릭터 LBP",$M323)),0,1)),
  IF(AND(OR($B323=10,$B323=11),$M323=OFFSET($M323,-1,0)),OFFSET(Q323,-1,0),
    IF(ISBLANK(VLOOKUP($N323,[2]ActorTable!$1:$1048576,MATCH("표준 DI pp Min",[2]ActorTable!$1:$1,0),0)),"삭제",
      INT(VLOOKUP($M323,$AP:$BC,MATCH($AZ$1,$AP$1:$BC$1,0),0)*(VLOOKUP($N323,[2]ActorTable!$1:$1048576,MATCH("표준 DI pp Min",[2]ActorTable!$1:$1,0),0)+$H323*(VLOOKUP($N323,[2]ActorTable!$1:$1048576,MATCH("표준 DI pp Max",[2]ActorTable!$1:$1,0),0)-VLOOKUP($N323,[2]ActorTable!$1:$1048576,MATCH("표준 DI pp Min",[2]ActorTable!$1:$1,0),0)+1))))),
IF($M323="안 지정 캐릭터 영웅등급",
  IF(AND(OR($B323=10,$B323=11),$M323=OFFSET($M323,-1,0)),OFFSET(Q323,-1,0),
    VLOOKUP($M323,$AP:$BC,MATCH($BB$1,$AP$1:$BC$1,0),0)+INT($H323*(VLOOKUP($M323,$AP:$BC,MATCH($BC$1,$AP$1:$BC$1,0),0)-VLOOKUP($M323,$AP:$BC,MATCH($BB$1,$AP$1:$BC$1,0),0)+1))),
IF($M323="지정 캐릭터 PP",
  IF(AND(OR($B323=10,$B323=11),$M323=OFFSET($M323,-1,0)),OFFSET(Q323,-1,0),
    INT($O323*VLOOKUP($M323,$AP:$BC,MATCH($AZ$1,$AP$1:$BC$1,0),0)*IF($O323&lt;=15,1,1+($O323-15)^0.5/8)*CHOOSE(MID($N323,7,1)+1,1,1.25,2))),
"그외없음")))))))</f>
        <v>삭제</v>
      </c>
      <c r="R323" t="str">
        <f ca="1">IF($M323="삭제","삭제",
IF($M323="지정 장비",
  IF($P323="DI",
    VLOOKUP($N323,[1]EquipTable!$1:$1048576,MATCH("표준 DI pr Min",[1]EquipTable!$1:$1,0),0)+INT($I323*(VLOOKUP($N323,[1]EquipTable!$1:$1048576,MATCH("표준 DI pr Max",[1]EquipTable!$1:$1,0),0)-VLOOKUP($N323,[1]EquipTable!$1:$1048576,MATCH("표준 DI pr Min",[1]EquipTable!$1:$1,0),0)+1)),
    ROUNDDOWN(VLOOKUP($N323,[1]EquipTable!$1:$1048576,MATCH("표준 GO pr Min",[1]EquipTable!$1:$1,0),0)+INT($I323*(VLOOKUP($N323,[1]EquipTable!$1:$1048576,MATCH("표준 GO pr Max",[1]EquipTable!$1:$1,0),0)-VLOOKUP($N323,[1]EquipTable!$1:$1048576,MATCH("표준 GO pr Min",[1]EquipTable!$1:$1,0),0)+100)),-2)),
IF(OR($M323="캐릭터 상자 일반등급",$M323="캐릭터 상자 영웅등급"),VLOOKUP($M323,$AP:$BC,MATCH($AZ$1,$AP$1:$BC$1,0),0),
IF(OR($M323="지정 캐릭터",IF(ISERROR(FIND("지정 캐릭터 LBP",$M323)),0,1)),
  IF(AND(OR($B323=10,$B323=11),$M323=OFFSET($M323,-1,0)),OFFSET(R323,-1,0),
    INT(VLOOKUP($M323,$AP:$BC,MATCH($AZ$1,$AP$1:$BC$1,0),0)*(VLOOKUP($N323,[2]ActorTable!$1:$1048576,MATCH("표준 DI pr Min",[2]ActorTable!$1:$1,0),0)+$I323*(VLOOKUP($N323,[2]ActorTable!$1:$1048576,MATCH("표준 DI pr Max",[2]ActorTable!$1:$1,0),0)-VLOOKUP($N323,[2]ActorTable!$1:$1048576,MATCH("표준 DI pr Min",[2]ActorTable!$1:$1,0),0)+1)))),
IF($M323="안 지정 캐릭터 영웅등급",
  IF(AND(OR($B323=10,$B323=11),$M323=OFFSET($M323,-1,0)),OFFSET(R323,-1,0),
    VLOOKUP($M323,$AP:$BC,MATCH($AZ$1,$AP$1:$BC$1,0),0)+INT($I323*(VLOOKUP($M323,$AP:$BC,MATCH($BA$1,$AP$1:$BC$1,0),0)-VLOOKUP($M323,$AP:$BC,MATCH($AZ$1,$AP$1:$BC$1,0),0)+1))),
IF($M323="지정 캐릭터 PP",
  IF(AND(OR($B323=10,$B323=11),$M323=OFFSET($M323,-1,0)),OFFSET(R323,-1,0),
    INT($O323*VLOOKUP($M323,$AP:$BC,MATCH($AZ$1,$AP$1:$BC$1,0),0)*IF($O323&lt;=15,1,1+($O323-15)^0.5/8)*CHOOSE(MID($N323,7,1)+1,1,1.25,2)*(VLOOKUP($M323,$AP:$BC,MATCH($BA$1,$AP$1:$BC$1,0),0)+$I323*(VLOOKUP($M323,$AP:$BC,MATCH($BB$1,$AP$1:$BC$1,0),0)-VLOOKUP($M323,$AP:$BC,MATCH($BA$1,$AP$1:$BC$1,0),0))))),
IF(OR($M323="안 지정 캐릭터 PP 일반등급",$M323="안 지정 캐릭터 PP 영웅등급"),
  IF(AND(OR($B323=10,$B323=11),$M323=OFFSET($M323,-1,0)),OFFSET(R323,-1,0),
    $O323*VLOOKUP($M323,$AP:$BC,MATCH($AZ$1,$AP$1:$BC$1,0),0)),
"그외없음")))))))</f>
        <v>삭제</v>
      </c>
      <c r="S323" t="str">
        <f ca="1">IF(OR(ISNUMBER(N323),N323="삭제",ISBLANK(N323)),"",
IF(LEFT(N323,5)="Equip",
  IF($BP$1&lt;VLOOKUP(N323,[1]EquipTable!$1:$1048576,MATCH("업데이트순번",[1]EquipTable!$1:$1,0),0),"업데이트순번이상",""),
IF(LEFT(N323,5)="Actor",
  IF($BY$1&lt;VLOOKUP(N323,[2]ActorTable!$1:$1048576,MATCH("업데이트순번",[2]ActorTable!$1:$1,0),0),"업데이트순번이상",""),
"그외없음")))</f>
        <v/>
      </c>
      <c r="T323" t="str">
        <f ca="1">IF(OR(ISNUMBER(N323),N323="삭제",ISBLANK(N323)),"",
IF(LEFT(N323,5)="Equip",IF(MID(N323,7,1)="4","전설",""),
IF(LEFT(N323,5)="Actor",IF(MID(N323,7,1)="2","전설",""),
"그외없음")))</f>
        <v/>
      </c>
      <c r="AA323" t="str">
        <f ca="1">IF(ISBLANK(AB323),"",
VLOOKUP(AB323,OFFSET(INDIRECT("$A:$B"),0,MATCH(AB$1&amp;"_Verify",INDIRECT("$1:$1"),0)-1),2,0)
)</f>
        <v>fc</v>
      </c>
      <c r="AB323" t="s">
        <v>85</v>
      </c>
      <c r="AC323" t="s">
        <v>480</v>
      </c>
      <c r="AD323">
        <v>1</v>
      </c>
      <c r="AE323" t="s">
        <v>129</v>
      </c>
      <c r="AF323">
        <v>229</v>
      </c>
      <c r="AG323">
        <v>159</v>
      </c>
      <c r="AH323" t="str">
        <f>IF(OR(ISNUMBER(AC323),AC323="삭제",ISBLANK(AC323)),"",
IF(LEFT(AC323,5)="Equip",
  IF($BP$1&lt;VLOOKUP(AC323,[1]EquipTable!$1:$1048576,MATCH("업데이트순번",[1]EquipTable!$1:$1,0),0),"업데이트순번이상",""),
IF(LEFT(AC323,5)="Actor",
  IF($BY$1&lt;VLOOKUP(AC323,[2]ActorTable!$1:$1048576,MATCH("업데이트순번",[2]ActorTable!$1:$1,0),0),"업데이트순번이상",""),
"그외없음")))</f>
        <v/>
      </c>
      <c r="AI323" s="11" t="str">
        <f>IF(OR(ISNUMBER(AC323),AC323="삭제",ISBLANK(AC323)),"",
IF(LEFT(AC323,5)="Equip",IF(MID(AC323,7,1)="4","전설",""),
IF(LEFT(AC323,5)="Actor",IF(MID(AC323,7,1)="2","전설",""),
"그외없음")))</f>
        <v/>
      </c>
      <c r="AJ323" t="str">
        <f>IF(ISBLANK($AB323),"",
IF(AND($B323&gt;=VLOOKUP($AB323,$AP:$AS,3,0),$B323&lt;=VLOOKUP($AB323,$AP:$AS,4,0)),"","슬롯타입이상"))</f>
        <v/>
      </c>
      <c r="AK323" t="str">
        <f>IF(OR(
  AND(NOT(ISERROR(FIND("상자",AB323))),ISBLANK(AC323)),
  AND(ISBLANK(AB323),ISBLANK(AC323)),
  AND(NOT(ISERROR(FIND("안 지정",AB323))),ISNUMBER(AC323))),"",
IF(AND(NOT(ISERROR(FIND("상자",AB323))),NOT(ISBLANK(AC323))),"밸류불필요",
IF(AND(NOT(ISERROR(FIND("안 지정",AB323))),NOT(ISNUMBER(AC323))),"숫자필요",
IF(NOT(ISERROR(FIND("장비",AB323))),
  IFERROR(VLOOKUP(AC323,[1]EquipTable!$A:$T,MATCH("이름참고",[1]EquipTable!$1:$1,0),0),"장비없음"),
IF(NOT(ISERROR(FIND("캐릭터",AB323))),
  IFERROR(VLOOKUP(AC323,[2]ActorTable!$A:$H,MATCH("이름참고",[2]ActorTable!$1:$1,0),0),"캐릭터없음"),
"")))))</f>
        <v>오비우스</v>
      </c>
      <c r="AL323">
        <v>1</v>
      </c>
      <c r="AM323" t="str">
        <f ca="1">IF(ROW()=2,AN323,OFFSET(AM323,-1,0)&amp;IF(LEN(AN323)=0,"",","&amp;AN323))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v>
      </c>
      <c r="AN323" t="str">
        <f ca="1">IF(AL323&lt;&gt;1,"",
"{"""&amp;A$1&amp;""":"&amp;A323
&amp;","""&amp;B$1&amp;""":"&amp;B323
&amp;IF(LEN(AA323)=0,"",","""&amp;AA$1&amp;""":"""&amp;AA323&amp;"""")
&amp;IF(LEN(AC323)=0,"",","""&amp;AC$1&amp;""":"""&amp;AC323&amp;"""")
&amp;IF(LEN(AD323)=0,"",","""&amp;AD$1&amp;""":"&amp;AD323)
&amp;IF(LEN(AE323)=0,"",","""&amp;AE$1&amp;""":"""&amp;AE323&amp;"""")
&amp;IF(LEN(AF323)=0,"",","""&amp;AF$1&amp;""":"&amp;AF323)
&amp;IF(LEN(AG323)=0,"",","""&amp;AG$1&amp;""":"&amp;AG323)&amp;"}")</f>
        <v>{"dy":12,"sl":10,"tp":"fc","vl":"Actor1141","cn":1,"pt":"DI","pp":229,"pr":159}</v>
      </c>
    </row>
    <row r="324" spans="1:40">
      <c r="A324">
        <v>13</v>
      </c>
      <c r="B324">
        <v>10</v>
      </c>
      <c r="C324">
        <f>IF(B324&lt;=9,0,
IF(B324=10,1,2))</f>
        <v>1</v>
      </c>
      <c r="D324">
        <f ca="1">RAND()</f>
        <v>0.55847184845057485</v>
      </c>
      <c r="E324">
        <f ca="1">RAND()</f>
        <v>0.84554887594641048</v>
      </c>
      <c r="F324">
        <f ca="1">RAND()</f>
        <v>0.34631176208118819</v>
      </c>
      <c r="G324">
        <f ca="1">RAND()</f>
        <v>0.18124360311384602</v>
      </c>
      <c r="H324">
        <f ca="1">RAND()</f>
        <v>0.71837608112880957</v>
      </c>
      <c r="I324">
        <f ca="1">RAND()</f>
        <v>0.32109108313778589</v>
      </c>
      <c r="M324" t="str">
        <f ca="1">IF(LEN(J324)&lt;&gt;0,J324,VLOOKUP(D324+$B324,$BJ:$BK,MATCH($BK$1,$BJ$1:$BK$1,0),1))</f>
        <v>삭제</v>
      </c>
      <c r="N324" t="str">
        <f ca="1">IF(LEN(K324)&lt;&gt;0,
  IF(LEN($J324)=0,"두 칸 모두 입력",
  IF($J324="지정 장비",K324,INDEX($CA:$CA,MATCH(K324,$CB:$CB,0)))),
IF($M324="삭제","삭제",
IF($M324="지정 장비",VLOOKUP($E324,OFFSET($BS:$BV,0,IF($B324=6,1,IF($B324=7,2,0))),MATCH($BV$1,OFFSET($BS$1:$BV$1,0,IF($B324=6,1,IF($B324=7,2,0))),0),1),
IF(OR($M324="캐릭터 상자 일반등급",$M324="캐릭터 상자 영웅등급"),"삭제",
IF(OR($M324="지정 캐릭터",$M324="지정 캐릭터 PP",IF(ISERROR(FIND("지정 캐릭터 LBP",$M324)),0,1)),
  IF(AND(OR($B324=10,$B324=11),$M324=OFFSET($M324,-1,0)),OFFSET(N324,-1,0),VLOOKUP($E324,$BZ:$CA,MATCH($CA$1,$BZ$1:$CA$1,0),1)),
IF(OR($M324="안 지정 캐릭터 영웅등급",$M324="안 지정 캐릭터 PP 일반등급",$M324="안 지정 캐릭터 PP 영웅등급"),
  IF(AND(OR($B324=10,$B324=11),$M324=OFFSET($M324,-1,0)),OFFSET(N324,-1,0),INT($E324*100000)),
"그외없음"))))))</f>
        <v>삭제</v>
      </c>
      <c r="O324" t="str">
        <f ca="1">IF(LEN(L324)&lt;&gt;0,
  IF(OR(LEN($J324)=0,LEN($K324)=0),"세 칸 모두 입력",L324),
IF($M324="삭제","삭제",
IF(OR($M324="지정 장비",$M324="캐릭터 상자 일반등급",$M324="캐릭터 상자 영웅등급",$M324="지정 캐릭터",IF(ISERROR(FIND("지정 캐릭터 LBP",$M324)),0,1),$M324="안 지정 캐릭터 영웅등급"),1,
IF($M324="지정 캐릭터 PP",
  IF(AND(OR($B324=10,$B324=11),$M324=OFFSET($M324,-1,0)),OFFSET(O324,-1,0),
    VLOOKUP($M324,$AP:$BB,MATCH($AX$1,$AP$1:$BB$1,0),0)+INT($E324*(VLOOKUP($M324,$AP:$BB,MATCH($AY$1,$AP$1:$BB$1,0),0)-VLOOKUP($M324,$AP:$BB,MATCH($AX$1,$AP$1:$BB$1,0),0)+1))),
IF(OR($M324="안 지정 캐릭터 PP 일반등급",$M324="안 지정 캐릭터 PP 영웅등급"),
  IF(AND(OR($B324=10,$B324=11),$M324=OFFSET($M324,-1,0)),OFFSET(O324,-1,0),
    VLOOKUP($M324,$AP:$BB,MATCH($AX$1,$AP$1:$BB$1,0),0)+INT($E324*(VLOOKUP($M324,$AP:$BB,MATCH($AY$1,$AP$1:$BB$1,0),0)-VLOOKUP($M324,$AP:$BB,MATCH($AX$1,$AP$1:$BB$1,0),0)+1))),
"그외없음")))))</f>
        <v>삭제</v>
      </c>
      <c r="P324" t="str">
        <f ca="1">IF($M324="삭제","삭제",
IF($M324="지정 장비",
  IF(ISBLANK(VLOOKUP($N324,[1]EquipTable!$1:$1048576,MATCH("표준 GO pr Min",[1]EquipTable!$1:$1,0),0)),"DI",
    IF(ISBLANK(VLOOKUP($N324,[1]EquipTable!$1:$1048576,MATCH("표준 DI pr Min",[1]EquipTable!$1:$1,0),0)),"GO",
      IF(G324&lt;IF($B324&lt;=1,0.5,0.25),"DI","GO"))),
IF(OR($M324="캐릭터 상자 일반등급",$M324="캐릭터 상자 영웅등급"),"DI",
IF(OR($M324="지정 캐릭터",IF(ISERROR(FIND("지정 캐릭터 LBP",$M324)),0,1),$M324="안 지정 캐릭터 영웅등급"),"DI",
IF($M324="지정 캐릭터 PP","DI",
IF(OR($M324="안 지정 캐릭터 PP 일반등급",$M324="안 지정 캐릭터 PP 영웅등급"),"GO",
"그외없음"))))))</f>
        <v>삭제</v>
      </c>
      <c r="Q324" t="str">
        <f ca="1">IF($M324="삭제","삭제",
IF($P324="GO","삭제",
IF($M324="지정 장비",
  IF(ISBLANK(VLOOKUP($N324,[1]EquipTable!$1:$1048576,MATCH("표준 DI pp Min",[1]EquipTable!$1:$1,0),0)),"삭제",
    VLOOKUP($N324,[1]EquipTable!$1:$1048576,MATCH("표준 DI pp Min",[1]EquipTable!$1:$1,0),0)+INT($H324*(VLOOKUP($N324,[1]EquipTable!$1:$1048576,MATCH("표준 DI pp Max",[1]EquipTable!$1:$1,0),0)-VLOOKUP($N324,[1]EquipTable!$1:$1048576,MATCH("표준 DI pp Min",[1]EquipTable!$1:$1,0),0)+1))),
IF(OR($M324="캐릭터 상자 일반등급",$M324="캐릭터 상자 영웅등급"),"삭제",
IF(OR($M324="지정 캐릭터",IF(ISERROR(FIND("지정 캐릭터 LBP",$M324)),0,1)),
  IF(AND(OR($B324=10,$B324=11),$M324=OFFSET($M324,-1,0)),OFFSET(Q324,-1,0),
    IF(ISBLANK(VLOOKUP($N324,[2]ActorTable!$1:$1048576,MATCH("표준 DI pp Min",[2]ActorTable!$1:$1,0),0)),"삭제",
      INT(VLOOKUP($M324,$AP:$BC,MATCH($AZ$1,$AP$1:$BC$1,0),0)*(VLOOKUP($N324,[2]ActorTable!$1:$1048576,MATCH("표준 DI pp Min",[2]ActorTable!$1:$1,0),0)+$H324*(VLOOKUP($N324,[2]ActorTable!$1:$1048576,MATCH("표준 DI pp Max",[2]ActorTable!$1:$1,0),0)-VLOOKUP($N324,[2]ActorTable!$1:$1048576,MATCH("표준 DI pp Min",[2]ActorTable!$1:$1,0),0)+1))))),
IF($M324="안 지정 캐릭터 영웅등급",
  IF(AND(OR($B324=10,$B324=11),$M324=OFFSET($M324,-1,0)),OFFSET(Q324,-1,0),
    VLOOKUP($M324,$AP:$BC,MATCH($BB$1,$AP$1:$BC$1,0),0)+INT($H324*(VLOOKUP($M324,$AP:$BC,MATCH($BC$1,$AP$1:$BC$1,0),0)-VLOOKUP($M324,$AP:$BC,MATCH($BB$1,$AP$1:$BC$1,0),0)+1))),
IF($M324="지정 캐릭터 PP",
  IF(AND(OR($B324=10,$B324=11),$M324=OFFSET($M324,-1,0)),OFFSET(Q324,-1,0),
    INT($O324*VLOOKUP($M324,$AP:$BC,MATCH($AZ$1,$AP$1:$BC$1,0),0)*IF($O324&lt;=15,1,1+($O324-15)^0.5/8)*CHOOSE(MID($N324,7,1)+1,1,1.25,2))),
"그외없음")))))))</f>
        <v>삭제</v>
      </c>
      <c r="R324" t="str">
        <f ca="1">IF($M324="삭제","삭제",
IF($M324="지정 장비",
  IF($P324="DI",
    VLOOKUP($N324,[1]EquipTable!$1:$1048576,MATCH("표준 DI pr Min",[1]EquipTable!$1:$1,0),0)+INT($I324*(VLOOKUP($N324,[1]EquipTable!$1:$1048576,MATCH("표준 DI pr Max",[1]EquipTable!$1:$1,0),0)-VLOOKUP($N324,[1]EquipTable!$1:$1048576,MATCH("표준 DI pr Min",[1]EquipTable!$1:$1,0),0)+1)),
    ROUNDDOWN(VLOOKUP($N324,[1]EquipTable!$1:$1048576,MATCH("표준 GO pr Min",[1]EquipTable!$1:$1,0),0)+INT($I324*(VLOOKUP($N324,[1]EquipTable!$1:$1048576,MATCH("표준 GO pr Max",[1]EquipTable!$1:$1,0),0)-VLOOKUP($N324,[1]EquipTable!$1:$1048576,MATCH("표준 GO pr Min",[1]EquipTable!$1:$1,0),0)+100)),-2)),
IF(OR($M324="캐릭터 상자 일반등급",$M324="캐릭터 상자 영웅등급"),VLOOKUP($M324,$AP:$BC,MATCH($AZ$1,$AP$1:$BC$1,0),0),
IF(OR($M324="지정 캐릭터",IF(ISERROR(FIND("지정 캐릭터 LBP",$M324)),0,1)),
  IF(AND(OR($B324=10,$B324=11),$M324=OFFSET($M324,-1,0)),OFFSET(R324,-1,0),
    INT(VLOOKUP($M324,$AP:$BC,MATCH($AZ$1,$AP$1:$BC$1,0),0)*(VLOOKUP($N324,[2]ActorTable!$1:$1048576,MATCH("표준 DI pr Min",[2]ActorTable!$1:$1,0),0)+$I324*(VLOOKUP($N324,[2]ActorTable!$1:$1048576,MATCH("표준 DI pr Max",[2]ActorTable!$1:$1,0),0)-VLOOKUP($N324,[2]ActorTable!$1:$1048576,MATCH("표준 DI pr Min",[2]ActorTable!$1:$1,0),0)+1)))),
IF($M324="안 지정 캐릭터 영웅등급",
  IF(AND(OR($B324=10,$B324=11),$M324=OFFSET($M324,-1,0)),OFFSET(R324,-1,0),
    VLOOKUP($M324,$AP:$BC,MATCH($AZ$1,$AP$1:$BC$1,0),0)+INT($I324*(VLOOKUP($M324,$AP:$BC,MATCH($BA$1,$AP$1:$BC$1,0),0)-VLOOKUP($M324,$AP:$BC,MATCH($AZ$1,$AP$1:$BC$1,0),0)+1))),
IF($M324="지정 캐릭터 PP",
  IF(AND(OR($B324=10,$B324=11),$M324=OFFSET($M324,-1,0)),OFFSET(R324,-1,0),
    INT($O324*VLOOKUP($M324,$AP:$BC,MATCH($AZ$1,$AP$1:$BC$1,0),0)*IF($O324&lt;=15,1,1+($O324-15)^0.5/8)*CHOOSE(MID($N324,7,1)+1,1,1.25,2)*(VLOOKUP($M324,$AP:$BC,MATCH($BA$1,$AP$1:$BC$1,0),0)+$I324*(VLOOKUP($M324,$AP:$BC,MATCH($BB$1,$AP$1:$BC$1,0),0)-VLOOKUP($M324,$AP:$BC,MATCH($BA$1,$AP$1:$BC$1,0),0))))),
IF(OR($M324="안 지정 캐릭터 PP 일반등급",$M324="안 지정 캐릭터 PP 영웅등급"),
  IF(AND(OR($B324=10,$B324=11),$M324=OFFSET($M324,-1,0)),OFFSET(R324,-1,0),
    $O324*VLOOKUP($M324,$AP:$BC,MATCH($AZ$1,$AP$1:$BC$1,0),0)),
"그외없음")))))))</f>
        <v>삭제</v>
      </c>
      <c r="S324" t="str">
        <f ca="1">IF(OR(ISNUMBER(N324),N324="삭제",ISBLANK(N324)),"",
IF(LEFT(N324,5)="Equip",
  IF($BP$1&lt;VLOOKUP(N324,[1]EquipTable!$1:$1048576,MATCH("업데이트순번",[1]EquipTable!$1:$1,0),0),"업데이트순번이상",""),
IF(LEFT(N324,5)="Actor",
  IF($BY$1&lt;VLOOKUP(N324,[2]ActorTable!$1:$1048576,MATCH("업데이트순번",[2]ActorTable!$1:$1,0),0),"업데이트순번이상",""),
"그외없음")))</f>
        <v/>
      </c>
      <c r="T324" t="str">
        <f ca="1">IF(OR(ISNUMBER(N324),N324="삭제",ISBLANK(N324)),"",
IF(LEFT(N324,5)="Equip",IF(MID(N324,7,1)="4","전설",""),
IF(LEFT(N324,5)="Actor",IF(MID(N324,7,1)="2","전설",""),
"그외없음")))</f>
        <v/>
      </c>
      <c r="AA324" t="str">
        <f ca="1">IF(ISBLANK(AB324),"",
VLOOKUP(AB324,OFFSET(INDIRECT("$A:$B"),0,MATCH(AB$1&amp;"_Verify",INDIRECT("$1:$1"),0)-1),2,0)
)</f>
        <v>fc</v>
      </c>
      <c r="AB324" t="s">
        <v>85</v>
      </c>
      <c r="AC324" t="s">
        <v>480</v>
      </c>
      <c r="AD324">
        <v>1</v>
      </c>
      <c r="AE324" t="s">
        <v>129</v>
      </c>
      <c r="AF324">
        <v>229</v>
      </c>
      <c r="AG324">
        <v>159</v>
      </c>
      <c r="AH324" t="str">
        <f>IF(OR(ISNUMBER(AC324),AC324="삭제",ISBLANK(AC324)),"",
IF(LEFT(AC324,5)="Equip",
  IF($BP$1&lt;VLOOKUP(AC324,[1]EquipTable!$1:$1048576,MATCH("업데이트순번",[1]EquipTable!$1:$1,0),0),"업데이트순번이상",""),
IF(LEFT(AC324,5)="Actor",
  IF($BY$1&lt;VLOOKUP(AC324,[2]ActorTable!$1:$1048576,MATCH("업데이트순번",[2]ActorTable!$1:$1,0),0),"업데이트순번이상",""),
"그외없음")))</f>
        <v/>
      </c>
      <c r="AI324" s="11" t="str">
        <f>IF(OR(ISNUMBER(AC324),AC324="삭제",ISBLANK(AC324)),"",
IF(LEFT(AC324,5)="Equip",IF(MID(AC324,7,1)="4","전설",""),
IF(LEFT(AC324,5)="Actor",IF(MID(AC324,7,1)="2","전설",""),
"그외없음")))</f>
        <v/>
      </c>
      <c r="AJ324" t="str">
        <f>IF(ISBLANK($AB324),"",
IF(AND($B324&gt;=VLOOKUP($AB324,$AP:$AS,3,0),$B324&lt;=VLOOKUP($AB324,$AP:$AS,4,0)),"","슬롯타입이상"))</f>
        <v/>
      </c>
      <c r="AK324" t="str">
        <f>IF(OR(
  AND(NOT(ISERROR(FIND("상자",AB324))),ISBLANK(AC324)),
  AND(ISBLANK(AB324),ISBLANK(AC324)),
  AND(NOT(ISERROR(FIND("안 지정",AB324))),ISNUMBER(AC324))),"",
IF(AND(NOT(ISERROR(FIND("상자",AB324))),NOT(ISBLANK(AC324))),"밸류불필요",
IF(AND(NOT(ISERROR(FIND("안 지정",AB324))),NOT(ISNUMBER(AC324))),"숫자필요",
IF(NOT(ISERROR(FIND("장비",AB324))),
  IFERROR(VLOOKUP(AC324,[1]EquipTable!$A:$T,MATCH("이름참고",[1]EquipTable!$1:$1,0),0),"장비없음"),
IF(NOT(ISERROR(FIND("캐릭터",AB324))),
  IFERROR(VLOOKUP(AC324,[2]ActorTable!$A:$H,MATCH("이름참고",[2]ActorTable!$1:$1,0),0),"캐릭터없음"),
"")))))</f>
        <v>오비우스</v>
      </c>
      <c r="AL324">
        <v>1</v>
      </c>
      <c r="AM324" t="str">
        <f ca="1">IF(ROW()=2,AN324,OFFSET(AM324,-1,0)&amp;IF(LEN(AN324)=0,"",","&amp;AN324))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v>
      </c>
      <c r="AN324" t="str">
        <f ca="1">IF(AL324&lt;&gt;1,"",
"{"""&amp;A$1&amp;""":"&amp;A324
&amp;","""&amp;B$1&amp;""":"&amp;B324
&amp;IF(LEN(AA324)=0,"",","""&amp;AA$1&amp;""":"""&amp;AA324&amp;"""")
&amp;IF(LEN(AC324)=0,"",","""&amp;AC$1&amp;""":"""&amp;AC324&amp;"""")
&amp;IF(LEN(AD324)=0,"",","""&amp;AD$1&amp;""":"&amp;AD324)
&amp;IF(LEN(AE324)=0,"",","""&amp;AE$1&amp;""":"""&amp;AE324&amp;"""")
&amp;IF(LEN(AF324)=0,"",","""&amp;AF$1&amp;""":"&amp;AF324)
&amp;IF(LEN(AG324)=0,"",","""&amp;AG$1&amp;""":"&amp;AG324)&amp;"}")</f>
        <v>{"dy":13,"sl":10,"tp":"fc","vl":"Actor1141","cn":1,"pt":"DI","pp":229,"pr":159}</v>
      </c>
    </row>
    <row r="325" spans="1:40">
      <c r="A325">
        <v>14</v>
      </c>
      <c r="B325">
        <v>10</v>
      </c>
      <c r="C325">
        <f>IF(B325&lt;=9,0,
IF(B325=10,1,2))</f>
        <v>1</v>
      </c>
      <c r="D325">
        <f ca="1">RAND()</f>
        <v>0.11811805441430256</v>
      </c>
      <c r="E325">
        <f ca="1">RAND()</f>
        <v>0.42090382978870022</v>
      </c>
      <c r="F325">
        <f ca="1">RAND()</f>
        <v>0.94372839284322441</v>
      </c>
      <c r="G325">
        <f ca="1">RAND()</f>
        <v>0.4799600275750826</v>
      </c>
      <c r="H325">
        <f ca="1">RAND()</f>
        <v>0.53822439818638834</v>
      </c>
      <c r="I325">
        <f ca="1">RAND()</f>
        <v>0.41666375246337128</v>
      </c>
      <c r="M325" t="str">
        <f ca="1">IF(LEN(J325)&lt;&gt;0,J325,VLOOKUP(D325+$B325,$BJ:$BK,MATCH($BK$1,$BJ$1:$BK$1,0),1))</f>
        <v>삭제</v>
      </c>
      <c r="N325" t="str">
        <f ca="1">IF(LEN(K325)&lt;&gt;0,
  IF(LEN($J325)=0,"두 칸 모두 입력",
  IF($J325="지정 장비",K325,INDEX($CA:$CA,MATCH(K325,$CB:$CB,0)))),
IF($M325="삭제","삭제",
IF($M325="지정 장비",VLOOKUP($E325,OFFSET($BS:$BV,0,IF($B325=6,1,IF($B325=7,2,0))),MATCH($BV$1,OFFSET($BS$1:$BV$1,0,IF($B325=6,1,IF($B325=7,2,0))),0),1),
IF(OR($M325="캐릭터 상자 일반등급",$M325="캐릭터 상자 영웅등급"),"삭제",
IF(OR($M325="지정 캐릭터",$M325="지정 캐릭터 PP",IF(ISERROR(FIND("지정 캐릭터 LBP",$M325)),0,1)),
  IF(AND(OR($B325=10,$B325=11),$M325=OFFSET($M325,-1,0)),OFFSET(N325,-1,0),VLOOKUP($E325,$BZ:$CA,MATCH($CA$1,$BZ$1:$CA$1,0),1)),
IF(OR($M325="안 지정 캐릭터 영웅등급",$M325="안 지정 캐릭터 PP 일반등급",$M325="안 지정 캐릭터 PP 영웅등급"),
  IF(AND(OR($B325=10,$B325=11),$M325=OFFSET($M325,-1,0)),OFFSET(N325,-1,0),INT($E325*100000)),
"그외없음"))))))</f>
        <v>삭제</v>
      </c>
      <c r="O325" t="str">
        <f ca="1">IF(LEN(L325)&lt;&gt;0,
  IF(OR(LEN($J325)=0,LEN($K325)=0),"세 칸 모두 입력",L325),
IF($M325="삭제","삭제",
IF(OR($M325="지정 장비",$M325="캐릭터 상자 일반등급",$M325="캐릭터 상자 영웅등급",$M325="지정 캐릭터",IF(ISERROR(FIND("지정 캐릭터 LBP",$M325)),0,1),$M325="안 지정 캐릭터 영웅등급"),1,
IF($M325="지정 캐릭터 PP",
  IF(AND(OR($B325=10,$B325=11),$M325=OFFSET($M325,-1,0)),OFFSET(O325,-1,0),
    VLOOKUP($M325,$AP:$BB,MATCH($AX$1,$AP$1:$BB$1,0),0)+INT($E325*(VLOOKUP($M325,$AP:$BB,MATCH($AY$1,$AP$1:$BB$1,0),0)-VLOOKUP($M325,$AP:$BB,MATCH($AX$1,$AP$1:$BB$1,0),0)+1))),
IF(OR($M325="안 지정 캐릭터 PP 일반등급",$M325="안 지정 캐릭터 PP 영웅등급"),
  IF(AND(OR($B325=10,$B325=11),$M325=OFFSET($M325,-1,0)),OFFSET(O325,-1,0),
    VLOOKUP($M325,$AP:$BB,MATCH($AX$1,$AP$1:$BB$1,0),0)+INT($E325*(VLOOKUP($M325,$AP:$BB,MATCH($AY$1,$AP$1:$BB$1,0),0)-VLOOKUP($M325,$AP:$BB,MATCH($AX$1,$AP$1:$BB$1,0),0)+1))),
"그외없음")))))</f>
        <v>삭제</v>
      </c>
      <c r="P325" t="str">
        <f ca="1">IF($M325="삭제","삭제",
IF($M325="지정 장비",
  IF(ISBLANK(VLOOKUP($N325,[1]EquipTable!$1:$1048576,MATCH("표준 GO pr Min",[1]EquipTable!$1:$1,0),0)),"DI",
    IF(ISBLANK(VLOOKUP($N325,[1]EquipTable!$1:$1048576,MATCH("표준 DI pr Min",[1]EquipTable!$1:$1,0),0)),"GO",
      IF(G325&lt;IF($B325&lt;=1,0.5,0.25),"DI","GO"))),
IF(OR($M325="캐릭터 상자 일반등급",$M325="캐릭터 상자 영웅등급"),"DI",
IF(OR($M325="지정 캐릭터",IF(ISERROR(FIND("지정 캐릭터 LBP",$M325)),0,1),$M325="안 지정 캐릭터 영웅등급"),"DI",
IF($M325="지정 캐릭터 PP","DI",
IF(OR($M325="안 지정 캐릭터 PP 일반등급",$M325="안 지정 캐릭터 PP 영웅등급"),"GO",
"그외없음"))))))</f>
        <v>삭제</v>
      </c>
      <c r="Q325" t="str">
        <f ca="1">IF($M325="삭제","삭제",
IF($P325="GO","삭제",
IF($M325="지정 장비",
  IF(ISBLANK(VLOOKUP($N325,[1]EquipTable!$1:$1048576,MATCH("표준 DI pp Min",[1]EquipTable!$1:$1,0),0)),"삭제",
    VLOOKUP($N325,[1]EquipTable!$1:$1048576,MATCH("표준 DI pp Min",[1]EquipTable!$1:$1,0),0)+INT($H325*(VLOOKUP($N325,[1]EquipTable!$1:$1048576,MATCH("표준 DI pp Max",[1]EquipTable!$1:$1,0),0)-VLOOKUP($N325,[1]EquipTable!$1:$1048576,MATCH("표준 DI pp Min",[1]EquipTable!$1:$1,0),0)+1))),
IF(OR($M325="캐릭터 상자 일반등급",$M325="캐릭터 상자 영웅등급"),"삭제",
IF(OR($M325="지정 캐릭터",IF(ISERROR(FIND("지정 캐릭터 LBP",$M325)),0,1)),
  IF(AND(OR($B325=10,$B325=11),$M325=OFFSET($M325,-1,0)),OFFSET(Q325,-1,0),
    IF(ISBLANK(VLOOKUP($N325,[2]ActorTable!$1:$1048576,MATCH("표준 DI pp Min",[2]ActorTable!$1:$1,0),0)),"삭제",
      INT(VLOOKUP($M325,$AP:$BC,MATCH($AZ$1,$AP$1:$BC$1,0),0)*(VLOOKUP($N325,[2]ActorTable!$1:$1048576,MATCH("표준 DI pp Min",[2]ActorTable!$1:$1,0),0)+$H325*(VLOOKUP($N325,[2]ActorTable!$1:$1048576,MATCH("표준 DI pp Max",[2]ActorTable!$1:$1,0),0)-VLOOKUP($N325,[2]ActorTable!$1:$1048576,MATCH("표준 DI pp Min",[2]ActorTable!$1:$1,0),0)+1))))),
IF($M325="안 지정 캐릭터 영웅등급",
  IF(AND(OR($B325=10,$B325=11),$M325=OFFSET($M325,-1,0)),OFFSET(Q325,-1,0),
    VLOOKUP($M325,$AP:$BC,MATCH($BB$1,$AP$1:$BC$1,0),0)+INT($H325*(VLOOKUP($M325,$AP:$BC,MATCH($BC$1,$AP$1:$BC$1,0),0)-VLOOKUP($M325,$AP:$BC,MATCH($BB$1,$AP$1:$BC$1,0),0)+1))),
IF($M325="지정 캐릭터 PP",
  IF(AND(OR($B325=10,$B325=11),$M325=OFFSET($M325,-1,0)),OFFSET(Q325,-1,0),
    INT($O325*VLOOKUP($M325,$AP:$BC,MATCH($AZ$1,$AP$1:$BC$1,0),0)*IF($O325&lt;=15,1,1+($O325-15)^0.5/8)*CHOOSE(MID($N325,7,1)+1,1,1.25,2))),
"그외없음")))))))</f>
        <v>삭제</v>
      </c>
      <c r="R325" t="str">
        <f ca="1">IF($M325="삭제","삭제",
IF($M325="지정 장비",
  IF($P325="DI",
    VLOOKUP($N325,[1]EquipTable!$1:$1048576,MATCH("표준 DI pr Min",[1]EquipTable!$1:$1,0),0)+INT($I325*(VLOOKUP($N325,[1]EquipTable!$1:$1048576,MATCH("표준 DI pr Max",[1]EquipTable!$1:$1,0),0)-VLOOKUP($N325,[1]EquipTable!$1:$1048576,MATCH("표준 DI pr Min",[1]EquipTable!$1:$1,0),0)+1)),
    ROUNDDOWN(VLOOKUP($N325,[1]EquipTable!$1:$1048576,MATCH("표준 GO pr Min",[1]EquipTable!$1:$1,0),0)+INT($I325*(VLOOKUP($N325,[1]EquipTable!$1:$1048576,MATCH("표준 GO pr Max",[1]EquipTable!$1:$1,0),0)-VLOOKUP($N325,[1]EquipTable!$1:$1048576,MATCH("표준 GO pr Min",[1]EquipTable!$1:$1,0),0)+100)),-2)),
IF(OR($M325="캐릭터 상자 일반등급",$M325="캐릭터 상자 영웅등급"),VLOOKUP($M325,$AP:$BC,MATCH($AZ$1,$AP$1:$BC$1,0),0),
IF(OR($M325="지정 캐릭터",IF(ISERROR(FIND("지정 캐릭터 LBP",$M325)),0,1)),
  IF(AND(OR($B325=10,$B325=11),$M325=OFFSET($M325,-1,0)),OFFSET(R325,-1,0),
    INT(VLOOKUP($M325,$AP:$BC,MATCH($AZ$1,$AP$1:$BC$1,0),0)*(VLOOKUP($N325,[2]ActorTable!$1:$1048576,MATCH("표준 DI pr Min",[2]ActorTable!$1:$1,0),0)+$I325*(VLOOKUP($N325,[2]ActorTable!$1:$1048576,MATCH("표준 DI pr Max",[2]ActorTable!$1:$1,0),0)-VLOOKUP($N325,[2]ActorTable!$1:$1048576,MATCH("표준 DI pr Min",[2]ActorTable!$1:$1,0),0)+1)))),
IF($M325="안 지정 캐릭터 영웅등급",
  IF(AND(OR($B325=10,$B325=11),$M325=OFFSET($M325,-1,0)),OFFSET(R325,-1,0),
    VLOOKUP($M325,$AP:$BC,MATCH($AZ$1,$AP$1:$BC$1,0),0)+INT($I325*(VLOOKUP($M325,$AP:$BC,MATCH($BA$1,$AP$1:$BC$1,0),0)-VLOOKUP($M325,$AP:$BC,MATCH($AZ$1,$AP$1:$BC$1,0),0)+1))),
IF($M325="지정 캐릭터 PP",
  IF(AND(OR($B325=10,$B325=11),$M325=OFFSET($M325,-1,0)),OFFSET(R325,-1,0),
    INT($O325*VLOOKUP($M325,$AP:$BC,MATCH($AZ$1,$AP$1:$BC$1,0),0)*IF($O325&lt;=15,1,1+($O325-15)^0.5/8)*CHOOSE(MID($N325,7,1)+1,1,1.25,2)*(VLOOKUP($M325,$AP:$BC,MATCH($BA$1,$AP$1:$BC$1,0),0)+$I325*(VLOOKUP($M325,$AP:$BC,MATCH($BB$1,$AP$1:$BC$1,0),0)-VLOOKUP($M325,$AP:$BC,MATCH($BA$1,$AP$1:$BC$1,0),0))))),
IF(OR($M325="안 지정 캐릭터 PP 일반등급",$M325="안 지정 캐릭터 PP 영웅등급"),
  IF(AND(OR($B325=10,$B325=11),$M325=OFFSET($M325,-1,0)),OFFSET(R325,-1,0),
    $O325*VLOOKUP($M325,$AP:$BC,MATCH($AZ$1,$AP$1:$BC$1,0),0)),
"그외없음")))))))</f>
        <v>삭제</v>
      </c>
      <c r="S325" t="str">
        <f ca="1">IF(OR(ISNUMBER(N325),N325="삭제",ISBLANK(N325)),"",
IF(LEFT(N325,5)="Equip",
  IF($BP$1&lt;VLOOKUP(N325,[1]EquipTable!$1:$1048576,MATCH("업데이트순번",[1]EquipTable!$1:$1,0),0),"업데이트순번이상",""),
IF(LEFT(N325,5)="Actor",
  IF($BY$1&lt;VLOOKUP(N325,[2]ActorTable!$1:$1048576,MATCH("업데이트순번",[2]ActorTable!$1:$1,0),0),"업데이트순번이상",""),
"그외없음")))</f>
        <v/>
      </c>
      <c r="T325" t="str">
        <f ca="1">IF(OR(ISNUMBER(N325),N325="삭제",ISBLANK(N325)),"",
IF(LEFT(N325,5)="Equip",IF(MID(N325,7,1)="4","전설",""),
IF(LEFT(N325,5)="Actor",IF(MID(N325,7,1)="2","전설",""),
"그외없음")))</f>
        <v/>
      </c>
      <c r="AA325" t="str">
        <f ca="1">IF(ISBLANK(AB325),"",
VLOOKUP(AB325,OFFSET(INDIRECT("$A:$B"),0,MATCH(AB$1&amp;"_Verify",INDIRECT("$1:$1"),0)-1),2,0)
)</f>
        <v/>
      </c>
      <c r="AH325" t="str">
        <f>IF(OR(ISNUMBER(AC325),AC325="삭제",ISBLANK(AC325)),"",
IF(LEFT(AC325,5)="Equip",
  IF($BP$1&lt;VLOOKUP(AC325,[1]EquipTable!$1:$1048576,MATCH("업데이트순번",[1]EquipTable!$1:$1,0),0),"업데이트순번이상",""),
IF(LEFT(AC325,5)="Actor",
  IF($BY$1&lt;VLOOKUP(AC325,[2]ActorTable!$1:$1048576,MATCH("업데이트순번",[2]ActorTable!$1:$1,0),0),"업데이트순번이상",""),
"그외없음")))</f>
        <v/>
      </c>
      <c r="AI325" s="11" t="str">
        <f>IF(OR(ISNUMBER(AC325),AC325="삭제",ISBLANK(AC325)),"",
IF(LEFT(AC325,5)="Equip",IF(MID(AC325,7,1)="4","전설",""),
IF(LEFT(AC325,5)="Actor",IF(MID(AC325,7,1)="2","전설",""),
"그외없음")))</f>
        <v/>
      </c>
      <c r="AJ325" t="str">
        <f>IF(ISBLANK($AB325),"",
IF(AND($B325&gt;=VLOOKUP($AB325,$AP:$AS,3,0),$B325&lt;=VLOOKUP($AB325,$AP:$AS,4,0)),"","슬롯타입이상"))</f>
        <v/>
      </c>
      <c r="AK325" t="str">
        <f>IF(OR(
  AND(NOT(ISERROR(FIND("상자",AB325))),ISBLANK(AC325)),
  AND(ISBLANK(AB325),ISBLANK(AC325)),
  AND(NOT(ISERROR(FIND("안 지정",AB325))),ISNUMBER(AC325))),"",
IF(AND(NOT(ISERROR(FIND("상자",AB325))),NOT(ISBLANK(AC325))),"밸류불필요",
IF(AND(NOT(ISERROR(FIND("안 지정",AB325))),NOT(ISNUMBER(AC325))),"숫자필요",
IF(NOT(ISERROR(FIND("장비",AB325))),
  IFERROR(VLOOKUP(AC325,[1]EquipTable!$A:$T,MATCH("이름참고",[1]EquipTable!$1:$1,0),0),"장비없음"),
IF(NOT(ISERROR(FIND("캐릭터",AB325))),
  IFERROR(VLOOKUP(AC325,[2]ActorTable!$A:$H,MATCH("이름참고",[2]ActorTable!$1:$1,0),0),"캐릭터없음"),
"")))))</f>
        <v/>
      </c>
      <c r="AL325">
        <v>1</v>
      </c>
      <c r="AM325" t="str">
        <f ca="1">IF(ROW()=2,AN325,OFFSET(AM325,-1,0)&amp;IF(LEN(AN325)=0,"",","&amp;AN325))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v>
      </c>
      <c r="AN325" t="str">
        <f ca="1">IF(AL325&lt;&gt;1,"",
"{"""&amp;A$1&amp;""":"&amp;A325
&amp;","""&amp;B$1&amp;""":"&amp;B325
&amp;IF(LEN(AA325)=0,"",","""&amp;AA$1&amp;""":"""&amp;AA325&amp;"""")
&amp;IF(LEN(AC325)=0,"",","""&amp;AC$1&amp;""":"""&amp;AC325&amp;"""")
&amp;IF(LEN(AD325)=0,"",","""&amp;AD$1&amp;""":"&amp;AD325)
&amp;IF(LEN(AE325)=0,"",","""&amp;AE$1&amp;""":"""&amp;AE325&amp;"""")
&amp;IF(LEN(AF325)=0,"",","""&amp;AF$1&amp;""":"&amp;AF325)
&amp;IF(LEN(AG325)=0,"",","""&amp;AG$1&amp;""":"&amp;AG325)&amp;"}")</f>
        <v>{"dy":14,"sl":10}</v>
      </c>
    </row>
    <row r="326" spans="1:40">
      <c r="A326">
        <v>15</v>
      </c>
      <c r="B326">
        <v>10</v>
      </c>
      <c r="C326">
        <f>IF(B326&lt;=9,0,
IF(B326=10,1,2))</f>
        <v>1</v>
      </c>
      <c r="D326">
        <f ca="1">RAND()</f>
        <v>0.48460534647656828</v>
      </c>
      <c r="E326">
        <f ca="1">RAND()</f>
        <v>0.15211652819146615</v>
      </c>
      <c r="F326">
        <f ca="1">RAND()</f>
        <v>0.63418305316193058</v>
      </c>
      <c r="G326">
        <f ca="1">RAND()</f>
        <v>5.2524719812071963E-2</v>
      </c>
      <c r="H326">
        <f ca="1">RAND()</f>
        <v>0.9356313025377857</v>
      </c>
      <c r="I326">
        <f ca="1">RAND()</f>
        <v>0.2726661417781705</v>
      </c>
      <c r="M326" t="str">
        <f ca="1">IF(LEN(J326)&lt;&gt;0,J326,VLOOKUP(D326+$B326,$BJ:$BK,MATCH($BK$1,$BJ$1:$BK$1,0),1))</f>
        <v>삭제</v>
      </c>
      <c r="N326" t="str">
        <f ca="1">IF(LEN(K326)&lt;&gt;0,
  IF(LEN($J326)=0,"두 칸 모두 입력",
  IF($J326="지정 장비",K326,INDEX($CA:$CA,MATCH(K326,$CB:$CB,0)))),
IF($M326="삭제","삭제",
IF($M326="지정 장비",VLOOKUP($E326,OFFSET($BS:$BV,0,IF($B326=6,1,IF($B326=7,2,0))),MATCH($BV$1,OFFSET($BS$1:$BV$1,0,IF($B326=6,1,IF($B326=7,2,0))),0),1),
IF(OR($M326="캐릭터 상자 일반등급",$M326="캐릭터 상자 영웅등급"),"삭제",
IF(OR($M326="지정 캐릭터",$M326="지정 캐릭터 PP",IF(ISERROR(FIND("지정 캐릭터 LBP",$M326)),0,1)),
  IF(AND(OR($B326=10,$B326=11),$M326=OFFSET($M326,-1,0)),OFFSET(N326,-1,0),VLOOKUP($E326,$BZ:$CA,MATCH($CA$1,$BZ$1:$CA$1,0),1)),
IF(OR($M326="안 지정 캐릭터 영웅등급",$M326="안 지정 캐릭터 PP 일반등급",$M326="안 지정 캐릭터 PP 영웅등급"),
  IF(AND(OR($B326=10,$B326=11),$M326=OFFSET($M326,-1,0)),OFFSET(N326,-1,0),INT($E326*100000)),
"그외없음"))))))</f>
        <v>삭제</v>
      </c>
      <c r="O326" t="str">
        <f ca="1">IF(LEN(L326)&lt;&gt;0,
  IF(OR(LEN($J326)=0,LEN($K326)=0),"세 칸 모두 입력",L326),
IF($M326="삭제","삭제",
IF(OR($M326="지정 장비",$M326="캐릭터 상자 일반등급",$M326="캐릭터 상자 영웅등급",$M326="지정 캐릭터",IF(ISERROR(FIND("지정 캐릭터 LBP",$M326)),0,1),$M326="안 지정 캐릭터 영웅등급"),1,
IF($M326="지정 캐릭터 PP",
  IF(AND(OR($B326=10,$B326=11),$M326=OFFSET($M326,-1,0)),OFFSET(O326,-1,0),
    VLOOKUP($M326,$AP:$BB,MATCH($AX$1,$AP$1:$BB$1,0),0)+INT($E326*(VLOOKUP($M326,$AP:$BB,MATCH($AY$1,$AP$1:$BB$1,0),0)-VLOOKUP($M326,$AP:$BB,MATCH($AX$1,$AP$1:$BB$1,0),0)+1))),
IF(OR($M326="안 지정 캐릭터 PP 일반등급",$M326="안 지정 캐릭터 PP 영웅등급"),
  IF(AND(OR($B326=10,$B326=11),$M326=OFFSET($M326,-1,0)),OFFSET(O326,-1,0),
    VLOOKUP($M326,$AP:$BB,MATCH($AX$1,$AP$1:$BB$1,0),0)+INT($E326*(VLOOKUP($M326,$AP:$BB,MATCH($AY$1,$AP$1:$BB$1,0),0)-VLOOKUP($M326,$AP:$BB,MATCH($AX$1,$AP$1:$BB$1,0),0)+1))),
"그외없음")))))</f>
        <v>삭제</v>
      </c>
      <c r="P326" t="str">
        <f ca="1">IF($M326="삭제","삭제",
IF($M326="지정 장비",
  IF(ISBLANK(VLOOKUP($N326,[1]EquipTable!$1:$1048576,MATCH("표준 GO pr Min",[1]EquipTable!$1:$1,0),0)),"DI",
    IF(ISBLANK(VLOOKUP($N326,[1]EquipTable!$1:$1048576,MATCH("표준 DI pr Min",[1]EquipTable!$1:$1,0),0)),"GO",
      IF(G326&lt;IF($B326&lt;=1,0.5,0.25),"DI","GO"))),
IF(OR($M326="캐릭터 상자 일반등급",$M326="캐릭터 상자 영웅등급"),"DI",
IF(OR($M326="지정 캐릭터",IF(ISERROR(FIND("지정 캐릭터 LBP",$M326)),0,1),$M326="안 지정 캐릭터 영웅등급"),"DI",
IF($M326="지정 캐릭터 PP","DI",
IF(OR($M326="안 지정 캐릭터 PP 일반등급",$M326="안 지정 캐릭터 PP 영웅등급"),"GO",
"그외없음"))))))</f>
        <v>삭제</v>
      </c>
      <c r="Q326" t="str">
        <f ca="1">IF($M326="삭제","삭제",
IF($P326="GO","삭제",
IF($M326="지정 장비",
  IF(ISBLANK(VLOOKUP($N326,[1]EquipTable!$1:$1048576,MATCH("표준 DI pp Min",[1]EquipTable!$1:$1,0),0)),"삭제",
    VLOOKUP($N326,[1]EquipTable!$1:$1048576,MATCH("표준 DI pp Min",[1]EquipTable!$1:$1,0),0)+INT($H326*(VLOOKUP($N326,[1]EquipTable!$1:$1048576,MATCH("표준 DI pp Max",[1]EquipTable!$1:$1,0),0)-VLOOKUP($N326,[1]EquipTable!$1:$1048576,MATCH("표준 DI pp Min",[1]EquipTable!$1:$1,0),0)+1))),
IF(OR($M326="캐릭터 상자 일반등급",$M326="캐릭터 상자 영웅등급"),"삭제",
IF(OR($M326="지정 캐릭터",IF(ISERROR(FIND("지정 캐릭터 LBP",$M326)),0,1)),
  IF(AND(OR($B326=10,$B326=11),$M326=OFFSET($M326,-1,0)),OFFSET(Q326,-1,0),
    IF(ISBLANK(VLOOKUP($N326,[2]ActorTable!$1:$1048576,MATCH("표준 DI pp Min",[2]ActorTable!$1:$1,0),0)),"삭제",
      INT(VLOOKUP($M326,$AP:$BC,MATCH($AZ$1,$AP$1:$BC$1,0),0)*(VLOOKUP($N326,[2]ActorTable!$1:$1048576,MATCH("표준 DI pp Min",[2]ActorTable!$1:$1,0),0)+$H326*(VLOOKUP($N326,[2]ActorTable!$1:$1048576,MATCH("표준 DI pp Max",[2]ActorTable!$1:$1,0),0)-VLOOKUP($N326,[2]ActorTable!$1:$1048576,MATCH("표준 DI pp Min",[2]ActorTable!$1:$1,0),0)+1))))),
IF($M326="안 지정 캐릭터 영웅등급",
  IF(AND(OR($B326=10,$B326=11),$M326=OFFSET($M326,-1,0)),OFFSET(Q326,-1,0),
    VLOOKUP($M326,$AP:$BC,MATCH($BB$1,$AP$1:$BC$1,0),0)+INT($H326*(VLOOKUP($M326,$AP:$BC,MATCH($BC$1,$AP$1:$BC$1,0),0)-VLOOKUP($M326,$AP:$BC,MATCH($BB$1,$AP$1:$BC$1,0),0)+1))),
IF($M326="지정 캐릭터 PP",
  IF(AND(OR($B326=10,$B326=11),$M326=OFFSET($M326,-1,0)),OFFSET(Q326,-1,0),
    INT($O326*VLOOKUP($M326,$AP:$BC,MATCH($AZ$1,$AP$1:$BC$1,0),0)*IF($O326&lt;=15,1,1+($O326-15)^0.5/8)*CHOOSE(MID($N326,7,1)+1,1,1.25,2))),
"그외없음")))))))</f>
        <v>삭제</v>
      </c>
      <c r="R326" t="str">
        <f ca="1">IF($M326="삭제","삭제",
IF($M326="지정 장비",
  IF($P326="DI",
    VLOOKUP($N326,[1]EquipTable!$1:$1048576,MATCH("표준 DI pr Min",[1]EquipTable!$1:$1,0),0)+INT($I326*(VLOOKUP($N326,[1]EquipTable!$1:$1048576,MATCH("표준 DI pr Max",[1]EquipTable!$1:$1,0),0)-VLOOKUP($N326,[1]EquipTable!$1:$1048576,MATCH("표준 DI pr Min",[1]EquipTable!$1:$1,0),0)+1)),
    ROUNDDOWN(VLOOKUP($N326,[1]EquipTable!$1:$1048576,MATCH("표준 GO pr Min",[1]EquipTable!$1:$1,0),0)+INT($I326*(VLOOKUP($N326,[1]EquipTable!$1:$1048576,MATCH("표준 GO pr Max",[1]EquipTable!$1:$1,0),0)-VLOOKUP($N326,[1]EquipTable!$1:$1048576,MATCH("표준 GO pr Min",[1]EquipTable!$1:$1,0),0)+100)),-2)),
IF(OR($M326="캐릭터 상자 일반등급",$M326="캐릭터 상자 영웅등급"),VLOOKUP($M326,$AP:$BC,MATCH($AZ$1,$AP$1:$BC$1,0),0),
IF(OR($M326="지정 캐릭터",IF(ISERROR(FIND("지정 캐릭터 LBP",$M326)),0,1)),
  IF(AND(OR($B326=10,$B326=11),$M326=OFFSET($M326,-1,0)),OFFSET(R326,-1,0),
    INT(VLOOKUP($M326,$AP:$BC,MATCH($AZ$1,$AP$1:$BC$1,0),0)*(VLOOKUP($N326,[2]ActorTable!$1:$1048576,MATCH("표준 DI pr Min",[2]ActorTable!$1:$1,0),0)+$I326*(VLOOKUP($N326,[2]ActorTable!$1:$1048576,MATCH("표준 DI pr Max",[2]ActorTable!$1:$1,0),0)-VLOOKUP($N326,[2]ActorTable!$1:$1048576,MATCH("표준 DI pr Min",[2]ActorTable!$1:$1,0),0)+1)))),
IF($M326="안 지정 캐릭터 영웅등급",
  IF(AND(OR($B326=10,$B326=11),$M326=OFFSET($M326,-1,0)),OFFSET(R326,-1,0),
    VLOOKUP($M326,$AP:$BC,MATCH($AZ$1,$AP$1:$BC$1,0),0)+INT($I326*(VLOOKUP($M326,$AP:$BC,MATCH($BA$1,$AP$1:$BC$1,0),0)-VLOOKUP($M326,$AP:$BC,MATCH($AZ$1,$AP$1:$BC$1,0),0)+1))),
IF($M326="지정 캐릭터 PP",
  IF(AND(OR($B326=10,$B326=11),$M326=OFFSET($M326,-1,0)),OFFSET(R326,-1,0),
    INT($O326*VLOOKUP($M326,$AP:$BC,MATCH($AZ$1,$AP$1:$BC$1,0),0)*IF($O326&lt;=15,1,1+($O326-15)^0.5/8)*CHOOSE(MID($N326,7,1)+1,1,1.25,2)*(VLOOKUP($M326,$AP:$BC,MATCH($BA$1,$AP$1:$BC$1,0),0)+$I326*(VLOOKUP($M326,$AP:$BC,MATCH($BB$1,$AP$1:$BC$1,0),0)-VLOOKUP($M326,$AP:$BC,MATCH($BA$1,$AP$1:$BC$1,0),0))))),
IF(OR($M326="안 지정 캐릭터 PP 일반등급",$M326="안 지정 캐릭터 PP 영웅등급"),
  IF(AND(OR($B326=10,$B326=11),$M326=OFFSET($M326,-1,0)),OFFSET(R326,-1,0),
    $O326*VLOOKUP($M326,$AP:$BC,MATCH($AZ$1,$AP$1:$BC$1,0),0)),
"그외없음")))))))</f>
        <v>삭제</v>
      </c>
      <c r="S326" t="str">
        <f ca="1">IF(OR(ISNUMBER(N326),N326="삭제",ISBLANK(N326)),"",
IF(LEFT(N326,5)="Equip",
  IF($BP$1&lt;VLOOKUP(N326,[1]EquipTable!$1:$1048576,MATCH("업데이트순번",[1]EquipTable!$1:$1,0),0),"업데이트순번이상",""),
IF(LEFT(N326,5)="Actor",
  IF($BY$1&lt;VLOOKUP(N326,[2]ActorTable!$1:$1048576,MATCH("업데이트순번",[2]ActorTable!$1:$1,0),0),"업데이트순번이상",""),
"그외없음")))</f>
        <v/>
      </c>
      <c r="T326" t="str">
        <f ca="1">IF(OR(ISNUMBER(N326),N326="삭제",ISBLANK(N326)),"",
IF(LEFT(N326,5)="Equip",IF(MID(N326,7,1)="4","전설",""),
IF(LEFT(N326,5)="Actor",IF(MID(N326,7,1)="2","전설",""),
"그외없음")))</f>
        <v/>
      </c>
      <c r="AA326" t="str">
        <f ca="1">IF(ISBLANK(AB326),"",
VLOOKUP(AB326,OFFSET(INDIRECT("$A:$B"),0,MATCH(AB$1&amp;"_Verify",INDIRECT("$1:$1"),0)-1),2,0)
)</f>
        <v>fc</v>
      </c>
      <c r="AB326" t="s">
        <v>85</v>
      </c>
      <c r="AC326" t="s">
        <v>491</v>
      </c>
      <c r="AD326">
        <v>1</v>
      </c>
      <c r="AE326" t="s">
        <v>129</v>
      </c>
      <c r="AF326">
        <v>820</v>
      </c>
      <c r="AG326">
        <v>479</v>
      </c>
      <c r="AH326" t="str">
        <f>IF(OR(ISNUMBER(AC326),AC326="삭제",ISBLANK(AC326)),"",
IF(LEFT(AC326,5)="Equip",
  IF($BP$1&lt;VLOOKUP(AC326,[1]EquipTable!$1:$1048576,MATCH("업데이트순번",[1]EquipTable!$1:$1,0),0),"업데이트순번이상",""),
IF(LEFT(AC326,5)="Actor",
  IF($BY$1&lt;VLOOKUP(AC326,[2]ActorTable!$1:$1048576,MATCH("업데이트순번",[2]ActorTable!$1:$1,0),0),"업데이트순번이상",""),
"그외없음")))</f>
        <v/>
      </c>
      <c r="AI326" s="11" t="str">
        <f>IF(OR(ISNUMBER(AC326),AC326="삭제",ISBLANK(AC326)),"",
IF(LEFT(AC326,5)="Equip",IF(MID(AC326,7,1)="4","전설",""),
IF(LEFT(AC326,5)="Actor",IF(MID(AC326,7,1)="2","전설",""),
"그외없음")))</f>
        <v>전설</v>
      </c>
      <c r="AJ326" t="str">
        <f>IF(ISBLANK($AB326),"",
IF(AND($B326&gt;=VLOOKUP($AB326,$AP:$AS,3,0),$B326&lt;=VLOOKUP($AB326,$AP:$AS,4,0)),"","슬롯타입이상"))</f>
        <v/>
      </c>
      <c r="AK326" t="str">
        <f>IF(OR(
  AND(NOT(ISERROR(FIND("상자",AB326))),ISBLANK(AC326)),
  AND(ISBLANK(AB326),ISBLANK(AC326)),
  AND(NOT(ISERROR(FIND("안 지정",AB326))),ISNUMBER(AC326))),"",
IF(AND(NOT(ISERROR(FIND("상자",AB326))),NOT(ISBLANK(AC326))),"밸류불필요",
IF(AND(NOT(ISERROR(FIND("안 지정",AB326))),NOT(ISNUMBER(AC326))),"숫자필요",
IF(NOT(ISERROR(FIND("장비",AB326))),
  IFERROR(VLOOKUP(AC326,[1]EquipTable!$A:$T,MATCH("이름참고",[1]EquipTable!$1:$1,0),0),"장비없음"),
IF(NOT(ISERROR(FIND("캐릭터",AB326))),
  IFERROR(VLOOKUP(AC326,[2]ActorTable!$A:$H,MATCH("이름참고",[2]ActorTable!$1:$1,0),0),"캐릭터없음"),
"")))))</f>
        <v>니엘</v>
      </c>
      <c r="AL326">
        <v>1</v>
      </c>
      <c r="AM326" t="str">
        <f ca="1">IF(ROW()=2,AN326,OFFSET(AM326,-1,0)&amp;IF(LEN(AN326)=0,"",","&amp;AN326))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v>
      </c>
      <c r="AN326" t="str">
        <f ca="1">IF(AL326&lt;&gt;1,"",
"{"""&amp;A$1&amp;""":"&amp;A326
&amp;","""&amp;B$1&amp;""":"&amp;B326
&amp;IF(LEN(AA326)=0,"",","""&amp;AA$1&amp;""":"""&amp;AA326&amp;"""")
&amp;IF(LEN(AC326)=0,"",","""&amp;AC$1&amp;""":"""&amp;AC326&amp;"""")
&amp;IF(LEN(AD326)=0,"",","""&amp;AD$1&amp;""":"&amp;AD326)
&amp;IF(LEN(AE326)=0,"",","""&amp;AE$1&amp;""":"""&amp;AE326&amp;"""")
&amp;IF(LEN(AF326)=0,"",","""&amp;AF$1&amp;""":"&amp;AF326)
&amp;IF(LEN(AG326)=0,"",","""&amp;AG$1&amp;""":"&amp;AG326)&amp;"}")</f>
        <v>{"dy":15,"sl":10,"tp":"fc","vl":"Actor2238","cn":1,"pt":"DI","pp":820,"pr":479}</v>
      </c>
    </row>
    <row r="327" spans="1:40">
      <c r="A327">
        <v>16</v>
      </c>
      <c r="B327">
        <v>10</v>
      </c>
      <c r="C327">
        <f>IF(B327&lt;=9,0,
IF(B327=10,1,2))</f>
        <v>1</v>
      </c>
      <c r="D327">
        <f ca="1">RAND()</f>
        <v>0.35719881127629061</v>
      </c>
      <c r="E327">
        <f ca="1">RAND()</f>
        <v>0.41208387691505632</v>
      </c>
      <c r="F327">
        <f ca="1">RAND()</f>
        <v>0.4223568221297086</v>
      </c>
      <c r="G327">
        <f ca="1">RAND()</f>
        <v>0.22276027778481278</v>
      </c>
      <c r="H327">
        <f ca="1">RAND()</f>
        <v>0.89292404543444881</v>
      </c>
      <c r="I327">
        <f ca="1">RAND()</f>
        <v>0.38588161656516728</v>
      </c>
      <c r="M327" t="str">
        <f ca="1">IF(LEN(J327)&lt;&gt;0,J327,VLOOKUP(D327+$B327,$BJ:$BK,MATCH($BK$1,$BJ$1:$BK$1,0),1))</f>
        <v>삭제</v>
      </c>
      <c r="N327" t="str">
        <f ca="1">IF(LEN(K327)&lt;&gt;0,
  IF(LEN($J327)=0,"두 칸 모두 입력",
  IF($J327="지정 장비",K327,INDEX($CA:$CA,MATCH(K327,$CB:$CB,0)))),
IF($M327="삭제","삭제",
IF($M327="지정 장비",VLOOKUP($E327,OFFSET($BS:$BV,0,IF($B327=6,1,IF($B327=7,2,0))),MATCH($BV$1,OFFSET($BS$1:$BV$1,0,IF($B327=6,1,IF($B327=7,2,0))),0),1),
IF(OR($M327="캐릭터 상자 일반등급",$M327="캐릭터 상자 영웅등급"),"삭제",
IF(OR($M327="지정 캐릭터",$M327="지정 캐릭터 PP",IF(ISERROR(FIND("지정 캐릭터 LBP",$M327)),0,1)),
  IF(AND(OR($B327=10,$B327=11),$M327=OFFSET($M327,-1,0)),OFFSET(N327,-1,0),VLOOKUP($E327,$BZ:$CA,MATCH($CA$1,$BZ$1:$CA$1,0),1)),
IF(OR($M327="안 지정 캐릭터 영웅등급",$M327="안 지정 캐릭터 PP 일반등급",$M327="안 지정 캐릭터 PP 영웅등급"),
  IF(AND(OR($B327=10,$B327=11),$M327=OFFSET($M327,-1,0)),OFFSET(N327,-1,0),INT($E327*100000)),
"그외없음"))))))</f>
        <v>삭제</v>
      </c>
      <c r="O327" t="str">
        <f ca="1">IF(LEN(L327)&lt;&gt;0,
  IF(OR(LEN($J327)=0,LEN($K327)=0),"세 칸 모두 입력",L327),
IF($M327="삭제","삭제",
IF(OR($M327="지정 장비",$M327="캐릭터 상자 일반등급",$M327="캐릭터 상자 영웅등급",$M327="지정 캐릭터",IF(ISERROR(FIND("지정 캐릭터 LBP",$M327)),0,1),$M327="안 지정 캐릭터 영웅등급"),1,
IF($M327="지정 캐릭터 PP",
  IF(AND(OR($B327=10,$B327=11),$M327=OFFSET($M327,-1,0)),OFFSET(O327,-1,0),
    VLOOKUP($M327,$AP:$BB,MATCH($AX$1,$AP$1:$BB$1,0),0)+INT($E327*(VLOOKUP($M327,$AP:$BB,MATCH($AY$1,$AP$1:$BB$1,0),0)-VLOOKUP($M327,$AP:$BB,MATCH($AX$1,$AP$1:$BB$1,0),0)+1))),
IF(OR($M327="안 지정 캐릭터 PP 일반등급",$M327="안 지정 캐릭터 PP 영웅등급"),
  IF(AND(OR($B327=10,$B327=11),$M327=OFFSET($M327,-1,0)),OFFSET(O327,-1,0),
    VLOOKUP($M327,$AP:$BB,MATCH($AX$1,$AP$1:$BB$1,0),0)+INT($E327*(VLOOKUP($M327,$AP:$BB,MATCH($AY$1,$AP$1:$BB$1,0),0)-VLOOKUP($M327,$AP:$BB,MATCH($AX$1,$AP$1:$BB$1,0),0)+1))),
"그외없음")))))</f>
        <v>삭제</v>
      </c>
      <c r="P327" t="str">
        <f ca="1">IF($M327="삭제","삭제",
IF($M327="지정 장비",
  IF(ISBLANK(VLOOKUP($N327,[1]EquipTable!$1:$1048576,MATCH("표준 GO pr Min",[1]EquipTable!$1:$1,0),0)),"DI",
    IF(ISBLANK(VLOOKUP($N327,[1]EquipTable!$1:$1048576,MATCH("표준 DI pr Min",[1]EquipTable!$1:$1,0),0)),"GO",
      IF(G327&lt;IF($B327&lt;=1,0.5,0.25),"DI","GO"))),
IF(OR($M327="캐릭터 상자 일반등급",$M327="캐릭터 상자 영웅등급"),"DI",
IF(OR($M327="지정 캐릭터",IF(ISERROR(FIND("지정 캐릭터 LBP",$M327)),0,1),$M327="안 지정 캐릭터 영웅등급"),"DI",
IF($M327="지정 캐릭터 PP","DI",
IF(OR($M327="안 지정 캐릭터 PP 일반등급",$M327="안 지정 캐릭터 PP 영웅등급"),"GO",
"그외없음"))))))</f>
        <v>삭제</v>
      </c>
      <c r="Q327" t="str">
        <f ca="1">IF($M327="삭제","삭제",
IF($P327="GO","삭제",
IF($M327="지정 장비",
  IF(ISBLANK(VLOOKUP($N327,[1]EquipTable!$1:$1048576,MATCH("표준 DI pp Min",[1]EquipTable!$1:$1,0),0)),"삭제",
    VLOOKUP($N327,[1]EquipTable!$1:$1048576,MATCH("표준 DI pp Min",[1]EquipTable!$1:$1,0),0)+INT($H327*(VLOOKUP($N327,[1]EquipTable!$1:$1048576,MATCH("표준 DI pp Max",[1]EquipTable!$1:$1,0),0)-VLOOKUP($N327,[1]EquipTable!$1:$1048576,MATCH("표준 DI pp Min",[1]EquipTable!$1:$1,0),0)+1))),
IF(OR($M327="캐릭터 상자 일반등급",$M327="캐릭터 상자 영웅등급"),"삭제",
IF(OR($M327="지정 캐릭터",IF(ISERROR(FIND("지정 캐릭터 LBP",$M327)),0,1)),
  IF(AND(OR($B327=10,$B327=11),$M327=OFFSET($M327,-1,0)),OFFSET(Q327,-1,0),
    IF(ISBLANK(VLOOKUP($N327,[2]ActorTable!$1:$1048576,MATCH("표준 DI pp Min",[2]ActorTable!$1:$1,0),0)),"삭제",
      INT(VLOOKUP($M327,$AP:$BC,MATCH($AZ$1,$AP$1:$BC$1,0),0)*(VLOOKUP($N327,[2]ActorTable!$1:$1048576,MATCH("표준 DI pp Min",[2]ActorTable!$1:$1,0),0)+$H327*(VLOOKUP($N327,[2]ActorTable!$1:$1048576,MATCH("표준 DI pp Max",[2]ActorTable!$1:$1,0),0)-VLOOKUP($N327,[2]ActorTable!$1:$1048576,MATCH("표준 DI pp Min",[2]ActorTable!$1:$1,0),0)+1))))),
IF($M327="안 지정 캐릭터 영웅등급",
  IF(AND(OR($B327=10,$B327=11),$M327=OFFSET($M327,-1,0)),OFFSET(Q327,-1,0),
    VLOOKUP($M327,$AP:$BC,MATCH($BB$1,$AP$1:$BC$1,0),0)+INT($H327*(VLOOKUP($M327,$AP:$BC,MATCH($BC$1,$AP$1:$BC$1,0),0)-VLOOKUP($M327,$AP:$BC,MATCH($BB$1,$AP$1:$BC$1,0),0)+1))),
IF($M327="지정 캐릭터 PP",
  IF(AND(OR($B327=10,$B327=11),$M327=OFFSET($M327,-1,0)),OFFSET(Q327,-1,0),
    INT($O327*VLOOKUP($M327,$AP:$BC,MATCH($AZ$1,$AP$1:$BC$1,0),0)*IF($O327&lt;=15,1,1+($O327-15)^0.5/8)*CHOOSE(MID($N327,7,1)+1,1,1.25,2))),
"그외없음")))))))</f>
        <v>삭제</v>
      </c>
      <c r="R327" t="str">
        <f ca="1">IF($M327="삭제","삭제",
IF($M327="지정 장비",
  IF($P327="DI",
    VLOOKUP($N327,[1]EquipTable!$1:$1048576,MATCH("표준 DI pr Min",[1]EquipTable!$1:$1,0),0)+INT($I327*(VLOOKUP($N327,[1]EquipTable!$1:$1048576,MATCH("표준 DI pr Max",[1]EquipTable!$1:$1,0),0)-VLOOKUP($N327,[1]EquipTable!$1:$1048576,MATCH("표준 DI pr Min",[1]EquipTable!$1:$1,0),0)+1)),
    ROUNDDOWN(VLOOKUP($N327,[1]EquipTable!$1:$1048576,MATCH("표준 GO pr Min",[1]EquipTable!$1:$1,0),0)+INT($I327*(VLOOKUP($N327,[1]EquipTable!$1:$1048576,MATCH("표준 GO pr Max",[1]EquipTable!$1:$1,0),0)-VLOOKUP($N327,[1]EquipTable!$1:$1048576,MATCH("표준 GO pr Min",[1]EquipTable!$1:$1,0),0)+100)),-2)),
IF(OR($M327="캐릭터 상자 일반등급",$M327="캐릭터 상자 영웅등급"),VLOOKUP($M327,$AP:$BC,MATCH($AZ$1,$AP$1:$BC$1,0),0),
IF(OR($M327="지정 캐릭터",IF(ISERROR(FIND("지정 캐릭터 LBP",$M327)),0,1)),
  IF(AND(OR($B327=10,$B327=11),$M327=OFFSET($M327,-1,0)),OFFSET(R327,-1,0),
    INT(VLOOKUP($M327,$AP:$BC,MATCH($AZ$1,$AP$1:$BC$1,0),0)*(VLOOKUP($N327,[2]ActorTable!$1:$1048576,MATCH("표준 DI pr Min",[2]ActorTable!$1:$1,0),0)+$I327*(VLOOKUP($N327,[2]ActorTable!$1:$1048576,MATCH("표준 DI pr Max",[2]ActorTable!$1:$1,0),0)-VLOOKUP($N327,[2]ActorTable!$1:$1048576,MATCH("표준 DI pr Min",[2]ActorTable!$1:$1,0),0)+1)))),
IF($M327="안 지정 캐릭터 영웅등급",
  IF(AND(OR($B327=10,$B327=11),$M327=OFFSET($M327,-1,0)),OFFSET(R327,-1,0),
    VLOOKUP($M327,$AP:$BC,MATCH($AZ$1,$AP$1:$BC$1,0),0)+INT($I327*(VLOOKUP($M327,$AP:$BC,MATCH($BA$1,$AP$1:$BC$1,0),0)-VLOOKUP($M327,$AP:$BC,MATCH($AZ$1,$AP$1:$BC$1,0),0)+1))),
IF($M327="지정 캐릭터 PP",
  IF(AND(OR($B327=10,$B327=11),$M327=OFFSET($M327,-1,0)),OFFSET(R327,-1,0),
    INT($O327*VLOOKUP($M327,$AP:$BC,MATCH($AZ$1,$AP$1:$BC$1,0),0)*IF($O327&lt;=15,1,1+($O327-15)^0.5/8)*CHOOSE(MID($N327,7,1)+1,1,1.25,2)*(VLOOKUP($M327,$AP:$BC,MATCH($BA$1,$AP$1:$BC$1,0),0)+$I327*(VLOOKUP($M327,$AP:$BC,MATCH($BB$1,$AP$1:$BC$1,0),0)-VLOOKUP($M327,$AP:$BC,MATCH($BA$1,$AP$1:$BC$1,0),0))))),
IF(OR($M327="안 지정 캐릭터 PP 일반등급",$M327="안 지정 캐릭터 PP 영웅등급"),
  IF(AND(OR($B327=10,$B327=11),$M327=OFFSET($M327,-1,0)),OFFSET(R327,-1,0),
    $O327*VLOOKUP($M327,$AP:$BC,MATCH($AZ$1,$AP$1:$BC$1,0),0)),
"그외없음")))))))</f>
        <v>삭제</v>
      </c>
      <c r="S327" t="str">
        <f ca="1">IF(OR(ISNUMBER(N327),N327="삭제",ISBLANK(N327)),"",
IF(LEFT(N327,5)="Equip",
  IF($BP$1&lt;VLOOKUP(N327,[1]EquipTable!$1:$1048576,MATCH("업데이트순번",[1]EquipTable!$1:$1,0),0),"업데이트순번이상",""),
IF(LEFT(N327,5)="Actor",
  IF($BY$1&lt;VLOOKUP(N327,[2]ActorTable!$1:$1048576,MATCH("업데이트순번",[2]ActorTable!$1:$1,0),0),"업데이트순번이상",""),
"그외없음")))</f>
        <v/>
      </c>
      <c r="T327" t="str">
        <f ca="1">IF(OR(ISNUMBER(N327),N327="삭제",ISBLANK(N327)),"",
IF(LEFT(N327,5)="Equip",IF(MID(N327,7,1)="4","전설",""),
IF(LEFT(N327,5)="Actor",IF(MID(N327,7,1)="2","전설",""),
"그외없음")))</f>
        <v/>
      </c>
      <c r="AA327" t="str">
        <f ca="1">IF(ISBLANK(AB327),"",
VLOOKUP(AB327,OFFSET(INDIRECT("$A:$B"),0,MATCH(AB$1&amp;"_Verify",INDIRECT("$1:$1"),0)-1),2,0)
)</f>
        <v>fc</v>
      </c>
      <c r="AB327" t="s">
        <v>85</v>
      </c>
      <c r="AC327" t="s">
        <v>491</v>
      </c>
      <c r="AD327">
        <v>1</v>
      </c>
      <c r="AE327" t="s">
        <v>129</v>
      </c>
      <c r="AF327">
        <v>820</v>
      </c>
      <c r="AG327">
        <v>479</v>
      </c>
      <c r="AH327" t="str">
        <f>IF(OR(ISNUMBER(AC327),AC327="삭제",ISBLANK(AC327)),"",
IF(LEFT(AC327,5)="Equip",
  IF($BP$1&lt;VLOOKUP(AC327,[1]EquipTable!$1:$1048576,MATCH("업데이트순번",[1]EquipTable!$1:$1,0),0),"업데이트순번이상",""),
IF(LEFT(AC327,5)="Actor",
  IF($BY$1&lt;VLOOKUP(AC327,[2]ActorTable!$1:$1048576,MATCH("업데이트순번",[2]ActorTable!$1:$1,0),0),"업데이트순번이상",""),
"그외없음")))</f>
        <v/>
      </c>
      <c r="AI327" s="11" t="str">
        <f>IF(OR(ISNUMBER(AC327),AC327="삭제",ISBLANK(AC327)),"",
IF(LEFT(AC327,5)="Equip",IF(MID(AC327,7,1)="4","전설",""),
IF(LEFT(AC327,5)="Actor",IF(MID(AC327,7,1)="2","전설",""),
"그외없음")))</f>
        <v>전설</v>
      </c>
      <c r="AJ327" t="str">
        <f>IF(ISBLANK($AB327),"",
IF(AND($B327&gt;=VLOOKUP($AB327,$AP:$AS,3,0),$B327&lt;=VLOOKUP($AB327,$AP:$AS,4,0)),"","슬롯타입이상"))</f>
        <v/>
      </c>
      <c r="AK327" t="str">
        <f>IF(OR(
  AND(NOT(ISERROR(FIND("상자",AB327))),ISBLANK(AC327)),
  AND(ISBLANK(AB327),ISBLANK(AC327)),
  AND(NOT(ISERROR(FIND("안 지정",AB327))),ISNUMBER(AC327))),"",
IF(AND(NOT(ISERROR(FIND("상자",AB327))),NOT(ISBLANK(AC327))),"밸류불필요",
IF(AND(NOT(ISERROR(FIND("안 지정",AB327))),NOT(ISNUMBER(AC327))),"숫자필요",
IF(NOT(ISERROR(FIND("장비",AB327))),
  IFERROR(VLOOKUP(AC327,[1]EquipTable!$A:$T,MATCH("이름참고",[1]EquipTable!$1:$1,0),0),"장비없음"),
IF(NOT(ISERROR(FIND("캐릭터",AB327))),
  IFERROR(VLOOKUP(AC327,[2]ActorTable!$A:$H,MATCH("이름참고",[2]ActorTable!$1:$1,0),0),"캐릭터없음"),
"")))))</f>
        <v>니엘</v>
      </c>
      <c r="AL327">
        <v>1</v>
      </c>
      <c r="AM327" t="str">
        <f ca="1">IF(ROW()=2,AN327,OFFSET(AM327,-1,0)&amp;IF(LEN(AN327)=0,"",","&amp;AN327))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v>
      </c>
      <c r="AN327" t="str">
        <f ca="1">IF(AL327&lt;&gt;1,"",
"{"""&amp;A$1&amp;""":"&amp;A327
&amp;","""&amp;B$1&amp;""":"&amp;B327
&amp;IF(LEN(AA327)=0,"",","""&amp;AA$1&amp;""":"""&amp;AA327&amp;"""")
&amp;IF(LEN(AC327)=0,"",","""&amp;AC$1&amp;""":"""&amp;AC327&amp;"""")
&amp;IF(LEN(AD327)=0,"",","""&amp;AD$1&amp;""":"&amp;AD327)
&amp;IF(LEN(AE327)=0,"",","""&amp;AE$1&amp;""":"""&amp;AE327&amp;"""")
&amp;IF(LEN(AF327)=0,"",","""&amp;AF$1&amp;""":"&amp;AF327)
&amp;IF(LEN(AG327)=0,"",","""&amp;AG$1&amp;""":"&amp;AG327)&amp;"}")</f>
        <v>{"dy":16,"sl":10,"tp":"fc","vl":"Actor2238","cn":1,"pt":"DI","pp":820,"pr":479}</v>
      </c>
    </row>
    <row r="328" spans="1:40">
      <c r="A328">
        <v>17</v>
      </c>
      <c r="B328">
        <v>10</v>
      </c>
      <c r="C328">
        <f>IF(B328&lt;=9,0,
IF(B328=10,1,2))</f>
        <v>1</v>
      </c>
      <c r="D328">
        <f ca="1">RAND()</f>
        <v>0.93890200215471664</v>
      </c>
      <c r="E328">
        <f ca="1">RAND()</f>
        <v>0.22844300948499729</v>
      </c>
      <c r="F328">
        <f ca="1">RAND()</f>
        <v>0.39011639400699949</v>
      </c>
      <c r="G328">
        <f ca="1">RAND()</f>
        <v>0.68601985529473275</v>
      </c>
      <c r="H328">
        <f ca="1">RAND()</f>
        <v>0.15186628285261761</v>
      </c>
      <c r="I328">
        <f ca="1">RAND()</f>
        <v>0.65404069732169634</v>
      </c>
      <c r="M328" t="str">
        <f ca="1">IF(LEN(J328)&lt;&gt;0,J328,VLOOKUP(D328+$B328,$BJ:$BK,MATCH($BK$1,$BJ$1:$BK$1,0),1))</f>
        <v>삭제</v>
      </c>
      <c r="N328" t="str">
        <f ca="1">IF(LEN(K328)&lt;&gt;0,
  IF(LEN($J328)=0,"두 칸 모두 입력",
  IF($J328="지정 장비",K328,INDEX($CA:$CA,MATCH(K328,$CB:$CB,0)))),
IF($M328="삭제","삭제",
IF($M328="지정 장비",VLOOKUP($E328,OFFSET($BS:$BV,0,IF($B328=6,1,IF($B328=7,2,0))),MATCH($BV$1,OFFSET($BS$1:$BV$1,0,IF($B328=6,1,IF($B328=7,2,0))),0),1),
IF(OR($M328="캐릭터 상자 일반등급",$M328="캐릭터 상자 영웅등급"),"삭제",
IF(OR($M328="지정 캐릭터",$M328="지정 캐릭터 PP",IF(ISERROR(FIND("지정 캐릭터 LBP",$M328)),0,1)),
  IF(AND(OR($B328=10,$B328=11),$M328=OFFSET($M328,-1,0)),OFFSET(N328,-1,0),VLOOKUP($E328,$BZ:$CA,MATCH($CA$1,$BZ$1:$CA$1,0),1)),
IF(OR($M328="안 지정 캐릭터 영웅등급",$M328="안 지정 캐릭터 PP 일반등급",$M328="안 지정 캐릭터 PP 영웅등급"),
  IF(AND(OR($B328=10,$B328=11),$M328=OFFSET($M328,-1,0)),OFFSET(N328,-1,0),INT($E328*100000)),
"그외없음"))))))</f>
        <v>삭제</v>
      </c>
      <c r="O328" t="str">
        <f ca="1">IF(LEN(L328)&lt;&gt;0,
  IF(OR(LEN($J328)=0,LEN($K328)=0),"세 칸 모두 입력",L328),
IF($M328="삭제","삭제",
IF(OR($M328="지정 장비",$M328="캐릭터 상자 일반등급",$M328="캐릭터 상자 영웅등급",$M328="지정 캐릭터",IF(ISERROR(FIND("지정 캐릭터 LBP",$M328)),0,1),$M328="안 지정 캐릭터 영웅등급"),1,
IF($M328="지정 캐릭터 PP",
  IF(AND(OR($B328=10,$B328=11),$M328=OFFSET($M328,-1,0)),OFFSET(O328,-1,0),
    VLOOKUP($M328,$AP:$BB,MATCH($AX$1,$AP$1:$BB$1,0),0)+INT($E328*(VLOOKUP($M328,$AP:$BB,MATCH($AY$1,$AP$1:$BB$1,0),0)-VLOOKUP($M328,$AP:$BB,MATCH($AX$1,$AP$1:$BB$1,0),0)+1))),
IF(OR($M328="안 지정 캐릭터 PP 일반등급",$M328="안 지정 캐릭터 PP 영웅등급"),
  IF(AND(OR($B328=10,$B328=11),$M328=OFFSET($M328,-1,0)),OFFSET(O328,-1,0),
    VLOOKUP($M328,$AP:$BB,MATCH($AX$1,$AP$1:$BB$1,0),0)+INT($E328*(VLOOKUP($M328,$AP:$BB,MATCH($AY$1,$AP$1:$BB$1,0),0)-VLOOKUP($M328,$AP:$BB,MATCH($AX$1,$AP$1:$BB$1,0),0)+1))),
"그외없음")))))</f>
        <v>삭제</v>
      </c>
      <c r="P328" t="str">
        <f ca="1">IF($M328="삭제","삭제",
IF($M328="지정 장비",
  IF(ISBLANK(VLOOKUP($N328,[1]EquipTable!$1:$1048576,MATCH("표준 GO pr Min",[1]EquipTable!$1:$1,0),0)),"DI",
    IF(ISBLANK(VLOOKUP($N328,[1]EquipTable!$1:$1048576,MATCH("표준 DI pr Min",[1]EquipTable!$1:$1,0),0)),"GO",
      IF(G328&lt;IF($B328&lt;=1,0.5,0.25),"DI","GO"))),
IF(OR($M328="캐릭터 상자 일반등급",$M328="캐릭터 상자 영웅등급"),"DI",
IF(OR($M328="지정 캐릭터",IF(ISERROR(FIND("지정 캐릭터 LBP",$M328)),0,1),$M328="안 지정 캐릭터 영웅등급"),"DI",
IF($M328="지정 캐릭터 PP","DI",
IF(OR($M328="안 지정 캐릭터 PP 일반등급",$M328="안 지정 캐릭터 PP 영웅등급"),"GO",
"그외없음"))))))</f>
        <v>삭제</v>
      </c>
      <c r="Q328" t="str">
        <f ca="1">IF($M328="삭제","삭제",
IF($P328="GO","삭제",
IF($M328="지정 장비",
  IF(ISBLANK(VLOOKUP($N328,[1]EquipTable!$1:$1048576,MATCH("표준 DI pp Min",[1]EquipTable!$1:$1,0),0)),"삭제",
    VLOOKUP($N328,[1]EquipTable!$1:$1048576,MATCH("표준 DI pp Min",[1]EquipTable!$1:$1,0),0)+INT($H328*(VLOOKUP($N328,[1]EquipTable!$1:$1048576,MATCH("표준 DI pp Max",[1]EquipTable!$1:$1,0),0)-VLOOKUP($N328,[1]EquipTable!$1:$1048576,MATCH("표준 DI pp Min",[1]EquipTable!$1:$1,0),0)+1))),
IF(OR($M328="캐릭터 상자 일반등급",$M328="캐릭터 상자 영웅등급"),"삭제",
IF(OR($M328="지정 캐릭터",IF(ISERROR(FIND("지정 캐릭터 LBP",$M328)),0,1)),
  IF(AND(OR($B328=10,$B328=11),$M328=OFFSET($M328,-1,0)),OFFSET(Q328,-1,0),
    IF(ISBLANK(VLOOKUP($N328,[2]ActorTable!$1:$1048576,MATCH("표준 DI pp Min",[2]ActorTable!$1:$1,0),0)),"삭제",
      INT(VLOOKUP($M328,$AP:$BC,MATCH($AZ$1,$AP$1:$BC$1,0),0)*(VLOOKUP($N328,[2]ActorTable!$1:$1048576,MATCH("표준 DI pp Min",[2]ActorTable!$1:$1,0),0)+$H328*(VLOOKUP($N328,[2]ActorTable!$1:$1048576,MATCH("표준 DI pp Max",[2]ActorTable!$1:$1,0),0)-VLOOKUP($N328,[2]ActorTable!$1:$1048576,MATCH("표준 DI pp Min",[2]ActorTable!$1:$1,0),0)+1))))),
IF($M328="안 지정 캐릭터 영웅등급",
  IF(AND(OR($B328=10,$B328=11),$M328=OFFSET($M328,-1,0)),OFFSET(Q328,-1,0),
    VLOOKUP($M328,$AP:$BC,MATCH($BB$1,$AP$1:$BC$1,0),0)+INT($H328*(VLOOKUP($M328,$AP:$BC,MATCH($BC$1,$AP$1:$BC$1,0),0)-VLOOKUP($M328,$AP:$BC,MATCH($BB$1,$AP$1:$BC$1,0),0)+1))),
IF($M328="지정 캐릭터 PP",
  IF(AND(OR($B328=10,$B328=11),$M328=OFFSET($M328,-1,0)),OFFSET(Q328,-1,0),
    INT($O328*VLOOKUP($M328,$AP:$BC,MATCH($AZ$1,$AP$1:$BC$1,0),0)*IF($O328&lt;=15,1,1+($O328-15)^0.5/8)*CHOOSE(MID($N328,7,1)+1,1,1.25,2))),
"그외없음")))))))</f>
        <v>삭제</v>
      </c>
      <c r="R328" t="str">
        <f ca="1">IF($M328="삭제","삭제",
IF($M328="지정 장비",
  IF($P328="DI",
    VLOOKUP($N328,[1]EquipTable!$1:$1048576,MATCH("표준 DI pr Min",[1]EquipTable!$1:$1,0),0)+INT($I328*(VLOOKUP($N328,[1]EquipTable!$1:$1048576,MATCH("표준 DI pr Max",[1]EquipTable!$1:$1,0),0)-VLOOKUP($N328,[1]EquipTable!$1:$1048576,MATCH("표준 DI pr Min",[1]EquipTable!$1:$1,0),0)+1)),
    ROUNDDOWN(VLOOKUP($N328,[1]EquipTable!$1:$1048576,MATCH("표준 GO pr Min",[1]EquipTable!$1:$1,0),0)+INT($I328*(VLOOKUP($N328,[1]EquipTable!$1:$1048576,MATCH("표준 GO pr Max",[1]EquipTable!$1:$1,0),0)-VLOOKUP($N328,[1]EquipTable!$1:$1048576,MATCH("표준 GO pr Min",[1]EquipTable!$1:$1,0),0)+100)),-2)),
IF(OR($M328="캐릭터 상자 일반등급",$M328="캐릭터 상자 영웅등급"),VLOOKUP($M328,$AP:$BC,MATCH($AZ$1,$AP$1:$BC$1,0),0),
IF(OR($M328="지정 캐릭터",IF(ISERROR(FIND("지정 캐릭터 LBP",$M328)),0,1)),
  IF(AND(OR($B328=10,$B328=11),$M328=OFFSET($M328,-1,0)),OFFSET(R328,-1,0),
    INT(VLOOKUP($M328,$AP:$BC,MATCH($AZ$1,$AP$1:$BC$1,0),0)*(VLOOKUP($N328,[2]ActorTable!$1:$1048576,MATCH("표준 DI pr Min",[2]ActorTable!$1:$1,0),0)+$I328*(VLOOKUP($N328,[2]ActorTable!$1:$1048576,MATCH("표준 DI pr Max",[2]ActorTable!$1:$1,0),0)-VLOOKUP($N328,[2]ActorTable!$1:$1048576,MATCH("표준 DI pr Min",[2]ActorTable!$1:$1,0),0)+1)))),
IF($M328="안 지정 캐릭터 영웅등급",
  IF(AND(OR($B328=10,$B328=11),$M328=OFFSET($M328,-1,0)),OFFSET(R328,-1,0),
    VLOOKUP($M328,$AP:$BC,MATCH($AZ$1,$AP$1:$BC$1,0),0)+INT($I328*(VLOOKUP($M328,$AP:$BC,MATCH($BA$1,$AP$1:$BC$1,0),0)-VLOOKUP($M328,$AP:$BC,MATCH($AZ$1,$AP$1:$BC$1,0),0)+1))),
IF($M328="지정 캐릭터 PP",
  IF(AND(OR($B328=10,$B328=11),$M328=OFFSET($M328,-1,0)),OFFSET(R328,-1,0),
    INT($O328*VLOOKUP($M328,$AP:$BC,MATCH($AZ$1,$AP$1:$BC$1,0),0)*IF($O328&lt;=15,1,1+($O328-15)^0.5/8)*CHOOSE(MID($N328,7,1)+1,1,1.25,2)*(VLOOKUP($M328,$AP:$BC,MATCH($BA$1,$AP$1:$BC$1,0),0)+$I328*(VLOOKUP($M328,$AP:$BC,MATCH($BB$1,$AP$1:$BC$1,0),0)-VLOOKUP($M328,$AP:$BC,MATCH($BA$1,$AP$1:$BC$1,0),0))))),
IF(OR($M328="안 지정 캐릭터 PP 일반등급",$M328="안 지정 캐릭터 PP 영웅등급"),
  IF(AND(OR($B328=10,$B328=11),$M328=OFFSET($M328,-1,0)),OFFSET(R328,-1,0),
    $O328*VLOOKUP($M328,$AP:$BC,MATCH($AZ$1,$AP$1:$BC$1,0),0)),
"그외없음")))))))</f>
        <v>삭제</v>
      </c>
      <c r="S328" t="str">
        <f ca="1">IF(OR(ISNUMBER(N328),N328="삭제",ISBLANK(N328)),"",
IF(LEFT(N328,5)="Equip",
  IF($BP$1&lt;VLOOKUP(N328,[1]EquipTable!$1:$1048576,MATCH("업데이트순번",[1]EquipTable!$1:$1,0),0),"업데이트순번이상",""),
IF(LEFT(N328,5)="Actor",
  IF($BY$1&lt;VLOOKUP(N328,[2]ActorTable!$1:$1048576,MATCH("업데이트순번",[2]ActorTable!$1:$1,0),0),"업데이트순번이상",""),
"그외없음")))</f>
        <v/>
      </c>
      <c r="T328" t="str">
        <f ca="1">IF(OR(ISNUMBER(N328),N328="삭제",ISBLANK(N328)),"",
IF(LEFT(N328,5)="Equip",IF(MID(N328,7,1)="4","전설",""),
IF(LEFT(N328,5)="Actor",IF(MID(N328,7,1)="2","전설",""),
"그외없음")))</f>
        <v/>
      </c>
      <c r="AA328" t="str">
        <f ca="1">IF(ISBLANK(AB328),"",
VLOOKUP(AB328,OFFSET(INDIRECT("$A:$B"),0,MATCH(AB$1&amp;"_Verify",INDIRECT("$1:$1"),0)-1),2,0)
)</f>
        <v>fc</v>
      </c>
      <c r="AB328" t="s">
        <v>85</v>
      </c>
      <c r="AC328" t="s">
        <v>491</v>
      </c>
      <c r="AD328">
        <v>1</v>
      </c>
      <c r="AE328" t="s">
        <v>129</v>
      </c>
      <c r="AF328">
        <v>820</v>
      </c>
      <c r="AG328">
        <v>479</v>
      </c>
      <c r="AH328" t="str">
        <f>IF(OR(ISNUMBER(AC328),AC328="삭제",ISBLANK(AC328)),"",
IF(LEFT(AC328,5)="Equip",
  IF($BP$1&lt;VLOOKUP(AC328,[1]EquipTable!$1:$1048576,MATCH("업데이트순번",[1]EquipTable!$1:$1,0),0),"업데이트순번이상",""),
IF(LEFT(AC328,5)="Actor",
  IF($BY$1&lt;VLOOKUP(AC328,[2]ActorTable!$1:$1048576,MATCH("업데이트순번",[2]ActorTable!$1:$1,0),0),"업데이트순번이상",""),
"그외없음")))</f>
        <v/>
      </c>
      <c r="AI328" s="11" t="str">
        <f>IF(OR(ISNUMBER(AC328),AC328="삭제",ISBLANK(AC328)),"",
IF(LEFT(AC328,5)="Equip",IF(MID(AC328,7,1)="4","전설",""),
IF(LEFT(AC328,5)="Actor",IF(MID(AC328,7,1)="2","전설",""),
"그외없음")))</f>
        <v>전설</v>
      </c>
      <c r="AJ328" t="str">
        <f>IF(ISBLANK($AB328),"",
IF(AND($B328&gt;=VLOOKUP($AB328,$AP:$AS,3,0),$B328&lt;=VLOOKUP($AB328,$AP:$AS,4,0)),"","슬롯타입이상"))</f>
        <v/>
      </c>
      <c r="AK328" t="str">
        <f>IF(OR(
  AND(NOT(ISERROR(FIND("상자",AB328))),ISBLANK(AC328)),
  AND(ISBLANK(AB328),ISBLANK(AC328)),
  AND(NOT(ISERROR(FIND("안 지정",AB328))),ISNUMBER(AC328))),"",
IF(AND(NOT(ISERROR(FIND("상자",AB328))),NOT(ISBLANK(AC328))),"밸류불필요",
IF(AND(NOT(ISERROR(FIND("안 지정",AB328))),NOT(ISNUMBER(AC328))),"숫자필요",
IF(NOT(ISERROR(FIND("장비",AB328))),
  IFERROR(VLOOKUP(AC328,[1]EquipTable!$A:$T,MATCH("이름참고",[1]EquipTable!$1:$1,0),0),"장비없음"),
IF(NOT(ISERROR(FIND("캐릭터",AB328))),
  IFERROR(VLOOKUP(AC328,[2]ActorTable!$A:$H,MATCH("이름참고",[2]ActorTable!$1:$1,0),0),"캐릭터없음"),
"")))))</f>
        <v>니엘</v>
      </c>
      <c r="AL328">
        <v>1</v>
      </c>
      <c r="AM328" t="str">
        <f ca="1">IF(ROW()=2,AN328,OFFSET(AM328,-1,0)&amp;IF(LEN(AN328)=0,"",","&amp;AN328))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v>
      </c>
      <c r="AN328" t="str">
        <f ca="1">IF(AL328&lt;&gt;1,"",
"{"""&amp;A$1&amp;""":"&amp;A328
&amp;","""&amp;B$1&amp;""":"&amp;B328
&amp;IF(LEN(AA328)=0,"",","""&amp;AA$1&amp;""":"""&amp;AA328&amp;"""")
&amp;IF(LEN(AC328)=0,"",","""&amp;AC$1&amp;""":"""&amp;AC328&amp;"""")
&amp;IF(LEN(AD328)=0,"",","""&amp;AD$1&amp;""":"&amp;AD328)
&amp;IF(LEN(AE328)=0,"",","""&amp;AE$1&amp;""":"""&amp;AE328&amp;"""")
&amp;IF(LEN(AF328)=0,"",","""&amp;AF$1&amp;""":"&amp;AF328)
&amp;IF(LEN(AG328)=0,"",","""&amp;AG$1&amp;""":"&amp;AG328)&amp;"}")</f>
        <v>{"dy":17,"sl":10,"tp":"fc","vl":"Actor2238","cn":1,"pt":"DI","pp":820,"pr":479}</v>
      </c>
    </row>
    <row r="329" spans="1:40">
      <c r="A329">
        <v>18</v>
      </c>
      <c r="B329">
        <v>10</v>
      </c>
      <c r="C329">
        <f>IF(B329&lt;=9,0,
IF(B329=10,1,2))</f>
        <v>1</v>
      </c>
      <c r="D329">
        <f ca="1">RAND()</f>
        <v>0.23636668846170894</v>
      </c>
      <c r="E329">
        <f ca="1">RAND()</f>
        <v>0.98154398245465557</v>
      </c>
      <c r="F329">
        <f ca="1">RAND()</f>
        <v>0.49684278747169452</v>
      </c>
      <c r="G329">
        <f ca="1">RAND()</f>
        <v>0.71029458253816258</v>
      </c>
      <c r="H329">
        <f ca="1">RAND()</f>
        <v>0.58369236916061329</v>
      </c>
      <c r="I329">
        <f ca="1">RAND()</f>
        <v>0.91369086404028266</v>
      </c>
      <c r="M329" t="str">
        <f ca="1">IF(LEN(J329)&lt;&gt;0,J329,VLOOKUP(D329+$B329,$BJ:$BK,MATCH($BK$1,$BJ$1:$BK$1,0),1))</f>
        <v>삭제</v>
      </c>
      <c r="N329" t="str">
        <f ca="1">IF(LEN(K329)&lt;&gt;0,
  IF(LEN($J329)=0,"두 칸 모두 입력",
  IF($J329="지정 장비",K329,INDEX($CA:$CA,MATCH(K329,$CB:$CB,0)))),
IF($M329="삭제","삭제",
IF($M329="지정 장비",VLOOKUP($E329,OFFSET($BS:$BV,0,IF($B329=6,1,IF($B329=7,2,0))),MATCH($BV$1,OFFSET($BS$1:$BV$1,0,IF($B329=6,1,IF($B329=7,2,0))),0),1),
IF(OR($M329="캐릭터 상자 일반등급",$M329="캐릭터 상자 영웅등급"),"삭제",
IF(OR($M329="지정 캐릭터",$M329="지정 캐릭터 PP",IF(ISERROR(FIND("지정 캐릭터 LBP",$M329)),0,1)),
  IF(AND(OR($B329=10,$B329=11),$M329=OFFSET($M329,-1,0)),OFFSET(N329,-1,0),VLOOKUP($E329,$BZ:$CA,MATCH($CA$1,$BZ$1:$CA$1,0),1)),
IF(OR($M329="안 지정 캐릭터 영웅등급",$M329="안 지정 캐릭터 PP 일반등급",$M329="안 지정 캐릭터 PP 영웅등급"),
  IF(AND(OR($B329=10,$B329=11),$M329=OFFSET($M329,-1,0)),OFFSET(N329,-1,0),INT($E329*100000)),
"그외없음"))))))</f>
        <v>삭제</v>
      </c>
      <c r="O329" t="str">
        <f ca="1">IF(LEN(L329)&lt;&gt;0,
  IF(OR(LEN($J329)=0,LEN($K329)=0),"세 칸 모두 입력",L329),
IF($M329="삭제","삭제",
IF(OR($M329="지정 장비",$M329="캐릭터 상자 일반등급",$M329="캐릭터 상자 영웅등급",$M329="지정 캐릭터",IF(ISERROR(FIND("지정 캐릭터 LBP",$M329)),0,1),$M329="안 지정 캐릭터 영웅등급"),1,
IF($M329="지정 캐릭터 PP",
  IF(AND(OR($B329=10,$B329=11),$M329=OFFSET($M329,-1,0)),OFFSET(O329,-1,0),
    VLOOKUP($M329,$AP:$BB,MATCH($AX$1,$AP$1:$BB$1,0),0)+INT($E329*(VLOOKUP($M329,$AP:$BB,MATCH($AY$1,$AP$1:$BB$1,0),0)-VLOOKUP($M329,$AP:$BB,MATCH($AX$1,$AP$1:$BB$1,0),0)+1))),
IF(OR($M329="안 지정 캐릭터 PP 일반등급",$M329="안 지정 캐릭터 PP 영웅등급"),
  IF(AND(OR($B329=10,$B329=11),$M329=OFFSET($M329,-1,0)),OFFSET(O329,-1,0),
    VLOOKUP($M329,$AP:$BB,MATCH($AX$1,$AP$1:$BB$1,0),0)+INT($E329*(VLOOKUP($M329,$AP:$BB,MATCH($AY$1,$AP$1:$BB$1,0),0)-VLOOKUP($M329,$AP:$BB,MATCH($AX$1,$AP$1:$BB$1,0),0)+1))),
"그외없음")))))</f>
        <v>삭제</v>
      </c>
      <c r="P329" t="str">
        <f ca="1">IF($M329="삭제","삭제",
IF($M329="지정 장비",
  IF(ISBLANK(VLOOKUP($N329,[1]EquipTable!$1:$1048576,MATCH("표준 GO pr Min",[1]EquipTable!$1:$1,0),0)),"DI",
    IF(ISBLANK(VLOOKUP($N329,[1]EquipTable!$1:$1048576,MATCH("표준 DI pr Min",[1]EquipTable!$1:$1,0),0)),"GO",
      IF(G329&lt;IF($B329&lt;=1,0.5,0.25),"DI","GO"))),
IF(OR($M329="캐릭터 상자 일반등급",$M329="캐릭터 상자 영웅등급"),"DI",
IF(OR($M329="지정 캐릭터",IF(ISERROR(FIND("지정 캐릭터 LBP",$M329)),0,1),$M329="안 지정 캐릭터 영웅등급"),"DI",
IF($M329="지정 캐릭터 PP","DI",
IF(OR($M329="안 지정 캐릭터 PP 일반등급",$M329="안 지정 캐릭터 PP 영웅등급"),"GO",
"그외없음"))))))</f>
        <v>삭제</v>
      </c>
      <c r="Q329" t="str">
        <f ca="1">IF($M329="삭제","삭제",
IF($P329="GO","삭제",
IF($M329="지정 장비",
  IF(ISBLANK(VLOOKUP($N329,[1]EquipTable!$1:$1048576,MATCH("표준 DI pp Min",[1]EquipTable!$1:$1,0),0)),"삭제",
    VLOOKUP($N329,[1]EquipTable!$1:$1048576,MATCH("표준 DI pp Min",[1]EquipTable!$1:$1,0),0)+INT($H329*(VLOOKUP($N329,[1]EquipTable!$1:$1048576,MATCH("표준 DI pp Max",[1]EquipTable!$1:$1,0),0)-VLOOKUP($N329,[1]EquipTable!$1:$1048576,MATCH("표준 DI pp Min",[1]EquipTable!$1:$1,0),0)+1))),
IF(OR($M329="캐릭터 상자 일반등급",$M329="캐릭터 상자 영웅등급"),"삭제",
IF(OR($M329="지정 캐릭터",IF(ISERROR(FIND("지정 캐릭터 LBP",$M329)),0,1)),
  IF(AND(OR($B329=10,$B329=11),$M329=OFFSET($M329,-1,0)),OFFSET(Q329,-1,0),
    IF(ISBLANK(VLOOKUP($N329,[2]ActorTable!$1:$1048576,MATCH("표준 DI pp Min",[2]ActorTable!$1:$1,0),0)),"삭제",
      INT(VLOOKUP($M329,$AP:$BC,MATCH($AZ$1,$AP$1:$BC$1,0),0)*(VLOOKUP($N329,[2]ActorTable!$1:$1048576,MATCH("표준 DI pp Min",[2]ActorTable!$1:$1,0),0)+$H329*(VLOOKUP($N329,[2]ActorTable!$1:$1048576,MATCH("표준 DI pp Max",[2]ActorTable!$1:$1,0),0)-VLOOKUP($N329,[2]ActorTable!$1:$1048576,MATCH("표준 DI pp Min",[2]ActorTable!$1:$1,0),0)+1))))),
IF($M329="안 지정 캐릭터 영웅등급",
  IF(AND(OR($B329=10,$B329=11),$M329=OFFSET($M329,-1,0)),OFFSET(Q329,-1,0),
    VLOOKUP($M329,$AP:$BC,MATCH($BB$1,$AP$1:$BC$1,0),0)+INT($H329*(VLOOKUP($M329,$AP:$BC,MATCH($BC$1,$AP$1:$BC$1,0),0)-VLOOKUP($M329,$AP:$BC,MATCH($BB$1,$AP$1:$BC$1,0),0)+1))),
IF($M329="지정 캐릭터 PP",
  IF(AND(OR($B329=10,$B329=11),$M329=OFFSET($M329,-1,0)),OFFSET(Q329,-1,0),
    INT($O329*VLOOKUP($M329,$AP:$BC,MATCH($AZ$1,$AP$1:$BC$1,0),0)*IF($O329&lt;=15,1,1+($O329-15)^0.5/8)*CHOOSE(MID($N329,7,1)+1,1,1.25,2))),
"그외없음")))))))</f>
        <v>삭제</v>
      </c>
      <c r="R329" t="str">
        <f ca="1">IF($M329="삭제","삭제",
IF($M329="지정 장비",
  IF($P329="DI",
    VLOOKUP($N329,[1]EquipTable!$1:$1048576,MATCH("표준 DI pr Min",[1]EquipTable!$1:$1,0),0)+INT($I329*(VLOOKUP($N329,[1]EquipTable!$1:$1048576,MATCH("표준 DI pr Max",[1]EquipTable!$1:$1,0),0)-VLOOKUP($N329,[1]EquipTable!$1:$1048576,MATCH("표준 DI pr Min",[1]EquipTable!$1:$1,0),0)+1)),
    ROUNDDOWN(VLOOKUP($N329,[1]EquipTable!$1:$1048576,MATCH("표준 GO pr Min",[1]EquipTable!$1:$1,0),0)+INT($I329*(VLOOKUP($N329,[1]EquipTable!$1:$1048576,MATCH("표준 GO pr Max",[1]EquipTable!$1:$1,0),0)-VLOOKUP($N329,[1]EquipTable!$1:$1048576,MATCH("표준 GO pr Min",[1]EquipTable!$1:$1,0),0)+100)),-2)),
IF(OR($M329="캐릭터 상자 일반등급",$M329="캐릭터 상자 영웅등급"),VLOOKUP($M329,$AP:$BC,MATCH($AZ$1,$AP$1:$BC$1,0),0),
IF(OR($M329="지정 캐릭터",IF(ISERROR(FIND("지정 캐릭터 LBP",$M329)),0,1)),
  IF(AND(OR($B329=10,$B329=11),$M329=OFFSET($M329,-1,0)),OFFSET(R329,-1,0),
    INT(VLOOKUP($M329,$AP:$BC,MATCH($AZ$1,$AP$1:$BC$1,0),0)*(VLOOKUP($N329,[2]ActorTable!$1:$1048576,MATCH("표준 DI pr Min",[2]ActorTable!$1:$1,0),0)+$I329*(VLOOKUP($N329,[2]ActorTable!$1:$1048576,MATCH("표준 DI pr Max",[2]ActorTable!$1:$1,0),0)-VLOOKUP($N329,[2]ActorTable!$1:$1048576,MATCH("표준 DI pr Min",[2]ActorTable!$1:$1,0),0)+1)))),
IF($M329="안 지정 캐릭터 영웅등급",
  IF(AND(OR($B329=10,$B329=11),$M329=OFFSET($M329,-1,0)),OFFSET(R329,-1,0),
    VLOOKUP($M329,$AP:$BC,MATCH($AZ$1,$AP$1:$BC$1,0),0)+INT($I329*(VLOOKUP($M329,$AP:$BC,MATCH($BA$1,$AP$1:$BC$1,0),0)-VLOOKUP($M329,$AP:$BC,MATCH($AZ$1,$AP$1:$BC$1,0),0)+1))),
IF($M329="지정 캐릭터 PP",
  IF(AND(OR($B329=10,$B329=11),$M329=OFFSET($M329,-1,0)),OFFSET(R329,-1,0),
    INT($O329*VLOOKUP($M329,$AP:$BC,MATCH($AZ$1,$AP$1:$BC$1,0),0)*IF($O329&lt;=15,1,1+($O329-15)^0.5/8)*CHOOSE(MID($N329,7,1)+1,1,1.25,2)*(VLOOKUP($M329,$AP:$BC,MATCH($BA$1,$AP$1:$BC$1,0),0)+$I329*(VLOOKUP($M329,$AP:$BC,MATCH($BB$1,$AP$1:$BC$1,0),0)-VLOOKUP($M329,$AP:$BC,MATCH($BA$1,$AP$1:$BC$1,0),0))))),
IF(OR($M329="안 지정 캐릭터 PP 일반등급",$M329="안 지정 캐릭터 PP 영웅등급"),
  IF(AND(OR($B329=10,$B329=11),$M329=OFFSET($M329,-1,0)),OFFSET(R329,-1,0),
    $O329*VLOOKUP($M329,$AP:$BC,MATCH($AZ$1,$AP$1:$BC$1,0),0)),
"그외없음")))))))</f>
        <v>삭제</v>
      </c>
      <c r="S329" t="str">
        <f ca="1">IF(OR(ISNUMBER(N329),N329="삭제",ISBLANK(N329)),"",
IF(LEFT(N329,5)="Equip",
  IF($BP$1&lt;VLOOKUP(N329,[1]EquipTable!$1:$1048576,MATCH("업데이트순번",[1]EquipTable!$1:$1,0),0),"업데이트순번이상",""),
IF(LEFT(N329,5)="Actor",
  IF($BY$1&lt;VLOOKUP(N329,[2]ActorTable!$1:$1048576,MATCH("업데이트순번",[2]ActorTable!$1:$1,0),0),"업데이트순번이상",""),
"그외없음")))</f>
        <v/>
      </c>
      <c r="T329" t="str">
        <f ca="1">IF(OR(ISNUMBER(N329),N329="삭제",ISBLANK(N329)),"",
IF(LEFT(N329,5)="Equip",IF(MID(N329,7,1)="4","전설",""),
IF(LEFT(N329,5)="Actor",IF(MID(N329,7,1)="2","전설",""),
"그외없음")))</f>
        <v/>
      </c>
      <c r="AA329" t="str">
        <f ca="1">IF(ISBLANK(AB329),"",
VLOOKUP(AB329,OFFSET(INDIRECT("$A:$B"),0,MATCH(AB$1&amp;"_Verify",INDIRECT("$1:$1"),0)-1),2,0)
)</f>
        <v/>
      </c>
      <c r="AH329" t="str">
        <f>IF(OR(ISNUMBER(AC329),AC329="삭제",ISBLANK(AC329)),"",
IF(LEFT(AC329,5)="Equip",
  IF($BP$1&lt;VLOOKUP(AC329,[1]EquipTable!$1:$1048576,MATCH("업데이트순번",[1]EquipTable!$1:$1,0),0),"업데이트순번이상",""),
IF(LEFT(AC329,5)="Actor",
  IF($BY$1&lt;VLOOKUP(AC329,[2]ActorTable!$1:$1048576,MATCH("업데이트순번",[2]ActorTable!$1:$1,0),0),"업데이트순번이상",""),
"그외없음")))</f>
        <v/>
      </c>
      <c r="AI329" s="11" t="str">
        <f>IF(OR(ISNUMBER(AC329),AC329="삭제",ISBLANK(AC329)),"",
IF(LEFT(AC329,5)="Equip",IF(MID(AC329,7,1)="4","전설",""),
IF(LEFT(AC329,5)="Actor",IF(MID(AC329,7,1)="2","전설",""),
"그외없음")))</f>
        <v/>
      </c>
      <c r="AJ329" t="str">
        <f>IF(ISBLANK($AB329),"",
IF(AND($B329&gt;=VLOOKUP($AB329,$AP:$AS,3,0),$B329&lt;=VLOOKUP($AB329,$AP:$AS,4,0)),"","슬롯타입이상"))</f>
        <v/>
      </c>
      <c r="AK329" t="str">
        <f>IF(OR(
  AND(NOT(ISERROR(FIND("상자",AB329))),ISBLANK(AC329)),
  AND(ISBLANK(AB329),ISBLANK(AC329)),
  AND(NOT(ISERROR(FIND("안 지정",AB329))),ISNUMBER(AC329))),"",
IF(AND(NOT(ISERROR(FIND("상자",AB329))),NOT(ISBLANK(AC329))),"밸류불필요",
IF(AND(NOT(ISERROR(FIND("안 지정",AB329))),NOT(ISNUMBER(AC329))),"숫자필요",
IF(NOT(ISERROR(FIND("장비",AB329))),
  IFERROR(VLOOKUP(AC329,[1]EquipTable!$A:$T,MATCH("이름참고",[1]EquipTable!$1:$1,0),0),"장비없음"),
IF(NOT(ISERROR(FIND("캐릭터",AB329))),
  IFERROR(VLOOKUP(AC329,[2]ActorTable!$A:$H,MATCH("이름참고",[2]ActorTable!$1:$1,0),0),"캐릭터없음"),
"")))))</f>
        <v/>
      </c>
      <c r="AL329">
        <v>1</v>
      </c>
      <c r="AM329" t="str">
        <f ca="1">IF(ROW()=2,AN329,OFFSET(AM329,-1,0)&amp;IF(LEN(AN329)=0,"",","&amp;AN329))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v>
      </c>
      <c r="AN329" t="str">
        <f ca="1">IF(AL329&lt;&gt;1,"",
"{"""&amp;A$1&amp;""":"&amp;A329
&amp;","""&amp;B$1&amp;""":"&amp;B329
&amp;IF(LEN(AA329)=0,"",","""&amp;AA$1&amp;""":"""&amp;AA329&amp;"""")
&amp;IF(LEN(AC329)=0,"",","""&amp;AC$1&amp;""":"""&amp;AC329&amp;"""")
&amp;IF(LEN(AD329)=0,"",","""&amp;AD$1&amp;""":"&amp;AD329)
&amp;IF(LEN(AE329)=0,"",","""&amp;AE$1&amp;""":"""&amp;AE329&amp;"""")
&amp;IF(LEN(AF329)=0,"",","""&amp;AF$1&amp;""":"&amp;AF329)
&amp;IF(LEN(AG329)=0,"",","""&amp;AG$1&amp;""":"&amp;AG329)&amp;"}")</f>
        <v>{"dy":18,"sl":10}</v>
      </c>
    </row>
    <row r="330" spans="1:40">
      <c r="A330">
        <v>19</v>
      </c>
      <c r="B330">
        <v>10</v>
      </c>
      <c r="C330">
        <f>IF(B330&lt;=9,0,
IF(B330=10,1,2))</f>
        <v>1</v>
      </c>
      <c r="D330">
        <f ca="1">RAND()</f>
        <v>6.5073644421380306E-2</v>
      </c>
      <c r="E330">
        <f ca="1">RAND()</f>
        <v>0.37592158449688617</v>
      </c>
      <c r="F330">
        <f ca="1">RAND()</f>
        <v>0.79827642905720619</v>
      </c>
      <c r="G330">
        <f ca="1">RAND()</f>
        <v>0.34713046605774822</v>
      </c>
      <c r="H330">
        <f ca="1">RAND()</f>
        <v>0.60575321006869176</v>
      </c>
      <c r="I330">
        <f ca="1">RAND()</f>
        <v>0.51628479554578421</v>
      </c>
      <c r="M330" t="str">
        <f ca="1">IF(LEN(J330)&lt;&gt;0,J330,VLOOKUP(D330+$B330,$BJ:$BK,MATCH($BK$1,$BJ$1:$BK$1,0),1))</f>
        <v>삭제</v>
      </c>
      <c r="N330" t="str">
        <f ca="1">IF(LEN(K330)&lt;&gt;0,
  IF(LEN($J330)=0,"두 칸 모두 입력",
  IF($J330="지정 장비",K330,INDEX($CA:$CA,MATCH(K330,$CB:$CB,0)))),
IF($M330="삭제","삭제",
IF($M330="지정 장비",VLOOKUP($E330,OFFSET($BS:$BV,0,IF($B330=6,1,IF($B330=7,2,0))),MATCH($BV$1,OFFSET($BS$1:$BV$1,0,IF($B330=6,1,IF($B330=7,2,0))),0),1),
IF(OR($M330="캐릭터 상자 일반등급",$M330="캐릭터 상자 영웅등급"),"삭제",
IF(OR($M330="지정 캐릭터",$M330="지정 캐릭터 PP",IF(ISERROR(FIND("지정 캐릭터 LBP",$M330)),0,1)),
  IF(AND(OR($B330=10,$B330=11),$M330=OFFSET($M330,-1,0)),OFFSET(N330,-1,0),VLOOKUP($E330,$BZ:$CA,MATCH($CA$1,$BZ$1:$CA$1,0),1)),
IF(OR($M330="안 지정 캐릭터 영웅등급",$M330="안 지정 캐릭터 PP 일반등급",$M330="안 지정 캐릭터 PP 영웅등급"),
  IF(AND(OR($B330=10,$B330=11),$M330=OFFSET($M330,-1,0)),OFFSET(N330,-1,0),INT($E330*100000)),
"그외없음"))))))</f>
        <v>삭제</v>
      </c>
      <c r="O330" t="str">
        <f ca="1">IF(LEN(L330)&lt;&gt;0,
  IF(OR(LEN($J330)=0,LEN($K330)=0),"세 칸 모두 입력",L330),
IF($M330="삭제","삭제",
IF(OR($M330="지정 장비",$M330="캐릭터 상자 일반등급",$M330="캐릭터 상자 영웅등급",$M330="지정 캐릭터",IF(ISERROR(FIND("지정 캐릭터 LBP",$M330)),0,1),$M330="안 지정 캐릭터 영웅등급"),1,
IF($M330="지정 캐릭터 PP",
  IF(AND(OR($B330=10,$B330=11),$M330=OFFSET($M330,-1,0)),OFFSET(O330,-1,0),
    VLOOKUP($M330,$AP:$BB,MATCH($AX$1,$AP$1:$BB$1,0),0)+INT($E330*(VLOOKUP($M330,$AP:$BB,MATCH($AY$1,$AP$1:$BB$1,0),0)-VLOOKUP($M330,$AP:$BB,MATCH($AX$1,$AP$1:$BB$1,0),0)+1))),
IF(OR($M330="안 지정 캐릭터 PP 일반등급",$M330="안 지정 캐릭터 PP 영웅등급"),
  IF(AND(OR($B330=10,$B330=11),$M330=OFFSET($M330,-1,0)),OFFSET(O330,-1,0),
    VLOOKUP($M330,$AP:$BB,MATCH($AX$1,$AP$1:$BB$1,0),0)+INT($E330*(VLOOKUP($M330,$AP:$BB,MATCH($AY$1,$AP$1:$BB$1,0),0)-VLOOKUP($M330,$AP:$BB,MATCH($AX$1,$AP$1:$BB$1,0),0)+1))),
"그외없음")))))</f>
        <v>삭제</v>
      </c>
      <c r="P330" t="str">
        <f ca="1">IF($M330="삭제","삭제",
IF($M330="지정 장비",
  IF(ISBLANK(VLOOKUP($N330,[1]EquipTable!$1:$1048576,MATCH("표준 GO pr Min",[1]EquipTable!$1:$1,0),0)),"DI",
    IF(ISBLANK(VLOOKUP($N330,[1]EquipTable!$1:$1048576,MATCH("표준 DI pr Min",[1]EquipTable!$1:$1,0),0)),"GO",
      IF(G330&lt;IF($B330&lt;=1,0.5,0.25),"DI","GO"))),
IF(OR($M330="캐릭터 상자 일반등급",$M330="캐릭터 상자 영웅등급"),"DI",
IF(OR($M330="지정 캐릭터",IF(ISERROR(FIND("지정 캐릭터 LBP",$M330)),0,1),$M330="안 지정 캐릭터 영웅등급"),"DI",
IF($M330="지정 캐릭터 PP","DI",
IF(OR($M330="안 지정 캐릭터 PP 일반등급",$M330="안 지정 캐릭터 PP 영웅등급"),"GO",
"그외없음"))))))</f>
        <v>삭제</v>
      </c>
      <c r="Q330" t="str">
        <f ca="1">IF($M330="삭제","삭제",
IF($P330="GO","삭제",
IF($M330="지정 장비",
  IF(ISBLANK(VLOOKUP($N330,[1]EquipTable!$1:$1048576,MATCH("표준 DI pp Min",[1]EquipTable!$1:$1,0),0)),"삭제",
    VLOOKUP($N330,[1]EquipTable!$1:$1048576,MATCH("표준 DI pp Min",[1]EquipTable!$1:$1,0),0)+INT($H330*(VLOOKUP($N330,[1]EquipTable!$1:$1048576,MATCH("표준 DI pp Max",[1]EquipTable!$1:$1,0),0)-VLOOKUP($N330,[1]EquipTable!$1:$1048576,MATCH("표준 DI pp Min",[1]EquipTable!$1:$1,0),0)+1))),
IF(OR($M330="캐릭터 상자 일반등급",$M330="캐릭터 상자 영웅등급"),"삭제",
IF(OR($M330="지정 캐릭터",IF(ISERROR(FIND("지정 캐릭터 LBP",$M330)),0,1)),
  IF(AND(OR($B330=10,$B330=11),$M330=OFFSET($M330,-1,0)),OFFSET(Q330,-1,0),
    IF(ISBLANK(VLOOKUP($N330,[2]ActorTable!$1:$1048576,MATCH("표준 DI pp Min",[2]ActorTable!$1:$1,0),0)),"삭제",
      INT(VLOOKUP($M330,$AP:$BC,MATCH($AZ$1,$AP$1:$BC$1,0),0)*(VLOOKUP($N330,[2]ActorTable!$1:$1048576,MATCH("표준 DI pp Min",[2]ActorTable!$1:$1,0),0)+$H330*(VLOOKUP($N330,[2]ActorTable!$1:$1048576,MATCH("표준 DI pp Max",[2]ActorTable!$1:$1,0),0)-VLOOKUP($N330,[2]ActorTable!$1:$1048576,MATCH("표준 DI pp Min",[2]ActorTable!$1:$1,0),0)+1))))),
IF($M330="안 지정 캐릭터 영웅등급",
  IF(AND(OR($B330=10,$B330=11),$M330=OFFSET($M330,-1,0)),OFFSET(Q330,-1,0),
    VLOOKUP($M330,$AP:$BC,MATCH($BB$1,$AP$1:$BC$1,0),0)+INT($H330*(VLOOKUP($M330,$AP:$BC,MATCH($BC$1,$AP$1:$BC$1,0),0)-VLOOKUP($M330,$AP:$BC,MATCH($BB$1,$AP$1:$BC$1,0),0)+1))),
IF($M330="지정 캐릭터 PP",
  IF(AND(OR($B330=10,$B330=11),$M330=OFFSET($M330,-1,0)),OFFSET(Q330,-1,0),
    INT($O330*VLOOKUP($M330,$AP:$BC,MATCH($AZ$1,$AP$1:$BC$1,0),0)*IF($O330&lt;=15,1,1+($O330-15)^0.5/8)*CHOOSE(MID($N330,7,1)+1,1,1.25,2))),
"그외없음")))))))</f>
        <v>삭제</v>
      </c>
      <c r="R330" t="str">
        <f ca="1">IF($M330="삭제","삭제",
IF($M330="지정 장비",
  IF($P330="DI",
    VLOOKUP($N330,[1]EquipTable!$1:$1048576,MATCH("표준 DI pr Min",[1]EquipTable!$1:$1,0),0)+INT($I330*(VLOOKUP($N330,[1]EquipTable!$1:$1048576,MATCH("표준 DI pr Max",[1]EquipTable!$1:$1,0),0)-VLOOKUP($N330,[1]EquipTable!$1:$1048576,MATCH("표준 DI pr Min",[1]EquipTable!$1:$1,0),0)+1)),
    ROUNDDOWN(VLOOKUP($N330,[1]EquipTable!$1:$1048576,MATCH("표준 GO pr Min",[1]EquipTable!$1:$1,0),0)+INT($I330*(VLOOKUP($N330,[1]EquipTable!$1:$1048576,MATCH("표준 GO pr Max",[1]EquipTable!$1:$1,0),0)-VLOOKUP($N330,[1]EquipTable!$1:$1048576,MATCH("표준 GO pr Min",[1]EquipTable!$1:$1,0),0)+100)),-2)),
IF(OR($M330="캐릭터 상자 일반등급",$M330="캐릭터 상자 영웅등급"),VLOOKUP($M330,$AP:$BC,MATCH($AZ$1,$AP$1:$BC$1,0),0),
IF(OR($M330="지정 캐릭터",IF(ISERROR(FIND("지정 캐릭터 LBP",$M330)),0,1)),
  IF(AND(OR($B330=10,$B330=11),$M330=OFFSET($M330,-1,0)),OFFSET(R330,-1,0),
    INT(VLOOKUP($M330,$AP:$BC,MATCH($AZ$1,$AP$1:$BC$1,0),0)*(VLOOKUP($N330,[2]ActorTable!$1:$1048576,MATCH("표준 DI pr Min",[2]ActorTable!$1:$1,0),0)+$I330*(VLOOKUP($N330,[2]ActorTable!$1:$1048576,MATCH("표준 DI pr Max",[2]ActorTable!$1:$1,0),0)-VLOOKUP($N330,[2]ActorTable!$1:$1048576,MATCH("표준 DI pr Min",[2]ActorTable!$1:$1,0),0)+1)))),
IF($M330="안 지정 캐릭터 영웅등급",
  IF(AND(OR($B330=10,$B330=11),$M330=OFFSET($M330,-1,0)),OFFSET(R330,-1,0),
    VLOOKUP($M330,$AP:$BC,MATCH($AZ$1,$AP$1:$BC$1,0),0)+INT($I330*(VLOOKUP($M330,$AP:$BC,MATCH($BA$1,$AP$1:$BC$1,0),0)-VLOOKUP($M330,$AP:$BC,MATCH($AZ$1,$AP$1:$BC$1,0),0)+1))),
IF($M330="지정 캐릭터 PP",
  IF(AND(OR($B330=10,$B330=11),$M330=OFFSET($M330,-1,0)),OFFSET(R330,-1,0),
    INT($O330*VLOOKUP($M330,$AP:$BC,MATCH($AZ$1,$AP$1:$BC$1,0),0)*IF($O330&lt;=15,1,1+($O330-15)^0.5/8)*CHOOSE(MID($N330,7,1)+1,1,1.25,2)*(VLOOKUP($M330,$AP:$BC,MATCH($BA$1,$AP$1:$BC$1,0),0)+$I330*(VLOOKUP($M330,$AP:$BC,MATCH($BB$1,$AP$1:$BC$1,0),0)-VLOOKUP($M330,$AP:$BC,MATCH($BA$1,$AP$1:$BC$1,0),0))))),
IF(OR($M330="안 지정 캐릭터 PP 일반등급",$M330="안 지정 캐릭터 PP 영웅등급"),
  IF(AND(OR($B330=10,$B330=11),$M330=OFFSET($M330,-1,0)),OFFSET(R330,-1,0),
    $O330*VLOOKUP($M330,$AP:$BC,MATCH($AZ$1,$AP$1:$BC$1,0),0)),
"그외없음")))))))</f>
        <v>삭제</v>
      </c>
      <c r="S330" t="str">
        <f ca="1">IF(OR(ISNUMBER(N330),N330="삭제",ISBLANK(N330)),"",
IF(LEFT(N330,5)="Equip",
  IF($BP$1&lt;VLOOKUP(N330,[1]EquipTable!$1:$1048576,MATCH("업데이트순번",[1]EquipTable!$1:$1,0),0),"업데이트순번이상",""),
IF(LEFT(N330,5)="Actor",
  IF($BY$1&lt;VLOOKUP(N330,[2]ActorTable!$1:$1048576,MATCH("업데이트순번",[2]ActorTable!$1:$1,0),0),"업데이트순번이상",""),
"그외없음")))</f>
        <v/>
      </c>
      <c r="T330" t="str">
        <f ca="1">IF(OR(ISNUMBER(N330),N330="삭제",ISBLANK(N330)),"",
IF(LEFT(N330,5)="Equip",IF(MID(N330,7,1)="4","전설",""),
IF(LEFT(N330,5)="Actor",IF(MID(N330,7,1)="2","전설",""),
"그외없음")))</f>
        <v/>
      </c>
      <c r="AA330" t="str">
        <f ca="1">IF(ISBLANK(AB330),"",
VLOOKUP(AB330,OFFSET(INDIRECT("$A:$B"),0,MATCH(AB$1&amp;"_Verify",INDIRECT("$1:$1"),0)-1),2,0)
)</f>
        <v>fl5</v>
      </c>
      <c r="AB330" t="s">
        <v>438</v>
      </c>
      <c r="AC330" t="s">
        <v>481</v>
      </c>
      <c r="AD330">
        <v>1</v>
      </c>
      <c r="AE330" t="s">
        <v>129</v>
      </c>
      <c r="AF330">
        <v>90</v>
      </c>
      <c r="AG330">
        <v>59</v>
      </c>
      <c r="AH330" t="str">
        <f>IF(OR(ISNUMBER(AC330),AC330="삭제",ISBLANK(AC330)),"",
IF(LEFT(AC330,5)="Equip",
  IF($BP$1&lt;VLOOKUP(AC330,[1]EquipTable!$1:$1048576,MATCH("업데이트순번",[1]EquipTable!$1:$1,0),0),"업데이트순번이상",""),
IF(LEFT(AC330,5)="Actor",
  IF($BY$1&lt;VLOOKUP(AC330,[2]ActorTable!$1:$1048576,MATCH("업데이트순번",[2]ActorTable!$1:$1,0),0),"업데이트순번이상",""),
"그외없음")))</f>
        <v/>
      </c>
      <c r="AI330" s="11" t="str">
        <f>IF(OR(ISNUMBER(AC330),AC330="삭제",ISBLANK(AC330)),"",
IF(LEFT(AC330,5)="Equip",IF(MID(AC330,7,1)="4","전설",""),
IF(LEFT(AC330,5)="Actor",IF(MID(AC330,7,1)="2","전설",""),
"그외없음")))</f>
        <v/>
      </c>
      <c r="AJ330" t="str">
        <f>IF(ISBLANK($AB330),"",
IF(AND($B330&gt;=VLOOKUP($AB330,$AP:$AS,3,0),$B330&lt;=VLOOKUP($AB330,$AP:$AS,4,0)),"","슬롯타입이상"))</f>
        <v/>
      </c>
      <c r="AK330" t="str">
        <f>IF(OR(
  AND(NOT(ISERROR(FIND("상자",AB330))),ISBLANK(AC330)),
  AND(ISBLANK(AB330),ISBLANK(AC330)),
  AND(NOT(ISERROR(FIND("안 지정",AB330))),ISNUMBER(AC330))),"",
IF(AND(NOT(ISERROR(FIND("상자",AB330))),NOT(ISBLANK(AC330))),"밸류불필요",
IF(AND(NOT(ISERROR(FIND("안 지정",AB330))),NOT(ISNUMBER(AC330))),"숫자필요",
IF(NOT(ISERROR(FIND("장비",AB330))),
  IFERROR(VLOOKUP(AC330,[1]EquipTable!$A:$T,MATCH("이름참고",[1]EquipTable!$1:$1,0),0),"장비없음"),
IF(NOT(ISERROR(FIND("캐릭터",AB330))),
  IFERROR(VLOOKUP(AC330,[2]ActorTable!$A:$H,MATCH("이름참고",[2]ActorTable!$1:$1,0),0),"캐릭터없음"),
"")))))</f>
        <v>튤린</v>
      </c>
      <c r="AL330">
        <v>1</v>
      </c>
      <c r="AM330" t="str">
        <f ca="1">IF(ROW()=2,AN330,OFFSET(AM330,-1,0)&amp;IF(LEN(AN330)=0,"",","&amp;AN330))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v>
      </c>
      <c r="AN330" t="str">
        <f ca="1">IF(AL330&lt;&gt;1,"",
"{"""&amp;A$1&amp;""":"&amp;A330
&amp;","""&amp;B$1&amp;""":"&amp;B330
&amp;IF(LEN(AA330)=0,"",","""&amp;AA$1&amp;""":"""&amp;AA330&amp;"""")
&amp;IF(LEN(AC330)=0,"",","""&amp;AC$1&amp;""":"""&amp;AC330&amp;"""")
&amp;IF(LEN(AD330)=0,"",","""&amp;AD$1&amp;""":"&amp;AD330)
&amp;IF(LEN(AE330)=0,"",","""&amp;AE$1&amp;""":"""&amp;AE330&amp;"""")
&amp;IF(LEN(AF330)=0,"",","""&amp;AF$1&amp;""":"&amp;AF330)
&amp;IF(LEN(AG330)=0,"",","""&amp;AG$1&amp;""":"&amp;AG330)&amp;"}")</f>
        <v>{"dy":19,"sl":10,"tp":"fl5","vl":"Actor0037","cn":1,"pt":"DI","pp":90,"pr":59}</v>
      </c>
    </row>
    <row r="331" spans="1:40">
      <c r="A331">
        <v>20</v>
      </c>
      <c r="B331">
        <v>10</v>
      </c>
      <c r="C331">
        <f>IF(B331&lt;=9,0,
IF(B331=10,1,2))</f>
        <v>1</v>
      </c>
      <c r="D331">
        <f ca="1">RAND()</f>
        <v>0.2169520143284509</v>
      </c>
      <c r="E331">
        <f ca="1">RAND()</f>
        <v>0.9522868279050547</v>
      </c>
      <c r="F331">
        <f ca="1">RAND()</f>
        <v>0.13270427039476107</v>
      </c>
      <c r="G331">
        <f ca="1">RAND()</f>
        <v>4.0145436902215503E-2</v>
      </c>
      <c r="H331">
        <f ca="1">RAND()</f>
        <v>0.55488750620383798</v>
      </c>
      <c r="I331">
        <f ca="1">RAND()</f>
        <v>0.7214780084352147</v>
      </c>
      <c r="M331" t="str">
        <f ca="1">IF(LEN(J331)&lt;&gt;0,J331,VLOOKUP(D331+$B331,$BJ:$BK,MATCH($BK$1,$BJ$1:$BK$1,0),1))</f>
        <v>삭제</v>
      </c>
      <c r="N331" t="str">
        <f ca="1">IF(LEN(K331)&lt;&gt;0,
  IF(LEN($J331)=0,"두 칸 모두 입력",
  IF($J331="지정 장비",K331,INDEX($CA:$CA,MATCH(K331,$CB:$CB,0)))),
IF($M331="삭제","삭제",
IF($M331="지정 장비",VLOOKUP($E331,OFFSET($BS:$BV,0,IF($B331=6,1,IF($B331=7,2,0))),MATCH($BV$1,OFFSET($BS$1:$BV$1,0,IF($B331=6,1,IF($B331=7,2,0))),0),1),
IF(OR($M331="캐릭터 상자 일반등급",$M331="캐릭터 상자 영웅등급"),"삭제",
IF(OR($M331="지정 캐릭터",$M331="지정 캐릭터 PP",IF(ISERROR(FIND("지정 캐릭터 LBP",$M331)),0,1)),
  IF(AND(OR($B331=10,$B331=11),$M331=OFFSET($M331,-1,0)),OFFSET(N331,-1,0),VLOOKUP($E331,$BZ:$CA,MATCH($CA$1,$BZ$1:$CA$1,0),1)),
IF(OR($M331="안 지정 캐릭터 영웅등급",$M331="안 지정 캐릭터 PP 일반등급",$M331="안 지정 캐릭터 PP 영웅등급"),
  IF(AND(OR($B331=10,$B331=11),$M331=OFFSET($M331,-1,0)),OFFSET(N331,-1,0),INT($E331*100000)),
"그외없음"))))))</f>
        <v>삭제</v>
      </c>
      <c r="O331" t="str">
        <f ca="1">IF(LEN(L331)&lt;&gt;0,
  IF(OR(LEN($J331)=0,LEN($K331)=0),"세 칸 모두 입력",L331),
IF($M331="삭제","삭제",
IF(OR($M331="지정 장비",$M331="캐릭터 상자 일반등급",$M331="캐릭터 상자 영웅등급",$M331="지정 캐릭터",IF(ISERROR(FIND("지정 캐릭터 LBP",$M331)),0,1),$M331="안 지정 캐릭터 영웅등급"),1,
IF($M331="지정 캐릭터 PP",
  IF(AND(OR($B331=10,$B331=11),$M331=OFFSET($M331,-1,0)),OFFSET(O331,-1,0),
    VLOOKUP($M331,$AP:$BB,MATCH($AX$1,$AP$1:$BB$1,0),0)+INT($E331*(VLOOKUP($M331,$AP:$BB,MATCH($AY$1,$AP$1:$BB$1,0),0)-VLOOKUP($M331,$AP:$BB,MATCH($AX$1,$AP$1:$BB$1,0),0)+1))),
IF(OR($M331="안 지정 캐릭터 PP 일반등급",$M331="안 지정 캐릭터 PP 영웅등급"),
  IF(AND(OR($B331=10,$B331=11),$M331=OFFSET($M331,-1,0)),OFFSET(O331,-1,0),
    VLOOKUP($M331,$AP:$BB,MATCH($AX$1,$AP$1:$BB$1,0),0)+INT($E331*(VLOOKUP($M331,$AP:$BB,MATCH($AY$1,$AP$1:$BB$1,0),0)-VLOOKUP($M331,$AP:$BB,MATCH($AX$1,$AP$1:$BB$1,0),0)+1))),
"그외없음")))))</f>
        <v>삭제</v>
      </c>
      <c r="P331" t="str">
        <f ca="1">IF($M331="삭제","삭제",
IF($M331="지정 장비",
  IF(ISBLANK(VLOOKUP($N331,[1]EquipTable!$1:$1048576,MATCH("표준 GO pr Min",[1]EquipTable!$1:$1,0),0)),"DI",
    IF(ISBLANK(VLOOKUP($N331,[1]EquipTable!$1:$1048576,MATCH("표준 DI pr Min",[1]EquipTable!$1:$1,0),0)),"GO",
      IF(G331&lt;IF($B331&lt;=1,0.5,0.25),"DI","GO"))),
IF(OR($M331="캐릭터 상자 일반등급",$M331="캐릭터 상자 영웅등급"),"DI",
IF(OR($M331="지정 캐릭터",IF(ISERROR(FIND("지정 캐릭터 LBP",$M331)),0,1),$M331="안 지정 캐릭터 영웅등급"),"DI",
IF($M331="지정 캐릭터 PP","DI",
IF(OR($M331="안 지정 캐릭터 PP 일반등급",$M331="안 지정 캐릭터 PP 영웅등급"),"GO",
"그외없음"))))))</f>
        <v>삭제</v>
      </c>
      <c r="Q331" t="str">
        <f ca="1">IF($M331="삭제","삭제",
IF($P331="GO","삭제",
IF($M331="지정 장비",
  IF(ISBLANK(VLOOKUP($N331,[1]EquipTable!$1:$1048576,MATCH("표준 DI pp Min",[1]EquipTable!$1:$1,0),0)),"삭제",
    VLOOKUP($N331,[1]EquipTable!$1:$1048576,MATCH("표준 DI pp Min",[1]EquipTable!$1:$1,0),0)+INT($H331*(VLOOKUP($N331,[1]EquipTable!$1:$1048576,MATCH("표준 DI pp Max",[1]EquipTable!$1:$1,0),0)-VLOOKUP($N331,[1]EquipTable!$1:$1048576,MATCH("표준 DI pp Min",[1]EquipTable!$1:$1,0),0)+1))),
IF(OR($M331="캐릭터 상자 일반등급",$M331="캐릭터 상자 영웅등급"),"삭제",
IF(OR($M331="지정 캐릭터",IF(ISERROR(FIND("지정 캐릭터 LBP",$M331)),0,1)),
  IF(AND(OR($B331=10,$B331=11),$M331=OFFSET($M331,-1,0)),OFFSET(Q331,-1,0),
    IF(ISBLANK(VLOOKUP($N331,[2]ActorTable!$1:$1048576,MATCH("표준 DI pp Min",[2]ActorTable!$1:$1,0),0)),"삭제",
      INT(VLOOKUP($M331,$AP:$BC,MATCH($AZ$1,$AP$1:$BC$1,0),0)*(VLOOKUP($N331,[2]ActorTable!$1:$1048576,MATCH("표준 DI pp Min",[2]ActorTable!$1:$1,0),0)+$H331*(VLOOKUP($N331,[2]ActorTable!$1:$1048576,MATCH("표준 DI pp Max",[2]ActorTable!$1:$1,0),0)-VLOOKUP($N331,[2]ActorTable!$1:$1048576,MATCH("표준 DI pp Min",[2]ActorTable!$1:$1,0),0)+1))))),
IF($M331="안 지정 캐릭터 영웅등급",
  IF(AND(OR($B331=10,$B331=11),$M331=OFFSET($M331,-1,0)),OFFSET(Q331,-1,0),
    VLOOKUP($M331,$AP:$BC,MATCH($BB$1,$AP$1:$BC$1,0),0)+INT($H331*(VLOOKUP($M331,$AP:$BC,MATCH($BC$1,$AP$1:$BC$1,0),0)-VLOOKUP($M331,$AP:$BC,MATCH($BB$1,$AP$1:$BC$1,0),0)+1))),
IF($M331="지정 캐릭터 PP",
  IF(AND(OR($B331=10,$B331=11),$M331=OFFSET($M331,-1,0)),OFFSET(Q331,-1,0),
    INT($O331*VLOOKUP($M331,$AP:$BC,MATCH($AZ$1,$AP$1:$BC$1,0),0)*IF($O331&lt;=15,1,1+($O331-15)^0.5/8)*CHOOSE(MID($N331,7,1)+1,1,1.25,2))),
"그외없음")))))))</f>
        <v>삭제</v>
      </c>
      <c r="R331" t="str">
        <f ca="1">IF($M331="삭제","삭제",
IF($M331="지정 장비",
  IF($P331="DI",
    VLOOKUP($N331,[1]EquipTable!$1:$1048576,MATCH("표준 DI pr Min",[1]EquipTable!$1:$1,0),0)+INT($I331*(VLOOKUP($N331,[1]EquipTable!$1:$1048576,MATCH("표준 DI pr Max",[1]EquipTable!$1:$1,0),0)-VLOOKUP($N331,[1]EquipTable!$1:$1048576,MATCH("표준 DI pr Min",[1]EquipTable!$1:$1,0),0)+1)),
    ROUNDDOWN(VLOOKUP($N331,[1]EquipTable!$1:$1048576,MATCH("표준 GO pr Min",[1]EquipTable!$1:$1,0),0)+INT($I331*(VLOOKUP($N331,[1]EquipTable!$1:$1048576,MATCH("표준 GO pr Max",[1]EquipTable!$1:$1,0),0)-VLOOKUP($N331,[1]EquipTable!$1:$1048576,MATCH("표준 GO pr Min",[1]EquipTable!$1:$1,0),0)+100)),-2)),
IF(OR($M331="캐릭터 상자 일반등급",$M331="캐릭터 상자 영웅등급"),VLOOKUP($M331,$AP:$BC,MATCH($AZ$1,$AP$1:$BC$1,0),0),
IF(OR($M331="지정 캐릭터",IF(ISERROR(FIND("지정 캐릭터 LBP",$M331)),0,1)),
  IF(AND(OR($B331=10,$B331=11),$M331=OFFSET($M331,-1,0)),OFFSET(R331,-1,0),
    INT(VLOOKUP($M331,$AP:$BC,MATCH($AZ$1,$AP$1:$BC$1,0),0)*(VLOOKUP($N331,[2]ActorTable!$1:$1048576,MATCH("표준 DI pr Min",[2]ActorTable!$1:$1,0),0)+$I331*(VLOOKUP($N331,[2]ActorTable!$1:$1048576,MATCH("표준 DI pr Max",[2]ActorTable!$1:$1,0),0)-VLOOKUP($N331,[2]ActorTable!$1:$1048576,MATCH("표준 DI pr Min",[2]ActorTable!$1:$1,0),0)+1)))),
IF($M331="안 지정 캐릭터 영웅등급",
  IF(AND(OR($B331=10,$B331=11),$M331=OFFSET($M331,-1,0)),OFFSET(R331,-1,0),
    VLOOKUP($M331,$AP:$BC,MATCH($AZ$1,$AP$1:$BC$1,0),0)+INT($I331*(VLOOKUP($M331,$AP:$BC,MATCH($BA$1,$AP$1:$BC$1,0),0)-VLOOKUP($M331,$AP:$BC,MATCH($AZ$1,$AP$1:$BC$1,0),0)+1))),
IF($M331="지정 캐릭터 PP",
  IF(AND(OR($B331=10,$B331=11),$M331=OFFSET($M331,-1,0)),OFFSET(R331,-1,0),
    INT($O331*VLOOKUP($M331,$AP:$BC,MATCH($AZ$1,$AP$1:$BC$1,0),0)*IF($O331&lt;=15,1,1+($O331-15)^0.5/8)*CHOOSE(MID($N331,7,1)+1,1,1.25,2)*(VLOOKUP($M331,$AP:$BC,MATCH($BA$1,$AP$1:$BC$1,0),0)+$I331*(VLOOKUP($M331,$AP:$BC,MATCH($BB$1,$AP$1:$BC$1,0),0)-VLOOKUP($M331,$AP:$BC,MATCH($BA$1,$AP$1:$BC$1,0),0))))),
IF(OR($M331="안 지정 캐릭터 PP 일반등급",$M331="안 지정 캐릭터 PP 영웅등급"),
  IF(AND(OR($B331=10,$B331=11),$M331=OFFSET($M331,-1,0)),OFFSET(R331,-1,0),
    $O331*VLOOKUP($M331,$AP:$BC,MATCH($AZ$1,$AP$1:$BC$1,0),0)),
"그외없음")))))))</f>
        <v>삭제</v>
      </c>
      <c r="S331" t="str">
        <f ca="1">IF(OR(ISNUMBER(N331),N331="삭제",ISBLANK(N331)),"",
IF(LEFT(N331,5)="Equip",
  IF($BP$1&lt;VLOOKUP(N331,[1]EquipTable!$1:$1048576,MATCH("업데이트순번",[1]EquipTable!$1:$1,0),0),"업데이트순번이상",""),
IF(LEFT(N331,5)="Actor",
  IF($BY$1&lt;VLOOKUP(N331,[2]ActorTable!$1:$1048576,MATCH("업데이트순번",[2]ActorTable!$1:$1,0),0),"업데이트순번이상",""),
"그외없음")))</f>
        <v/>
      </c>
      <c r="T331" t="str">
        <f ca="1">IF(OR(ISNUMBER(N331),N331="삭제",ISBLANK(N331)),"",
IF(LEFT(N331,5)="Equip",IF(MID(N331,7,1)="4","전설",""),
IF(LEFT(N331,5)="Actor",IF(MID(N331,7,1)="2","전설",""),
"그외없음")))</f>
        <v/>
      </c>
      <c r="AA331" t="str">
        <f ca="1">IF(ISBLANK(AB331),"",
VLOOKUP(AB331,OFFSET(INDIRECT("$A:$B"),0,MATCH(AB$1&amp;"_Verify",INDIRECT("$1:$1"),0)-1),2,0)
)</f>
        <v>fl5</v>
      </c>
      <c r="AB331" t="s">
        <v>438</v>
      </c>
      <c r="AC331" t="s">
        <v>481</v>
      </c>
      <c r="AD331">
        <v>1</v>
      </c>
      <c r="AE331" t="s">
        <v>129</v>
      </c>
      <c r="AF331">
        <v>90</v>
      </c>
      <c r="AG331">
        <v>59</v>
      </c>
      <c r="AH331" t="str">
        <f>IF(OR(ISNUMBER(AC331),AC331="삭제",ISBLANK(AC331)),"",
IF(LEFT(AC331,5)="Equip",
  IF($BP$1&lt;VLOOKUP(AC331,[1]EquipTable!$1:$1048576,MATCH("업데이트순번",[1]EquipTable!$1:$1,0),0),"업데이트순번이상",""),
IF(LEFT(AC331,5)="Actor",
  IF($BY$1&lt;VLOOKUP(AC331,[2]ActorTable!$1:$1048576,MATCH("업데이트순번",[2]ActorTable!$1:$1,0),0),"업데이트순번이상",""),
"그외없음")))</f>
        <v/>
      </c>
      <c r="AI331" s="11" t="str">
        <f>IF(OR(ISNUMBER(AC331),AC331="삭제",ISBLANK(AC331)),"",
IF(LEFT(AC331,5)="Equip",IF(MID(AC331,7,1)="4","전설",""),
IF(LEFT(AC331,5)="Actor",IF(MID(AC331,7,1)="2","전설",""),
"그외없음")))</f>
        <v/>
      </c>
      <c r="AJ331" t="str">
        <f>IF(ISBLANK($AB331),"",
IF(AND($B331&gt;=VLOOKUP($AB331,$AP:$AS,3,0),$B331&lt;=VLOOKUP($AB331,$AP:$AS,4,0)),"","슬롯타입이상"))</f>
        <v/>
      </c>
      <c r="AK331" t="str">
        <f>IF(OR(
  AND(NOT(ISERROR(FIND("상자",AB331))),ISBLANK(AC331)),
  AND(ISBLANK(AB331),ISBLANK(AC331)),
  AND(NOT(ISERROR(FIND("안 지정",AB331))),ISNUMBER(AC331))),"",
IF(AND(NOT(ISERROR(FIND("상자",AB331))),NOT(ISBLANK(AC331))),"밸류불필요",
IF(AND(NOT(ISERROR(FIND("안 지정",AB331))),NOT(ISNUMBER(AC331))),"숫자필요",
IF(NOT(ISERROR(FIND("장비",AB331))),
  IFERROR(VLOOKUP(AC331,[1]EquipTable!$A:$T,MATCH("이름참고",[1]EquipTable!$1:$1,0),0),"장비없음"),
IF(NOT(ISERROR(FIND("캐릭터",AB331))),
  IFERROR(VLOOKUP(AC331,[2]ActorTable!$A:$H,MATCH("이름참고",[2]ActorTable!$1:$1,0),0),"캐릭터없음"),
"")))))</f>
        <v>튤린</v>
      </c>
      <c r="AL331">
        <v>1</v>
      </c>
      <c r="AM331" t="str">
        <f ca="1">IF(ROW()=2,AN331,OFFSET(AM331,-1,0)&amp;IF(LEN(AN331)=0,"",","&amp;AN331))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v>
      </c>
      <c r="AN331" t="str">
        <f ca="1">IF(AL331&lt;&gt;1,"",
"{"""&amp;A$1&amp;""":"&amp;A331
&amp;","""&amp;B$1&amp;""":"&amp;B331
&amp;IF(LEN(AA331)=0,"",","""&amp;AA$1&amp;""":"""&amp;AA331&amp;"""")
&amp;IF(LEN(AC331)=0,"",","""&amp;AC$1&amp;""":"""&amp;AC331&amp;"""")
&amp;IF(LEN(AD331)=0,"",","""&amp;AD$1&amp;""":"&amp;AD331)
&amp;IF(LEN(AE331)=0,"",","""&amp;AE$1&amp;""":"""&amp;AE331&amp;"""")
&amp;IF(LEN(AF331)=0,"",","""&amp;AF$1&amp;""":"&amp;AF331)
&amp;IF(LEN(AG331)=0,"",","""&amp;AG$1&amp;""":"&amp;AG331)&amp;"}")</f>
        <v>{"dy":20,"sl":10,"tp":"fl5","vl":"Actor0037","cn":1,"pt":"DI","pp":90,"pr":59}</v>
      </c>
    </row>
    <row r="332" spans="1:40">
      <c r="A332">
        <v>21</v>
      </c>
      <c r="B332">
        <v>10</v>
      </c>
      <c r="C332">
        <f>IF(B332&lt;=9,0,
IF(B332=10,1,2))</f>
        <v>1</v>
      </c>
      <c r="D332">
        <f ca="1">RAND()</f>
        <v>0.96532448584153219</v>
      </c>
      <c r="E332">
        <f ca="1">RAND()</f>
        <v>0.50576386770369897</v>
      </c>
      <c r="F332">
        <f ca="1">RAND()</f>
        <v>0.41150494552942141</v>
      </c>
      <c r="G332">
        <f ca="1">RAND()</f>
        <v>8.9658546567807362E-2</v>
      </c>
      <c r="H332">
        <f ca="1">RAND()</f>
        <v>0.46124689384365536</v>
      </c>
      <c r="I332">
        <f ca="1">RAND()</f>
        <v>0.41584642668068239</v>
      </c>
      <c r="M332" t="str">
        <f ca="1">IF(LEN(J332)&lt;&gt;0,J332,VLOOKUP(D332+$B332,$BJ:$BK,MATCH($BK$1,$BJ$1:$BK$1,0),1))</f>
        <v>삭제</v>
      </c>
      <c r="N332" t="str">
        <f ca="1">IF(LEN(K332)&lt;&gt;0,
  IF(LEN($J332)=0,"두 칸 모두 입력",
  IF($J332="지정 장비",K332,INDEX($CA:$CA,MATCH(K332,$CB:$CB,0)))),
IF($M332="삭제","삭제",
IF($M332="지정 장비",VLOOKUP($E332,OFFSET($BS:$BV,0,IF($B332=6,1,IF($B332=7,2,0))),MATCH($BV$1,OFFSET($BS$1:$BV$1,0,IF($B332=6,1,IF($B332=7,2,0))),0),1),
IF(OR($M332="캐릭터 상자 일반등급",$M332="캐릭터 상자 영웅등급"),"삭제",
IF(OR($M332="지정 캐릭터",$M332="지정 캐릭터 PP",IF(ISERROR(FIND("지정 캐릭터 LBP",$M332)),0,1)),
  IF(AND(OR($B332=10,$B332=11),$M332=OFFSET($M332,-1,0)),OFFSET(N332,-1,0),VLOOKUP($E332,$BZ:$CA,MATCH($CA$1,$BZ$1:$CA$1,0),1)),
IF(OR($M332="안 지정 캐릭터 영웅등급",$M332="안 지정 캐릭터 PP 일반등급",$M332="안 지정 캐릭터 PP 영웅등급"),
  IF(AND(OR($B332=10,$B332=11),$M332=OFFSET($M332,-1,0)),OFFSET(N332,-1,0),INT($E332*100000)),
"그외없음"))))))</f>
        <v>삭제</v>
      </c>
      <c r="O332" t="str">
        <f ca="1">IF(LEN(L332)&lt;&gt;0,
  IF(OR(LEN($J332)=0,LEN($K332)=0),"세 칸 모두 입력",L332),
IF($M332="삭제","삭제",
IF(OR($M332="지정 장비",$M332="캐릭터 상자 일반등급",$M332="캐릭터 상자 영웅등급",$M332="지정 캐릭터",IF(ISERROR(FIND("지정 캐릭터 LBP",$M332)),0,1),$M332="안 지정 캐릭터 영웅등급"),1,
IF($M332="지정 캐릭터 PP",
  IF(AND(OR($B332=10,$B332=11),$M332=OFFSET($M332,-1,0)),OFFSET(O332,-1,0),
    VLOOKUP($M332,$AP:$BB,MATCH($AX$1,$AP$1:$BB$1,0),0)+INT($E332*(VLOOKUP($M332,$AP:$BB,MATCH($AY$1,$AP$1:$BB$1,0),0)-VLOOKUP($M332,$AP:$BB,MATCH($AX$1,$AP$1:$BB$1,0),0)+1))),
IF(OR($M332="안 지정 캐릭터 PP 일반등급",$M332="안 지정 캐릭터 PP 영웅등급"),
  IF(AND(OR($B332=10,$B332=11),$M332=OFFSET($M332,-1,0)),OFFSET(O332,-1,0),
    VLOOKUP($M332,$AP:$BB,MATCH($AX$1,$AP$1:$BB$1,0),0)+INT($E332*(VLOOKUP($M332,$AP:$BB,MATCH($AY$1,$AP$1:$BB$1,0),0)-VLOOKUP($M332,$AP:$BB,MATCH($AX$1,$AP$1:$BB$1,0),0)+1))),
"그외없음")))))</f>
        <v>삭제</v>
      </c>
      <c r="P332" t="str">
        <f ca="1">IF($M332="삭제","삭제",
IF($M332="지정 장비",
  IF(ISBLANK(VLOOKUP($N332,[1]EquipTable!$1:$1048576,MATCH("표준 GO pr Min",[1]EquipTable!$1:$1,0),0)),"DI",
    IF(ISBLANK(VLOOKUP($N332,[1]EquipTable!$1:$1048576,MATCH("표준 DI pr Min",[1]EquipTable!$1:$1,0),0)),"GO",
      IF(G332&lt;IF($B332&lt;=1,0.5,0.25),"DI","GO"))),
IF(OR($M332="캐릭터 상자 일반등급",$M332="캐릭터 상자 영웅등급"),"DI",
IF(OR($M332="지정 캐릭터",IF(ISERROR(FIND("지정 캐릭터 LBP",$M332)),0,1),$M332="안 지정 캐릭터 영웅등급"),"DI",
IF($M332="지정 캐릭터 PP","DI",
IF(OR($M332="안 지정 캐릭터 PP 일반등급",$M332="안 지정 캐릭터 PP 영웅등급"),"GO",
"그외없음"))))))</f>
        <v>삭제</v>
      </c>
      <c r="Q332" t="str">
        <f ca="1">IF($M332="삭제","삭제",
IF($P332="GO","삭제",
IF($M332="지정 장비",
  IF(ISBLANK(VLOOKUP($N332,[1]EquipTable!$1:$1048576,MATCH("표준 DI pp Min",[1]EquipTable!$1:$1,0),0)),"삭제",
    VLOOKUP($N332,[1]EquipTable!$1:$1048576,MATCH("표준 DI pp Min",[1]EquipTable!$1:$1,0),0)+INT($H332*(VLOOKUP($N332,[1]EquipTable!$1:$1048576,MATCH("표준 DI pp Max",[1]EquipTable!$1:$1,0),0)-VLOOKUP($N332,[1]EquipTable!$1:$1048576,MATCH("표준 DI pp Min",[1]EquipTable!$1:$1,0),0)+1))),
IF(OR($M332="캐릭터 상자 일반등급",$M332="캐릭터 상자 영웅등급"),"삭제",
IF(OR($M332="지정 캐릭터",IF(ISERROR(FIND("지정 캐릭터 LBP",$M332)),0,1)),
  IF(AND(OR($B332=10,$B332=11),$M332=OFFSET($M332,-1,0)),OFFSET(Q332,-1,0),
    IF(ISBLANK(VLOOKUP($N332,[2]ActorTable!$1:$1048576,MATCH("표준 DI pp Min",[2]ActorTable!$1:$1,0),0)),"삭제",
      INT(VLOOKUP($M332,$AP:$BC,MATCH($AZ$1,$AP$1:$BC$1,0),0)*(VLOOKUP($N332,[2]ActorTable!$1:$1048576,MATCH("표준 DI pp Min",[2]ActorTable!$1:$1,0),0)+$H332*(VLOOKUP($N332,[2]ActorTable!$1:$1048576,MATCH("표준 DI pp Max",[2]ActorTable!$1:$1,0),0)-VLOOKUP($N332,[2]ActorTable!$1:$1048576,MATCH("표준 DI pp Min",[2]ActorTable!$1:$1,0),0)+1))))),
IF($M332="안 지정 캐릭터 영웅등급",
  IF(AND(OR($B332=10,$B332=11),$M332=OFFSET($M332,-1,0)),OFFSET(Q332,-1,0),
    VLOOKUP($M332,$AP:$BC,MATCH($BB$1,$AP$1:$BC$1,0),0)+INT($H332*(VLOOKUP($M332,$AP:$BC,MATCH($BC$1,$AP$1:$BC$1,0),0)-VLOOKUP($M332,$AP:$BC,MATCH($BB$1,$AP$1:$BC$1,0),0)+1))),
IF($M332="지정 캐릭터 PP",
  IF(AND(OR($B332=10,$B332=11),$M332=OFFSET($M332,-1,0)),OFFSET(Q332,-1,0),
    INT($O332*VLOOKUP($M332,$AP:$BC,MATCH($AZ$1,$AP$1:$BC$1,0),0)*IF($O332&lt;=15,1,1+($O332-15)^0.5/8)*CHOOSE(MID($N332,7,1)+1,1,1.25,2))),
"그외없음")))))))</f>
        <v>삭제</v>
      </c>
      <c r="R332" t="str">
        <f ca="1">IF($M332="삭제","삭제",
IF($M332="지정 장비",
  IF($P332="DI",
    VLOOKUP($N332,[1]EquipTable!$1:$1048576,MATCH("표준 DI pr Min",[1]EquipTable!$1:$1,0),0)+INT($I332*(VLOOKUP($N332,[1]EquipTable!$1:$1048576,MATCH("표준 DI pr Max",[1]EquipTable!$1:$1,0),0)-VLOOKUP($N332,[1]EquipTable!$1:$1048576,MATCH("표준 DI pr Min",[1]EquipTable!$1:$1,0),0)+1)),
    ROUNDDOWN(VLOOKUP($N332,[1]EquipTable!$1:$1048576,MATCH("표준 GO pr Min",[1]EquipTable!$1:$1,0),0)+INT($I332*(VLOOKUP($N332,[1]EquipTable!$1:$1048576,MATCH("표준 GO pr Max",[1]EquipTable!$1:$1,0),0)-VLOOKUP($N332,[1]EquipTable!$1:$1048576,MATCH("표준 GO pr Min",[1]EquipTable!$1:$1,0),0)+100)),-2)),
IF(OR($M332="캐릭터 상자 일반등급",$M332="캐릭터 상자 영웅등급"),VLOOKUP($M332,$AP:$BC,MATCH($AZ$1,$AP$1:$BC$1,0),0),
IF(OR($M332="지정 캐릭터",IF(ISERROR(FIND("지정 캐릭터 LBP",$M332)),0,1)),
  IF(AND(OR($B332=10,$B332=11),$M332=OFFSET($M332,-1,0)),OFFSET(R332,-1,0),
    INT(VLOOKUP($M332,$AP:$BC,MATCH($AZ$1,$AP$1:$BC$1,0),0)*(VLOOKUP($N332,[2]ActorTable!$1:$1048576,MATCH("표준 DI pr Min",[2]ActorTable!$1:$1,0),0)+$I332*(VLOOKUP($N332,[2]ActorTable!$1:$1048576,MATCH("표준 DI pr Max",[2]ActorTable!$1:$1,0),0)-VLOOKUP($N332,[2]ActorTable!$1:$1048576,MATCH("표준 DI pr Min",[2]ActorTable!$1:$1,0),0)+1)))),
IF($M332="안 지정 캐릭터 영웅등급",
  IF(AND(OR($B332=10,$B332=11),$M332=OFFSET($M332,-1,0)),OFFSET(R332,-1,0),
    VLOOKUP($M332,$AP:$BC,MATCH($AZ$1,$AP$1:$BC$1,0),0)+INT($I332*(VLOOKUP($M332,$AP:$BC,MATCH($BA$1,$AP$1:$BC$1,0),0)-VLOOKUP($M332,$AP:$BC,MATCH($AZ$1,$AP$1:$BC$1,0),0)+1))),
IF($M332="지정 캐릭터 PP",
  IF(AND(OR($B332=10,$B332=11),$M332=OFFSET($M332,-1,0)),OFFSET(R332,-1,0),
    INT($O332*VLOOKUP($M332,$AP:$BC,MATCH($AZ$1,$AP$1:$BC$1,0),0)*IF($O332&lt;=15,1,1+($O332-15)^0.5/8)*CHOOSE(MID($N332,7,1)+1,1,1.25,2)*(VLOOKUP($M332,$AP:$BC,MATCH($BA$1,$AP$1:$BC$1,0),0)+$I332*(VLOOKUP($M332,$AP:$BC,MATCH($BB$1,$AP$1:$BC$1,0),0)-VLOOKUP($M332,$AP:$BC,MATCH($BA$1,$AP$1:$BC$1,0),0))))),
IF(OR($M332="안 지정 캐릭터 PP 일반등급",$M332="안 지정 캐릭터 PP 영웅등급"),
  IF(AND(OR($B332=10,$B332=11),$M332=OFFSET($M332,-1,0)),OFFSET(R332,-1,0),
    $O332*VLOOKUP($M332,$AP:$BC,MATCH($AZ$1,$AP$1:$BC$1,0),0)),
"그외없음")))))))</f>
        <v>삭제</v>
      </c>
      <c r="S332" t="str">
        <f ca="1">IF(OR(ISNUMBER(N332),N332="삭제",ISBLANK(N332)),"",
IF(LEFT(N332,5)="Equip",
  IF($BP$1&lt;VLOOKUP(N332,[1]EquipTable!$1:$1048576,MATCH("업데이트순번",[1]EquipTable!$1:$1,0),0),"업데이트순번이상",""),
IF(LEFT(N332,5)="Actor",
  IF($BY$1&lt;VLOOKUP(N332,[2]ActorTable!$1:$1048576,MATCH("업데이트순번",[2]ActorTable!$1:$1,0),0),"업데이트순번이상",""),
"그외없음")))</f>
        <v/>
      </c>
      <c r="T332" t="str">
        <f ca="1">IF(OR(ISNUMBER(N332),N332="삭제",ISBLANK(N332)),"",
IF(LEFT(N332,5)="Equip",IF(MID(N332,7,1)="4","전설",""),
IF(LEFT(N332,5)="Actor",IF(MID(N332,7,1)="2","전설",""),
"그외없음")))</f>
        <v/>
      </c>
      <c r="AA332" t="str">
        <f ca="1">IF(ISBLANK(AB332),"",
VLOOKUP(AB332,OFFSET(INDIRECT("$A:$B"),0,MATCH(AB$1&amp;"_Verify",INDIRECT("$1:$1"),0)-1),2,0)
)</f>
        <v/>
      </c>
      <c r="AH332" t="str">
        <f>IF(OR(ISNUMBER(AC332),AC332="삭제",ISBLANK(AC332)),"",
IF(LEFT(AC332,5)="Equip",
  IF($BP$1&lt;VLOOKUP(AC332,[1]EquipTable!$1:$1048576,MATCH("업데이트순번",[1]EquipTable!$1:$1,0),0),"업데이트순번이상",""),
IF(LEFT(AC332,5)="Actor",
  IF($BY$1&lt;VLOOKUP(AC332,[2]ActorTable!$1:$1048576,MATCH("업데이트순번",[2]ActorTable!$1:$1,0),0),"업데이트순번이상",""),
"그외없음")))</f>
        <v/>
      </c>
      <c r="AI332" s="11" t="str">
        <f>IF(OR(ISNUMBER(AC332),AC332="삭제",ISBLANK(AC332)),"",
IF(LEFT(AC332,5)="Equip",IF(MID(AC332,7,1)="4","전설",""),
IF(LEFT(AC332,5)="Actor",IF(MID(AC332,7,1)="2","전설",""),
"그외없음")))</f>
        <v/>
      </c>
      <c r="AJ332" t="str">
        <f>IF(ISBLANK($AB332),"",
IF(AND($B332&gt;=VLOOKUP($AB332,$AP:$AS,3,0),$B332&lt;=VLOOKUP($AB332,$AP:$AS,4,0)),"","슬롯타입이상"))</f>
        <v/>
      </c>
      <c r="AK332" t="str">
        <f>IF(OR(
  AND(NOT(ISERROR(FIND("상자",AB332))),ISBLANK(AC332)),
  AND(ISBLANK(AB332),ISBLANK(AC332)),
  AND(NOT(ISERROR(FIND("안 지정",AB332))),ISNUMBER(AC332))),"",
IF(AND(NOT(ISERROR(FIND("상자",AB332))),NOT(ISBLANK(AC332))),"밸류불필요",
IF(AND(NOT(ISERROR(FIND("안 지정",AB332))),NOT(ISNUMBER(AC332))),"숫자필요",
IF(NOT(ISERROR(FIND("장비",AB332))),
  IFERROR(VLOOKUP(AC332,[1]EquipTable!$A:$T,MATCH("이름참고",[1]EquipTable!$1:$1,0),0),"장비없음"),
IF(NOT(ISERROR(FIND("캐릭터",AB332))),
  IFERROR(VLOOKUP(AC332,[2]ActorTable!$A:$H,MATCH("이름참고",[2]ActorTable!$1:$1,0),0),"캐릭터없음"),
"")))))</f>
        <v/>
      </c>
      <c r="AL332">
        <v>1</v>
      </c>
      <c r="AM332" t="str">
        <f ca="1">IF(ROW()=2,AN332,OFFSET(AM332,-1,0)&amp;IF(LEN(AN332)=0,"",","&amp;AN332))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v>
      </c>
      <c r="AN332" t="str">
        <f ca="1">IF(AL332&lt;&gt;1,"",
"{"""&amp;A$1&amp;""":"&amp;A332
&amp;","""&amp;B$1&amp;""":"&amp;B332
&amp;IF(LEN(AA332)=0,"",","""&amp;AA$1&amp;""":"""&amp;AA332&amp;"""")
&amp;IF(LEN(AC332)=0,"",","""&amp;AC$1&amp;""":"""&amp;AC332&amp;"""")
&amp;IF(LEN(AD332)=0,"",","""&amp;AD$1&amp;""":"&amp;AD332)
&amp;IF(LEN(AE332)=0,"",","""&amp;AE$1&amp;""":"""&amp;AE332&amp;"""")
&amp;IF(LEN(AF332)=0,"",","""&amp;AF$1&amp;""":"&amp;AF332)
&amp;IF(LEN(AG332)=0,"",","""&amp;AG$1&amp;""":"&amp;AG332)&amp;"}")</f>
        <v>{"dy":21,"sl":10}</v>
      </c>
    </row>
    <row r="333" spans="1:40">
      <c r="A333">
        <v>22</v>
      </c>
      <c r="B333">
        <v>10</v>
      </c>
      <c r="C333">
        <f>IF(B333&lt;=9,0,
IF(B333=10,1,2))</f>
        <v>1</v>
      </c>
      <c r="D333">
        <f ca="1">RAND()</f>
        <v>0.44617184915296038</v>
      </c>
      <c r="E333">
        <f ca="1">RAND()</f>
        <v>0.24072403411070897</v>
      </c>
      <c r="F333">
        <f ca="1">RAND()</f>
        <v>0.84980084720411075</v>
      </c>
      <c r="G333">
        <f ca="1">RAND()</f>
        <v>0.48961053486354167</v>
      </c>
      <c r="H333">
        <f ca="1">RAND()</f>
        <v>1.5843734456774228E-2</v>
      </c>
      <c r="I333">
        <f ca="1">RAND()</f>
        <v>0.49936345919453917</v>
      </c>
      <c r="M333" t="str">
        <f ca="1">IF(LEN(J333)&lt;&gt;0,J333,VLOOKUP(D333+$B333,$BJ:$BK,MATCH($BK$1,$BJ$1:$BK$1,0),1))</f>
        <v>삭제</v>
      </c>
      <c r="N333" t="str">
        <f ca="1">IF(LEN(K333)&lt;&gt;0,
  IF(LEN($J333)=0,"두 칸 모두 입력",
  IF($J333="지정 장비",K333,INDEX($CA:$CA,MATCH(K333,$CB:$CB,0)))),
IF($M333="삭제","삭제",
IF($M333="지정 장비",VLOOKUP($E333,OFFSET($BS:$BV,0,IF($B333=6,1,IF($B333=7,2,0))),MATCH($BV$1,OFFSET($BS$1:$BV$1,0,IF($B333=6,1,IF($B333=7,2,0))),0),1),
IF(OR($M333="캐릭터 상자 일반등급",$M333="캐릭터 상자 영웅등급"),"삭제",
IF(OR($M333="지정 캐릭터",$M333="지정 캐릭터 PP",IF(ISERROR(FIND("지정 캐릭터 LBP",$M333)),0,1)),
  IF(AND(OR($B333=10,$B333=11),$M333=OFFSET($M333,-1,0)),OFFSET(N333,-1,0),VLOOKUP($E333,$BZ:$CA,MATCH($CA$1,$BZ$1:$CA$1,0),1)),
IF(OR($M333="안 지정 캐릭터 영웅등급",$M333="안 지정 캐릭터 PP 일반등급",$M333="안 지정 캐릭터 PP 영웅등급"),
  IF(AND(OR($B333=10,$B333=11),$M333=OFFSET($M333,-1,0)),OFFSET(N333,-1,0),INT($E333*100000)),
"그외없음"))))))</f>
        <v>삭제</v>
      </c>
      <c r="O333" t="str">
        <f ca="1">IF(LEN(L333)&lt;&gt;0,
  IF(OR(LEN($J333)=0,LEN($K333)=0),"세 칸 모두 입력",L333),
IF($M333="삭제","삭제",
IF(OR($M333="지정 장비",$M333="캐릭터 상자 일반등급",$M333="캐릭터 상자 영웅등급",$M333="지정 캐릭터",IF(ISERROR(FIND("지정 캐릭터 LBP",$M333)),0,1),$M333="안 지정 캐릭터 영웅등급"),1,
IF($M333="지정 캐릭터 PP",
  IF(AND(OR($B333=10,$B333=11),$M333=OFFSET($M333,-1,0)),OFFSET(O333,-1,0),
    VLOOKUP($M333,$AP:$BB,MATCH($AX$1,$AP$1:$BB$1,0),0)+INT($E333*(VLOOKUP($M333,$AP:$BB,MATCH($AY$1,$AP$1:$BB$1,0),0)-VLOOKUP($M333,$AP:$BB,MATCH($AX$1,$AP$1:$BB$1,0),0)+1))),
IF(OR($M333="안 지정 캐릭터 PP 일반등급",$M333="안 지정 캐릭터 PP 영웅등급"),
  IF(AND(OR($B333=10,$B333=11),$M333=OFFSET($M333,-1,0)),OFFSET(O333,-1,0),
    VLOOKUP($M333,$AP:$BB,MATCH($AX$1,$AP$1:$BB$1,0),0)+INT($E333*(VLOOKUP($M333,$AP:$BB,MATCH($AY$1,$AP$1:$BB$1,0),0)-VLOOKUP($M333,$AP:$BB,MATCH($AX$1,$AP$1:$BB$1,0),0)+1))),
"그외없음")))))</f>
        <v>삭제</v>
      </c>
      <c r="P333" t="str">
        <f ca="1">IF($M333="삭제","삭제",
IF($M333="지정 장비",
  IF(ISBLANK(VLOOKUP($N333,[1]EquipTable!$1:$1048576,MATCH("표준 GO pr Min",[1]EquipTable!$1:$1,0),0)),"DI",
    IF(ISBLANK(VLOOKUP($N333,[1]EquipTable!$1:$1048576,MATCH("표준 DI pr Min",[1]EquipTable!$1:$1,0),0)),"GO",
      IF(G333&lt;IF($B333&lt;=1,0.5,0.25),"DI","GO"))),
IF(OR($M333="캐릭터 상자 일반등급",$M333="캐릭터 상자 영웅등급"),"DI",
IF(OR($M333="지정 캐릭터",IF(ISERROR(FIND("지정 캐릭터 LBP",$M333)),0,1),$M333="안 지정 캐릭터 영웅등급"),"DI",
IF($M333="지정 캐릭터 PP","DI",
IF(OR($M333="안 지정 캐릭터 PP 일반등급",$M333="안 지정 캐릭터 PP 영웅등급"),"GO",
"그외없음"))))))</f>
        <v>삭제</v>
      </c>
      <c r="Q333" t="str">
        <f ca="1">IF($M333="삭제","삭제",
IF($P333="GO","삭제",
IF($M333="지정 장비",
  IF(ISBLANK(VLOOKUP($N333,[1]EquipTable!$1:$1048576,MATCH("표준 DI pp Min",[1]EquipTable!$1:$1,0),0)),"삭제",
    VLOOKUP($N333,[1]EquipTable!$1:$1048576,MATCH("표준 DI pp Min",[1]EquipTable!$1:$1,0),0)+INT($H333*(VLOOKUP($N333,[1]EquipTable!$1:$1048576,MATCH("표준 DI pp Max",[1]EquipTable!$1:$1,0),0)-VLOOKUP($N333,[1]EquipTable!$1:$1048576,MATCH("표준 DI pp Min",[1]EquipTable!$1:$1,0),0)+1))),
IF(OR($M333="캐릭터 상자 일반등급",$M333="캐릭터 상자 영웅등급"),"삭제",
IF(OR($M333="지정 캐릭터",IF(ISERROR(FIND("지정 캐릭터 LBP",$M333)),0,1)),
  IF(AND(OR($B333=10,$B333=11),$M333=OFFSET($M333,-1,0)),OFFSET(Q333,-1,0),
    IF(ISBLANK(VLOOKUP($N333,[2]ActorTable!$1:$1048576,MATCH("표준 DI pp Min",[2]ActorTable!$1:$1,0),0)),"삭제",
      INT(VLOOKUP($M333,$AP:$BC,MATCH($AZ$1,$AP$1:$BC$1,0),0)*(VLOOKUP($N333,[2]ActorTable!$1:$1048576,MATCH("표준 DI pp Min",[2]ActorTable!$1:$1,0),0)+$H333*(VLOOKUP($N333,[2]ActorTable!$1:$1048576,MATCH("표준 DI pp Max",[2]ActorTable!$1:$1,0),0)-VLOOKUP($N333,[2]ActorTable!$1:$1048576,MATCH("표준 DI pp Min",[2]ActorTable!$1:$1,0),0)+1))))),
IF($M333="안 지정 캐릭터 영웅등급",
  IF(AND(OR($B333=10,$B333=11),$M333=OFFSET($M333,-1,0)),OFFSET(Q333,-1,0),
    VLOOKUP($M333,$AP:$BC,MATCH($BB$1,$AP$1:$BC$1,0),0)+INT($H333*(VLOOKUP($M333,$AP:$BC,MATCH($BC$1,$AP$1:$BC$1,0),0)-VLOOKUP($M333,$AP:$BC,MATCH($BB$1,$AP$1:$BC$1,0),0)+1))),
IF($M333="지정 캐릭터 PP",
  IF(AND(OR($B333=10,$B333=11),$M333=OFFSET($M333,-1,0)),OFFSET(Q333,-1,0),
    INT($O333*VLOOKUP($M333,$AP:$BC,MATCH($AZ$1,$AP$1:$BC$1,0),0)*IF($O333&lt;=15,1,1+($O333-15)^0.5/8)*CHOOSE(MID($N333,7,1)+1,1,1.25,2))),
"그외없음")))))))</f>
        <v>삭제</v>
      </c>
      <c r="R333" t="str">
        <f ca="1">IF($M333="삭제","삭제",
IF($M333="지정 장비",
  IF($P333="DI",
    VLOOKUP($N333,[1]EquipTable!$1:$1048576,MATCH("표준 DI pr Min",[1]EquipTable!$1:$1,0),0)+INT($I333*(VLOOKUP($N333,[1]EquipTable!$1:$1048576,MATCH("표준 DI pr Max",[1]EquipTable!$1:$1,0),0)-VLOOKUP($N333,[1]EquipTable!$1:$1048576,MATCH("표준 DI pr Min",[1]EquipTable!$1:$1,0),0)+1)),
    ROUNDDOWN(VLOOKUP($N333,[1]EquipTable!$1:$1048576,MATCH("표준 GO pr Min",[1]EquipTable!$1:$1,0),0)+INT($I333*(VLOOKUP($N333,[1]EquipTable!$1:$1048576,MATCH("표준 GO pr Max",[1]EquipTable!$1:$1,0),0)-VLOOKUP($N333,[1]EquipTable!$1:$1048576,MATCH("표준 GO pr Min",[1]EquipTable!$1:$1,0),0)+100)),-2)),
IF(OR($M333="캐릭터 상자 일반등급",$M333="캐릭터 상자 영웅등급"),VLOOKUP($M333,$AP:$BC,MATCH($AZ$1,$AP$1:$BC$1,0),0),
IF(OR($M333="지정 캐릭터",IF(ISERROR(FIND("지정 캐릭터 LBP",$M333)),0,1)),
  IF(AND(OR($B333=10,$B333=11),$M333=OFFSET($M333,-1,0)),OFFSET(R333,-1,0),
    INT(VLOOKUP($M333,$AP:$BC,MATCH($AZ$1,$AP$1:$BC$1,0),0)*(VLOOKUP($N333,[2]ActorTable!$1:$1048576,MATCH("표준 DI pr Min",[2]ActorTable!$1:$1,0),0)+$I333*(VLOOKUP($N333,[2]ActorTable!$1:$1048576,MATCH("표준 DI pr Max",[2]ActorTable!$1:$1,0),0)-VLOOKUP($N333,[2]ActorTable!$1:$1048576,MATCH("표준 DI pr Min",[2]ActorTable!$1:$1,0),0)+1)))),
IF($M333="안 지정 캐릭터 영웅등급",
  IF(AND(OR($B333=10,$B333=11),$M333=OFFSET($M333,-1,0)),OFFSET(R333,-1,0),
    VLOOKUP($M333,$AP:$BC,MATCH($AZ$1,$AP$1:$BC$1,0),0)+INT($I333*(VLOOKUP($M333,$AP:$BC,MATCH($BA$1,$AP$1:$BC$1,0),0)-VLOOKUP($M333,$AP:$BC,MATCH($AZ$1,$AP$1:$BC$1,0),0)+1))),
IF($M333="지정 캐릭터 PP",
  IF(AND(OR($B333=10,$B333=11),$M333=OFFSET($M333,-1,0)),OFFSET(R333,-1,0),
    INT($O333*VLOOKUP($M333,$AP:$BC,MATCH($AZ$1,$AP$1:$BC$1,0),0)*IF($O333&lt;=15,1,1+($O333-15)^0.5/8)*CHOOSE(MID($N333,7,1)+1,1,1.25,2)*(VLOOKUP($M333,$AP:$BC,MATCH($BA$1,$AP$1:$BC$1,0),0)+$I333*(VLOOKUP($M333,$AP:$BC,MATCH($BB$1,$AP$1:$BC$1,0),0)-VLOOKUP($M333,$AP:$BC,MATCH($BA$1,$AP$1:$BC$1,0),0))))),
IF(OR($M333="안 지정 캐릭터 PP 일반등급",$M333="안 지정 캐릭터 PP 영웅등급"),
  IF(AND(OR($B333=10,$B333=11),$M333=OFFSET($M333,-1,0)),OFFSET(R333,-1,0),
    $O333*VLOOKUP($M333,$AP:$BC,MATCH($AZ$1,$AP$1:$BC$1,0),0)),
"그외없음")))))))</f>
        <v>삭제</v>
      </c>
      <c r="S333" t="str">
        <f ca="1">IF(OR(ISNUMBER(N333),N333="삭제",ISBLANK(N333)),"",
IF(LEFT(N333,5)="Equip",
  IF($BP$1&lt;VLOOKUP(N333,[1]EquipTable!$1:$1048576,MATCH("업데이트순번",[1]EquipTable!$1:$1,0),0),"업데이트순번이상",""),
IF(LEFT(N333,5)="Actor",
  IF($BY$1&lt;VLOOKUP(N333,[2]ActorTable!$1:$1048576,MATCH("업데이트순번",[2]ActorTable!$1:$1,0),0),"업데이트순번이상",""),
"그외없음")))</f>
        <v/>
      </c>
      <c r="T333" t="str">
        <f ca="1">IF(OR(ISNUMBER(N333),N333="삭제",ISBLANK(N333)),"",
IF(LEFT(N333,5)="Equip",IF(MID(N333,7,1)="4","전설",""),
IF(LEFT(N333,5)="Actor",IF(MID(N333,7,1)="2","전설",""),
"그외없음")))</f>
        <v/>
      </c>
      <c r="AA333" t="str">
        <f ca="1">IF(ISBLANK(AB333),"",
VLOOKUP(AB333,OFFSET(INDIRECT("$A:$B"),0,MATCH(AB$1&amp;"_Verify",INDIRECT("$1:$1"),0)-1),2,0)
)</f>
        <v>fl2</v>
      </c>
      <c r="AB333" t="s">
        <v>88</v>
      </c>
      <c r="AC333" t="s">
        <v>489</v>
      </c>
      <c r="AD333">
        <v>1</v>
      </c>
      <c r="AE333" t="s">
        <v>129</v>
      </c>
      <c r="AF333">
        <v>190</v>
      </c>
      <c r="AG333">
        <v>99</v>
      </c>
      <c r="AH333" t="str">
        <f>IF(OR(ISNUMBER(AC333),AC333="삭제",ISBLANK(AC333)),"",
IF(LEFT(AC333,5)="Equip",
  IF($BP$1&lt;VLOOKUP(AC333,[1]EquipTable!$1:$1048576,MATCH("업데이트순번",[1]EquipTable!$1:$1,0),0),"업데이트순번이상",""),
IF(LEFT(AC333,5)="Actor",
  IF($BY$1&lt;VLOOKUP(AC333,[2]ActorTable!$1:$1048576,MATCH("업데이트순번",[2]ActorTable!$1:$1,0),0),"업데이트순번이상",""),
"그외없음")))</f>
        <v/>
      </c>
      <c r="AI333" s="11" t="str">
        <f>IF(OR(ISNUMBER(AC333),AC333="삭제",ISBLANK(AC333)),"",
IF(LEFT(AC333,5)="Equip",IF(MID(AC333,7,1)="4","전설",""),
IF(LEFT(AC333,5)="Actor",IF(MID(AC333,7,1)="2","전설",""),
"그외없음")))</f>
        <v/>
      </c>
      <c r="AJ333" t="str">
        <f>IF(ISBLANK($AB333),"",
IF(AND($B333&gt;=VLOOKUP($AB333,$AP:$AS,3,0),$B333&lt;=VLOOKUP($AB333,$AP:$AS,4,0)),"","슬롯타입이상"))</f>
        <v/>
      </c>
      <c r="AK333" t="str">
        <f>IF(OR(
  AND(NOT(ISERROR(FIND("상자",AB333))),ISBLANK(AC333)),
  AND(ISBLANK(AB333),ISBLANK(AC333)),
  AND(NOT(ISERROR(FIND("안 지정",AB333))),ISNUMBER(AC333))),"",
IF(AND(NOT(ISERROR(FIND("상자",AB333))),NOT(ISBLANK(AC333))),"밸류불필요",
IF(AND(NOT(ISERROR(FIND("안 지정",AB333))),NOT(ISNUMBER(AC333))),"숫자필요",
IF(NOT(ISERROR(FIND("장비",AB333))),
  IFERROR(VLOOKUP(AC333,[1]EquipTable!$A:$T,MATCH("이름참고",[1]EquipTable!$1:$1,0),0),"장비없음"),
IF(NOT(ISERROR(FIND("캐릭터",AB333))),
  IFERROR(VLOOKUP(AC333,[2]ActorTable!$A:$H,MATCH("이름참고",[2]ActorTable!$1:$1,0),0),"캐릭터없음"),
"")))))</f>
        <v>닉스</v>
      </c>
      <c r="AL333">
        <v>1</v>
      </c>
      <c r="AM333" t="str">
        <f ca="1">IF(ROW()=2,AN333,OFFSET(AM333,-1,0)&amp;IF(LEN(AN333)=0,"",","&amp;AN333))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v>
      </c>
      <c r="AN333" t="str">
        <f ca="1">IF(AL333&lt;&gt;1,"",
"{"""&amp;A$1&amp;""":"&amp;A333
&amp;","""&amp;B$1&amp;""":"&amp;B333
&amp;IF(LEN(AA333)=0,"",","""&amp;AA$1&amp;""":"""&amp;AA333&amp;"""")
&amp;IF(LEN(AC333)=0,"",","""&amp;AC$1&amp;""":"""&amp;AC333&amp;"""")
&amp;IF(LEN(AD333)=0,"",","""&amp;AD$1&amp;""":"&amp;AD333)
&amp;IF(LEN(AE333)=0,"",","""&amp;AE$1&amp;""":"""&amp;AE333&amp;"""")
&amp;IF(LEN(AF333)=0,"",","""&amp;AF$1&amp;""":"&amp;AF333)
&amp;IF(LEN(AG333)=0,"",","""&amp;AG$1&amp;""":"&amp;AG333)&amp;"}")</f>
        <v>{"dy":22,"sl":10,"tp":"fl2","vl":"Actor1109","cn":1,"pt":"DI","pp":190,"pr":99}</v>
      </c>
    </row>
    <row r="334" spans="1:40">
      <c r="A334">
        <v>23</v>
      </c>
      <c r="B334">
        <v>10</v>
      </c>
      <c r="C334">
        <f>IF(B334&lt;=9,0,
IF(B334=10,1,2))</f>
        <v>1</v>
      </c>
      <c r="D334">
        <f ca="1">RAND()</f>
        <v>4.5719602608020438E-2</v>
      </c>
      <c r="E334">
        <f ca="1">RAND()</f>
        <v>0.70561269863537701</v>
      </c>
      <c r="F334">
        <f ca="1">RAND()</f>
        <v>9.4003847148794728E-2</v>
      </c>
      <c r="G334">
        <f ca="1">RAND()</f>
        <v>9.6790109496567189E-2</v>
      </c>
      <c r="H334">
        <f ca="1">RAND()</f>
        <v>0.89235006267284656</v>
      </c>
      <c r="I334">
        <f ca="1">RAND()</f>
        <v>5.5506405430993944E-2</v>
      </c>
      <c r="M334" t="str">
        <f ca="1">IF(LEN(J334)&lt;&gt;0,J334,VLOOKUP(D334+$B334,$BJ:$BK,MATCH($BK$1,$BJ$1:$BK$1,0),1))</f>
        <v>삭제</v>
      </c>
      <c r="N334" t="str">
        <f ca="1">IF(LEN(K334)&lt;&gt;0,
  IF(LEN($J334)=0,"두 칸 모두 입력",
  IF($J334="지정 장비",K334,INDEX($CA:$CA,MATCH(K334,$CB:$CB,0)))),
IF($M334="삭제","삭제",
IF($M334="지정 장비",VLOOKUP($E334,OFFSET($BS:$BV,0,IF($B334=6,1,IF($B334=7,2,0))),MATCH($BV$1,OFFSET($BS$1:$BV$1,0,IF($B334=6,1,IF($B334=7,2,0))),0),1),
IF(OR($M334="캐릭터 상자 일반등급",$M334="캐릭터 상자 영웅등급"),"삭제",
IF(OR($M334="지정 캐릭터",$M334="지정 캐릭터 PP",IF(ISERROR(FIND("지정 캐릭터 LBP",$M334)),0,1)),
  IF(AND(OR($B334=10,$B334=11),$M334=OFFSET($M334,-1,0)),OFFSET(N334,-1,0),VLOOKUP($E334,$BZ:$CA,MATCH($CA$1,$BZ$1:$CA$1,0),1)),
IF(OR($M334="안 지정 캐릭터 영웅등급",$M334="안 지정 캐릭터 PP 일반등급",$M334="안 지정 캐릭터 PP 영웅등급"),
  IF(AND(OR($B334=10,$B334=11),$M334=OFFSET($M334,-1,0)),OFFSET(N334,-1,0),INT($E334*100000)),
"그외없음"))))))</f>
        <v>삭제</v>
      </c>
      <c r="O334" t="str">
        <f ca="1">IF(LEN(L334)&lt;&gt;0,
  IF(OR(LEN($J334)=0,LEN($K334)=0),"세 칸 모두 입력",L334),
IF($M334="삭제","삭제",
IF(OR($M334="지정 장비",$M334="캐릭터 상자 일반등급",$M334="캐릭터 상자 영웅등급",$M334="지정 캐릭터",IF(ISERROR(FIND("지정 캐릭터 LBP",$M334)),0,1),$M334="안 지정 캐릭터 영웅등급"),1,
IF($M334="지정 캐릭터 PP",
  IF(AND(OR($B334=10,$B334=11),$M334=OFFSET($M334,-1,0)),OFFSET(O334,-1,0),
    VLOOKUP($M334,$AP:$BB,MATCH($AX$1,$AP$1:$BB$1,0),0)+INT($E334*(VLOOKUP($M334,$AP:$BB,MATCH($AY$1,$AP$1:$BB$1,0),0)-VLOOKUP($M334,$AP:$BB,MATCH($AX$1,$AP$1:$BB$1,0),0)+1))),
IF(OR($M334="안 지정 캐릭터 PP 일반등급",$M334="안 지정 캐릭터 PP 영웅등급"),
  IF(AND(OR($B334=10,$B334=11),$M334=OFFSET($M334,-1,0)),OFFSET(O334,-1,0),
    VLOOKUP($M334,$AP:$BB,MATCH($AX$1,$AP$1:$BB$1,0),0)+INT($E334*(VLOOKUP($M334,$AP:$BB,MATCH($AY$1,$AP$1:$BB$1,0),0)-VLOOKUP($M334,$AP:$BB,MATCH($AX$1,$AP$1:$BB$1,0),0)+1))),
"그외없음")))))</f>
        <v>삭제</v>
      </c>
      <c r="P334" t="str">
        <f ca="1">IF($M334="삭제","삭제",
IF($M334="지정 장비",
  IF(ISBLANK(VLOOKUP($N334,[1]EquipTable!$1:$1048576,MATCH("표준 GO pr Min",[1]EquipTable!$1:$1,0),0)),"DI",
    IF(ISBLANK(VLOOKUP($N334,[1]EquipTable!$1:$1048576,MATCH("표준 DI pr Min",[1]EquipTable!$1:$1,0),0)),"GO",
      IF(G334&lt;IF($B334&lt;=1,0.5,0.25),"DI","GO"))),
IF(OR($M334="캐릭터 상자 일반등급",$M334="캐릭터 상자 영웅등급"),"DI",
IF(OR($M334="지정 캐릭터",IF(ISERROR(FIND("지정 캐릭터 LBP",$M334)),0,1),$M334="안 지정 캐릭터 영웅등급"),"DI",
IF($M334="지정 캐릭터 PP","DI",
IF(OR($M334="안 지정 캐릭터 PP 일반등급",$M334="안 지정 캐릭터 PP 영웅등급"),"GO",
"그외없음"))))))</f>
        <v>삭제</v>
      </c>
      <c r="Q334" t="str">
        <f ca="1">IF($M334="삭제","삭제",
IF($P334="GO","삭제",
IF($M334="지정 장비",
  IF(ISBLANK(VLOOKUP($N334,[1]EquipTable!$1:$1048576,MATCH("표준 DI pp Min",[1]EquipTable!$1:$1,0),0)),"삭제",
    VLOOKUP($N334,[1]EquipTable!$1:$1048576,MATCH("표준 DI pp Min",[1]EquipTable!$1:$1,0),0)+INT($H334*(VLOOKUP($N334,[1]EquipTable!$1:$1048576,MATCH("표준 DI pp Max",[1]EquipTable!$1:$1,0),0)-VLOOKUP($N334,[1]EquipTable!$1:$1048576,MATCH("표준 DI pp Min",[1]EquipTable!$1:$1,0),0)+1))),
IF(OR($M334="캐릭터 상자 일반등급",$M334="캐릭터 상자 영웅등급"),"삭제",
IF(OR($M334="지정 캐릭터",IF(ISERROR(FIND("지정 캐릭터 LBP",$M334)),0,1)),
  IF(AND(OR($B334=10,$B334=11),$M334=OFFSET($M334,-1,0)),OFFSET(Q334,-1,0),
    IF(ISBLANK(VLOOKUP($N334,[2]ActorTable!$1:$1048576,MATCH("표준 DI pp Min",[2]ActorTable!$1:$1,0),0)),"삭제",
      INT(VLOOKUP($M334,$AP:$BC,MATCH($AZ$1,$AP$1:$BC$1,0),0)*(VLOOKUP($N334,[2]ActorTable!$1:$1048576,MATCH("표준 DI pp Min",[2]ActorTable!$1:$1,0),0)+$H334*(VLOOKUP($N334,[2]ActorTable!$1:$1048576,MATCH("표준 DI pp Max",[2]ActorTable!$1:$1,0),0)-VLOOKUP($N334,[2]ActorTable!$1:$1048576,MATCH("표준 DI pp Min",[2]ActorTable!$1:$1,0),0)+1))))),
IF($M334="안 지정 캐릭터 영웅등급",
  IF(AND(OR($B334=10,$B334=11),$M334=OFFSET($M334,-1,0)),OFFSET(Q334,-1,0),
    VLOOKUP($M334,$AP:$BC,MATCH($BB$1,$AP$1:$BC$1,0),0)+INT($H334*(VLOOKUP($M334,$AP:$BC,MATCH($BC$1,$AP$1:$BC$1,0),0)-VLOOKUP($M334,$AP:$BC,MATCH($BB$1,$AP$1:$BC$1,0),0)+1))),
IF($M334="지정 캐릭터 PP",
  IF(AND(OR($B334=10,$B334=11),$M334=OFFSET($M334,-1,0)),OFFSET(Q334,-1,0),
    INT($O334*VLOOKUP($M334,$AP:$BC,MATCH($AZ$1,$AP$1:$BC$1,0),0)*IF($O334&lt;=15,1,1+($O334-15)^0.5/8)*CHOOSE(MID($N334,7,1)+1,1,1.25,2))),
"그외없음")))))))</f>
        <v>삭제</v>
      </c>
      <c r="R334" t="str">
        <f ca="1">IF($M334="삭제","삭제",
IF($M334="지정 장비",
  IF($P334="DI",
    VLOOKUP($N334,[1]EquipTable!$1:$1048576,MATCH("표준 DI pr Min",[1]EquipTable!$1:$1,0),0)+INT($I334*(VLOOKUP($N334,[1]EquipTable!$1:$1048576,MATCH("표준 DI pr Max",[1]EquipTable!$1:$1,0),0)-VLOOKUP($N334,[1]EquipTable!$1:$1048576,MATCH("표준 DI pr Min",[1]EquipTable!$1:$1,0),0)+1)),
    ROUNDDOWN(VLOOKUP($N334,[1]EquipTable!$1:$1048576,MATCH("표준 GO pr Min",[1]EquipTable!$1:$1,0),0)+INT($I334*(VLOOKUP($N334,[1]EquipTable!$1:$1048576,MATCH("표준 GO pr Max",[1]EquipTable!$1:$1,0),0)-VLOOKUP($N334,[1]EquipTable!$1:$1048576,MATCH("표준 GO pr Min",[1]EquipTable!$1:$1,0),0)+100)),-2)),
IF(OR($M334="캐릭터 상자 일반등급",$M334="캐릭터 상자 영웅등급"),VLOOKUP($M334,$AP:$BC,MATCH($AZ$1,$AP$1:$BC$1,0),0),
IF(OR($M334="지정 캐릭터",IF(ISERROR(FIND("지정 캐릭터 LBP",$M334)),0,1)),
  IF(AND(OR($B334=10,$B334=11),$M334=OFFSET($M334,-1,0)),OFFSET(R334,-1,0),
    INT(VLOOKUP($M334,$AP:$BC,MATCH($AZ$1,$AP$1:$BC$1,0),0)*(VLOOKUP($N334,[2]ActorTable!$1:$1048576,MATCH("표준 DI pr Min",[2]ActorTable!$1:$1,0),0)+$I334*(VLOOKUP($N334,[2]ActorTable!$1:$1048576,MATCH("표준 DI pr Max",[2]ActorTable!$1:$1,0),0)-VLOOKUP($N334,[2]ActorTable!$1:$1048576,MATCH("표준 DI pr Min",[2]ActorTable!$1:$1,0),0)+1)))),
IF($M334="안 지정 캐릭터 영웅등급",
  IF(AND(OR($B334=10,$B334=11),$M334=OFFSET($M334,-1,0)),OFFSET(R334,-1,0),
    VLOOKUP($M334,$AP:$BC,MATCH($AZ$1,$AP$1:$BC$1,0),0)+INT($I334*(VLOOKUP($M334,$AP:$BC,MATCH($BA$1,$AP$1:$BC$1,0),0)-VLOOKUP($M334,$AP:$BC,MATCH($AZ$1,$AP$1:$BC$1,0),0)+1))),
IF($M334="지정 캐릭터 PP",
  IF(AND(OR($B334=10,$B334=11),$M334=OFFSET($M334,-1,0)),OFFSET(R334,-1,0),
    INT($O334*VLOOKUP($M334,$AP:$BC,MATCH($AZ$1,$AP$1:$BC$1,0),0)*IF($O334&lt;=15,1,1+($O334-15)^0.5/8)*CHOOSE(MID($N334,7,1)+1,1,1.25,2)*(VLOOKUP($M334,$AP:$BC,MATCH($BA$1,$AP$1:$BC$1,0),0)+$I334*(VLOOKUP($M334,$AP:$BC,MATCH($BB$1,$AP$1:$BC$1,0),0)-VLOOKUP($M334,$AP:$BC,MATCH($BA$1,$AP$1:$BC$1,0),0))))),
IF(OR($M334="안 지정 캐릭터 PP 일반등급",$M334="안 지정 캐릭터 PP 영웅등급"),
  IF(AND(OR($B334=10,$B334=11),$M334=OFFSET($M334,-1,0)),OFFSET(R334,-1,0),
    $O334*VLOOKUP($M334,$AP:$BC,MATCH($AZ$1,$AP$1:$BC$1,0),0)),
"그외없음")))))))</f>
        <v>삭제</v>
      </c>
      <c r="S334" t="str">
        <f ca="1">IF(OR(ISNUMBER(N334),N334="삭제",ISBLANK(N334)),"",
IF(LEFT(N334,5)="Equip",
  IF($BP$1&lt;VLOOKUP(N334,[1]EquipTable!$1:$1048576,MATCH("업데이트순번",[1]EquipTable!$1:$1,0),0),"업데이트순번이상",""),
IF(LEFT(N334,5)="Actor",
  IF($BY$1&lt;VLOOKUP(N334,[2]ActorTable!$1:$1048576,MATCH("업데이트순번",[2]ActorTable!$1:$1,0),0),"업데이트순번이상",""),
"그외없음")))</f>
        <v/>
      </c>
      <c r="T334" t="str">
        <f ca="1">IF(OR(ISNUMBER(N334),N334="삭제",ISBLANK(N334)),"",
IF(LEFT(N334,5)="Equip",IF(MID(N334,7,1)="4","전설",""),
IF(LEFT(N334,5)="Actor",IF(MID(N334,7,1)="2","전설",""),
"그외없음")))</f>
        <v/>
      </c>
      <c r="AA334" t="str">
        <f ca="1">IF(ISBLANK(AB334),"",
VLOOKUP(AB334,OFFSET(INDIRECT("$A:$B"),0,MATCH(AB$1&amp;"_Verify",INDIRECT("$1:$1"),0)-1),2,0)
)</f>
        <v>fl2</v>
      </c>
      <c r="AB334" t="s">
        <v>88</v>
      </c>
      <c r="AC334" t="s">
        <v>489</v>
      </c>
      <c r="AD334">
        <v>1</v>
      </c>
      <c r="AE334" t="s">
        <v>129</v>
      </c>
      <c r="AF334">
        <v>190</v>
      </c>
      <c r="AG334">
        <v>99</v>
      </c>
      <c r="AH334" t="str">
        <f>IF(OR(ISNUMBER(AC334),AC334="삭제",ISBLANK(AC334)),"",
IF(LEFT(AC334,5)="Equip",
  IF($BP$1&lt;VLOOKUP(AC334,[1]EquipTable!$1:$1048576,MATCH("업데이트순번",[1]EquipTable!$1:$1,0),0),"업데이트순번이상",""),
IF(LEFT(AC334,5)="Actor",
  IF($BY$1&lt;VLOOKUP(AC334,[2]ActorTable!$1:$1048576,MATCH("업데이트순번",[2]ActorTable!$1:$1,0),0),"업데이트순번이상",""),
"그외없음")))</f>
        <v/>
      </c>
      <c r="AI334" s="11" t="str">
        <f>IF(OR(ISNUMBER(AC334),AC334="삭제",ISBLANK(AC334)),"",
IF(LEFT(AC334,5)="Equip",IF(MID(AC334,7,1)="4","전설",""),
IF(LEFT(AC334,5)="Actor",IF(MID(AC334,7,1)="2","전설",""),
"그외없음")))</f>
        <v/>
      </c>
      <c r="AJ334" t="str">
        <f>IF(ISBLANK($AB334),"",
IF(AND($B334&gt;=VLOOKUP($AB334,$AP:$AS,3,0),$B334&lt;=VLOOKUP($AB334,$AP:$AS,4,0)),"","슬롯타입이상"))</f>
        <v/>
      </c>
      <c r="AK334" t="str">
        <f>IF(OR(
  AND(NOT(ISERROR(FIND("상자",AB334))),ISBLANK(AC334)),
  AND(ISBLANK(AB334),ISBLANK(AC334)),
  AND(NOT(ISERROR(FIND("안 지정",AB334))),ISNUMBER(AC334))),"",
IF(AND(NOT(ISERROR(FIND("상자",AB334))),NOT(ISBLANK(AC334))),"밸류불필요",
IF(AND(NOT(ISERROR(FIND("안 지정",AB334))),NOT(ISNUMBER(AC334))),"숫자필요",
IF(NOT(ISERROR(FIND("장비",AB334))),
  IFERROR(VLOOKUP(AC334,[1]EquipTable!$A:$T,MATCH("이름참고",[1]EquipTable!$1:$1,0),0),"장비없음"),
IF(NOT(ISERROR(FIND("캐릭터",AB334))),
  IFERROR(VLOOKUP(AC334,[2]ActorTable!$A:$H,MATCH("이름참고",[2]ActorTable!$1:$1,0),0),"캐릭터없음"),
"")))))</f>
        <v>닉스</v>
      </c>
      <c r="AL334">
        <v>1</v>
      </c>
      <c r="AM334" t="str">
        <f ca="1">IF(ROW()=2,AN334,OFFSET(AM334,-1,0)&amp;IF(LEN(AN334)=0,"",","&amp;AN334))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v>
      </c>
      <c r="AN334" t="str">
        <f ca="1">IF(AL334&lt;&gt;1,"",
"{"""&amp;A$1&amp;""":"&amp;A334
&amp;","""&amp;B$1&amp;""":"&amp;B334
&amp;IF(LEN(AA334)=0,"",","""&amp;AA$1&amp;""":"""&amp;AA334&amp;"""")
&amp;IF(LEN(AC334)=0,"",","""&amp;AC$1&amp;""":"""&amp;AC334&amp;"""")
&amp;IF(LEN(AD334)=0,"",","""&amp;AD$1&amp;""":"&amp;AD334)
&amp;IF(LEN(AE334)=0,"",","""&amp;AE$1&amp;""":"""&amp;AE334&amp;"""")
&amp;IF(LEN(AF334)=0,"",","""&amp;AF$1&amp;""":"&amp;AF334)
&amp;IF(LEN(AG334)=0,"",","""&amp;AG$1&amp;""":"&amp;AG334)&amp;"}")</f>
        <v>{"dy":23,"sl":10,"tp":"fl2","vl":"Actor1109","cn":1,"pt":"DI","pp":190,"pr":99}</v>
      </c>
    </row>
    <row r="335" spans="1:40">
      <c r="A335">
        <v>24</v>
      </c>
      <c r="B335">
        <v>10</v>
      </c>
      <c r="C335">
        <f>IF(B335&lt;=9,0,
IF(B335=10,1,2))</f>
        <v>1</v>
      </c>
      <c r="D335">
        <f ca="1">RAND()</f>
        <v>0.53394801841038753</v>
      </c>
      <c r="E335">
        <f ca="1">RAND()</f>
        <v>0.63161744949297927</v>
      </c>
      <c r="F335">
        <f ca="1">RAND()</f>
        <v>0.35608616107582336</v>
      </c>
      <c r="G335">
        <f ca="1">RAND()</f>
        <v>0.52004220626067177</v>
      </c>
      <c r="H335">
        <f ca="1">RAND()</f>
        <v>0.19859144185072419</v>
      </c>
      <c r="I335">
        <f ca="1">RAND()</f>
        <v>0.46698697291747915</v>
      </c>
      <c r="M335" t="str">
        <f ca="1">IF(LEN(J335)&lt;&gt;0,J335,VLOOKUP(D335+$B335,$BJ:$BK,MATCH($BK$1,$BJ$1:$BK$1,0),1))</f>
        <v>삭제</v>
      </c>
      <c r="N335" t="str">
        <f ca="1">IF(LEN(K335)&lt;&gt;0,
  IF(LEN($J335)=0,"두 칸 모두 입력",
  IF($J335="지정 장비",K335,INDEX($CA:$CA,MATCH(K335,$CB:$CB,0)))),
IF($M335="삭제","삭제",
IF($M335="지정 장비",VLOOKUP($E335,OFFSET($BS:$BV,0,IF($B335=6,1,IF($B335=7,2,0))),MATCH($BV$1,OFFSET($BS$1:$BV$1,0,IF($B335=6,1,IF($B335=7,2,0))),0),1),
IF(OR($M335="캐릭터 상자 일반등급",$M335="캐릭터 상자 영웅등급"),"삭제",
IF(OR($M335="지정 캐릭터",$M335="지정 캐릭터 PP",IF(ISERROR(FIND("지정 캐릭터 LBP",$M335)),0,1)),
  IF(AND(OR($B335=10,$B335=11),$M335=OFFSET($M335,-1,0)),OFFSET(N335,-1,0),VLOOKUP($E335,$BZ:$CA,MATCH($CA$1,$BZ$1:$CA$1,0),1)),
IF(OR($M335="안 지정 캐릭터 영웅등급",$M335="안 지정 캐릭터 PP 일반등급",$M335="안 지정 캐릭터 PP 영웅등급"),
  IF(AND(OR($B335=10,$B335=11),$M335=OFFSET($M335,-1,0)),OFFSET(N335,-1,0),INT($E335*100000)),
"그외없음"))))))</f>
        <v>삭제</v>
      </c>
      <c r="O335" t="str">
        <f ca="1">IF(LEN(L335)&lt;&gt;0,
  IF(OR(LEN($J335)=0,LEN($K335)=0),"세 칸 모두 입력",L335),
IF($M335="삭제","삭제",
IF(OR($M335="지정 장비",$M335="캐릭터 상자 일반등급",$M335="캐릭터 상자 영웅등급",$M335="지정 캐릭터",IF(ISERROR(FIND("지정 캐릭터 LBP",$M335)),0,1),$M335="안 지정 캐릭터 영웅등급"),1,
IF($M335="지정 캐릭터 PP",
  IF(AND(OR($B335=10,$B335=11),$M335=OFFSET($M335,-1,0)),OFFSET(O335,-1,0),
    VLOOKUP($M335,$AP:$BB,MATCH($AX$1,$AP$1:$BB$1,0),0)+INT($E335*(VLOOKUP($M335,$AP:$BB,MATCH($AY$1,$AP$1:$BB$1,0),0)-VLOOKUP($M335,$AP:$BB,MATCH($AX$1,$AP$1:$BB$1,0),0)+1))),
IF(OR($M335="안 지정 캐릭터 PP 일반등급",$M335="안 지정 캐릭터 PP 영웅등급"),
  IF(AND(OR($B335=10,$B335=11),$M335=OFFSET($M335,-1,0)),OFFSET(O335,-1,0),
    VLOOKUP($M335,$AP:$BB,MATCH($AX$1,$AP$1:$BB$1,0),0)+INT($E335*(VLOOKUP($M335,$AP:$BB,MATCH($AY$1,$AP$1:$BB$1,0),0)-VLOOKUP($M335,$AP:$BB,MATCH($AX$1,$AP$1:$BB$1,0),0)+1))),
"그외없음")))))</f>
        <v>삭제</v>
      </c>
      <c r="P335" t="str">
        <f ca="1">IF($M335="삭제","삭제",
IF($M335="지정 장비",
  IF(ISBLANK(VLOOKUP($N335,[1]EquipTable!$1:$1048576,MATCH("표준 GO pr Min",[1]EquipTable!$1:$1,0),0)),"DI",
    IF(ISBLANK(VLOOKUP($N335,[1]EquipTable!$1:$1048576,MATCH("표준 DI pr Min",[1]EquipTable!$1:$1,0),0)),"GO",
      IF(G335&lt;IF($B335&lt;=1,0.5,0.25),"DI","GO"))),
IF(OR($M335="캐릭터 상자 일반등급",$M335="캐릭터 상자 영웅등급"),"DI",
IF(OR($M335="지정 캐릭터",IF(ISERROR(FIND("지정 캐릭터 LBP",$M335)),0,1),$M335="안 지정 캐릭터 영웅등급"),"DI",
IF($M335="지정 캐릭터 PP","DI",
IF(OR($M335="안 지정 캐릭터 PP 일반등급",$M335="안 지정 캐릭터 PP 영웅등급"),"GO",
"그외없음"))))))</f>
        <v>삭제</v>
      </c>
      <c r="Q335" t="str">
        <f ca="1">IF($M335="삭제","삭제",
IF($P335="GO","삭제",
IF($M335="지정 장비",
  IF(ISBLANK(VLOOKUP($N335,[1]EquipTable!$1:$1048576,MATCH("표준 DI pp Min",[1]EquipTable!$1:$1,0),0)),"삭제",
    VLOOKUP($N335,[1]EquipTable!$1:$1048576,MATCH("표준 DI pp Min",[1]EquipTable!$1:$1,0),0)+INT($H335*(VLOOKUP($N335,[1]EquipTable!$1:$1048576,MATCH("표준 DI pp Max",[1]EquipTable!$1:$1,0),0)-VLOOKUP($N335,[1]EquipTable!$1:$1048576,MATCH("표준 DI pp Min",[1]EquipTable!$1:$1,0),0)+1))),
IF(OR($M335="캐릭터 상자 일반등급",$M335="캐릭터 상자 영웅등급"),"삭제",
IF(OR($M335="지정 캐릭터",IF(ISERROR(FIND("지정 캐릭터 LBP",$M335)),0,1)),
  IF(AND(OR($B335=10,$B335=11),$M335=OFFSET($M335,-1,0)),OFFSET(Q335,-1,0),
    IF(ISBLANK(VLOOKUP($N335,[2]ActorTable!$1:$1048576,MATCH("표준 DI pp Min",[2]ActorTable!$1:$1,0),0)),"삭제",
      INT(VLOOKUP($M335,$AP:$BC,MATCH($AZ$1,$AP$1:$BC$1,0),0)*(VLOOKUP($N335,[2]ActorTable!$1:$1048576,MATCH("표준 DI pp Min",[2]ActorTable!$1:$1,0),0)+$H335*(VLOOKUP($N335,[2]ActorTable!$1:$1048576,MATCH("표준 DI pp Max",[2]ActorTable!$1:$1,0),0)-VLOOKUP($N335,[2]ActorTable!$1:$1048576,MATCH("표준 DI pp Min",[2]ActorTable!$1:$1,0),0)+1))))),
IF($M335="안 지정 캐릭터 영웅등급",
  IF(AND(OR($B335=10,$B335=11),$M335=OFFSET($M335,-1,0)),OFFSET(Q335,-1,0),
    VLOOKUP($M335,$AP:$BC,MATCH($BB$1,$AP$1:$BC$1,0),0)+INT($H335*(VLOOKUP($M335,$AP:$BC,MATCH($BC$1,$AP$1:$BC$1,0),0)-VLOOKUP($M335,$AP:$BC,MATCH($BB$1,$AP$1:$BC$1,0),0)+1))),
IF($M335="지정 캐릭터 PP",
  IF(AND(OR($B335=10,$B335=11),$M335=OFFSET($M335,-1,0)),OFFSET(Q335,-1,0),
    INT($O335*VLOOKUP($M335,$AP:$BC,MATCH($AZ$1,$AP$1:$BC$1,0),0)*IF($O335&lt;=15,1,1+($O335-15)^0.5/8)*CHOOSE(MID($N335,7,1)+1,1,1.25,2))),
"그외없음")))))))</f>
        <v>삭제</v>
      </c>
      <c r="R335" t="str">
        <f ca="1">IF($M335="삭제","삭제",
IF($M335="지정 장비",
  IF($P335="DI",
    VLOOKUP($N335,[1]EquipTable!$1:$1048576,MATCH("표준 DI pr Min",[1]EquipTable!$1:$1,0),0)+INT($I335*(VLOOKUP($N335,[1]EquipTable!$1:$1048576,MATCH("표준 DI pr Max",[1]EquipTable!$1:$1,0),0)-VLOOKUP($N335,[1]EquipTable!$1:$1048576,MATCH("표준 DI pr Min",[1]EquipTable!$1:$1,0),0)+1)),
    ROUNDDOWN(VLOOKUP($N335,[1]EquipTable!$1:$1048576,MATCH("표준 GO pr Min",[1]EquipTable!$1:$1,0),0)+INT($I335*(VLOOKUP($N335,[1]EquipTable!$1:$1048576,MATCH("표준 GO pr Max",[1]EquipTable!$1:$1,0),0)-VLOOKUP($N335,[1]EquipTable!$1:$1048576,MATCH("표준 GO pr Min",[1]EquipTable!$1:$1,0),0)+100)),-2)),
IF(OR($M335="캐릭터 상자 일반등급",$M335="캐릭터 상자 영웅등급"),VLOOKUP($M335,$AP:$BC,MATCH($AZ$1,$AP$1:$BC$1,0),0),
IF(OR($M335="지정 캐릭터",IF(ISERROR(FIND("지정 캐릭터 LBP",$M335)),0,1)),
  IF(AND(OR($B335=10,$B335=11),$M335=OFFSET($M335,-1,0)),OFFSET(R335,-1,0),
    INT(VLOOKUP($M335,$AP:$BC,MATCH($AZ$1,$AP$1:$BC$1,0),0)*(VLOOKUP($N335,[2]ActorTable!$1:$1048576,MATCH("표준 DI pr Min",[2]ActorTable!$1:$1,0),0)+$I335*(VLOOKUP($N335,[2]ActorTable!$1:$1048576,MATCH("표준 DI pr Max",[2]ActorTable!$1:$1,0),0)-VLOOKUP($N335,[2]ActorTable!$1:$1048576,MATCH("표준 DI pr Min",[2]ActorTable!$1:$1,0),0)+1)))),
IF($M335="안 지정 캐릭터 영웅등급",
  IF(AND(OR($B335=10,$B335=11),$M335=OFFSET($M335,-1,0)),OFFSET(R335,-1,0),
    VLOOKUP($M335,$AP:$BC,MATCH($AZ$1,$AP$1:$BC$1,0),0)+INT($I335*(VLOOKUP($M335,$AP:$BC,MATCH($BA$1,$AP$1:$BC$1,0),0)-VLOOKUP($M335,$AP:$BC,MATCH($AZ$1,$AP$1:$BC$1,0),0)+1))),
IF($M335="지정 캐릭터 PP",
  IF(AND(OR($B335=10,$B335=11),$M335=OFFSET($M335,-1,0)),OFFSET(R335,-1,0),
    INT($O335*VLOOKUP($M335,$AP:$BC,MATCH($AZ$1,$AP$1:$BC$1,0),0)*IF($O335&lt;=15,1,1+($O335-15)^0.5/8)*CHOOSE(MID($N335,7,1)+1,1,1.25,2)*(VLOOKUP($M335,$AP:$BC,MATCH($BA$1,$AP$1:$BC$1,0),0)+$I335*(VLOOKUP($M335,$AP:$BC,MATCH($BB$1,$AP$1:$BC$1,0),0)-VLOOKUP($M335,$AP:$BC,MATCH($BA$1,$AP$1:$BC$1,0),0))))),
IF(OR($M335="안 지정 캐릭터 PP 일반등급",$M335="안 지정 캐릭터 PP 영웅등급"),
  IF(AND(OR($B335=10,$B335=11),$M335=OFFSET($M335,-1,0)),OFFSET(R335,-1,0),
    $O335*VLOOKUP($M335,$AP:$BC,MATCH($AZ$1,$AP$1:$BC$1,0),0)),
"그외없음")))))))</f>
        <v>삭제</v>
      </c>
      <c r="S335" t="str">
        <f ca="1">IF(OR(ISNUMBER(N335),N335="삭제",ISBLANK(N335)),"",
IF(LEFT(N335,5)="Equip",
  IF($BP$1&lt;VLOOKUP(N335,[1]EquipTable!$1:$1048576,MATCH("업데이트순번",[1]EquipTable!$1:$1,0),0),"업데이트순번이상",""),
IF(LEFT(N335,5)="Actor",
  IF($BY$1&lt;VLOOKUP(N335,[2]ActorTable!$1:$1048576,MATCH("업데이트순번",[2]ActorTable!$1:$1,0),0),"업데이트순번이상",""),
"그외없음")))</f>
        <v/>
      </c>
      <c r="T335" t="str">
        <f ca="1">IF(OR(ISNUMBER(N335),N335="삭제",ISBLANK(N335)),"",
IF(LEFT(N335,5)="Equip",IF(MID(N335,7,1)="4","전설",""),
IF(LEFT(N335,5)="Actor",IF(MID(N335,7,1)="2","전설",""),
"그외없음")))</f>
        <v/>
      </c>
      <c r="AA335" t="str">
        <f ca="1">IF(ISBLANK(AB335),"",
VLOOKUP(AB335,OFFSET(INDIRECT("$A:$B"),0,MATCH(AB$1&amp;"_Verify",INDIRECT("$1:$1"),0)-1),2,0)
)</f>
        <v/>
      </c>
      <c r="AH335" t="str">
        <f>IF(OR(ISNUMBER(AC335),AC335="삭제",ISBLANK(AC335)),"",
IF(LEFT(AC335,5)="Equip",
  IF($BP$1&lt;VLOOKUP(AC335,[1]EquipTable!$1:$1048576,MATCH("업데이트순번",[1]EquipTable!$1:$1,0),0),"업데이트순번이상",""),
IF(LEFT(AC335,5)="Actor",
  IF($BY$1&lt;VLOOKUP(AC335,[2]ActorTable!$1:$1048576,MATCH("업데이트순번",[2]ActorTable!$1:$1,0),0),"업데이트순번이상",""),
"그외없음")))</f>
        <v/>
      </c>
      <c r="AI335" s="11" t="str">
        <f>IF(OR(ISNUMBER(AC335),AC335="삭제",ISBLANK(AC335)),"",
IF(LEFT(AC335,5)="Equip",IF(MID(AC335,7,1)="4","전설",""),
IF(LEFT(AC335,5)="Actor",IF(MID(AC335,7,1)="2","전설",""),
"그외없음")))</f>
        <v/>
      </c>
      <c r="AJ335" t="str">
        <f>IF(ISBLANK($AB335),"",
IF(AND($B335&gt;=VLOOKUP($AB335,$AP:$AS,3,0),$B335&lt;=VLOOKUP($AB335,$AP:$AS,4,0)),"","슬롯타입이상"))</f>
        <v/>
      </c>
      <c r="AK335" t="str">
        <f>IF(OR(
  AND(NOT(ISERROR(FIND("상자",AB335))),ISBLANK(AC335)),
  AND(ISBLANK(AB335),ISBLANK(AC335)),
  AND(NOT(ISERROR(FIND("안 지정",AB335))),ISNUMBER(AC335))),"",
IF(AND(NOT(ISERROR(FIND("상자",AB335))),NOT(ISBLANK(AC335))),"밸류불필요",
IF(AND(NOT(ISERROR(FIND("안 지정",AB335))),NOT(ISNUMBER(AC335))),"숫자필요",
IF(NOT(ISERROR(FIND("장비",AB335))),
  IFERROR(VLOOKUP(AC335,[1]EquipTable!$A:$T,MATCH("이름참고",[1]EquipTable!$1:$1,0),0),"장비없음"),
IF(NOT(ISERROR(FIND("캐릭터",AB335))),
  IFERROR(VLOOKUP(AC335,[2]ActorTable!$A:$H,MATCH("이름참고",[2]ActorTable!$1:$1,0),0),"캐릭터없음"),
"")))))</f>
        <v/>
      </c>
      <c r="AL335">
        <v>1</v>
      </c>
      <c r="AM335" t="str">
        <f ca="1">IF(ROW()=2,AN335,OFFSET(AM335,-1,0)&amp;IF(LEN(AN335)=0,"",","&amp;AN335))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v>
      </c>
      <c r="AN335" t="str">
        <f ca="1">IF(AL335&lt;&gt;1,"",
"{"""&amp;A$1&amp;""":"&amp;A335
&amp;","""&amp;B$1&amp;""":"&amp;B335
&amp;IF(LEN(AA335)=0,"",","""&amp;AA$1&amp;""":"""&amp;AA335&amp;"""")
&amp;IF(LEN(AC335)=0,"",","""&amp;AC$1&amp;""":"""&amp;AC335&amp;"""")
&amp;IF(LEN(AD335)=0,"",","""&amp;AD$1&amp;""":"&amp;AD335)
&amp;IF(LEN(AE335)=0,"",","""&amp;AE$1&amp;""":"""&amp;AE335&amp;"""")
&amp;IF(LEN(AF335)=0,"",","""&amp;AF$1&amp;""":"&amp;AF335)
&amp;IF(LEN(AG335)=0,"",","""&amp;AG$1&amp;""":"&amp;AG335)&amp;"}")</f>
        <v>{"dy":24,"sl":10}</v>
      </c>
    </row>
    <row r="336" spans="1:40">
      <c r="A336">
        <v>25</v>
      </c>
      <c r="B336">
        <v>10</v>
      </c>
      <c r="C336">
        <f>IF(B336&lt;=9,0,
IF(B336=10,1,2))</f>
        <v>1</v>
      </c>
      <c r="D336">
        <f ca="1">RAND()</f>
        <v>0.49665739246267115</v>
      </c>
      <c r="E336">
        <f ca="1">RAND()</f>
        <v>0.96581955255261254</v>
      </c>
      <c r="F336">
        <f ca="1">RAND()</f>
        <v>0.85396812579584502</v>
      </c>
      <c r="G336">
        <f ca="1">RAND()</f>
        <v>0.69905069406045084</v>
      </c>
      <c r="H336">
        <f ca="1">RAND()</f>
        <v>0.68962591701010534</v>
      </c>
      <c r="I336">
        <f ca="1">RAND()</f>
        <v>0.79276217023910001</v>
      </c>
      <c r="M336" t="str">
        <f ca="1">IF(LEN(J336)&lt;&gt;0,J336,VLOOKUP(D336+$B336,$BJ:$BK,MATCH($BK$1,$BJ$1:$BK$1,0),1))</f>
        <v>삭제</v>
      </c>
      <c r="N336" t="str">
        <f ca="1">IF(LEN(K336)&lt;&gt;0,
  IF(LEN($J336)=0,"두 칸 모두 입력",
  IF($J336="지정 장비",K336,INDEX($CA:$CA,MATCH(K336,$CB:$CB,0)))),
IF($M336="삭제","삭제",
IF($M336="지정 장비",VLOOKUP($E336,OFFSET($BS:$BV,0,IF($B336=6,1,IF($B336=7,2,0))),MATCH($BV$1,OFFSET($BS$1:$BV$1,0,IF($B336=6,1,IF($B336=7,2,0))),0),1),
IF(OR($M336="캐릭터 상자 일반등급",$M336="캐릭터 상자 영웅등급"),"삭제",
IF(OR($M336="지정 캐릭터",$M336="지정 캐릭터 PP",IF(ISERROR(FIND("지정 캐릭터 LBP",$M336)),0,1)),
  IF(AND(OR($B336=10,$B336=11),$M336=OFFSET($M336,-1,0)),OFFSET(N336,-1,0),VLOOKUP($E336,$BZ:$CA,MATCH($CA$1,$BZ$1:$CA$1,0),1)),
IF(OR($M336="안 지정 캐릭터 영웅등급",$M336="안 지정 캐릭터 PP 일반등급",$M336="안 지정 캐릭터 PP 영웅등급"),
  IF(AND(OR($B336=10,$B336=11),$M336=OFFSET($M336,-1,0)),OFFSET(N336,-1,0),INT($E336*100000)),
"그외없음"))))))</f>
        <v>삭제</v>
      </c>
      <c r="O336" t="str">
        <f ca="1">IF(LEN(L336)&lt;&gt;0,
  IF(OR(LEN($J336)=0,LEN($K336)=0),"세 칸 모두 입력",L336),
IF($M336="삭제","삭제",
IF(OR($M336="지정 장비",$M336="캐릭터 상자 일반등급",$M336="캐릭터 상자 영웅등급",$M336="지정 캐릭터",IF(ISERROR(FIND("지정 캐릭터 LBP",$M336)),0,1),$M336="안 지정 캐릭터 영웅등급"),1,
IF($M336="지정 캐릭터 PP",
  IF(AND(OR($B336=10,$B336=11),$M336=OFFSET($M336,-1,0)),OFFSET(O336,-1,0),
    VLOOKUP($M336,$AP:$BB,MATCH($AX$1,$AP$1:$BB$1,0),0)+INT($E336*(VLOOKUP($M336,$AP:$BB,MATCH($AY$1,$AP$1:$BB$1,0),0)-VLOOKUP($M336,$AP:$BB,MATCH($AX$1,$AP$1:$BB$1,0),0)+1))),
IF(OR($M336="안 지정 캐릭터 PP 일반등급",$M336="안 지정 캐릭터 PP 영웅등급"),
  IF(AND(OR($B336=10,$B336=11),$M336=OFFSET($M336,-1,0)),OFFSET(O336,-1,0),
    VLOOKUP($M336,$AP:$BB,MATCH($AX$1,$AP$1:$BB$1,0),0)+INT($E336*(VLOOKUP($M336,$AP:$BB,MATCH($AY$1,$AP$1:$BB$1,0),0)-VLOOKUP($M336,$AP:$BB,MATCH($AX$1,$AP$1:$BB$1,0),0)+1))),
"그외없음")))))</f>
        <v>삭제</v>
      </c>
      <c r="P336" t="str">
        <f ca="1">IF($M336="삭제","삭제",
IF($M336="지정 장비",
  IF(ISBLANK(VLOOKUP($N336,[1]EquipTable!$1:$1048576,MATCH("표준 GO pr Min",[1]EquipTable!$1:$1,0),0)),"DI",
    IF(ISBLANK(VLOOKUP($N336,[1]EquipTable!$1:$1048576,MATCH("표준 DI pr Min",[1]EquipTable!$1:$1,0),0)),"GO",
      IF(G336&lt;IF($B336&lt;=1,0.5,0.25),"DI","GO"))),
IF(OR($M336="캐릭터 상자 일반등급",$M336="캐릭터 상자 영웅등급"),"DI",
IF(OR($M336="지정 캐릭터",IF(ISERROR(FIND("지정 캐릭터 LBP",$M336)),0,1),$M336="안 지정 캐릭터 영웅등급"),"DI",
IF($M336="지정 캐릭터 PP","DI",
IF(OR($M336="안 지정 캐릭터 PP 일반등급",$M336="안 지정 캐릭터 PP 영웅등급"),"GO",
"그외없음"))))))</f>
        <v>삭제</v>
      </c>
      <c r="Q336" t="str">
        <f ca="1">IF($M336="삭제","삭제",
IF($P336="GO","삭제",
IF($M336="지정 장비",
  IF(ISBLANK(VLOOKUP($N336,[1]EquipTable!$1:$1048576,MATCH("표준 DI pp Min",[1]EquipTable!$1:$1,0),0)),"삭제",
    VLOOKUP($N336,[1]EquipTable!$1:$1048576,MATCH("표준 DI pp Min",[1]EquipTable!$1:$1,0),0)+INT($H336*(VLOOKUP($N336,[1]EquipTable!$1:$1048576,MATCH("표준 DI pp Max",[1]EquipTable!$1:$1,0),0)-VLOOKUP($N336,[1]EquipTable!$1:$1048576,MATCH("표준 DI pp Min",[1]EquipTable!$1:$1,0),0)+1))),
IF(OR($M336="캐릭터 상자 일반등급",$M336="캐릭터 상자 영웅등급"),"삭제",
IF(OR($M336="지정 캐릭터",IF(ISERROR(FIND("지정 캐릭터 LBP",$M336)),0,1)),
  IF(AND(OR($B336=10,$B336=11),$M336=OFFSET($M336,-1,0)),OFFSET(Q336,-1,0),
    IF(ISBLANK(VLOOKUP($N336,[2]ActorTable!$1:$1048576,MATCH("표준 DI pp Min",[2]ActorTable!$1:$1,0),0)),"삭제",
      INT(VLOOKUP($M336,$AP:$BC,MATCH($AZ$1,$AP$1:$BC$1,0),0)*(VLOOKUP($N336,[2]ActorTable!$1:$1048576,MATCH("표준 DI pp Min",[2]ActorTable!$1:$1,0),0)+$H336*(VLOOKUP($N336,[2]ActorTable!$1:$1048576,MATCH("표준 DI pp Max",[2]ActorTable!$1:$1,0),0)-VLOOKUP($N336,[2]ActorTable!$1:$1048576,MATCH("표준 DI pp Min",[2]ActorTable!$1:$1,0),0)+1))))),
IF($M336="안 지정 캐릭터 영웅등급",
  IF(AND(OR($B336=10,$B336=11),$M336=OFFSET($M336,-1,0)),OFFSET(Q336,-1,0),
    VLOOKUP($M336,$AP:$BC,MATCH($BB$1,$AP$1:$BC$1,0),0)+INT($H336*(VLOOKUP($M336,$AP:$BC,MATCH($BC$1,$AP$1:$BC$1,0),0)-VLOOKUP($M336,$AP:$BC,MATCH($BB$1,$AP$1:$BC$1,0),0)+1))),
IF($M336="지정 캐릭터 PP",
  IF(AND(OR($B336=10,$B336=11),$M336=OFFSET($M336,-1,0)),OFFSET(Q336,-1,0),
    INT($O336*VLOOKUP($M336,$AP:$BC,MATCH($AZ$1,$AP$1:$BC$1,0),0)*IF($O336&lt;=15,1,1+($O336-15)^0.5/8)*CHOOSE(MID($N336,7,1)+1,1,1.25,2))),
"그외없음")))))))</f>
        <v>삭제</v>
      </c>
      <c r="R336" t="str">
        <f ca="1">IF($M336="삭제","삭제",
IF($M336="지정 장비",
  IF($P336="DI",
    VLOOKUP($N336,[1]EquipTable!$1:$1048576,MATCH("표준 DI pr Min",[1]EquipTable!$1:$1,0),0)+INT($I336*(VLOOKUP($N336,[1]EquipTable!$1:$1048576,MATCH("표준 DI pr Max",[1]EquipTable!$1:$1,0),0)-VLOOKUP($N336,[1]EquipTable!$1:$1048576,MATCH("표준 DI pr Min",[1]EquipTable!$1:$1,0),0)+1)),
    ROUNDDOWN(VLOOKUP($N336,[1]EquipTable!$1:$1048576,MATCH("표준 GO pr Min",[1]EquipTable!$1:$1,0),0)+INT($I336*(VLOOKUP($N336,[1]EquipTable!$1:$1048576,MATCH("표준 GO pr Max",[1]EquipTable!$1:$1,0),0)-VLOOKUP($N336,[1]EquipTable!$1:$1048576,MATCH("표준 GO pr Min",[1]EquipTable!$1:$1,0),0)+100)),-2)),
IF(OR($M336="캐릭터 상자 일반등급",$M336="캐릭터 상자 영웅등급"),VLOOKUP($M336,$AP:$BC,MATCH($AZ$1,$AP$1:$BC$1,0),0),
IF(OR($M336="지정 캐릭터",IF(ISERROR(FIND("지정 캐릭터 LBP",$M336)),0,1)),
  IF(AND(OR($B336=10,$B336=11),$M336=OFFSET($M336,-1,0)),OFFSET(R336,-1,0),
    INT(VLOOKUP($M336,$AP:$BC,MATCH($AZ$1,$AP$1:$BC$1,0),0)*(VLOOKUP($N336,[2]ActorTable!$1:$1048576,MATCH("표준 DI pr Min",[2]ActorTable!$1:$1,0),0)+$I336*(VLOOKUP($N336,[2]ActorTable!$1:$1048576,MATCH("표준 DI pr Max",[2]ActorTable!$1:$1,0),0)-VLOOKUP($N336,[2]ActorTable!$1:$1048576,MATCH("표준 DI pr Min",[2]ActorTable!$1:$1,0),0)+1)))),
IF($M336="안 지정 캐릭터 영웅등급",
  IF(AND(OR($B336=10,$B336=11),$M336=OFFSET($M336,-1,0)),OFFSET(R336,-1,0),
    VLOOKUP($M336,$AP:$BC,MATCH($AZ$1,$AP$1:$BC$1,0),0)+INT($I336*(VLOOKUP($M336,$AP:$BC,MATCH($BA$1,$AP$1:$BC$1,0),0)-VLOOKUP($M336,$AP:$BC,MATCH($AZ$1,$AP$1:$BC$1,0),0)+1))),
IF($M336="지정 캐릭터 PP",
  IF(AND(OR($B336=10,$B336=11),$M336=OFFSET($M336,-1,0)),OFFSET(R336,-1,0),
    INT($O336*VLOOKUP($M336,$AP:$BC,MATCH($AZ$1,$AP$1:$BC$1,0),0)*IF($O336&lt;=15,1,1+($O336-15)^0.5/8)*CHOOSE(MID($N336,7,1)+1,1,1.25,2)*(VLOOKUP($M336,$AP:$BC,MATCH($BA$1,$AP$1:$BC$1,0),0)+$I336*(VLOOKUP($M336,$AP:$BC,MATCH($BB$1,$AP$1:$BC$1,0),0)-VLOOKUP($M336,$AP:$BC,MATCH($BA$1,$AP$1:$BC$1,0),0))))),
IF(OR($M336="안 지정 캐릭터 PP 일반등급",$M336="안 지정 캐릭터 PP 영웅등급"),
  IF(AND(OR($B336=10,$B336=11),$M336=OFFSET($M336,-1,0)),OFFSET(R336,-1,0),
    $O336*VLOOKUP($M336,$AP:$BC,MATCH($AZ$1,$AP$1:$BC$1,0),0)),
"그외없음")))))))</f>
        <v>삭제</v>
      </c>
      <c r="S336" t="str">
        <f ca="1">IF(OR(ISNUMBER(N336),N336="삭제",ISBLANK(N336)),"",
IF(LEFT(N336,5)="Equip",
  IF($BP$1&lt;VLOOKUP(N336,[1]EquipTable!$1:$1048576,MATCH("업데이트순번",[1]EquipTable!$1:$1,0),0),"업데이트순번이상",""),
IF(LEFT(N336,5)="Actor",
  IF($BY$1&lt;VLOOKUP(N336,[2]ActorTable!$1:$1048576,MATCH("업데이트순번",[2]ActorTable!$1:$1,0),0),"업데이트순번이상",""),
"그외없음")))</f>
        <v/>
      </c>
      <c r="T336" t="str">
        <f ca="1">IF(OR(ISNUMBER(N336),N336="삭제",ISBLANK(N336)),"",
IF(LEFT(N336,5)="Equip",IF(MID(N336,7,1)="4","전설",""),
IF(LEFT(N336,5)="Actor",IF(MID(N336,7,1)="2","전설",""),
"그외없음")))</f>
        <v/>
      </c>
      <c r="AA336" t="str">
        <f ca="1">IF(ISBLANK(AB336),"",
VLOOKUP(AB336,OFFSET(INDIRECT("$A:$B"),0,MATCH(AB$1&amp;"_Verify",INDIRECT("$1:$1"),0)-1),2,0)
)</f>
        <v>fl2</v>
      </c>
      <c r="AB336" t="s">
        <v>88</v>
      </c>
      <c r="AC336" t="s">
        <v>475</v>
      </c>
      <c r="AD336">
        <v>1</v>
      </c>
      <c r="AE336" t="s">
        <v>129</v>
      </c>
      <c r="AF336">
        <v>180</v>
      </c>
      <c r="AG336">
        <v>79</v>
      </c>
      <c r="AH336" t="str">
        <f>IF(OR(ISNUMBER(AC336),AC336="삭제",ISBLANK(AC336)),"",
IF(LEFT(AC336,5)="Equip",
  IF($BP$1&lt;VLOOKUP(AC336,[1]EquipTable!$1:$1048576,MATCH("업데이트순번",[1]EquipTable!$1:$1,0),0),"업데이트순번이상",""),
IF(LEFT(AC336,5)="Actor",
  IF($BY$1&lt;VLOOKUP(AC336,[2]ActorTable!$1:$1048576,MATCH("업데이트순번",[2]ActorTable!$1:$1,0),0),"업데이트순번이상",""),
"그외없음")))</f>
        <v/>
      </c>
      <c r="AI336" s="11" t="str">
        <f>IF(OR(ISNUMBER(AC336),AC336="삭제",ISBLANK(AC336)),"",
IF(LEFT(AC336,5)="Equip",IF(MID(AC336,7,1)="4","전설",""),
IF(LEFT(AC336,5)="Actor",IF(MID(AC336,7,1)="2","전설",""),
"그외없음")))</f>
        <v/>
      </c>
      <c r="AJ336" t="str">
        <f>IF(ISBLANK($AB336),"",
IF(AND($B336&gt;=VLOOKUP($AB336,$AP:$AS,3,0),$B336&lt;=VLOOKUP($AB336,$AP:$AS,4,0)),"","슬롯타입이상"))</f>
        <v/>
      </c>
      <c r="AK336" t="str">
        <f>IF(OR(
  AND(NOT(ISERROR(FIND("상자",AB336))),ISBLANK(AC336)),
  AND(ISBLANK(AB336),ISBLANK(AC336)),
  AND(NOT(ISERROR(FIND("안 지정",AB336))),ISNUMBER(AC336))),"",
IF(AND(NOT(ISERROR(FIND("상자",AB336))),NOT(ISBLANK(AC336))),"밸류불필요",
IF(AND(NOT(ISERROR(FIND("안 지정",AB336))),NOT(ISNUMBER(AC336))),"숫자필요",
IF(NOT(ISERROR(FIND("장비",AB336))),
  IFERROR(VLOOKUP(AC336,[1]EquipTable!$A:$T,MATCH("이름참고",[1]EquipTable!$1:$1,0),0),"장비없음"),
IF(NOT(ISERROR(FIND("캐릭터",AB336))),
  IFERROR(VLOOKUP(AC336,[2]ActorTable!$A:$H,MATCH("이름참고",[2]ActorTable!$1:$1,0),0),"캐릭터없음"),
"")))))</f>
        <v>미네락</v>
      </c>
      <c r="AL336">
        <v>1</v>
      </c>
      <c r="AM336" t="str">
        <f ca="1">IF(ROW()=2,AN336,OFFSET(AM336,-1,0)&amp;IF(LEN(AN336)=0,"",","&amp;AN336))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v>
      </c>
      <c r="AN336" t="str">
        <f ca="1">IF(AL336&lt;&gt;1,"",
"{"""&amp;A$1&amp;""":"&amp;A336
&amp;","""&amp;B$1&amp;""":"&amp;B336
&amp;IF(LEN(AA336)=0,"",","""&amp;AA$1&amp;""":"""&amp;AA336&amp;"""")
&amp;IF(LEN(AC336)=0,"",","""&amp;AC$1&amp;""":"""&amp;AC336&amp;"""")
&amp;IF(LEN(AD336)=0,"",","""&amp;AD$1&amp;""":"&amp;AD336)
&amp;IF(LEN(AE336)=0,"",","""&amp;AE$1&amp;""":"""&amp;AE336&amp;"""")
&amp;IF(LEN(AF336)=0,"",","""&amp;AF$1&amp;""":"&amp;AF336)
&amp;IF(LEN(AG336)=0,"",","""&amp;AG$1&amp;""":"&amp;AG336)&amp;"}")</f>
        <v>{"dy":25,"sl":10,"tp":"fl2","vl":"Actor2120","cn":1,"pt":"DI","pp":180,"pr":79}</v>
      </c>
    </row>
    <row r="337" spans="1:40">
      <c r="A337">
        <v>26</v>
      </c>
      <c r="B337">
        <v>10</v>
      </c>
      <c r="C337">
        <f>IF(B337&lt;=9,0,
IF(B337=10,1,2))</f>
        <v>1</v>
      </c>
      <c r="D337">
        <f ca="1">RAND()</f>
        <v>0.35836589997917911</v>
      </c>
      <c r="E337">
        <f ca="1">RAND()</f>
        <v>0.1523401627580504</v>
      </c>
      <c r="F337">
        <f ca="1">RAND()</f>
        <v>0.85122488297768828</v>
      </c>
      <c r="G337">
        <f ca="1">RAND()</f>
        <v>0.50844680103746187</v>
      </c>
      <c r="H337">
        <f ca="1">RAND()</f>
        <v>0.67702744829508921</v>
      </c>
      <c r="I337">
        <f ca="1">RAND()</f>
        <v>0.34109274806785062</v>
      </c>
      <c r="M337" t="str">
        <f ca="1">IF(LEN(J337)&lt;&gt;0,J337,VLOOKUP(D337+$B337,$BJ:$BK,MATCH($BK$1,$BJ$1:$BK$1,0),1))</f>
        <v>삭제</v>
      </c>
      <c r="N337" t="str">
        <f ca="1">IF(LEN(K337)&lt;&gt;0,
  IF(LEN($J337)=0,"두 칸 모두 입력",
  IF($J337="지정 장비",K337,INDEX($CA:$CA,MATCH(K337,$CB:$CB,0)))),
IF($M337="삭제","삭제",
IF($M337="지정 장비",VLOOKUP($E337,OFFSET($BS:$BV,0,IF($B337=6,1,IF($B337=7,2,0))),MATCH($BV$1,OFFSET($BS$1:$BV$1,0,IF($B337=6,1,IF($B337=7,2,0))),0),1),
IF(OR($M337="캐릭터 상자 일반등급",$M337="캐릭터 상자 영웅등급"),"삭제",
IF(OR($M337="지정 캐릭터",$M337="지정 캐릭터 PP",IF(ISERROR(FIND("지정 캐릭터 LBP",$M337)),0,1)),
  IF(AND(OR($B337=10,$B337=11),$M337=OFFSET($M337,-1,0)),OFFSET(N337,-1,0),VLOOKUP($E337,$BZ:$CA,MATCH($CA$1,$BZ$1:$CA$1,0),1)),
IF(OR($M337="안 지정 캐릭터 영웅등급",$M337="안 지정 캐릭터 PP 일반등급",$M337="안 지정 캐릭터 PP 영웅등급"),
  IF(AND(OR($B337=10,$B337=11),$M337=OFFSET($M337,-1,0)),OFFSET(N337,-1,0),INT($E337*100000)),
"그외없음"))))))</f>
        <v>삭제</v>
      </c>
      <c r="O337" t="str">
        <f ca="1">IF(LEN(L337)&lt;&gt;0,
  IF(OR(LEN($J337)=0,LEN($K337)=0),"세 칸 모두 입력",L337),
IF($M337="삭제","삭제",
IF(OR($M337="지정 장비",$M337="캐릭터 상자 일반등급",$M337="캐릭터 상자 영웅등급",$M337="지정 캐릭터",IF(ISERROR(FIND("지정 캐릭터 LBP",$M337)),0,1),$M337="안 지정 캐릭터 영웅등급"),1,
IF($M337="지정 캐릭터 PP",
  IF(AND(OR($B337=10,$B337=11),$M337=OFFSET($M337,-1,0)),OFFSET(O337,-1,0),
    VLOOKUP($M337,$AP:$BB,MATCH($AX$1,$AP$1:$BB$1,0),0)+INT($E337*(VLOOKUP($M337,$AP:$BB,MATCH($AY$1,$AP$1:$BB$1,0),0)-VLOOKUP($M337,$AP:$BB,MATCH($AX$1,$AP$1:$BB$1,0),0)+1))),
IF(OR($M337="안 지정 캐릭터 PP 일반등급",$M337="안 지정 캐릭터 PP 영웅등급"),
  IF(AND(OR($B337=10,$B337=11),$M337=OFFSET($M337,-1,0)),OFFSET(O337,-1,0),
    VLOOKUP($M337,$AP:$BB,MATCH($AX$1,$AP$1:$BB$1,0),0)+INT($E337*(VLOOKUP($M337,$AP:$BB,MATCH($AY$1,$AP$1:$BB$1,0),0)-VLOOKUP($M337,$AP:$BB,MATCH($AX$1,$AP$1:$BB$1,0),0)+1))),
"그외없음")))))</f>
        <v>삭제</v>
      </c>
      <c r="P337" t="str">
        <f ca="1">IF($M337="삭제","삭제",
IF($M337="지정 장비",
  IF(ISBLANK(VLOOKUP($N337,[1]EquipTable!$1:$1048576,MATCH("표준 GO pr Min",[1]EquipTable!$1:$1,0),0)),"DI",
    IF(ISBLANK(VLOOKUP($N337,[1]EquipTable!$1:$1048576,MATCH("표준 DI pr Min",[1]EquipTable!$1:$1,0),0)),"GO",
      IF(G337&lt;IF($B337&lt;=1,0.5,0.25),"DI","GO"))),
IF(OR($M337="캐릭터 상자 일반등급",$M337="캐릭터 상자 영웅등급"),"DI",
IF(OR($M337="지정 캐릭터",IF(ISERROR(FIND("지정 캐릭터 LBP",$M337)),0,1),$M337="안 지정 캐릭터 영웅등급"),"DI",
IF($M337="지정 캐릭터 PP","DI",
IF(OR($M337="안 지정 캐릭터 PP 일반등급",$M337="안 지정 캐릭터 PP 영웅등급"),"GO",
"그외없음"))))))</f>
        <v>삭제</v>
      </c>
      <c r="Q337" t="str">
        <f ca="1">IF($M337="삭제","삭제",
IF($P337="GO","삭제",
IF($M337="지정 장비",
  IF(ISBLANK(VLOOKUP($N337,[1]EquipTable!$1:$1048576,MATCH("표준 DI pp Min",[1]EquipTable!$1:$1,0),0)),"삭제",
    VLOOKUP($N337,[1]EquipTable!$1:$1048576,MATCH("표준 DI pp Min",[1]EquipTable!$1:$1,0),0)+INT($H337*(VLOOKUP($N337,[1]EquipTable!$1:$1048576,MATCH("표준 DI pp Max",[1]EquipTable!$1:$1,0),0)-VLOOKUP($N337,[1]EquipTable!$1:$1048576,MATCH("표준 DI pp Min",[1]EquipTable!$1:$1,0),0)+1))),
IF(OR($M337="캐릭터 상자 일반등급",$M337="캐릭터 상자 영웅등급"),"삭제",
IF(OR($M337="지정 캐릭터",IF(ISERROR(FIND("지정 캐릭터 LBP",$M337)),0,1)),
  IF(AND(OR($B337=10,$B337=11),$M337=OFFSET($M337,-1,0)),OFFSET(Q337,-1,0),
    IF(ISBLANK(VLOOKUP($N337,[2]ActorTable!$1:$1048576,MATCH("표준 DI pp Min",[2]ActorTable!$1:$1,0),0)),"삭제",
      INT(VLOOKUP($M337,$AP:$BC,MATCH($AZ$1,$AP$1:$BC$1,0),0)*(VLOOKUP($N337,[2]ActorTable!$1:$1048576,MATCH("표준 DI pp Min",[2]ActorTable!$1:$1,0),0)+$H337*(VLOOKUP($N337,[2]ActorTable!$1:$1048576,MATCH("표준 DI pp Max",[2]ActorTable!$1:$1,0),0)-VLOOKUP($N337,[2]ActorTable!$1:$1048576,MATCH("표준 DI pp Min",[2]ActorTable!$1:$1,0),0)+1))))),
IF($M337="안 지정 캐릭터 영웅등급",
  IF(AND(OR($B337=10,$B337=11),$M337=OFFSET($M337,-1,0)),OFFSET(Q337,-1,0),
    VLOOKUP($M337,$AP:$BC,MATCH($BB$1,$AP$1:$BC$1,0),0)+INT($H337*(VLOOKUP($M337,$AP:$BC,MATCH($BC$1,$AP$1:$BC$1,0),0)-VLOOKUP($M337,$AP:$BC,MATCH($BB$1,$AP$1:$BC$1,0),0)+1))),
IF($M337="지정 캐릭터 PP",
  IF(AND(OR($B337=10,$B337=11),$M337=OFFSET($M337,-1,0)),OFFSET(Q337,-1,0),
    INT($O337*VLOOKUP($M337,$AP:$BC,MATCH($AZ$1,$AP$1:$BC$1,0),0)*IF($O337&lt;=15,1,1+($O337-15)^0.5/8)*CHOOSE(MID($N337,7,1)+1,1,1.25,2))),
"그외없음")))))))</f>
        <v>삭제</v>
      </c>
      <c r="R337" t="str">
        <f ca="1">IF($M337="삭제","삭제",
IF($M337="지정 장비",
  IF($P337="DI",
    VLOOKUP($N337,[1]EquipTable!$1:$1048576,MATCH("표준 DI pr Min",[1]EquipTable!$1:$1,0),0)+INT($I337*(VLOOKUP($N337,[1]EquipTable!$1:$1048576,MATCH("표준 DI pr Max",[1]EquipTable!$1:$1,0),0)-VLOOKUP($N337,[1]EquipTable!$1:$1048576,MATCH("표준 DI pr Min",[1]EquipTable!$1:$1,0),0)+1)),
    ROUNDDOWN(VLOOKUP($N337,[1]EquipTable!$1:$1048576,MATCH("표준 GO pr Min",[1]EquipTable!$1:$1,0),0)+INT($I337*(VLOOKUP($N337,[1]EquipTable!$1:$1048576,MATCH("표준 GO pr Max",[1]EquipTable!$1:$1,0),0)-VLOOKUP($N337,[1]EquipTable!$1:$1048576,MATCH("표준 GO pr Min",[1]EquipTable!$1:$1,0),0)+100)),-2)),
IF(OR($M337="캐릭터 상자 일반등급",$M337="캐릭터 상자 영웅등급"),VLOOKUP($M337,$AP:$BC,MATCH($AZ$1,$AP$1:$BC$1,0),0),
IF(OR($M337="지정 캐릭터",IF(ISERROR(FIND("지정 캐릭터 LBP",$M337)),0,1)),
  IF(AND(OR($B337=10,$B337=11),$M337=OFFSET($M337,-1,0)),OFFSET(R337,-1,0),
    INT(VLOOKUP($M337,$AP:$BC,MATCH($AZ$1,$AP$1:$BC$1,0),0)*(VLOOKUP($N337,[2]ActorTable!$1:$1048576,MATCH("표준 DI pr Min",[2]ActorTable!$1:$1,0),0)+$I337*(VLOOKUP($N337,[2]ActorTable!$1:$1048576,MATCH("표준 DI pr Max",[2]ActorTable!$1:$1,0),0)-VLOOKUP($N337,[2]ActorTable!$1:$1048576,MATCH("표준 DI pr Min",[2]ActorTable!$1:$1,0),0)+1)))),
IF($M337="안 지정 캐릭터 영웅등급",
  IF(AND(OR($B337=10,$B337=11),$M337=OFFSET($M337,-1,0)),OFFSET(R337,-1,0),
    VLOOKUP($M337,$AP:$BC,MATCH($AZ$1,$AP$1:$BC$1,0),0)+INT($I337*(VLOOKUP($M337,$AP:$BC,MATCH($BA$1,$AP$1:$BC$1,0),0)-VLOOKUP($M337,$AP:$BC,MATCH($AZ$1,$AP$1:$BC$1,0),0)+1))),
IF($M337="지정 캐릭터 PP",
  IF(AND(OR($B337=10,$B337=11),$M337=OFFSET($M337,-1,0)),OFFSET(R337,-1,0),
    INT($O337*VLOOKUP($M337,$AP:$BC,MATCH($AZ$1,$AP$1:$BC$1,0),0)*IF($O337&lt;=15,1,1+($O337-15)^0.5/8)*CHOOSE(MID($N337,7,1)+1,1,1.25,2)*(VLOOKUP($M337,$AP:$BC,MATCH($BA$1,$AP$1:$BC$1,0),0)+$I337*(VLOOKUP($M337,$AP:$BC,MATCH($BB$1,$AP$1:$BC$1,0),0)-VLOOKUP($M337,$AP:$BC,MATCH($BA$1,$AP$1:$BC$1,0),0))))),
IF(OR($M337="안 지정 캐릭터 PP 일반등급",$M337="안 지정 캐릭터 PP 영웅등급"),
  IF(AND(OR($B337=10,$B337=11),$M337=OFFSET($M337,-1,0)),OFFSET(R337,-1,0),
    $O337*VLOOKUP($M337,$AP:$BC,MATCH($AZ$1,$AP$1:$BC$1,0),0)),
"그외없음")))))))</f>
        <v>삭제</v>
      </c>
      <c r="S337" t="str">
        <f ca="1">IF(OR(ISNUMBER(N337),N337="삭제",ISBLANK(N337)),"",
IF(LEFT(N337,5)="Equip",
  IF($BP$1&lt;VLOOKUP(N337,[1]EquipTable!$1:$1048576,MATCH("업데이트순번",[1]EquipTable!$1:$1,0),0),"업데이트순번이상",""),
IF(LEFT(N337,5)="Actor",
  IF($BY$1&lt;VLOOKUP(N337,[2]ActorTable!$1:$1048576,MATCH("업데이트순번",[2]ActorTable!$1:$1,0),0),"업데이트순번이상",""),
"그외없음")))</f>
        <v/>
      </c>
      <c r="T337" t="str">
        <f ca="1">IF(OR(ISNUMBER(N337),N337="삭제",ISBLANK(N337)),"",
IF(LEFT(N337,5)="Equip",IF(MID(N337,7,1)="4","전설",""),
IF(LEFT(N337,5)="Actor",IF(MID(N337,7,1)="2","전설",""),
"그외없음")))</f>
        <v/>
      </c>
      <c r="AA337" t="str">
        <f ca="1">IF(ISBLANK(AB337),"",
VLOOKUP(AB337,OFFSET(INDIRECT("$A:$B"),0,MATCH(AB$1&amp;"_Verify",INDIRECT("$1:$1"),0)-1),2,0)
)</f>
        <v>fl2</v>
      </c>
      <c r="AB337" t="s">
        <v>88</v>
      </c>
      <c r="AC337" t="s">
        <v>475</v>
      </c>
      <c r="AD337">
        <v>1</v>
      </c>
      <c r="AE337" t="s">
        <v>129</v>
      </c>
      <c r="AF337">
        <v>180</v>
      </c>
      <c r="AG337">
        <v>79</v>
      </c>
      <c r="AH337" t="str">
        <f>IF(OR(ISNUMBER(AC337),AC337="삭제",ISBLANK(AC337)),"",
IF(LEFT(AC337,5)="Equip",
  IF($BP$1&lt;VLOOKUP(AC337,[1]EquipTable!$1:$1048576,MATCH("업데이트순번",[1]EquipTable!$1:$1,0),0),"업데이트순번이상",""),
IF(LEFT(AC337,5)="Actor",
  IF($BY$1&lt;VLOOKUP(AC337,[2]ActorTable!$1:$1048576,MATCH("업데이트순번",[2]ActorTable!$1:$1,0),0),"업데이트순번이상",""),
"그외없음")))</f>
        <v/>
      </c>
      <c r="AI337" s="11" t="str">
        <f>IF(OR(ISNUMBER(AC337),AC337="삭제",ISBLANK(AC337)),"",
IF(LEFT(AC337,5)="Equip",IF(MID(AC337,7,1)="4","전설",""),
IF(LEFT(AC337,5)="Actor",IF(MID(AC337,7,1)="2","전설",""),
"그외없음")))</f>
        <v/>
      </c>
      <c r="AJ337" t="str">
        <f>IF(ISBLANK($AB337),"",
IF(AND($B337&gt;=VLOOKUP($AB337,$AP:$AS,3,0),$B337&lt;=VLOOKUP($AB337,$AP:$AS,4,0)),"","슬롯타입이상"))</f>
        <v/>
      </c>
      <c r="AK337" t="str">
        <f>IF(OR(
  AND(NOT(ISERROR(FIND("상자",AB337))),ISBLANK(AC337)),
  AND(ISBLANK(AB337),ISBLANK(AC337)),
  AND(NOT(ISERROR(FIND("안 지정",AB337))),ISNUMBER(AC337))),"",
IF(AND(NOT(ISERROR(FIND("상자",AB337))),NOT(ISBLANK(AC337))),"밸류불필요",
IF(AND(NOT(ISERROR(FIND("안 지정",AB337))),NOT(ISNUMBER(AC337))),"숫자필요",
IF(NOT(ISERROR(FIND("장비",AB337))),
  IFERROR(VLOOKUP(AC337,[1]EquipTable!$A:$T,MATCH("이름참고",[1]EquipTable!$1:$1,0),0),"장비없음"),
IF(NOT(ISERROR(FIND("캐릭터",AB337))),
  IFERROR(VLOOKUP(AC337,[2]ActorTable!$A:$H,MATCH("이름참고",[2]ActorTable!$1:$1,0),0),"캐릭터없음"),
"")))))</f>
        <v>미네락</v>
      </c>
      <c r="AL337">
        <v>1</v>
      </c>
      <c r="AM337" t="str">
        <f ca="1">IF(ROW()=2,AN337,OFFSET(AM337,-1,0)&amp;IF(LEN(AN337)=0,"",","&amp;AN337))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v>
      </c>
      <c r="AN337" t="str">
        <f ca="1">IF(AL337&lt;&gt;1,"",
"{"""&amp;A$1&amp;""":"&amp;A337
&amp;","""&amp;B$1&amp;""":"&amp;B337
&amp;IF(LEN(AA337)=0,"",","""&amp;AA$1&amp;""":"""&amp;AA337&amp;"""")
&amp;IF(LEN(AC337)=0,"",","""&amp;AC$1&amp;""":"""&amp;AC337&amp;"""")
&amp;IF(LEN(AD337)=0,"",","""&amp;AD$1&amp;""":"&amp;AD337)
&amp;IF(LEN(AE337)=0,"",","""&amp;AE$1&amp;""":"""&amp;AE337&amp;"""")
&amp;IF(LEN(AF337)=0,"",","""&amp;AF$1&amp;""":"&amp;AF337)
&amp;IF(LEN(AG337)=0,"",","""&amp;AG$1&amp;""":"&amp;AG337)&amp;"}")</f>
        <v>{"dy":26,"sl":10,"tp":"fl2","vl":"Actor2120","cn":1,"pt":"DI","pp":180,"pr":79}</v>
      </c>
    </row>
    <row r="338" spans="1:40">
      <c r="A338">
        <v>27</v>
      </c>
      <c r="B338">
        <v>10</v>
      </c>
      <c r="C338">
        <f>IF(B338&lt;=9,0,
IF(B338=10,1,2))</f>
        <v>1</v>
      </c>
      <c r="D338">
        <f ca="1">RAND()</f>
        <v>0.99563673321684432</v>
      </c>
      <c r="E338">
        <f ca="1">RAND()</f>
        <v>0.66395048668131917</v>
      </c>
      <c r="F338">
        <f ca="1">RAND()</f>
        <v>0.15596837722835555</v>
      </c>
      <c r="G338">
        <f ca="1">RAND()</f>
        <v>0.99474732613201577</v>
      </c>
      <c r="H338">
        <f ca="1">RAND()</f>
        <v>0.19796956323623716</v>
      </c>
      <c r="I338">
        <f ca="1">RAND()</f>
        <v>0.55240332262898439</v>
      </c>
      <c r="M338" t="str">
        <f ca="1">IF(LEN(J338)&lt;&gt;0,J338,VLOOKUP(D338+$B338,$BJ:$BK,MATCH($BK$1,$BJ$1:$BK$1,0),1))</f>
        <v>삭제</v>
      </c>
      <c r="N338" t="str">
        <f ca="1">IF(LEN(K338)&lt;&gt;0,
  IF(LEN($J338)=0,"두 칸 모두 입력",
  IF($J338="지정 장비",K338,INDEX($CA:$CA,MATCH(K338,$CB:$CB,0)))),
IF($M338="삭제","삭제",
IF($M338="지정 장비",VLOOKUP($E338,OFFSET($BS:$BV,0,IF($B338=6,1,IF($B338=7,2,0))),MATCH($BV$1,OFFSET($BS$1:$BV$1,0,IF($B338=6,1,IF($B338=7,2,0))),0),1),
IF(OR($M338="캐릭터 상자 일반등급",$M338="캐릭터 상자 영웅등급"),"삭제",
IF(OR($M338="지정 캐릭터",$M338="지정 캐릭터 PP",IF(ISERROR(FIND("지정 캐릭터 LBP",$M338)),0,1)),
  IF(AND(OR($B338=10,$B338=11),$M338=OFFSET($M338,-1,0)),OFFSET(N338,-1,0),VLOOKUP($E338,$BZ:$CA,MATCH($CA$1,$BZ$1:$CA$1,0),1)),
IF(OR($M338="안 지정 캐릭터 영웅등급",$M338="안 지정 캐릭터 PP 일반등급",$M338="안 지정 캐릭터 PP 영웅등급"),
  IF(AND(OR($B338=10,$B338=11),$M338=OFFSET($M338,-1,0)),OFFSET(N338,-1,0),INT($E338*100000)),
"그외없음"))))))</f>
        <v>삭제</v>
      </c>
      <c r="O338" t="str">
        <f ca="1">IF(LEN(L338)&lt;&gt;0,
  IF(OR(LEN($J338)=0,LEN($K338)=0),"세 칸 모두 입력",L338),
IF($M338="삭제","삭제",
IF(OR($M338="지정 장비",$M338="캐릭터 상자 일반등급",$M338="캐릭터 상자 영웅등급",$M338="지정 캐릭터",IF(ISERROR(FIND("지정 캐릭터 LBP",$M338)),0,1),$M338="안 지정 캐릭터 영웅등급"),1,
IF($M338="지정 캐릭터 PP",
  IF(AND(OR($B338=10,$B338=11),$M338=OFFSET($M338,-1,0)),OFFSET(O338,-1,0),
    VLOOKUP($M338,$AP:$BB,MATCH($AX$1,$AP$1:$BB$1,0),0)+INT($E338*(VLOOKUP($M338,$AP:$BB,MATCH($AY$1,$AP$1:$BB$1,0),0)-VLOOKUP($M338,$AP:$BB,MATCH($AX$1,$AP$1:$BB$1,0),0)+1))),
IF(OR($M338="안 지정 캐릭터 PP 일반등급",$M338="안 지정 캐릭터 PP 영웅등급"),
  IF(AND(OR($B338=10,$B338=11),$M338=OFFSET($M338,-1,0)),OFFSET(O338,-1,0),
    VLOOKUP($M338,$AP:$BB,MATCH($AX$1,$AP$1:$BB$1,0),0)+INT($E338*(VLOOKUP($M338,$AP:$BB,MATCH($AY$1,$AP$1:$BB$1,0),0)-VLOOKUP($M338,$AP:$BB,MATCH($AX$1,$AP$1:$BB$1,0),0)+1))),
"그외없음")))))</f>
        <v>삭제</v>
      </c>
      <c r="P338" t="str">
        <f ca="1">IF($M338="삭제","삭제",
IF($M338="지정 장비",
  IF(ISBLANK(VLOOKUP($N338,[1]EquipTable!$1:$1048576,MATCH("표준 GO pr Min",[1]EquipTable!$1:$1,0),0)),"DI",
    IF(ISBLANK(VLOOKUP($N338,[1]EquipTable!$1:$1048576,MATCH("표준 DI pr Min",[1]EquipTable!$1:$1,0),0)),"GO",
      IF(G338&lt;IF($B338&lt;=1,0.5,0.25),"DI","GO"))),
IF(OR($M338="캐릭터 상자 일반등급",$M338="캐릭터 상자 영웅등급"),"DI",
IF(OR($M338="지정 캐릭터",IF(ISERROR(FIND("지정 캐릭터 LBP",$M338)),0,1),$M338="안 지정 캐릭터 영웅등급"),"DI",
IF($M338="지정 캐릭터 PP","DI",
IF(OR($M338="안 지정 캐릭터 PP 일반등급",$M338="안 지정 캐릭터 PP 영웅등급"),"GO",
"그외없음"))))))</f>
        <v>삭제</v>
      </c>
      <c r="Q338" t="str">
        <f ca="1">IF($M338="삭제","삭제",
IF($P338="GO","삭제",
IF($M338="지정 장비",
  IF(ISBLANK(VLOOKUP($N338,[1]EquipTable!$1:$1048576,MATCH("표준 DI pp Min",[1]EquipTable!$1:$1,0),0)),"삭제",
    VLOOKUP($N338,[1]EquipTable!$1:$1048576,MATCH("표준 DI pp Min",[1]EquipTable!$1:$1,0),0)+INT($H338*(VLOOKUP($N338,[1]EquipTable!$1:$1048576,MATCH("표준 DI pp Max",[1]EquipTable!$1:$1,0),0)-VLOOKUP($N338,[1]EquipTable!$1:$1048576,MATCH("표준 DI pp Min",[1]EquipTable!$1:$1,0),0)+1))),
IF(OR($M338="캐릭터 상자 일반등급",$M338="캐릭터 상자 영웅등급"),"삭제",
IF(OR($M338="지정 캐릭터",IF(ISERROR(FIND("지정 캐릭터 LBP",$M338)),0,1)),
  IF(AND(OR($B338=10,$B338=11),$M338=OFFSET($M338,-1,0)),OFFSET(Q338,-1,0),
    IF(ISBLANK(VLOOKUP($N338,[2]ActorTable!$1:$1048576,MATCH("표준 DI pp Min",[2]ActorTable!$1:$1,0),0)),"삭제",
      INT(VLOOKUP($M338,$AP:$BC,MATCH($AZ$1,$AP$1:$BC$1,0),0)*(VLOOKUP($N338,[2]ActorTable!$1:$1048576,MATCH("표준 DI pp Min",[2]ActorTable!$1:$1,0),0)+$H338*(VLOOKUP($N338,[2]ActorTable!$1:$1048576,MATCH("표준 DI pp Max",[2]ActorTable!$1:$1,0),0)-VLOOKUP($N338,[2]ActorTable!$1:$1048576,MATCH("표준 DI pp Min",[2]ActorTable!$1:$1,0),0)+1))))),
IF($M338="안 지정 캐릭터 영웅등급",
  IF(AND(OR($B338=10,$B338=11),$M338=OFFSET($M338,-1,0)),OFFSET(Q338,-1,0),
    VLOOKUP($M338,$AP:$BC,MATCH($BB$1,$AP$1:$BC$1,0),0)+INT($H338*(VLOOKUP($M338,$AP:$BC,MATCH($BC$1,$AP$1:$BC$1,0),0)-VLOOKUP($M338,$AP:$BC,MATCH($BB$1,$AP$1:$BC$1,0),0)+1))),
IF($M338="지정 캐릭터 PP",
  IF(AND(OR($B338=10,$B338=11),$M338=OFFSET($M338,-1,0)),OFFSET(Q338,-1,0),
    INT($O338*VLOOKUP($M338,$AP:$BC,MATCH($AZ$1,$AP$1:$BC$1,0),0)*IF($O338&lt;=15,1,1+($O338-15)^0.5/8)*CHOOSE(MID($N338,7,1)+1,1,1.25,2))),
"그외없음")))))))</f>
        <v>삭제</v>
      </c>
      <c r="R338" t="str">
        <f ca="1">IF($M338="삭제","삭제",
IF($M338="지정 장비",
  IF($P338="DI",
    VLOOKUP($N338,[1]EquipTable!$1:$1048576,MATCH("표준 DI pr Min",[1]EquipTable!$1:$1,0),0)+INT($I338*(VLOOKUP($N338,[1]EquipTable!$1:$1048576,MATCH("표준 DI pr Max",[1]EquipTable!$1:$1,0),0)-VLOOKUP($N338,[1]EquipTable!$1:$1048576,MATCH("표준 DI pr Min",[1]EquipTable!$1:$1,0),0)+1)),
    ROUNDDOWN(VLOOKUP($N338,[1]EquipTable!$1:$1048576,MATCH("표준 GO pr Min",[1]EquipTable!$1:$1,0),0)+INT($I338*(VLOOKUP($N338,[1]EquipTable!$1:$1048576,MATCH("표준 GO pr Max",[1]EquipTable!$1:$1,0),0)-VLOOKUP($N338,[1]EquipTable!$1:$1048576,MATCH("표준 GO pr Min",[1]EquipTable!$1:$1,0),0)+100)),-2)),
IF(OR($M338="캐릭터 상자 일반등급",$M338="캐릭터 상자 영웅등급"),VLOOKUP($M338,$AP:$BC,MATCH($AZ$1,$AP$1:$BC$1,0),0),
IF(OR($M338="지정 캐릭터",IF(ISERROR(FIND("지정 캐릭터 LBP",$M338)),0,1)),
  IF(AND(OR($B338=10,$B338=11),$M338=OFFSET($M338,-1,0)),OFFSET(R338,-1,0),
    INT(VLOOKUP($M338,$AP:$BC,MATCH($AZ$1,$AP$1:$BC$1,0),0)*(VLOOKUP($N338,[2]ActorTable!$1:$1048576,MATCH("표준 DI pr Min",[2]ActorTable!$1:$1,0),0)+$I338*(VLOOKUP($N338,[2]ActorTable!$1:$1048576,MATCH("표준 DI pr Max",[2]ActorTable!$1:$1,0),0)-VLOOKUP($N338,[2]ActorTable!$1:$1048576,MATCH("표준 DI pr Min",[2]ActorTable!$1:$1,0),0)+1)))),
IF($M338="안 지정 캐릭터 영웅등급",
  IF(AND(OR($B338=10,$B338=11),$M338=OFFSET($M338,-1,0)),OFFSET(R338,-1,0),
    VLOOKUP($M338,$AP:$BC,MATCH($AZ$1,$AP$1:$BC$1,0),0)+INT($I338*(VLOOKUP($M338,$AP:$BC,MATCH($BA$1,$AP$1:$BC$1,0),0)-VLOOKUP($M338,$AP:$BC,MATCH($AZ$1,$AP$1:$BC$1,0),0)+1))),
IF($M338="지정 캐릭터 PP",
  IF(AND(OR($B338=10,$B338=11),$M338=OFFSET($M338,-1,0)),OFFSET(R338,-1,0),
    INT($O338*VLOOKUP($M338,$AP:$BC,MATCH($AZ$1,$AP$1:$BC$1,0),0)*IF($O338&lt;=15,1,1+($O338-15)^0.5/8)*CHOOSE(MID($N338,7,1)+1,1,1.25,2)*(VLOOKUP($M338,$AP:$BC,MATCH($BA$1,$AP$1:$BC$1,0),0)+$I338*(VLOOKUP($M338,$AP:$BC,MATCH($BB$1,$AP$1:$BC$1,0),0)-VLOOKUP($M338,$AP:$BC,MATCH($BA$1,$AP$1:$BC$1,0),0))))),
IF(OR($M338="안 지정 캐릭터 PP 일반등급",$M338="안 지정 캐릭터 PP 영웅등급"),
  IF(AND(OR($B338=10,$B338=11),$M338=OFFSET($M338,-1,0)),OFFSET(R338,-1,0),
    $O338*VLOOKUP($M338,$AP:$BC,MATCH($AZ$1,$AP$1:$BC$1,0),0)),
"그외없음")))))))</f>
        <v>삭제</v>
      </c>
      <c r="S338" t="str">
        <f ca="1">IF(OR(ISNUMBER(N338),N338="삭제",ISBLANK(N338)),"",
IF(LEFT(N338,5)="Equip",
  IF($BP$1&lt;VLOOKUP(N338,[1]EquipTable!$1:$1048576,MATCH("업데이트순번",[1]EquipTable!$1:$1,0),0),"업데이트순번이상",""),
IF(LEFT(N338,5)="Actor",
  IF($BY$1&lt;VLOOKUP(N338,[2]ActorTable!$1:$1048576,MATCH("업데이트순번",[2]ActorTable!$1:$1,0),0),"업데이트순번이상",""),
"그외없음")))</f>
        <v/>
      </c>
      <c r="T338" t="str">
        <f ca="1">IF(OR(ISNUMBER(N338),N338="삭제",ISBLANK(N338)),"",
IF(LEFT(N338,5)="Equip",IF(MID(N338,7,1)="4","전설",""),
IF(LEFT(N338,5)="Actor",IF(MID(N338,7,1)="2","전설",""),
"그외없음")))</f>
        <v/>
      </c>
      <c r="AA338" t="str">
        <f ca="1">IF(ISBLANK(AB338),"",
VLOOKUP(AB338,OFFSET(INDIRECT("$A:$B"),0,MATCH(AB$1&amp;"_Verify",INDIRECT("$1:$1"),0)-1),2,0)
)</f>
        <v/>
      </c>
      <c r="AH338" t="str">
        <f>IF(OR(ISNUMBER(AC338),AC338="삭제",ISBLANK(AC338)),"",
IF(LEFT(AC338,5)="Equip",
  IF($BP$1&lt;VLOOKUP(AC338,[1]EquipTable!$1:$1048576,MATCH("업데이트순번",[1]EquipTable!$1:$1,0),0),"업데이트순번이상",""),
IF(LEFT(AC338,5)="Actor",
  IF($BY$1&lt;VLOOKUP(AC338,[2]ActorTable!$1:$1048576,MATCH("업데이트순번",[2]ActorTable!$1:$1,0),0),"업데이트순번이상",""),
"그외없음")))</f>
        <v/>
      </c>
      <c r="AI338" s="11" t="str">
        <f>IF(OR(ISNUMBER(AC338),AC338="삭제",ISBLANK(AC338)),"",
IF(LEFT(AC338,5)="Equip",IF(MID(AC338,7,1)="4","전설",""),
IF(LEFT(AC338,5)="Actor",IF(MID(AC338,7,1)="2","전설",""),
"그외없음")))</f>
        <v/>
      </c>
      <c r="AJ338" t="str">
        <f>IF(ISBLANK($AB338),"",
IF(AND($B338&gt;=VLOOKUP($AB338,$AP:$AS,3,0),$B338&lt;=VLOOKUP($AB338,$AP:$AS,4,0)),"","슬롯타입이상"))</f>
        <v/>
      </c>
      <c r="AK338" t="str">
        <f>IF(OR(
  AND(NOT(ISERROR(FIND("상자",AB338))),ISBLANK(AC338)),
  AND(ISBLANK(AB338),ISBLANK(AC338)),
  AND(NOT(ISERROR(FIND("안 지정",AB338))),ISNUMBER(AC338))),"",
IF(AND(NOT(ISERROR(FIND("상자",AB338))),NOT(ISBLANK(AC338))),"밸류불필요",
IF(AND(NOT(ISERROR(FIND("안 지정",AB338))),NOT(ISNUMBER(AC338))),"숫자필요",
IF(NOT(ISERROR(FIND("장비",AB338))),
  IFERROR(VLOOKUP(AC338,[1]EquipTable!$A:$T,MATCH("이름참고",[1]EquipTable!$1:$1,0),0),"장비없음"),
IF(NOT(ISERROR(FIND("캐릭터",AB338))),
  IFERROR(VLOOKUP(AC338,[2]ActorTable!$A:$H,MATCH("이름참고",[2]ActorTable!$1:$1,0),0),"캐릭터없음"),
"")))))</f>
        <v/>
      </c>
      <c r="AL338">
        <v>1</v>
      </c>
      <c r="AM338" t="str">
        <f ca="1">IF(ROW()=2,AN338,OFFSET(AM338,-1,0)&amp;IF(LEN(AN338)=0,"",","&amp;AN338))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v>
      </c>
      <c r="AN338" t="str">
        <f ca="1">IF(AL338&lt;&gt;1,"",
"{"""&amp;A$1&amp;""":"&amp;A338
&amp;","""&amp;B$1&amp;""":"&amp;B338
&amp;IF(LEN(AA338)=0,"",","""&amp;AA$1&amp;""":"""&amp;AA338&amp;"""")
&amp;IF(LEN(AC338)=0,"",","""&amp;AC$1&amp;""":"""&amp;AC338&amp;"""")
&amp;IF(LEN(AD338)=0,"",","""&amp;AD$1&amp;""":"&amp;AD338)
&amp;IF(LEN(AE338)=0,"",","""&amp;AE$1&amp;""":"""&amp;AE338&amp;"""")
&amp;IF(LEN(AF338)=0,"",","""&amp;AF$1&amp;""":"&amp;AF338)
&amp;IF(LEN(AG338)=0,"",","""&amp;AG$1&amp;""":"&amp;AG338)&amp;"}")</f>
        <v>{"dy":27,"sl":10}</v>
      </c>
    </row>
    <row r="339" spans="1:40">
      <c r="A339">
        <v>28</v>
      </c>
      <c r="B339">
        <v>10</v>
      </c>
      <c r="C339">
        <f>IF(B339&lt;=9,0,
IF(B339=10,1,2))</f>
        <v>1</v>
      </c>
      <c r="D339">
        <f ca="1">RAND()</f>
        <v>0.92219247571839136</v>
      </c>
      <c r="E339">
        <f ca="1">RAND()</f>
        <v>4.9227767013300117E-2</v>
      </c>
      <c r="F339">
        <f ca="1">RAND()</f>
        <v>0.22797401484133084</v>
      </c>
      <c r="G339">
        <f ca="1">RAND()</f>
        <v>0.65971421445861411</v>
      </c>
      <c r="H339">
        <f ca="1">RAND()</f>
        <v>0.56057165996846725</v>
      </c>
      <c r="I339">
        <f ca="1">RAND()</f>
        <v>0.71926789978625638</v>
      </c>
      <c r="M339" t="str">
        <f ca="1">IF(LEN(J339)&lt;&gt;0,J339,VLOOKUP(D339+$B339,$BJ:$BK,MATCH($BK$1,$BJ$1:$BK$1,0),1))</f>
        <v>삭제</v>
      </c>
      <c r="N339" t="str">
        <f ca="1">IF(LEN(K339)&lt;&gt;0,
  IF(LEN($J339)=0,"두 칸 모두 입력",
  IF($J339="지정 장비",K339,INDEX($CA:$CA,MATCH(K339,$CB:$CB,0)))),
IF($M339="삭제","삭제",
IF($M339="지정 장비",VLOOKUP($E339,OFFSET($BS:$BV,0,IF($B339=6,1,IF($B339=7,2,0))),MATCH($BV$1,OFFSET($BS$1:$BV$1,0,IF($B339=6,1,IF($B339=7,2,0))),0),1),
IF(OR($M339="캐릭터 상자 일반등급",$M339="캐릭터 상자 영웅등급"),"삭제",
IF(OR($M339="지정 캐릭터",$M339="지정 캐릭터 PP",IF(ISERROR(FIND("지정 캐릭터 LBP",$M339)),0,1)),
  IF(AND(OR($B339=10,$B339=11),$M339=OFFSET($M339,-1,0)),OFFSET(N339,-1,0),VLOOKUP($E339,$BZ:$CA,MATCH($CA$1,$BZ$1:$CA$1,0),1)),
IF(OR($M339="안 지정 캐릭터 영웅등급",$M339="안 지정 캐릭터 PP 일반등급",$M339="안 지정 캐릭터 PP 영웅등급"),
  IF(AND(OR($B339=10,$B339=11),$M339=OFFSET($M339,-1,0)),OFFSET(N339,-1,0),INT($E339*100000)),
"그외없음"))))))</f>
        <v>삭제</v>
      </c>
      <c r="O339" t="str">
        <f ca="1">IF(LEN(L339)&lt;&gt;0,
  IF(OR(LEN($J339)=0,LEN($K339)=0),"세 칸 모두 입력",L339),
IF($M339="삭제","삭제",
IF(OR($M339="지정 장비",$M339="캐릭터 상자 일반등급",$M339="캐릭터 상자 영웅등급",$M339="지정 캐릭터",IF(ISERROR(FIND("지정 캐릭터 LBP",$M339)),0,1),$M339="안 지정 캐릭터 영웅등급"),1,
IF($M339="지정 캐릭터 PP",
  IF(AND(OR($B339=10,$B339=11),$M339=OFFSET($M339,-1,0)),OFFSET(O339,-1,0),
    VLOOKUP($M339,$AP:$BB,MATCH($AX$1,$AP$1:$BB$1,0),0)+INT($E339*(VLOOKUP($M339,$AP:$BB,MATCH($AY$1,$AP$1:$BB$1,0),0)-VLOOKUP($M339,$AP:$BB,MATCH($AX$1,$AP$1:$BB$1,0),0)+1))),
IF(OR($M339="안 지정 캐릭터 PP 일반등급",$M339="안 지정 캐릭터 PP 영웅등급"),
  IF(AND(OR($B339=10,$B339=11),$M339=OFFSET($M339,-1,0)),OFFSET(O339,-1,0),
    VLOOKUP($M339,$AP:$BB,MATCH($AX$1,$AP$1:$BB$1,0),0)+INT($E339*(VLOOKUP($M339,$AP:$BB,MATCH($AY$1,$AP$1:$BB$1,0),0)-VLOOKUP($M339,$AP:$BB,MATCH($AX$1,$AP$1:$BB$1,0),0)+1))),
"그외없음")))))</f>
        <v>삭제</v>
      </c>
      <c r="P339" t="str">
        <f ca="1">IF($M339="삭제","삭제",
IF($M339="지정 장비",
  IF(ISBLANK(VLOOKUP($N339,[1]EquipTable!$1:$1048576,MATCH("표준 GO pr Min",[1]EquipTable!$1:$1,0),0)),"DI",
    IF(ISBLANK(VLOOKUP($N339,[1]EquipTable!$1:$1048576,MATCH("표준 DI pr Min",[1]EquipTable!$1:$1,0),0)),"GO",
      IF(G339&lt;IF($B339&lt;=1,0.5,0.25),"DI","GO"))),
IF(OR($M339="캐릭터 상자 일반등급",$M339="캐릭터 상자 영웅등급"),"DI",
IF(OR($M339="지정 캐릭터",IF(ISERROR(FIND("지정 캐릭터 LBP",$M339)),0,1),$M339="안 지정 캐릭터 영웅등급"),"DI",
IF($M339="지정 캐릭터 PP","DI",
IF(OR($M339="안 지정 캐릭터 PP 일반등급",$M339="안 지정 캐릭터 PP 영웅등급"),"GO",
"그외없음"))))))</f>
        <v>삭제</v>
      </c>
      <c r="Q339" t="str">
        <f ca="1">IF($M339="삭제","삭제",
IF($P339="GO","삭제",
IF($M339="지정 장비",
  IF(ISBLANK(VLOOKUP($N339,[1]EquipTable!$1:$1048576,MATCH("표준 DI pp Min",[1]EquipTable!$1:$1,0),0)),"삭제",
    VLOOKUP($N339,[1]EquipTable!$1:$1048576,MATCH("표준 DI pp Min",[1]EquipTable!$1:$1,0),0)+INT($H339*(VLOOKUP($N339,[1]EquipTable!$1:$1048576,MATCH("표준 DI pp Max",[1]EquipTable!$1:$1,0),0)-VLOOKUP($N339,[1]EquipTable!$1:$1048576,MATCH("표준 DI pp Min",[1]EquipTable!$1:$1,0),0)+1))),
IF(OR($M339="캐릭터 상자 일반등급",$M339="캐릭터 상자 영웅등급"),"삭제",
IF(OR($M339="지정 캐릭터",IF(ISERROR(FIND("지정 캐릭터 LBP",$M339)),0,1)),
  IF(AND(OR($B339=10,$B339=11),$M339=OFFSET($M339,-1,0)),OFFSET(Q339,-1,0),
    IF(ISBLANK(VLOOKUP($N339,[2]ActorTable!$1:$1048576,MATCH("표준 DI pp Min",[2]ActorTable!$1:$1,0),0)),"삭제",
      INT(VLOOKUP($M339,$AP:$BC,MATCH($AZ$1,$AP$1:$BC$1,0),0)*(VLOOKUP($N339,[2]ActorTable!$1:$1048576,MATCH("표준 DI pp Min",[2]ActorTable!$1:$1,0),0)+$H339*(VLOOKUP($N339,[2]ActorTable!$1:$1048576,MATCH("표준 DI pp Max",[2]ActorTable!$1:$1,0),0)-VLOOKUP($N339,[2]ActorTable!$1:$1048576,MATCH("표준 DI pp Min",[2]ActorTable!$1:$1,0),0)+1))))),
IF($M339="안 지정 캐릭터 영웅등급",
  IF(AND(OR($B339=10,$B339=11),$M339=OFFSET($M339,-1,0)),OFFSET(Q339,-1,0),
    VLOOKUP($M339,$AP:$BC,MATCH($BB$1,$AP$1:$BC$1,0),0)+INT($H339*(VLOOKUP($M339,$AP:$BC,MATCH($BC$1,$AP$1:$BC$1,0),0)-VLOOKUP($M339,$AP:$BC,MATCH($BB$1,$AP$1:$BC$1,0),0)+1))),
IF($M339="지정 캐릭터 PP",
  IF(AND(OR($B339=10,$B339=11),$M339=OFFSET($M339,-1,0)),OFFSET(Q339,-1,0),
    INT($O339*VLOOKUP($M339,$AP:$BC,MATCH($AZ$1,$AP$1:$BC$1,0),0)*IF($O339&lt;=15,1,1+($O339-15)^0.5/8)*CHOOSE(MID($N339,7,1)+1,1,1.25,2))),
"그외없음")))))))</f>
        <v>삭제</v>
      </c>
      <c r="R339" t="str">
        <f ca="1">IF($M339="삭제","삭제",
IF($M339="지정 장비",
  IF($P339="DI",
    VLOOKUP($N339,[1]EquipTable!$1:$1048576,MATCH("표준 DI pr Min",[1]EquipTable!$1:$1,0),0)+INT($I339*(VLOOKUP($N339,[1]EquipTable!$1:$1048576,MATCH("표준 DI pr Max",[1]EquipTable!$1:$1,0),0)-VLOOKUP($N339,[1]EquipTable!$1:$1048576,MATCH("표준 DI pr Min",[1]EquipTable!$1:$1,0),0)+1)),
    ROUNDDOWN(VLOOKUP($N339,[1]EquipTable!$1:$1048576,MATCH("표준 GO pr Min",[1]EquipTable!$1:$1,0),0)+INT($I339*(VLOOKUP($N339,[1]EquipTable!$1:$1048576,MATCH("표준 GO pr Max",[1]EquipTable!$1:$1,0),0)-VLOOKUP($N339,[1]EquipTable!$1:$1048576,MATCH("표준 GO pr Min",[1]EquipTable!$1:$1,0),0)+100)),-2)),
IF(OR($M339="캐릭터 상자 일반등급",$M339="캐릭터 상자 영웅등급"),VLOOKUP($M339,$AP:$BC,MATCH($AZ$1,$AP$1:$BC$1,0),0),
IF(OR($M339="지정 캐릭터",IF(ISERROR(FIND("지정 캐릭터 LBP",$M339)),0,1)),
  IF(AND(OR($B339=10,$B339=11),$M339=OFFSET($M339,-1,0)),OFFSET(R339,-1,0),
    INT(VLOOKUP($M339,$AP:$BC,MATCH($AZ$1,$AP$1:$BC$1,0),0)*(VLOOKUP($N339,[2]ActorTable!$1:$1048576,MATCH("표준 DI pr Min",[2]ActorTable!$1:$1,0),0)+$I339*(VLOOKUP($N339,[2]ActorTable!$1:$1048576,MATCH("표준 DI pr Max",[2]ActorTable!$1:$1,0),0)-VLOOKUP($N339,[2]ActorTable!$1:$1048576,MATCH("표준 DI pr Min",[2]ActorTable!$1:$1,0),0)+1)))),
IF($M339="안 지정 캐릭터 영웅등급",
  IF(AND(OR($B339=10,$B339=11),$M339=OFFSET($M339,-1,0)),OFFSET(R339,-1,0),
    VLOOKUP($M339,$AP:$BC,MATCH($AZ$1,$AP$1:$BC$1,0),0)+INT($I339*(VLOOKUP($M339,$AP:$BC,MATCH($BA$1,$AP$1:$BC$1,0),0)-VLOOKUP($M339,$AP:$BC,MATCH($AZ$1,$AP$1:$BC$1,0),0)+1))),
IF($M339="지정 캐릭터 PP",
  IF(AND(OR($B339=10,$B339=11),$M339=OFFSET($M339,-1,0)),OFFSET(R339,-1,0),
    INT($O339*VLOOKUP($M339,$AP:$BC,MATCH($AZ$1,$AP$1:$BC$1,0),0)*IF($O339&lt;=15,1,1+($O339-15)^0.5/8)*CHOOSE(MID($N339,7,1)+1,1,1.25,2)*(VLOOKUP($M339,$AP:$BC,MATCH($BA$1,$AP$1:$BC$1,0),0)+$I339*(VLOOKUP($M339,$AP:$BC,MATCH($BB$1,$AP$1:$BC$1,0),0)-VLOOKUP($M339,$AP:$BC,MATCH($BA$1,$AP$1:$BC$1,0),0))))),
IF(OR($M339="안 지정 캐릭터 PP 일반등급",$M339="안 지정 캐릭터 PP 영웅등급"),
  IF(AND(OR($B339=10,$B339=11),$M339=OFFSET($M339,-1,0)),OFFSET(R339,-1,0),
    $O339*VLOOKUP($M339,$AP:$BC,MATCH($AZ$1,$AP$1:$BC$1,0),0)),
"그외없음")))))))</f>
        <v>삭제</v>
      </c>
      <c r="S339" t="str">
        <f ca="1">IF(OR(ISNUMBER(N339),N339="삭제",ISBLANK(N339)),"",
IF(LEFT(N339,5)="Equip",
  IF($BP$1&lt;VLOOKUP(N339,[1]EquipTable!$1:$1048576,MATCH("업데이트순번",[1]EquipTable!$1:$1,0),0),"업데이트순번이상",""),
IF(LEFT(N339,5)="Actor",
  IF($BY$1&lt;VLOOKUP(N339,[2]ActorTable!$1:$1048576,MATCH("업데이트순번",[2]ActorTable!$1:$1,0),0),"업데이트순번이상",""),
"그외없음")))</f>
        <v/>
      </c>
      <c r="T339" t="str">
        <f ca="1">IF(OR(ISNUMBER(N339),N339="삭제",ISBLANK(N339)),"",
IF(LEFT(N339,5)="Equip",IF(MID(N339,7,1)="4","전설",""),
IF(LEFT(N339,5)="Actor",IF(MID(N339,7,1)="2","전설",""),
"그외없음")))</f>
        <v/>
      </c>
      <c r="AA339" t="str">
        <f ca="1">IF(ISBLANK(AB339),"",
VLOOKUP(AB339,OFFSET(INDIRECT("$A:$B"),0,MATCH(AB$1&amp;"_Verify",INDIRECT("$1:$1"),0)-1),2,0)
)</f>
        <v>fl5</v>
      </c>
      <c r="AB339" t="s">
        <v>438</v>
      </c>
      <c r="AC339" t="s">
        <v>474</v>
      </c>
      <c r="AD339">
        <v>1</v>
      </c>
      <c r="AE339" t="s">
        <v>129</v>
      </c>
      <c r="AF339">
        <v>90</v>
      </c>
      <c r="AG339">
        <v>59</v>
      </c>
      <c r="AH339" t="str">
        <f>IF(OR(ISNUMBER(AC339),AC339="삭제",ISBLANK(AC339)),"",
IF(LEFT(AC339,5)="Equip",
  IF($BP$1&lt;VLOOKUP(AC339,[1]EquipTable!$1:$1048576,MATCH("업데이트순번",[1]EquipTable!$1:$1,0),0),"업데이트순번이상",""),
IF(LEFT(AC339,5)="Actor",
  IF($BY$1&lt;VLOOKUP(AC339,[2]ActorTable!$1:$1048576,MATCH("업데이트순번",[2]ActorTable!$1:$1,0),0),"업데이트순번이상",""),
"그외없음")))</f>
        <v/>
      </c>
      <c r="AI339" s="11" t="str">
        <f>IF(OR(ISNUMBER(AC339),AC339="삭제",ISBLANK(AC339)),"",
IF(LEFT(AC339,5)="Equip",IF(MID(AC339,7,1)="4","전설",""),
IF(LEFT(AC339,5)="Actor",IF(MID(AC339,7,1)="2","전설",""),
"그외없음")))</f>
        <v/>
      </c>
      <c r="AJ339" t="str">
        <f>IF(ISBLANK($AB339),"",
IF(AND($B339&gt;=VLOOKUP($AB339,$AP:$AS,3,0),$B339&lt;=VLOOKUP($AB339,$AP:$AS,4,0)),"","슬롯타입이상"))</f>
        <v/>
      </c>
      <c r="AK339" t="str">
        <f>IF(OR(
  AND(NOT(ISERROR(FIND("상자",AB339))),ISBLANK(AC339)),
  AND(ISBLANK(AB339),ISBLANK(AC339)),
  AND(NOT(ISERROR(FIND("안 지정",AB339))),ISNUMBER(AC339))),"",
IF(AND(NOT(ISERROR(FIND("상자",AB339))),NOT(ISBLANK(AC339))),"밸류불필요",
IF(AND(NOT(ISERROR(FIND("안 지정",AB339))),NOT(ISNUMBER(AC339))),"숫자필요",
IF(NOT(ISERROR(FIND("장비",AB339))),
  IFERROR(VLOOKUP(AC339,[1]EquipTable!$A:$T,MATCH("이름참고",[1]EquipTable!$1:$1,0),0),"장비없음"),
IF(NOT(ISERROR(FIND("캐릭터",AB339))),
  IFERROR(VLOOKUP(AC339,[2]ActorTable!$A:$H,MATCH("이름참고",[2]ActorTable!$1:$1,0),0),"캐릭터없음"),
"")))))</f>
        <v>러센트</v>
      </c>
      <c r="AL339">
        <v>1</v>
      </c>
      <c r="AM339" t="str">
        <f ca="1">IF(ROW()=2,AN339,OFFSET(AM339,-1,0)&amp;IF(LEN(AN339)=0,"",","&amp;AN339))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v>
      </c>
      <c r="AN339" t="str">
        <f ca="1">IF(AL339&lt;&gt;1,"",
"{"""&amp;A$1&amp;""":"&amp;A339
&amp;","""&amp;B$1&amp;""":"&amp;B339
&amp;IF(LEN(AA339)=0,"",","""&amp;AA$1&amp;""":"""&amp;AA339&amp;"""")
&amp;IF(LEN(AC339)=0,"",","""&amp;AC$1&amp;""":"""&amp;AC339&amp;"""")
&amp;IF(LEN(AD339)=0,"",","""&amp;AD$1&amp;""":"&amp;AD339)
&amp;IF(LEN(AE339)=0,"",","""&amp;AE$1&amp;""":"""&amp;AE339&amp;"""")
&amp;IF(LEN(AF339)=0,"",","""&amp;AF$1&amp;""":"&amp;AF339)
&amp;IF(LEN(AG339)=0,"",","""&amp;AG$1&amp;""":"&amp;AG339)&amp;"}")</f>
        <v>{"dy":28,"sl":10,"tp":"fl5","vl":"Actor0024","cn":1,"pt":"DI","pp":90,"pr":59}</v>
      </c>
    </row>
    <row r="340" spans="1:40">
      <c r="A340">
        <v>29</v>
      </c>
      <c r="B340">
        <v>10</v>
      </c>
      <c r="C340">
        <f>IF(B340&lt;=9,0,
IF(B340=10,1,2))</f>
        <v>1</v>
      </c>
      <c r="D340">
        <f ca="1">RAND()</f>
        <v>5.1559829039738436E-2</v>
      </c>
      <c r="E340">
        <f ca="1">RAND()</f>
        <v>0.74175376467124254</v>
      </c>
      <c r="F340">
        <f ca="1">RAND()</f>
        <v>0.82281583799052826</v>
      </c>
      <c r="G340">
        <f ca="1">RAND()</f>
        <v>0.74601529933511757</v>
      </c>
      <c r="H340">
        <f ca="1">RAND()</f>
        <v>0.35557193988941016</v>
      </c>
      <c r="I340">
        <f ca="1">RAND()</f>
        <v>0.47910553617054075</v>
      </c>
      <c r="M340" t="str">
        <f ca="1">IF(LEN(J340)&lt;&gt;0,J340,VLOOKUP(D340+$B340,$BJ:$BK,MATCH($BK$1,$BJ$1:$BK$1,0),1))</f>
        <v>삭제</v>
      </c>
      <c r="N340" t="str">
        <f ca="1">IF(LEN(K340)&lt;&gt;0,
  IF(LEN($J340)=0,"두 칸 모두 입력",
  IF($J340="지정 장비",K340,INDEX($CA:$CA,MATCH(K340,$CB:$CB,0)))),
IF($M340="삭제","삭제",
IF($M340="지정 장비",VLOOKUP($E340,OFFSET($BS:$BV,0,IF($B340=6,1,IF($B340=7,2,0))),MATCH($BV$1,OFFSET($BS$1:$BV$1,0,IF($B340=6,1,IF($B340=7,2,0))),0),1),
IF(OR($M340="캐릭터 상자 일반등급",$M340="캐릭터 상자 영웅등급"),"삭제",
IF(OR($M340="지정 캐릭터",$M340="지정 캐릭터 PP",IF(ISERROR(FIND("지정 캐릭터 LBP",$M340)),0,1)),
  IF(AND(OR($B340=10,$B340=11),$M340=OFFSET($M340,-1,0)),OFFSET(N340,-1,0),VLOOKUP($E340,$BZ:$CA,MATCH($CA$1,$BZ$1:$CA$1,0),1)),
IF(OR($M340="안 지정 캐릭터 영웅등급",$M340="안 지정 캐릭터 PP 일반등급",$M340="안 지정 캐릭터 PP 영웅등급"),
  IF(AND(OR($B340=10,$B340=11),$M340=OFFSET($M340,-1,0)),OFFSET(N340,-1,0),INT($E340*100000)),
"그외없음"))))))</f>
        <v>삭제</v>
      </c>
      <c r="O340" t="str">
        <f ca="1">IF(LEN(L340)&lt;&gt;0,
  IF(OR(LEN($J340)=0,LEN($K340)=0),"세 칸 모두 입력",L340),
IF($M340="삭제","삭제",
IF(OR($M340="지정 장비",$M340="캐릭터 상자 일반등급",$M340="캐릭터 상자 영웅등급",$M340="지정 캐릭터",IF(ISERROR(FIND("지정 캐릭터 LBP",$M340)),0,1),$M340="안 지정 캐릭터 영웅등급"),1,
IF($M340="지정 캐릭터 PP",
  IF(AND(OR($B340=10,$B340=11),$M340=OFFSET($M340,-1,0)),OFFSET(O340,-1,0),
    VLOOKUP($M340,$AP:$BB,MATCH($AX$1,$AP$1:$BB$1,0),0)+INT($E340*(VLOOKUP($M340,$AP:$BB,MATCH($AY$1,$AP$1:$BB$1,0),0)-VLOOKUP($M340,$AP:$BB,MATCH($AX$1,$AP$1:$BB$1,0),0)+1))),
IF(OR($M340="안 지정 캐릭터 PP 일반등급",$M340="안 지정 캐릭터 PP 영웅등급"),
  IF(AND(OR($B340=10,$B340=11),$M340=OFFSET($M340,-1,0)),OFFSET(O340,-1,0),
    VLOOKUP($M340,$AP:$BB,MATCH($AX$1,$AP$1:$BB$1,0),0)+INT($E340*(VLOOKUP($M340,$AP:$BB,MATCH($AY$1,$AP$1:$BB$1,0),0)-VLOOKUP($M340,$AP:$BB,MATCH($AX$1,$AP$1:$BB$1,0),0)+1))),
"그외없음")))))</f>
        <v>삭제</v>
      </c>
      <c r="P340" t="str">
        <f ca="1">IF($M340="삭제","삭제",
IF($M340="지정 장비",
  IF(ISBLANK(VLOOKUP($N340,[1]EquipTable!$1:$1048576,MATCH("표준 GO pr Min",[1]EquipTable!$1:$1,0),0)),"DI",
    IF(ISBLANK(VLOOKUP($N340,[1]EquipTable!$1:$1048576,MATCH("표준 DI pr Min",[1]EquipTable!$1:$1,0),0)),"GO",
      IF(G340&lt;IF($B340&lt;=1,0.5,0.25),"DI","GO"))),
IF(OR($M340="캐릭터 상자 일반등급",$M340="캐릭터 상자 영웅등급"),"DI",
IF(OR($M340="지정 캐릭터",IF(ISERROR(FIND("지정 캐릭터 LBP",$M340)),0,1),$M340="안 지정 캐릭터 영웅등급"),"DI",
IF($M340="지정 캐릭터 PP","DI",
IF(OR($M340="안 지정 캐릭터 PP 일반등급",$M340="안 지정 캐릭터 PP 영웅등급"),"GO",
"그외없음"))))))</f>
        <v>삭제</v>
      </c>
      <c r="Q340" t="str">
        <f ca="1">IF($M340="삭제","삭제",
IF($P340="GO","삭제",
IF($M340="지정 장비",
  IF(ISBLANK(VLOOKUP($N340,[1]EquipTable!$1:$1048576,MATCH("표준 DI pp Min",[1]EquipTable!$1:$1,0),0)),"삭제",
    VLOOKUP($N340,[1]EquipTable!$1:$1048576,MATCH("표준 DI pp Min",[1]EquipTable!$1:$1,0),0)+INT($H340*(VLOOKUP($N340,[1]EquipTable!$1:$1048576,MATCH("표준 DI pp Max",[1]EquipTable!$1:$1,0),0)-VLOOKUP($N340,[1]EquipTable!$1:$1048576,MATCH("표준 DI pp Min",[1]EquipTable!$1:$1,0),0)+1))),
IF(OR($M340="캐릭터 상자 일반등급",$M340="캐릭터 상자 영웅등급"),"삭제",
IF(OR($M340="지정 캐릭터",IF(ISERROR(FIND("지정 캐릭터 LBP",$M340)),0,1)),
  IF(AND(OR($B340=10,$B340=11),$M340=OFFSET($M340,-1,0)),OFFSET(Q340,-1,0),
    IF(ISBLANK(VLOOKUP($N340,[2]ActorTable!$1:$1048576,MATCH("표준 DI pp Min",[2]ActorTable!$1:$1,0),0)),"삭제",
      INT(VLOOKUP($M340,$AP:$BC,MATCH($AZ$1,$AP$1:$BC$1,0),0)*(VLOOKUP($N340,[2]ActorTable!$1:$1048576,MATCH("표준 DI pp Min",[2]ActorTable!$1:$1,0),0)+$H340*(VLOOKUP($N340,[2]ActorTable!$1:$1048576,MATCH("표준 DI pp Max",[2]ActorTable!$1:$1,0),0)-VLOOKUP($N340,[2]ActorTable!$1:$1048576,MATCH("표준 DI pp Min",[2]ActorTable!$1:$1,0),0)+1))))),
IF($M340="안 지정 캐릭터 영웅등급",
  IF(AND(OR($B340=10,$B340=11),$M340=OFFSET($M340,-1,0)),OFFSET(Q340,-1,0),
    VLOOKUP($M340,$AP:$BC,MATCH($BB$1,$AP$1:$BC$1,0),0)+INT($H340*(VLOOKUP($M340,$AP:$BC,MATCH($BC$1,$AP$1:$BC$1,0),0)-VLOOKUP($M340,$AP:$BC,MATCH($BB$1,$AP$1:$BC$1,0),0)+1))),
IF($M340="지정 캐릭터 PP",
  IF(AND(OR($B340=10,$B340=11),$M340=OFFSET($M340,-1,0)),OFFSET(Q340,-1,0),
    INT($O340*VLOOKUP($M340,$AP:$BC,MATCH($AZ$1,$AP$1:$BC$1,0),0)*IF($O340&lt;=15,1,1+($O340-15)^0.5/8)*CHOOSE(MID($N340,7,1)+1,1,1.25,2))),
"그외없음")))))))</f>
        <v>삭제</v>
      </c>
      <c r="R340" t="str">
        <f ca="1">IF($M340="삭제","삭제",
IF($M340="지정 장비",
  IF($P340="DI",
    VLOOKUP($N340,[1]EquipTable!$1:$1048576,MATCH("표준 DI pr Min",[1]EquipTable!$1:$1,0),0)+INT($I340*(VLOOKUP($N340,[1]EquipTable!$1:$1048576,MATCH("표준 DI pr Max",[1]EquipTable!$1:$1,0),0)-VLOOKUP($N340,[1]EquipTable!$1:$1048576,MATCH("표준 DI pr Min",[1]EquipTable!$1:$1,0),0)+1)),
    ROUNDDOWN(VLOOKUP($N340,[1]EquipTable!$1:$1048576,MATCH("표준 GO pr Min",[1]EquipTable!$1:$1,0),0)+INT($I340*(VLOOKUP($N340,[1]EquipTable!$1:$1048576,MATCH("표준 GO pr Max",[1]EquipTable!$1:$1,0),0)-VLOOKUP($N340,[1]EquipTable!$1:$1048576,MATCH("표준 GO pr Min",[1]EquipTable!$1:$1,0),0)+100)),-2)),
IF(OR($M340="캐릭터 상자 일반등급",$M340="캐릭터 상자 영웅등급"),VLOOKUP($M340,$AP:$BC,MATCH($AZ$1,$AP$1:$BC$1,0),0),
IF(OR($M340="지정 캐릭터",IF(ISERROR(FIND("지정 캐릭터 LBP",$M340)),0,1)),
  IF(AND(OR($B340=10,$B340=11),$M340=OFFSET($M340,-1,0)),OFFSET(R340,-1,0),
    INT(VLOOKUP($M340,$AP:$BC,MATCH($AZ$1,$AP$1:$BC$1,0),0)*(VLOOKUP($N340,[2]ActorTable!$1:$1048576,MATCH("표준 DI pr Min",[2]ActorTable!$1:$1,0),0)+$I340*(VLOOKUP($N340,[2]ActorTable!$1:$1048576,MATCH("표준 DI pr Max",[2]ActorTable!$1:$1,0),0)-VLOOKUP($N340,[2]ActorTable!$1:$1048576,MATCH("표준 DI pr Min",[2]ActorTable!$1:$1,0),0)+1)))),
IF($M340="안 지정 캐릭터 영웅등급",
  IF(AND(OR($B340=10,$B340=11),$M340=OFFSET($M340,-1,0)),OFFSET(R340,-1,0),
    VLOOKUP($M340,$AP:$BC,MATCH($AZ$1,$AP$1:$BC$1,0),0)+INT($I340*(VLOOKUP($M340,$AP:$BC,MATCH($BA$1,$AP$1:$BC$1,0),0)-VLOOKUP($M340,$AP:$BC,MATCH($AZ$1,$AP$1:$BC$1,0),0)+1))),
IF($M340="지정 캐릭터 PP",
  IF(AND(OR($B340=10,$B340=11),$M340=OFFSET($M340,-1,0)),OFFSET(R340,-1,0),
    INT($O340*VLOOKUP($M340,$AP:$BC,MATCH($AZ$1,$AP$1:$BC$1,0),0)*IF($O340&lt;=15,1,1+($O340-15)^0.5/8)*CHOOSE(MID($N340,7,1)+1,1,1.25,2)*(VLOOKUP($M340,$AP:$BC,MATCH($BA$1,$AP$1:$BC$1,0),0)+$I340*(VLOOKUP($M340,$AP:$BC,MATCH($BB$1,$AP$1:$BC$1,0),0)-VLOOKUP($M340,$AP:$BC,MATCH($BA$1,$AP$1:$BC$1,0),0))))),
IF(OR($M340="안 지정 캐릭터 PP 일반등급",$M340="안 지정 캐릭터 PP 영웅등급"),
  IF(AND(OR($B340=10,$B340=11),$M340=OFFSET($M340,-1,0)),OFFSET(R340,-1,0),
    $O340*VLOOKUP($M340,$AP:$BC,MATCH($AZ$1,$AP$1:$BC$1,0),0)),
"그외없음")))))))</f>
        <v>삭제</v>
      </c>
      <c r="S340" t="str">
        <f ca="1">IF(OR(ISNUMBER(N340),N340="삭제",ISBLANK(N340)),"",
IF(LEFT(N340,5)="Equip",
  IF($BP$1&lt;VLOOKUP(N340,[1]EquipTable!$1:$1048576,MATCH("업데이트순번",[1]EquipTable!$1:$1,0),0),"업데이트순번이상",""),
IF(LEFT(N340,5)="Actor",
  IF($BY$1&lt;VLOOKUP(N340,[2]ActorTable!$1:$1048576,MATCH("업데이트순번",[2]ActorTable!$1:$1,0),0),"업데이트순번이상",""),
"그외없음")))</f>
        <v/>
      </c>
      <c r="T340" t="str">
        <f ca="1">IF(OR(ISNUMBER(N340),N340="삭제",ISBLANK(N340)),"",
IF(LEFT(N340,5)="Equip",IF(MID(N340,7,1)="4","전설",""),
IF(LEFT(N340,5)="Actor",IF(MID(N340,7,1)="2","전설",""),
"그외없음")))</f>
        <v/>
      </c>
      <c r="AA340" t="str">
        <f ca="1">IF(ISBLANK(AB340),"",
VLOOKUP(AB340,OFFSET(INDIRECT("$A:$B"),0,MATCH(AB$1&amp;"_Verify",INDIRECT("$1:$1"),0)-1),2,0)
)</f>
        <v>fl5</v>
      </c>
      <c r="AB340" t="s">
        <v>438</v>
      </c>
      <c r="AC340" t="s">
        <v>474</v>
      </c>
      <c r="AD340">
        <v>1</v>
      </c>
      <c r="AE340" t="s">
        <v>129</v>
      </c>
      <c r="AF340">
        <v>90</v>
      </c>
      <c r="AG340">
        <v>59</v>
      </c>
      <c r="AH340" t="str">
        <f>IF(OR(ISNUMBER(AC340),AC340="삭제",ISBLANK(AC340)),"",
IF(LEFT(AC340,5)="Equip",
  IF($BP$1&lt;VLOOKUP(AC340,[1]EquipTable!$1:$1048576,MATCH("업데이트순번",[1]EquipTable!$1:$1,0),0),"업데이트순번이상",""),
IF(LEFT(AC340,5)="Actor",
  IF($BY$1&lt;VLOOKUP(AC340,[2]ActorTable!$1:$1048576,MATCH("업데이트순번",[2]ActorTable!$1:$1,0),0),"업데이트순번이상",""),
"그외없음")))</f>
        <v/>
      </c>
      <c r="AI340" s="11" t="str">
        <f>IF(OR(ISNUMBER(AC340),AC340="삭제",ISBLANK(AC340)),"",
IF(LEFT(AC340,5)="Equip",IF(MID(AC340,7,1)="4","전설",""),
IF(LEFT(AC340,5)="Actor",IF(MID(AC340,7,1)="2","전설",""),
"그외없음")))</f>
        <v/>
      </c>
      <c r="AJ340" t="str">
        <f>IF(ISBLANK($AB340),"",
IF(AND($B340&gt;=VLOOKUP($AB340,$AP:$AS,3,0),$B340&lt;=VLOOKUP($AB340,$AP:$AS,4,0)),"","슬롯타입이상"))</f>
        <v/>
      </c>
      <c r="AK340" t="str">
        <f>IF(OR(
  AND(NOT(ISERROR(FIND("상자",AB340))),ISBLANK(AC340)),
  AND(ISBLANK(AB340),ISBLANK(AC340)),
  AND(NOT(ISERROR(FIND("안 지정",AB340))),ISNUMBER(AC340))),"",
IF(AND(NOT(ISERROR(FIND("상자",AB340))),NOT(ISBLANK(AC340))),"밸류불필요",
IF(AND(NOT(ISERROR(FIND("안 지정",AB340))),NOT(ISNUMBER(AC340))),"숫자필요",
IF(NOT(ISERROR(FIND("장비",AB340))),
  IFERROR(VLOOKUP(AC340,[1]EquipTable!$A:$T,MATCH("이름참고",[1]EquipTable!$1:$1,0),0),"장비없음"),
IF(NOT(ISERROR(FIND("캐릭터",AB340))),
  IFERROR(VLOOKUP(AC340,[2]ActorTable!$A:$H,MATCH("이름참고",[2]ActorTable!$1:$1,0),0),"캐릭터없음"),
"")))))</f>
        <v>러센트</v>
      </c>
      <c r="AL340">
        <v>1</v>
      </c>
      <c r="AM340" t="str">
        <f ca="1">IF(ROW()=2,AN340,OFFSET(AM340,-1,0)&amp;IF(LEN(AN340)=0,"",","&amp;AN340))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v>
      </c>
      <c r="AN340" t="str">
        <f ca="1">IF(AL340&lt;&gt;1,"",
"{"""&amp;A$1&amp;""":"&amp;A340
&amp;","""&amp;B$1&amp;""":"&amp;B340
&amp;IF(LEN(AA340)=0,"",","""&amp;AA$1&amp;""":"""&amp;AA340&amp;"""")
&amp;IF(LEN(AC340)=0,"",","""&amp;AC$1&amp;""":"""&amp;AC340&amp;"""")
&amp;IF(LEN(AD340)=0,"",","""&amp;AD$1&amp;""":"&amp;AD340)
&amp;IF(LEN(AE340)=0,"",","""&amp;AE$1&amp;""":"""&amp;AE340&amp;"""")
&amp;IF(LEN(AF340)=0,"",","""&amp;AF$1&amp;""":"&amp;AF340)
&amp;IF(LEN(AG340)=0,"",","""&amp;AG$1&amp;""":"&amp;AG340)&amp;"}")</f>
        <v>{"dy":29,"sl":10,"tp":"fl5","vl":"Actor0024","cn":1,"pt":"DI","pp":90,"pr":59}</v>
      </c>
    </row>
    <row r="341" spans="1:40">
      <c r="A341">
        <v>30</v>
      </c>
      <c r="B341">
        <v>10</v>
      </c>
      <c r="C341">
        <f>IF(B341&lt;=9,0,
IF(B341=10,1,2))</f>
        <v>1</v>
      </c>
      <c r="D341">
        <f ca="1">RAND()</f>
        <v>0.18809772519054568</v>
      </c>
      <c r="E341">
        <f ca="1">RAND()</f>
        <v>7.2105989355976119E-2</v>
      </c>
      <c r="F341">
        <f ca="1">RAND()</f>
        <v>0.46416388618952642</v>
      </c>
      <c r="G341">
        <f ca="1">RAND()</f>
        <v>0.95212734667209431</v>
      </c>
      <c r="H341">
        <f ca="1">RAND()</f>
        <v>0.5739189264040403</v>
      </c>
      <c r="I341">
        <f ca="1">RAND()</f>
        <v>0.45872827875282285</v>
      </c>
      <c r="M341" t="str">
        <f ca="1">IF(LEN(J341)&lt;&gt;0,J341,VLOOKUP(D341+$B341,$BJ:$BK,MATCH($BK$1,$BJ$1:$BK$1,0),1))</f>
        <v>삭제</v>
      </c>
      <c r="N341" t="str">
        <f ca="1">IF(LEN(K341)&lt;&gt;0,
  IF(LEN($J341)=0,"두 칸 모두 입력",
  IF($J341="지정 장비",K341,INDEX($CA:$CA,MATCH(K341,$CB:$CB,0)))),
IF($M341="삭제","삭제",
IF($M341="지정 장비",VLOOKUP($E341,OFFSET($BS:$BV,0,IF($B341=6,1,IF($B341=7,2,0))),MATCH($BV$1,OFFSET($BS$1:$BV$1,0,IF($B341=6,1,IF($B341=7,2,0))),0),1),
IF(OR($M341="캐릭터 상자 일반등급",$M341="캐릭터 상자 영웅등급"),"삭제",
IF(OR($M341="지정 캐릭터",$M341="지정 캐릭터 PP",IF(ISERROR(FIND("지정 캐릭터 LBP",$M341)),0,1)),
  IF(AND(OR($B341=10,$B341=11),$M341=OFFSET($M341,-1,0)),OFFSET(N341,-1,0),VLOOKUP($E341,$BZ:$CA,MATCH($CA$1,$BZ$1:$CA$1,0),1)),
IF(OR($M341="안 지정 캐릭터 영웅등급",$M341="안 지정 캐릭터 PP 일반등급",$M341="안 지정 캐릭터 PP 영웅등급"),
  IF(AND(OR($B341=10,$B341=11),$M341=OFFSET($M341,-1,0)),OFFSET(N341,-1,0),INT($E341*100000)),
"그외없음"))))))</f>
        <v>삭제</v>
      </c>
      <c r="O341" t="str">
        <f ca="1">IF(LEN(L341)&lt;&gt;0,
  IF(OR(LEN($J341)=0,LEN($K341)=0),"세 칸 모두 입력",L341),
IF($M341="삭제","삭제",
IF(OR($M341="지정 장비",$M341="캐릭터 상자 일반등급",$M341="캐릭터 상자 영웅등급",$M341="지정 캐릭터",IF(ISERROR(FIND("지정 캐릭터 LBP",$M341)),0,1),$M341="안 지정 캐릭터 영웅등급"),1,
IF($M341="지정 캐릭터 PP",
  IF(AND(OR($B341=10,$B341=11),$M341=OFFSET($M341,-1,0)),OFFSET(O341,-1,0),
    VLOOKUP($M341,$AP:$BB,MATCH($AX$1,$AP$1:$BB$1,0),0)+INT($E341*(VLOOKUP($M341,$AP:$BB,MATCH($AY$1,$AP$1:$BB$1,0),0)-VLOOKUP($M341,$AP:$BB,MATCH($AX$1,$AP$1:$BB$1,0),0)+1))),
IF(OR($M341="안 지정 캐릭터 PP 일반등급",$M341="안 지정 캐릭터 PP 영웅등급"),
  IF(AND(OR($B341=10,$B341=11),$M341=OFFSET($M341,-1,0)),OFFSET(O341,-1,0),
    VLOOKUP($M341,$AP:$BB,MATCH($AX$1,$AP$1:$BB$1,0),0)+INT($E341*(VLOOKUP($M341,$AP:$BB,MATCH($AY$1,$AP$1:$BB$1,0),0)-VLOOKUP($M341,$AP:$BB,MATCH($AX$1,$AP$1:$BB$1,0),0)+1))),
"그외없음")))))</f>
        <v>삭제</v>
      </c>
      <c r="P341" t="str">
        <f ca="1">IF($M341="삭제","삭제",
IF($M341="지정 장비",
  IF(ISBLANK(VLOOKUP($N341,[1]EquipTable!$1:$1048576,MATCH("표준 GO pr Min",[1]EquipTable!$1:$1,0),0)),"DI",
    IF(ISBLANK(VLOOKUP($N341,[1]EquipTable!$1:$1048576,MATCH("표준 DI pr Min",[1]EquipTable!$1:$1,0),0)),"GO",
      IF(G341&lt;IF($B341&lt;=1,0.5,0.25),"DI","GO"))),
IF(OR($M341="캐릭터 상자 일반등급",$M341="캐릭터 상자 영웅등급"),"DI",
IF(OR($M341="지정 캐릭터",IF(ISERROR(FIND("지정 캐릭터 LBP",$M341)),0,1),$M341="안 지정 캐릭터 영웅등급"),"DI",
IF($M341="지정 캐릭터 PP","DI",
IF(OR($M341="안 지정 캐릭터 PP 일반등급",$M341="안 지정 캐릭터 PP 영웅등급"),"GO",
"그외없음"))))))</f>
        <v>삭제</v>
      </c>
      <c r="Q341" t="str">
        <f ca="1">IF($M341="삭제","삭제",
IF($P341="GO","삭제",
IF($M341="지정 장비",
  IF(ISBLANK(VLOOKUP($N341,[1]EquipTable!$1:$1048576,MATCH("표준 DI pp Min",[1]EquipTable!$1:$1,0),0)),"삭제",
    VLOOKUP($N341,[1]EquipTable!$1:$1048576,MATCH("표준 DI pp Min",[1]EquipTable!$1:$1,0),0)+INT($H341*(VLOOKUP($N341,[1]EquipTable!$1:$1048576,MATCH("표준 DI pp Max",[1]EquipTable!$1:$1,0),0)-VLOOKUP($N341,[1]EquipTable!$1:$1048576,MATCH("표준 DI pp Min",[1]EquipTable!$1:$1,0),0)+1))),
IF(OR($M341="캐릭터 상자 일반등급",$M341="캐릭터 상자 영웅등급"),"삭제",
IF(OR($M341="지정 캐릭터",IF(ISERROR(FIND("지정 캐릭터 LBP",$M341)),0,1)),
  IF(AND(OR($B341=10,$B341=11),$M341=OFFSET($M341,-1,0)),OFFSET(Q341,-1,0),
    IF(ISBLANK(VLOOKUP($N341,[2]ActorTable!$1:$1048576,MATCH("표준 DI pp Min",[2]ActorTable!$1:$1,0),0)),"삭제",
      INT(VLOOKUP($M341,$AP:$BC,MATCH($AZ$1,$AP$1:$BC$1,0),0)*(VLOOKUP($N341,[2]ActorTable!$1:$1048576,MATCH("표준 DI pp Min",[2]ActorTable!$1:$1,0),0)+$H341*(VLOOKUP($N341,[2]ActorTable!$1:$1048576,MATCH("표준 DI pp Max",[2]ActorTable!$1:$1,0),0)-VLOOKUP($N341,[2]ActorTable!$1:$1048576,MATCH("표준 DI pp Min",[2]ActorTable!$1:$1,0),0)+1))))),
IF($M341="안 지정 캐릭터 영웅등급",
  IF(AND(OR($B341=10,$B341=11),$M341=OFFSET($M341,-1,0)),OFFSET(Q341,-1,0),
    VLOOKUP($M341,$AP:$BC,MATCH($BB$1,$AP$1:$BC$1,0),0)+INT($H341*(VLOOKUP($M341,$AP:$BC,MATCH($BC$1,$AP$1:$BC$1,0),0)-VLOOKUP($M341,$AP:$BC,MATCH($BB$1,$AP$1:$BC$1,0),0)+1))),
IF($M341="지정 캐릭터 PP",
  IF(AND(OR($B341=10,$B341=11),$M341=OFFSET($M341,-1,0)),OFFSET(Q341,-1,0),
    INT($O341*VLOOKUP($M341,$AP:$BC,MATCH($AZ$1,$AP$1:$BC$1,0),0)*IF($O341&lt;=15,1,1+($O341-15)^0.5/8)*CHOOSE(MID($N341,7,1)+1,1,1.25,2))),
"그외없음")))))))</f>
        <v>삭제</v>
      </c>
      <c r="R341" t="str">
        <f ca="1">IF($M341="삭제","삭제",
IF($M341="지정 장비",
  IF($P341="DI",
    VLOOKUP($N341,[1]EquipTable!$1:$1048576,MATCH("표준 DI pr Min",[1]EquipTable!$1:$1,0),0)+INT($I341*(VLOOKUP($N341,[1]EquipTable!$1:$1048576,MATCH("표준 DI pr Max",[1]EquipTable!$1:$1,0),0)-VLOOKUP($N341,[1]EquipTable!$1:$1048576,MATCH("표준 DI pr Min",[1]EquipTable!$1:$1,0),0)+1)),
    ROUNDDOWN(VLOOKUP($N341,[1]EquipTable!$1:$1048576,MATCH("표준 GO pr Min",[1]EquipTable!$1:$1,0),0)+INT($I341*(VLOOKUP($N341,[1]EquipTable!$1:$1048576,MATCH("표준 GO pr Max",[1]EquipTable!$1:$1,0),0)-VLOOKUP($N341,[1]EquipTable!$1:$1048576,MATCH("표준 GO pr Min",[1]EquipTable!$1:$1,0),0)+100)),-2)),
IF(OR($M341="캐릭터 상자 일반등급",$M341="캐릭터 상자 영웅등급"),VLOOKUP($M341,$AP:$BC,MATCH($AZ$1,$AP$1:$BC$1,0),0),
IF(OR($M341="지정 캐릭터",IF(ISERROR(FIND("지정 캐릭터 LBP",$M341)),0,1)),
  IF(AND(OR($B341=10,$B341=11),$M341=OFFSET($M341,-1,0)),OFFSET(R341,-1,0),
    INT(VLOOKUP($M341,$AP:$BC,MATCH($AZ$1,$AP$1:$BC$1,0),0)*(VLOOKUP($N341,[2]ActorTable!$1:$1048576,MATCH("표준 DI pr Min",[2]ActorTable!$1:$1,0),0)+$I341*(VLOOKUP($N341,[2]ActorTable!$1:$1048576,MATCH("표준 DI pr Max",[2]ActorTable!$1:$1,0),0)-VLOOKUP($N341,[2]ActorTable!$1:$1048576,MATCH("표준 DI pr Min",[2]ActorTable!$1:$1,0),0)+1)))),
IF($M341="안 지정 캐릭터 영웅등급",
  IF(AND(OR($B341=10,$B341=11),$M341=OFFSET($M341,-1,0)),OFFSET(R341,-1,0),
    VLOOKUP($M341,$AP:$BC,MATCH($AZ$1,$AP$1:$BC$1,0),0)+INT($I341*(VLOOKUP($M341,$AP:$BC,MATCH($BA$1,$AP$1:$BC$1,0),0)-VLOOKUP($M341,$AP:$BC,MATCH($AZ$1,$AP$1:$BC$1,0),0)+1))),
IF($M341="지정 캐릭터 PP",
  IF(AND(OR($B341=10,$B341=11),$M341=OFFSET($M341,-1,0)),OFFSET(R341,-1,0),
    INT($O341*VLOOKUP($M341,$AP:$BC,MATCH($AZ$1,$AP$1:$BC$1,0),0)*IF($O341&lt;=15,1,1+($O341-15)^0.5/8)*CHOOSE(MID($N341,7,1)+1,1,1.25,2)*(VLOOKUP($M341,$AP:$BC,MATCH($BA$1,$AP$1:$BC$1,0),0)+$I341*(VLOOKUP($M341,$AP:$BC,MATCH($BB$1,$AP$1:$BC$1,0),0)-VLOOKUP($M341,$AP:$BC,MATCH($BA$1,$AP$1:$BC$1,0),0))))),
IF(OR($M341="안 지정 캐릭터 PP 일반등급",$M341="안 지정 캐릭터 PP 영웅등급"),
  IF(AND(OR($B341=10,$B341=11),$M341=OFFSET($M341,-1,0)),OFFSET(R341,-1,0),
    $O341*VLOOKUP($M341,$AP:$BC,MATCH($AZ$1,$AP$1:$BC$1,0),0)),
"그외없음")))))))</f>
        <v>삭제</v>
      </c>
      <c r="S341" t="str">
        <f ca="1">IF(OR(ISNUMBER(N341),N341="삭제",ISBLANK(N341)),"",
IF(LEFT(N341,5)="Equip",
  IF($BP$1&lt;VLOOKUP(N341,[1]EquipTable!$1:$1048576,MATCH("업데이트순번",[1]EquipTable!$1:$1,0),0),"업데이트순번이상",""),
IF(LEFT(N341,5)="Actor",
  IF($BY$1&lt;VLOOKUP(N341,[2]ActorTable!$1:$1048576,MATCH("업데이트순번",[2]ActorTable!$1:$1,0),0),"업데이트순번이상",""),
"그외없음")))</f>
        <v/>
      </c>
      <c r="T341" t="str">
        <f ca="1">IF(OR(ISNUMBER(N341),N341="삭제",ISBLANK(N341)),"",
IF(LEFT(N341,5)="Equip",IF(MID(N341,7,1)="4","전설",""),
IF(LEFT(N341,5)="Actor",IF(MID(N341,7,1)="2","전설",""),
"그외없음")))</f>
        <v/>
      </c>
      <c r="AA341" t="str">
        <f ca="1">IF(ISBLANK(AB341),"",
VLOOKUP(AB341,OFFSET(INDIRECT("$A:$B"),0,MATCH(AB$1&amp;"_Verify",INDIRECT("$1:$1"),0)-1),2,0)
)</f>
        <v/>
      </c>
      <c r="AH341" t="str">
        <f>IF(OR(ISNUMBER(AC341),AC341="삭제",ISBLANK(AC341)),"",
IF(LEFT(AC341,5)="Equip",
  IF($BP$1&lt;VLOOKUP(AC341,[1]EquipTable!$1:$1048576,MATCH("업데이트순번",[1]EquipTable!$1:$1,0),0),"업데이트순번이상",""),
IF(LEFT(AC341,5)="Actor",
  IF($BY$1&lt;VLOOKUP(AC341,[2]ActorTable!$1:$1048576,MATCH("업데이트순번",[2]ActorTable!$1:$1,0),0),"업데이트순번이상",""),
"그외없음")))</f>
        <v/>
      </c>
      <c r="AI341" s="11" t="str">
        <f>IF(OR(ISNUMBER(AC341),AC341="삭제",ISBLANK(AC341)),"",
IF(LEFT(AC341,5)="Equip",IF(MID(AC341,7,1)="4","전설",""),
IF(LEFT(AC341,5)="Actor",IF(MID(AC341,7,1)="2","전설",""),
"그외없음")))</f>
        <v/>
      </c>
      <c r="AJ341" t="str">
        <f>IF(ISBLANK($AB341),"",
IF(AND($B341&gt;=VLOOKUP($AB341,$AP:$AS,3,0),$B341&lt;=VLOOKUP($AB341,$AP:$AS,4,0)),"","슬롯타입이상"))</f>
        <v/>
      </c>
      <c r="AK341" t="str">
        <f>IF(OR(
  AND(NOT(ISERROR(FIND("상자",AB341))),ISBLANK(AC341)),
  AND(ISBLANK(AB341),ISBLANK(AC341)),
  AND(NOT(ISERROR(FIND("안 지정",AB341))),ISNUMBER(AC341))),"",
IF(AND(NOT(ISERROR(FIND("상자",AB341))),NOT(ISBLANK(AC341))),"밸류불필요",
IF(AND(NOT(ISERROR(FIND("안 지정",AB341))),NOT(ISNUMBER(AC341))),"숫자필요",
IF(NOT(ISERROR(FIND("장비",AB341))),
  IFERROR(VLOOKUP(AC341,[1]EquipTable!$A:$T,MATCH("이름참고",[1]EquipTable!$1:$1,0),0),"장비없음"),
IF(NOT(ISERROR(FIND("캐릭터",AB341))),
  IFERROR(VLOOKUP(AC341,[2]ActorTable!$A:$H,MATCH("이름참고",[2]ActorTable!$1:$1,0),0),"캐릭터없음"),
"")))))</f>
        <v/>
      </c>
      <c r="AL341">
        <v>1</v>
      </c>
      <c r="AM341" t="str">
        <f ca="1">IF(ROW()=2,AN341,OFFSET(AM341,-1,0)&amp;IF(LEN(AN341)=0,"",","&amp;AN341))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v>
      </c>
      <c r="AN341" t="str">
        <f ca="1">IF(AL341&lt;&gt;1,"",
"{"""&amp;A$1&amp;""":"&amp;A341
&amp;","""&amp;B$1&amp;""":"&amp;B341
&amp;IF(LEN(AA341)=0,"",","""&amp;AA$1&amp;""":"""&amp;AA341&amp;"""")
&amp;IF(LEN(AC341)=0,"",","""&amp;AC$1&amp;""":"""&amp;AC341&amp;"""")
&amp;IF(LEN(AD341)=0,"",","""&amp;AD$1&amp;""":"&amp;AD341)
&amp;IF(LEN(AE341)=0,"",","""&amp;AE$1&amp;""":"""&amp;AE341&amp;"""")
&amp;IF(LEN(AF341)=0,"",","""&amp;AF$1&amp;""":"&amp;AF341)
&amp;IF(LEN(AG341)=0,"",","""&amp;AG$1&amp;""":"&amp;AG341)&amp;"}")</f>
        <v>{"dy":30,"sl":10}</v>
      </c>
    </row>
    <row r="342" spans="1:40">
      <c r="A342">
        <v>31</v>
      </c>
      <c r="B342">
        <v>10</v>
      </c>
      <c r="C342">
        <f>IF(B342&lt;=9,0,
IF(B342=10,1,2))</f>
        <v>1</v>
      </c>
      <c r="D342">
        <f ca="1">RAND()</f>
        <v>0.69057708437163035</v>
      </c>
      <c r="E342">
        <f ca="1">RAND()</f>
        <v>0.52103877588808867</v>
      </c>
      <c r="F342">
        <f ca="1">RAND()</f>
        <v>0.938781388993149</v>
      </c>
      <c r="G342">
        <f ca="1">RAND()</f>
        <v>0.48434638341532021</v>
      </c>
      <c r="H342">
        <f ca="1">RAND()</f>
        <v>0.35278612641973983</v>
      </c>
      <c r="I342">
        <f ca="1">RAND()</f>
        <v>0.89057058320943594</v>
      </c>
      <c r="M342" t="str">
        <f ca="1">IF(LEN(J342)&lt;&gt;0,J342,VLOOKUP(D342+$B342,$BJ:$BK,MATCH($BK$1,$BJ$1:$BK$1,0),1))</f>
        <v>삭제</v>
      </c>
      <c r="N342" t="str">
        <f ca="1">IF(LEN(K342)&lt;&gt;0,
  IF(LEN($J342)=0,"두 칸 모두 입력",
  IF($J342="지정 장비",K342,INDEX($CA:$CA,MATCH(K342,$CB:$CB,0)))),
IF($M342="삭제","삭제",
IF($M342="지정 장비",VLOOKUP($E342,OFFSET($BS:$BV,0,IF($B342=6,1,IF($B342=7,2,0))),MATCH($BV$1,OFFSET($BS$1:$BV$1,0,IF($B342=6,1,IF($B342=7,2,0))),0),1),
IF(OR($M342="캐릭터 상자 일반등급",$M342="캐릭터 상자 영웅등급"),"삭제",
IF(OR($M342="지정 캐릭터",$M342="지정 캐릭터 PP",IF(ISERROR(FIND("지정 캐릭터 LBP",$M342)),0,1)),
  IF(AND(OR($B342=10,$B342=11),$M342=OFFSET($M342,-1,0)),OFFSET(N342,-1,0),VLOOKUP($E342,$BZ:$CA,MATCH($CA$1,$BZ$1:$CA$1,0),1)),
IF(OR($M342="안 지정 캐릭터 영웅등급",$M342="안 지정 캐릭터 PP 일반등급",$M342="안 지정 캐릭터 PP 영웅등급"),
  IF(AND(OR($B342=10,$B342=11),$M342=OFFSET($M342,-1,0)),OFFSET(N342,-1,0),INT($E342*100000)),
"그외없음"))))))</f>
        <v>삭제</v>
      </c>
      <c r="O342" t="str">
        <f ca="1">IF(LEN(L342)&lt;&gt;0,
  IF(OR(LEN($J342)=0,LEN($K342)=0),"세 칸 모두 입력",L342),
IF($M342="삭제","삭제",
IF(OR($M342="지정 장비",$M342="캐릭터 상자 일반등급",$M342="캐릭터 상자 영웅등급",$M342="지정 캐릭터",IF(ISERROR(FIND("지정 캐릭터 LBP",$M342)),0,1),$M342="안 지정 캐릭터 영웅등급"),1,
IF($M342="지정 캐릭터 PP",
  IF(AND(OR($B342=10,$B342=11),$M342=OFFSET($M342,-1,0)),OFFSET(O342,-1,0),
    VLOOKUP($M342,$AP:$BB,MATCH($AX$1,$AP$1:$BB$1,0),0)+INT($E342*(VLOOKUP($M342,$AP:$BB,MATCH($AY$1,$AP$1:$BB$1,0),0)-VLOOKUP($M342,$AP:$BB,MATCH($AX$1,$AP$1:$BB$1,0),0)+1))),
IF(OR($M342="안 지정 캐릭터 PP 일반등급",$M342="안 지정 캐릭터 PP 영웅등급"),
  IF(AND(OR($B342=10,$B342=11),$M342=OFFSET($M342,-1,0)),OFFSET(O342,-1,0),
    VLOOKUP($M342,$AP:$BB,MATCH($AX$1,$AP$1:$BB$1,0),0)+INT($E342*(VLOOKUP($M342,$AP:$BB,MATCH($AY$1,$AP$1:$BB$1,0),0)-VLOOKUP($M342,$AP:$BB,MATCH($AX$1,$AP$1:$BB$1,0),0)+1))),
"그외없음")))))</f>
        <v>삭제</v>
      </c>
      <c r="P342" t="str">
        <f ca="1">IF($M342="삭제","삭제",
IF($M342="지정 장비",
  IF(ISBLANK(VLOOKUP($N342,[1]EquipTable!$1:$1048576,MATCH("표준 GO pr Min",[1]EquipTable!$1:$1,0),0)),"DI",
    IF(ISBLANK(VLOOKUP($N342,[1]EquipTable!$1:$1048576,MATCH("표준 DI pr Min",[1]EquipTable!$1:$1,0),0)),"GO",
      IF(G342&lt;IF($B342&lt;=1,0.5,0.25),"DI","GO"))),
IF(OR($M342="캐릭터 상자 일반등급",$M342="캐릭터 상자 영웅등급"),"DI",
IF(OR($M342="지정 캐릭터",IF(ISERROR(FIND("지정 캐릭터 LBP",$M342)),0,1),$M342="안 지정 캐릭터 영웅등급"),"DI",
IF($M342="지정 캐릭터 PP","DI",
IF(OR($M342="안 지정 캐릭터 PP 일반등급",$M342="안 지정 캐릭터 PP 영웅등급"),"GO",
"그외없음"))))))</f>
        <v>삭제</v>
      </c>
      <c r="Q342" t="str">
        <f ca="1">IF($M342="삭제","삭제",
IF($P342="GO","삭제",
IF($M342="지정 장비",
  IF(ISBLANK(VLOOKUP($N342,[1]EquipTable!$1:$1048576,MATCH("표준 DI pp Min",[1]EquipTable!$1:$1,0),0)),"삭제",
    VLOOKUP($N342,[1]EquipTable!$1:$1048576,MATCH("표준 DI pp Min",[1]EquipTable!$1:$1,0),0)+INT($H342*(VLOOKUP($N342,[1]EquipTable!$1:$1048576,MATCH("표준 DI pp Max",[1]EquipTable!$1:$1,0),0)-VLOOKUP($N342,[1]EquipTable!$1:$1048576,MATCH("표준 DI pp Min",[1]EquipTable!$1:$1,0),0)+1))),
IF(OR($M342="캐릭터 상자 일반등급",$M342="캐릭터 상자 영웅등급"),"삭제",
IF(OR($M342="지정 캐릭터",IF(ISERROR(FIND("지정 캐릭터 LBP",$M342)),0,1)),
  IF(AND(OR($B342=10,$B342=11),$M342=OFFSET($M342,-1,0)),OFFSET(Q342,-1,0),
    IF(ISBLANK(VLOOKUP($N342,[2]ActorTable!$1:$1048576,MATCH("표준 DI pp Min",[2]ActorTable!$1:$1,0),0)),"삭제",
      INT(VLOOKUP($M342,$AP:$BC,MATCH($AZ$1,$AP$1:$BC$1,0),0)*(VLOOKUP($N342,[2]ActorTable!$1:$1048576,MATCH("표준 DI pp Min",[2]ActorTable!$1:$1,0),0)+$H342*(VLOOKUP($N342,[2]ActorTable!$1:$1048576,MATCH("표준 DI pp Max",[2]ActorTable!$1:$1,0),0)-VLOOKUP($N342,[2]ActorTable!$1:$1048576,MATCH("표준 DI pp Min",[2]ActorTable!$1:$1,0),0)+1))))),
IF($M342="안 지정 캐릭터 영웅등급",
  IF(AND(OR($B342=10,$B342=11),$M342=OFFSET($M342,-1,0)),OFFSET(Q342,-1,0),
    VLOOKUP($M342,$AP:$BC,MATCH($BB$1,$AP$1:$BC$1,0),0)+INT($H342*(VLOOKUP($M342,$AP:$BC,MATCH($BC$1,$AP$1:$BC$1,0),0)-VLOOKUP($M342,$AP:$BC,MATCH($BB$1,$AP$1:$BC$1,0),0)+1))),
IF($M342="지정 캐릭터 PP",
  IF(AND(OR($B342=10,$B342=11),$M342=OFFSET($M342,-1,0)),OFFSET(Q342,-1,0),
    INT($O342*VLOOKUP($M342,$AP:$BC,MATCH($AZ$1,$AP$1:$BC$1,0),0)*IF($O342&lt;=15,1,1+($O342-15)^0.5/8)*CHOOSE(MID($N342,7,1)+1,1,1.25,2))),
"그외없음")))))))</f>
        <v>삭제</v>
      </c>
      <c r="R342" t="str">
        <f ca="1">IF($M342="삭제","삭제",
IF($M342="지정 장비",
  IF($P342="DI",
    VLOOKUP($N342,[1]EquipTable!$1:$1048576,MATCH("표준 DI pr Min",[1]EquipTable!$1:$1,0),0)+INT($I342*(VLOOKUP($N342,[1]EquipTable!$1:$1048576,MATCH("표준 DI pr Max",[1]EquipTable!$1:$1,0),0)-VLOOKUP($N342,[1]EquipTable!$1:$1048576,MATCH("표준 DI pr Min",[1]EquipTable!$1:$1,0),0)+1)),
    ROUNDDOWN(VLOOKUP($N342,[1]EquipTable!$1:$1048576,MATCH("표준 GO pr Min",[1]EquipTable!$1:$1,0),0)+INT($I342*(VLOOKUP($N342,[1]EquipTable!$1:$1048576,MATCH("표준 GO pr Max",[1]EquipTable!$1:$1,0),0)-VLOOKUP($N342,[1]EquipTable!$1:$1048576,MATCH("표준 GO pr Min",[1]EquipTable!$1:$1,0),0)+100)),-2)),
IF(OR($M342="캐릭터 상자 일반등급",$M342="캐릭터 상자 영웅등급"),VLOOKUP($M342,$AP:$BC,MATCH($AZ$1,$AP$1:$BC$1,0),0),
IF(OR($M342="지정 캐릭터",IF(ISERROR(FIND("지정 캐릭터 LBP",$M342)),0,1)),
  IF(AND(OR($B342=10,$B342=11),$M342=OFFSET($M342,-1,0)),OFFSET(R342,-1,0),
    INT(VLOOKUP($M342,$AP:$BC,MATCH($AZ$1,$AP$1:$BC$1,0),0)*(VLOOKUP($N342,[2]ActorTable!$1:$1048576,MATCH("표준 DI pr Min",[2]ActorTable!$1:$1,0),0)+$I342*(VLOOKUP($N342,[2]ActorTable!$1:$1048576,MATCH("표준 DI pr Max",[2]ActorTable!$1:$1,0),0)-VLOOKUP($N342,[2]ActorTable!$1:$1048576,MATCH("표준 DI pr Min",[2]ActorTable!$1:$1,0),0)+1)))),
IF($M342="안 지정 캐릭터 영웅등급",
  IF(AND(OR($B342=10,$B342=11),$M342=OFFSET($M342,-1,0)),OFFSET(R342,-1,0),
    VLOOKUP($M342,$AP:$BC,MATCH($AZ$1,$AP$1:$BC$1,0),0)+INT($I342*(VLOOKUP($M342,$AP:$BC,MATCH($BA$1,$AP$1:$BC$1,0),0)-VLOOKUP($M342,$AP:$BC,MATCH($AZ$1,$AP$1:$BC$1,0),0)+1))),
IF($M342="지정 캐릭터 PP",
  IF(AND(OR($B342=10,$B342=11),$M342=OFFSET($M342,-1,0)),OFFSET(R342,-1,0),
    INT($O342*VLOOKUP($M342,$AP:$BC,MATCH($AZ$1,$AP$1:$BC$1,0),0)*IF($O342&lt;=15,1,1+($O342-15)^0.5/8)*CHOOSE(MID($N342,7,1)+1,1,1.25,2)*(VLOOKUP($M342,$AP:$BC,MATCH($BA$1,$AP$1:$BC$1,0),0)+$I342*(VLOOKUP($M342,$AP:$BC,MATCH($BB$1,$AP$1:$BC$1,0),0)-VLOOKUP($M342,$AP:$BC,MATCH($BA$1,$AP$1:$BC$1,0),0))))),
IF(OR($M342="안 지정 캐릭터 PP 일반등급",$M342="안 지정 캐릭터 PP 영웅등급"),
  IF(AND(OR($B342=10,$B342=11),$M342=OFFSET($M342,-1,0)),OFFSET(R342,-1,0),
    $O342*VLOOKUP($M342,$AP:$BC,MATCH($AZ$1,$AP$1:$BC$1,0),0)),
"그외없음")))))))</f>
        <v>삭제</v>
      </c>
      <c r="S342" t="str">
        <f ca="1">IF(OR(ISNUMBER(N342),N342="삭제",ISBLANK(N342)),"",
IF(LEFT(N342,5)="Equip",
  IF($BP$1&lt;VLOOKUP(N342,[1]EquipTable!$1:$1048576,MATCH("업데이트순번",[1]EquipTable!$1:$1,0),0),"업데이트순번이상",""),
IF(LEFT(N342,5)="Actor",
  IF($BY$1&lt;VLOOKUP(N342,[2]ActorTable!$1:$1048576,MATCH("업데이트순번",[2]ActorTable!$1:$1,0),0),"업데이트순번이상",""),
"그외없음")))</f>
        <v/>
      </c>
      <c r="T342" t="str">
        <f ca="1">IF(OR(ISNUMBER(N342),N342="삭제",ISBLANK(N342)),"",
IF(LEFT(N342,5)="Equip",IF(MID(N342,7,1)="4","전설",""),
IF(LEFT(N342,5)="Actor",IF(MID(N342,7,1)="2","전설",""),
"그외없음")))</f>
        <v/>
      </c>
      <c r="AA342" t="str">
        <f ca="1">IF(ISBLANK(AB342),"",
VLOOKUP(AB342,OFFSET(INDIRECT("$A:$B"),0,MATCH(AB$1&amp;"_Verify",INDIRECT("$1:$1"),0)-1),2,0)
)</f>
        <v/>
      </c>
      <c r="AH342" t="str">
        <f>IF(OR(ISNUMBER(AC342),AC342="삭제",ISBLANK(AC342)),"",
IF(LEFT(AC342,5)="Equip",
  IF($BP$1&lt;VLOOKUP(AC342,[1]EquipTable!$1:$1048576,MATCH("업데이트순번",[1]EquipTable!$1:$1,0),0),"업데이트순번이상",""),
IF(LEFT(AC342,5)="Actor",
  IF($BY$1&lt;VLOOKUP(AC342,[2]ActorTable!$1:$1048576,MATCH("업데이트순번",[2]ActorTable!$1:$1,0),0),"업데이트순번이상",""),
"그외없음")))</f>
        <v/>
      </c>
      <c r="AI342" s="11" t="str">
        <f>IF(OR(ISNUMBER(AC342),AC342="삭제",ISBLANK(AC342)),"",
IF(LEFT(AC342,5)="Equip",IF(MID(AC342,7,1)="4","전설",""),
IF(LEFT(AC342,5)="Actor",IF(MID(AC342,7,1)="2","전설",""),
"그외없음")))</f>
        <v/>
      </c>
      <c r="AJ342" t="str">
        <f>IF(ISBLANK($AB342),"",
IF(AND($B342&gt;=VLOOKUP($AB342,$AP:$AS,3,0),$B342&lt;=VLOOKUP($AB342,$AP:$AS,4,0)),"","슬롯타입이상"))</f>
        <v/>
      </c>
      <c r="AK342" t="str">
        <f>IF(OR(
  AND(NOT(ISERROR(FIND("상자",AB342))),ISBLANK(AC342)),
  AND(ISBLANK(AB342),ISBLANK(AC342)),
  AND(NOT(ISERROR(FIND("안 지정",AB342))),ISNUMBER(AC342))),"",
IF(AND(NOT(ISERROR(FIND("상자",AB342))),NOT(ISBLANK(AC342))),"밸류불필요",
IF(AND(NOT(ISERROR(FIND("안 지정",AB342))),NOT(ISNUMBER(AC342))),"숫자필요",
IF(NOT(ISERROR(FIND("장비",AB342))),
  IFERROR(VLOOKUP(AC342,[1]EquipTable!$A:$T,MATCH("이름참고",[1]EquipTable!$1:$1,0),0),"장비없음"),
IF(NOT(ISERROR(FIND("캐릭터",AB342))),
  IFERROR(VLOOKUP(AC342,[2]ActorTable!$A:$H,MATCH("이름참고",[2]ActorTable!$1:$1,0),0),"캐릭터없음"),
"")))))</f>
        <v/>
      </c>
      <c r="AL342">
        <v>1</v>
      </c>
      <c r="AM342" t="str">
        <f ca="1">IF(ROW()=2,AN342,OFFSET(AM342,-1,0)&amp;IF(LEN(AN342)=0,"",","&amp;AN342))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dy":31,"sl":10}</v>
      </c>
      <c r="AN342" t="str">
        <f ca="1">IF(AL342&lt;&gt;1,"",
"{"""&amp;A$1&amp;""":"&amp;A342
&amp;","""&amp;B$1&amp;""":"&amp;B342
&amp;IF(LEN(AA342)=0,"",","""&amp;AA$1&amp;""":"""&amp;AA342&amp;"""")
&amp;IF(LEN(AC342)=0,"",","""&amp;AC$1&amp;""":"""&amp;AC342&amp;"""")
&amp;IF(LEN(AD342)=0,"",","""&amp;AD$1&amp;""":"&amp;AD342)
&amp;IF(LEN(AE342)=0,"",","""&amp;AE$1&amp;""":"""&amp;AE342&amp;"""")
&amp;IF(LEN(AF342)=0,"",","""&amp;AF$1&amp;""":"&amp;AF342)
&amp;IF(LEN(AG342)=0,"",","""&amp;AG$1&amp;""":"&amp;AG342)&amp;"}")</f>
        <v>{"dy":31,"sl":10}</v>
      </c>
    </row>
    <row r="343" spans="1:40">
      <c r="A343">
        <v>1</v>
      </c>
      <c r="B343">
        <v>11</v>
      </c>
      <c r="C343">
        <f>IF(B343&lt;=9,0,
IF(B343=10,1,2))</f>
        <v>2</v>
      </c>
      <c r="D343">
        <f ca="1">RAND()</f>
        <v>0.67258569006979474</v>
      </c>
      <c r="E343">
        <f ca="1">RAND()</f>
        <v>0.50323247178038355</v>
      </c>
      <c r="F343">
        <f ca="1">RAND()</f>
        <v>0.6793138437322207</v>
      </c>
      <c r="G343">
        <f ca="1">RAND()</f>
        <v>0.87727087932998904</v>
      </c>
      <c r="H343">
        <f ca="1">RAND()</f>
        <v>0.81025535654332104</v>
      </c>
      <c r="I343">
        <f ca="1">RAND()</f>
        <v>0.93268691027346584</v>
      </c>
      <c r="M343" t="str">
        <f ca="1">IF(LEN(J343)&lt;&gt;0,J343,VLOOKUP(D343+$B343,$BJ:$BK,MATCH($BK$1,$BJ$1:$BK$1,0),1))</f>
        <v>삭제</v>
      </c>
      <c r="N343" t="str">
        <f ca="1">IF(LEN(K343)&lt;&gt;0,
  IF(LEN($J343)=0,"두 칸 모두 입력",
  IF($J343="지정 장비",K343,INDEX($CA:$CA,MATCH(K343,$CB:$CB,0)))),
IF($M343="삭제","삭제",
IF($M343="지정 장비",VLOOKUP($E343,OFFSET($BS:$BV,0,IF($B343=6,1,IF($B343=7,2,0))),MATCH($BV$1,OFFSET($BS$1:$BV$1,0,IF($B343=6,1,IF($B343=7,2,0))),0),1),
IF(OR($M343="캐릭터 상자 일반등급",$M343="캐릭터 상자 영웅등급"),"삭제",
IF(OR($M343="지정 캐릭터",$M343="지정 캐릭터 PP",IF(ISERROR(FIND("지정 캐릭터 LBP",$M343)),0,1)),
  IF(AND(OR($B343=10,$B343=11),$M343=OFFSET($M343,-1,0)),OFFSET(N343,-1,0),VLOOKUP($E343,$BZ:$CA,MATCH($CA$1,$BZ$1:$CA$1,0),1)),
IF(OR($M343="안 지정 캐릭터 영웅등급",$M343="안 지정 캐릭터 PP 일반등급",$M343="안 지정 캐릭터 PP 영웅등급"),
  IF(AND(OR($B343=10,$B343=11),$M343=OFFSET($M343,-1,0)),OFFSET(N343,-1,0),INT($E343*100000)),
"그외없음"))))))</f>
        <v>삭제</v>
      </c>
      <c r="O343" t="str">
        <f ca="1">IF(LEN(L343)&lt;&gt;0,
  IF(OR(LEN($J343)=0,LEN($K343)=0),"세 칸 모두 입력",L343),
IF($M343="삭제","삭제",
IF(OR($M343="지정 장비",$M343="캐릭터 상자 일반등급",$M343="캐릭터 상자 영웅등급",$M343="지정 캐릭터",IF(ISERROR(FIND("지정 캐릭터 LBP",$M343)),0,1),$M343="안 지정 캐릭터 영웅등급"),1,
IF($M343="지정 캐릭터 PP",
  IF(AND(OR($B343=10,$B343=11),$M343=OFFSET($M343,-1,0)),OFFSET(O343,-1,0),
    VLOOKUP($M343,$AP:$BB,MATCH($AX$1,$AP$1:$BB$1,0),0)+INT($E343*(VLOOKUP($M343,$AP:$BB,MATCH($AY$1,$AP$1:$BB$1,0),0)-VLOOKUP($M343,$AP:$BB,MATCH($AX$1,$AP$1:$BB$1,0),0)+1))),
IF(OR($M343="안 지정 캐릭터 PP 일반등급",$M343="안 지정 캐릭터 PP 영웅등급"),
  IF(AND(OR($B343=10,$B343=11),$M343=OFFSET($M343,-1,0)),OFFSET(O343,-1,0),
    VLOOKUP($M343,$AP:$BB,MATCH($AX$1,$AP$1:$BB$1,0),0)+INT($E343*(VLOOKUP($M343,$AP:$BB,MATCH($AY$1,$AP$1:$BB$1,0),0)-VLOOKUP($M343,$AP:$BB,MATCH($AX$1,$AP$1:$BB$1,0),0)+1))),
"그외없음")))))</f>
        <v>삭제</v>
      </c>
      <c r="P343" t="str">
        <f ca="1">IF($M343="삭제","삭제",
IF($M343="지정 장비",
  IF(ISBLANK(VLOOKUP($N343,[1]EquipTable!$1:$1048576,MATCH("표준 GO pr Min",[1]EquipTable!$1:$1,0),0)),"DI",
    IF(ISBLANK(VLOOKUP($N343,[1]EquipTable!$1:$1048576,MATCH("표준 DI pr Min",[1]EquipTable!$1:$1,0),0)),"GO",
      IF(G343&lt;IF($B343&lt;=1,0.5,0.25),"DI","GO"))),
IF(OR($M343="캐릭터 상자 일반등급",$M343="캐릭터 상자 영웅등급"),"DI",
IF(OR($M343="지정 캐릭터",IF(ISERROR(FIND("지정 캐릭터 LBP",$M343)),0,1),$M343="안 지정 캐릭터 영웅등급"),"DI",
IF($M343="지정 캐릭터 PP","DI",
IF(OR($M343="안 지정 캐릭터 PP 일반등급",$M343="안 지정 캐릭터 PP 영웅등급"),"GO",
"그외없음"))))))</f>
        <v>삭제</v>
      </c>
      <c r="Q343" t="str">
        <f ca="1">IF($M343="삭제","삭제",
IF($P343="GO","삭제",
IF($M343="지정 장비",
  IF(ISBLANK(VLOOKUP($N343,[1]EquipTable!$1:$1048576,MATCH("표준 DI pp Min",[1]EquipTable!$1:$1,0),0)),"삭제",
    VLOOKUP($N343,[1]EquipTable!$1:$1048576,MATCH("표준 DI pp Min",[1]EquipTable!$1:$1,0),0)+INT($H343*(VLOOKUP($N343,[1]EquipTable!$1:$1048576,MATCH("표준 DI pp Max",[1]EquipTable!$1:$1,0),0)-VLOOKUP($N343,[1]EquipTable!$1:$1048576,MATCH("표준 DI pp Min",[1]EquipTable!$1:$1,0),0)+1))),
IF(OR($M343="캐릭터 상자 일반등급",$M343="캐릭터 상자 영웅등급"),"삭제",
IF(OR($M343="지정 캐릭터",IF(ISERROR(FIND("지정 캐릭터 LBP",$M343)),0,1)),
  IF(AND(OR($B343=10,$B343=11),$M343=OFFSET($M343,-1,0)),OFFSET(Q343,-1,0),
    IF(ISBLANK(VLOOKUP($N343,[2]ActorTable!$1:$1048576,MATCH("표준 DI pp Min",[2]ActorTable!$1:$1,0),0)),"삭제",
      INT(VLOOKUP($M343,$AP:$BC,MATCH($AZ$1,$AP$1:$BC$1,0),0)*(VLOOKUP($N343,[2]ActorTable!$1:$1048576,MATCH("표준 DI pp Min",[2]ActorTable!$1:$1,0),0)+$H343*(VLOOKUP($N343,[2]ActorTable!$1:$1048576,MATCH("표준 DI pp Max",[2]ActorTable!$1:$1,0),0)-VLOOKUP($N343,[2]ActorTable!$1:$1048576,MATCH("표준 DI pp Min",[2]ActorTable!$1:$1,0),0)+1))))),
IF($M343="안 지정 캐릭터 영웅등급",
  IF(AND(OR($B343=10,$B343=11),$M343=OFFSET($M343,-1,0)),OFFSET(Q343,-1,0),
    VLOOKUP($M343,$AP:$BC,MATCH($BB$1,$AP$1:$BC$1,0),0)+INT($H343*(VLOOKUP($M343,$AP:$BC,MATCH($BC$1,$AP$1:$BC$1,0),0)-VLOOKUP($M343,$AP:$BC,MATCH($BB$1,$AP$1:$BC$1,0),0)+1))),
IF($M343="지정 캐릭터 PP",
  IF(AND(OR($B343=10,$B343=11),$M343=OFFSET($M343,-1,0)),OFFSET(Q343,-1,0),
    INT($O343*VLOOKUP($M343,$AP:$BC,MATCH($AZ$1,$AP$1:$BC$1,0),0)*IF($O343&lt;=15,1,1+($O343-15)^0.5/8)*CHOOSE(MID($N343,7,1)+1,1,1.25,2))),
"그외없음")))))))</f>
        <v>삭제</v>
      </c>
      <c r="R343" t="str">
        <f ca="1">IF($M343="삭제","삭제",
IF($M343="지정 장비",
  IF($P343="DI",
    VLOOKUP($N343,[1]EquipTable!$1:$1048576,MATCH("표준 DI pr Min",[1]EquipTable!$1:$1,0),0)+INT($I343*(VLOOKUP($N343,[1]EquipTable!$1:$1048576,MATCH("표준 DI pr Max",[1]EquipTable!$1:$1,0),0)-VLOOKUP($N343,[1]EquipTable!$1:$1048576,MATCH("표준 DI pr Min",[1]EquipTable!$1:$1,0),0)+1)),
    ROUNDDOWN(VLOOKUP($N343,[1]EquipTable!$1:$1048576,MATCH("표준 GO pr Min",[1]EquipTable!$1:$1,0),0)+INT($I343*(VLOOKUP($N343,[1]EquipTable!$1:$1048576,MATCH("표준 GO pr Max",[1]EquipTable!$1:$1,0),0)-VLOOKUP($N343,[1]EquipTable!$1:$1048576,MATCH("표준 GO pr Min",[1]EquipTable!$1:$1,0),0)+100)),-2)),
IF(OR($M343="캐릭터 상자 일반등급",$M343="캐릭터 상자 영웅등급"),VLOOKUP($M343,$AP:$BC,MATCH($AZ$1,$AP$1:$BC$1,0),0),
IF(OR($M343="지정 캐릭터",IF(ISERROR(FIND("지정 캐릭터 LBP",$M343)),0,1)),
  IF(AND(OR($B343=10,$B343=11),$M343=OFFSET($M343,-1,0)),OFFSET(R343,-1,0),
    INT(VLOOKUP($M343,$AP:$BC,MATCH($AZ$1,$AP$1:$BC$1,0),0)*(VLOOKUP($N343,[2]ActorTable!$1:$1048576,MATCH("표준 DI pr Min",[2]ActorTable!$1:$1,0),0)+$I343*(VLOOKUP($N343,[2]ActorTable!$1:$1048576,MATCH("표준 DI pr Max",[2]ActorTable!$1:$1,0),0)-VLOOKUP($N343,[2]ActorTable!$1:$1048576,MATCH("표준 DI pr Min",[2]ActorTable!$1:$1,0),0)+1)))),
IF($M343="안 지정 캐릭터 영웅등급",
  IF(AND(OR($B343=10,$B343=11),$M343=OFFSET($M343,-1,0)),OFFSET(R343,-1,0),
    VLOOKUP($M343,$AP:$BC,MATCH($AZ$1,$AP$1:$BC$1,0),0)+INT($I343*(VLOOKUP($M343,$AP:$BC,MATCH($BA$1,$AP$1:$BC$1,0),0)-VLOOKUP($M343,$AP:$BC,MATCH($AZ$1,$AP$1:$BC$1,0),0)+1))),
IF($M343="지정 캐릭터 PP",
  IF(AND(OR($B343=10,$B343=11),$M343=OFFSET($M343,-1,0)),OFFSET(R343,-1,0),
    INT($O343*VLOOKUP($M343,$AP:$BC,MATCH($AZ$1,$AP$1:$BC$1,0),0)*IF($O343&lt;=15,1,1+($O343-15)^0.5/8)*CHOOSE(MID($N343,7,1)+1,1,1.25,2)*(VLOOKUP($M343,$AP:$BC,MATCH($BA$1,$AP$1:$BC$1,0),0)+$I343*(VLOOKUP($M343,$AP:$BC,MATCH($BB$1,$AP$1:$BC$1,0),0)-VLOOKUP($M343,$AP:$BC,MATCH($BA$1,$AP$1:$BC$1,0),0))))),
IF(OR($M343="안 지정 캐릭터 PP 일반등급",$M343="안 지정 캐릭터 PP 영웅등급"),
  IF(AND(OR($B343=10,$B343=11),$M343=OFFSET($M343,-1,0)),OFFSET(R343,-1,0),
    $O343*VLOOKUP($M343,$AP:$BC,MATCH($AZ$1,$AP$1:$BC$1,0),0)),
"그외없음")))))))</f>
        <v>삭제</v>
      </c>
      <c r="S343" t="str">
        <f ca="1">IF(OR(ISNUMBER(N343),N343="삭제",ISBLANK(N343)),"",
IF(LEFT(N343,5)="Equip",
  IF($BP$1&lt;VLOOKUP(N343,[1]EquipTable!$1:$1048576,MATCH("업데이트순번",[1]EquipTable!$1:$1,0),0),"업데이트순번이상",""),
IF(LEFT(N343,5)="Actor",
  IF($BY$1&lt;VLOOKUP(N343,[2]ActorTable!$1:$1048576,MATCH("업데이트순번",[2]ActorTable!$1:$1,0),0),"업데이트순번이상",""),
"그외없음")))</f>
        <v/>
      </c>
      <c r="T343" t="str">
        <f ca="1">IF(OR(ISNUMBER(N343),N343="삭제",ISBLANK(N343)),"",
IF(LEFT(N343,5)="Equip",IF(MID(N343,7,1)="4","전설",""),
IF(LEFT(N343,5)="Actor",IF(MID(N343,7,1)="2","전설",""),
"그외없음")))</f>
        <v/>
      </c>
      <c r="AA343" t="str">
        <f ca="1">IF(ISBLANK(AB343),"",
VLOOKUP(AB343,OFFSET(INDIRECT("$A:$B"),0,MATCH(AB$1&amp;"_Verify",INDIRECT("$1:$1"),0)-1),2,0)
)</f>
        <v>fl1</v>
      </c>
      <c r="AB343" t="s">
        <v>87</v>
      </c>
      <c r="AC343" t="s">
        <v>490</v>
      </c>
      <c r="AD343">
        <v>1</v>
      </c>
      <c r="AE343" t="s">
        <v>129</v>
      </c>
      <c r="AF343">
        <v>775</v>
      </c>
      <c r="AG343">
        <v>299</v>
      </c>
      <c r="AH343" t="str">
        <f>IF(OR(ISNUMBER(AC343),AC343="삭제",ISBLANK(AC343)),"",
IF(LEFT(AC343,5)="Equip",
  IF($BP$1&lt;VLOOKUP(AC343,[1]EquipTable!$1:$1048576,MATCH("업데이트순번",[1]EquipTable!$1:$1,0),0),"업데이트순번이상",""),
IF(LEFT(AC343,5)="Actor",
  IF($BY$1&lt;VLOOKUP(AC343,[2]ActorTable!$1:$1048576,MATCH("업데이트순번",[2]ActorTable!$1:$1,0),0),"업데이트순번이상",""),
"그외없음")))</f>
        <v/>
      </c>
      <c r="AI343" s="11" t="str">
        <f>IF(OR(ISNUMBER(AC343),AC343="삭제",ISBLANK(AC343)),"",
IF(LEFT(AC343,5)="Equip",IF(MID(AC343,7,1)="4","전설",""),
IF(LEFT(AC343,5)="Actor",IF(MID(AC343,7,1)="2","전설",""),
"그외없음")))</f>
        <v>전설</v>
      </c>
      <c r="AJ343" t="str">
        <f>IF(ISBLANK($AB343),"",
IF(AND($B343&gt;=VLOOKUP($AB343,$AP:$AS,3,0),$B343&lt;=VLOOKUP($AB343,$AP:$AS,4,0)),"","슬롯타입이상"))</f>
        <v/>
      </c>
      <c r="AK343" t="str">
        <f>IF(OR(
  AND(NOT(ISERROR(FIND("상자",AB343))),ISBLANK(AC343)),
  AND(ISBLANK(AB343),ISBLANK(AC343)),
  AND(NOT(ISERROR(FIND("안 지정",AB343))),ISNUMBER(AC343))),"",
IF(AND(NOT(ISERROR(FIND("상자",AB343))),NOT(ISBLANK(AC343))),"밸류불필요",
IF(AND(NOT(ISERROR(FIND("안 지정",AB343))),NOT(ISNUMBER(AC343))),"숫자필요",
IF(NOT(ISERROR(FIND("장비",AB343))),
  IFERROR(VLOOKUP(AC343,[1]EquipTable!$A:$T,MATCH("이름참고",[1]EquipTable!$1:$1,0),0),"장비없음"),
IF(NOT(ISERROR(FIND("캐릭터",AB343))),
  IFERROR(VLOOKUP(AC343,[2]ActorTable!$A:$H,MATCH("이름참고",[2]ActorTable!$1:$1,0),0),"캐릭터없음"),
"")))))</f>
        <v>라무무</v>
      </c>
      <c r="AL343">
        <v>1</v>
      </c>
      <c r="AM343" t="str">
        <f ca="1">IF(ROW()=2,AN343,OFFSET(AM343,-1,0)&amp;IF(LEN(AN343)=0,"",","&amp;AN343))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dy":31,"sl":10},{"dy":1,"sl":11,"tp":"fl1","vl":"Actor3231","cn":1,"pt":"DI","pp":775,"pr":299}</v>
      </c>
      <c r="AN343" t="str">
        <f ca="1">IF(AL343&lt;&gt;1,"",
"{"""&amp;A$1&amp;""":"&amp;A343
&amp;","""&amp;B$1&amp;""":"&amp;B343
&amp;IF(LEN(AA343)=0,"",","""&amp;AA$1&amp;""":"""&amp;AA343&amp;"""")
&amp;IF(LEN(AC343)=0,"",","""&amp;AC$1&amp;""":"""&amp;AC343&amp;"""")
&amp;IF(LEN(AD343)=0,"",","""&amp;AD$1&amp;""":"&amp;AD343)
&amp;IF(LEN(AE343)=0,"",","""&amp;AE$1&amp;""":"""&amp;AE343&amp;"""")
&amp;IF(LEN(AF343)=0,"",","""&amp;AF$1&amp;""":"&amp;AF343)
&amp;IF(LEN(AG343)=0,"",","""&amp;AG$1&amp;""":"&amp;AG343)&amp;"}")</f>
        <v>{"dy":1,"sl":11,"tp":"fl1","vl":"Actor3231","cn":1,"pt":"DI","pp":775,"pr":299}</v>
      </c>
    </row>
    <row r="344" spans="1:40">
      <c r="A344">
        <v>2</v>
      </c>
      <c r="B344">
        <v>11</v>
      </c>
      <c r="C344">
        <f>IF(B344&lt;=9,0,
IF(B344=10,1,2))</f>
        <v>2</v>
      </c>
      <c r="D344">
        <f ca="1">RAND()</f>
        <v>0.67422768054408755</v>
      </c>
      <c r="E344">
        <f ca="1">RAND()</f>
        <v>0.6303965078343915</v>
      </c>
      <c r="F344">
        <f ca="1">RAND()</f>
        <v>0.13614708573680601</v>
      </c>
      <c r="G344">
        <f ca="1">RAND()</f>
        <v>0.17919313006211068</v>
      </c>
      <c r="H344">
        <f ca="1">RAND()</f>
        <v>0.39012864191821495</v>
      </c>
      <c r="I344">
        <f ca="1">RAND()</f>
        <v>0.61115830187982323</v>
      </c>
      <c r="M344" t="str">
        <f ca="1">IF(LEN(J344)&lt;&gt;0,J344,VLOOKUP(D344+$B344,$BJ:$BK,MATCH($BK$1,$BJ$1:$BK$1,0),1))</f>
        <v>삭제</v>
      </c>
      <c r="N344" t="str">
        <f ca="1">IF(LEN(K344)&lt;&gt;0,
  IF(LEN($J344)=0,"두 칸 모두 입력",
  IF($J344="지정 장비",K344,INDEX($CA:$CA,MATCH(K344,$CB:$CB,0)))),
IF($M344="삭제","삭제",
IF($M344="지정 장비",VLOOKUP($E344,OFFSET($BS:$BV,0,IF($B344=6,1,IF($B344=7,2,0))),MATCH($BV$1,OFFSET($BS$1:$BV$1,0,IF($B344=6,1,IF($B344=7,2,0))),0),1),
IF(OR($M344="캐릭터 상자 일반등급",$M344="캐릭터 상자 영웅등급"),"삭제",
IF(OR($M344="지정 캐릭터",$M344="지정 캐릭터 PP",IF(ISERROR(FIND("지정 캐릭터 LBP",$M344)),0,1)),
  IF(AND(OR($B344=10,$B344=11),$M344=OFFSET($M344,-1,0)),OFFSET(N344,-1,0),VLOOKUP($E344,$BZ:$CA,MATCH($CA$1,$BZ$1:$CA$1,0),1)),
IF(OR($M344="안 지정 캐릭터 영웅등급",$M344="안 지정 캐릭터 PP 일반등급",$M344="안 지정 캐릭터 PP 영웅등급"),
  IF(AND(OR($B344=10,$B344=11),$M344=OFFSET($M344,-1,0)),OFFSET(N344,-1,0),INT($E344*100000)),
"그외없음"))))))</f>
        <v>삭제</v>
      </c>
      <c r="O344" t="str">
        <f ca="1">IF(LEN(L344)&lt;&gt;0,
  IF(OR(LEN($J344)=0,LEN($K344)=0),"세 칸 모두 입력",L344),
IF($M344="삭제","삭제",
IF(OR($M344="지정 장비",$M344="캐릭터 상자 일반등급",$M344="캐릭터 상자 영웅등급",$M344="지정 캐릭터",IF(ISERROR(FIND("지정 캐릭터 LBP",$M344)),0,1),$M344="안 지정 캐릭터 영웅등급"),1,
IF($M344="지정 캐릭터 PP",
  IF(AND(OR($B344=10,$B344=11),$M344=OFFSET($M344,-1,0)),OFFSET(O344,-1,0),
    VLOOKUP($M344,$AP:$BB,MATCH($AX$1,$AP$1:$BB$1,0),0)+INT($E344*(VLOOKUP($M344,$AP:$BB,MATCH($AY$1,$AP$1:$BB$1,0),0)-VLOOKUP($M344,$AP:$BB,MATCH($AX$1,$AP$1:$BB$1,0),0)+1))),
IF(OR($M344="안 지정 캐릭터 PP 일반등급",$M344="안 지정 캐릭터 PP 영웅등급"),
  IF(AND(OR($B344=10,$B344=11),$M344=OFFSET($M344,-1,0)),OFFSET(O344,-1,0),
    VLOOKUP($M344,$AP:$BB,MATCH($AX$1,$AP$1:$BB$1,0),0)+INT($E344*(VLOOKUP($M344,$AP:$BB,MATCH($AY$1,$AP$1:$BB$1,0),0)-VLOOKUP($M344,$AP:$BB,MATCH($AX$1,$AP$1:$BB$1,0),0)+1))),
"그외없음")))))</f>
        <v>삭제</v>
      </c>
      <c r="P344" t="str">
        <f ca="1">IF($M344="삭제","삭제",
IF($M344="지정 장비",
  IF(ISBLANK(VLOOKUP($N344,[1]EquipTable!$1:$1048576,MATCH("표준 GO pr Min",[1]EquipTable!$1:$1,0),0)),"DI",
    IF(ISBLANK(VLOOKUP($N344,[1]EquipTable!$1:$1048576,MATCH("표준 DI pr Min",[1]EquipTable!$1:$1,0),0)),"GO",
      IF(G344&lt;IF($B344&lt;=1,0.5,0.25),"DI","GO"))),
IF(OR($M344="캐릭터 상자 일반등급",$M344="캐릭터 상자 영웅등급"),"DI",
IF(OR($M344="지정 캐릭터",IF(ISERROR(FIND("지정 캐릭터 LBP",$M344)),0,1),$M344="안 지정 캐릭터 영웅등급"),"DI",
IF($M344="지정 캐릭터 PP","DI",
IF(OR($M344="안 지정 캐릭터 PP 일반등급",$M344="안 지정 캐릭터 PP 영웅등급"),"GO",
"그외없음"))))))</f>
        <v>삭제</v>
      </c>
      <c r="Q344" t="str">
        <f ca="1">IF($M344="삭제","삭제",
IF($P344="GO","삭제",
IF($M344="지정 장비",
  IF(ISBLANK(VLOOKUP($N344,[1]EquipTable!$1:$1048576,MATCH("표준 DI pp Min",[1]EquipTable!$1:$1,0),0)),"삭제",
    VLOOKUP($N344,[1]EquipTable!$1:$1048576,MATCH("표준 DI pp Min",[1]EquipTable!$1:$1,0),0)+INT($H344*(VLOOKUP($N344,[1]EquipTable!$1:$1048576,MATCH("표준 DI pp Max",[1]EquipTable!$1:$1,0),0)-VLOOKUP($N344,[1]EquipTable!$1:$1048576,MATCH("표준 DI pp Min",[1]EquipTable!$1:$1,0),0)+1))),
IF(OR($M344="캐릭터 상자 일반등급",$M344="캐릭터 상자 영웅등급"),"삭제",
IF(OR($M344="지정 캐릭터",IF(ISERROR(FIND("지정 캐릭터 LBP",$M344)),0,1)),
  IF(AND(OR($B344=10,$B344=11),$M344=OFFSET($M344,-1,0)),OFFSET(Q344,-1,0),
    IF(ISBLANK(VLOOKUP($N344,[2]ActorTable!$1:$1048576,MATCH("표준 DI pp Min",[2]ActorTable!$1:$1,0),0)),"삭제",
      INT(VLOOKUP($M344,$AP:$BC,MATCH($AZ$1,$AP$1:$BC$1,0),0)*(VLOOKUP($N344,[2]ActorTable!$1:$1048576,MATCH("표준 DI pp Min",[2]ActorTable!$1:$1,0),0)+$H344*(VLOOKUP($N344,[2]ActorTable!$1:$1048576,MATCH("표준 DI pp Max",[2]ActorTable!$1:$1,0),0)-VLOOKUP($N344,[2]ActorTable!$1:$1048576,MATCH("표준 DI pp Min",[2]ActorTable!$1:$1,0),0)+1))))),
IF($M344="안 지정 캐릭터 영웅등급",
  IF(AND(OR($B344=10,$B344=11),$M344=OFFSET($M344,-1,0)),OFFSET(Q344,-1,0),
    VLOOKUP($M344,$AP:$BC,MATCH($BB$1,$AP$1:$BC$1,0),0)+INT($H344*(VLOOKUP($M344,$AP:$BC,MATCH($BC$1,$AP$1:$BC$1,0),0)-VLOOKUP($M344,$AP:$BC,MATCH($BB$1,$AP$1:$BC$1,0),0)+1))),
IF($M344="지정 캐릭터 PP",
  IF(AND(OR($B344=10,$B344=11),$M344=OFFSET($M344,-1,0)),OFFSET(Q344,-1,0),
    INT($O344*VLOOKUP($M344,$AP:$BC,MATCH($AZ$1,$AP$1:$BC$1,0),0)*IF($O344&lt;=15,1,1+($O344-15)^0.5/8)*CHOOSE(MID($N344,7,1)+1,1,1.25,2))),
"그외없음")))))))</f>
        <v>삭제</v>
      </c>
      <c r="R344" t="str">
        <f ca="1">IF($M344="삭제","삭제",
IF($M344="지정 장비",
  IF($P344="DI",
    VLOOKUP($N344,[1]EquipTable!$1:$1048576,MATCH("표준 DI pr Min",[1]EquipTable!$1:$1,0),0)+INT($I344*(VLOOKUP($N344,[1]EquipTable!$1:$1048576,MATCH("표준 DI pr Max",[1]EquipTable!$1:$1,0),0)-VLOOKUP($N344,[1]EquipTable!$1:$1048576,MATCH("표준 DI pr Min",[1]EquipTable!$1:$1,0),0)+1)),
    ROUNDDOWN(VLOOKUP($N344,[1]EquipTable!$1:$1048576,MATCH("표준 GO pr Min",[1]EquipTable!$1:$1,0),0)+INT($I344*(VLOOKUP($N344,[1]EquipTable!$1:$1048576,MATCH("표준 GO pr Max",[1]EquipTable!$1:$1,0),0)-VLOOKUP($N344,[1]EquipTable!$1:$1048576,MATCH("표준 GO pr Min",[1]EquipTable!$1:$1,0),0)+100)),-2)),
IF(OR($M344="캐릭터 상자 일반등급",$M344="캐릭터 상자 영웅등급"),VLOOKUP($M344,$AP:$BC,MATCH($AZ$1,$AP$1:$BC$1,0),0),
IF(OR($M344="지정 캐릭터",IF(ISERROR(FIND("지정 캐릭터 LBP",$M344)),0,1)),
  IF(AND(OR($B344=10,$B344=11),$M344=OFFSET($M344,-1,0)),OFFSET(R344,-1,0),
    INT(VLOOKUP($M344,$AP:$BC,MATCH($AZ$1,$AP$1:$BC$1,0),0)*(VLOOKUP($N344,[2]ActorTable!$1:$1048576,MATCH("표준 DI pr Min",[2]ActorTable!$1:$1,0),0)+$I344*(VLOOKUP($N344,[2]ActorTable!$1:$1048576,MATCH("표준 DI pr Max",[2]ActorTable!$1:$1,0),0)-VLOOKUP($N344,[2]ActorTable!$1:$1048576,MATCH("표준 DI pr Min",[2]ActorTable!$1:$1,0),0)+1)))),
IF($M344="안 지정 캐릭터 영웅등급",
  IF(AND(OR($B344=10,$B344=11),$M344=OFFSET($M344,-1,0)),OFFSET(R344,-1,0),
    VLOOKUP($M344,$AP:$BC,MATCH($AZ$1,$AP$1:$BC$1,0),0)+INT($I344*(VLOOKUP($M344,$AP:$BC,MATCH($BA$1,$AP$1:$BC$1,0),0)-VLOOKUP($M344,$AP:$BC,MATCH($AZ$1,$AP$1:$BC$1,0),0)+1))),
IF($M344="지정 캐릭터 PP",
  IF(AND(OR($B344=10,$B344=11),$M344=OFFSET($M344,-1,0)),OFFSET(R344,-1,0),
    INT($O344*VLOOKUP($M344,$AP:$BC,MATCH($AZ$1,$AP$1:$BC$1,0),0)*IF($O344&lt;=15,1,1+($O344-15)^0.5/8)*CHOOSE(MID($N344,7,1)+1,1,1.25,2)*(VLOOKUP($M344,$AP:$BC,MATCH($BA$1,$AP$1:$BC$1,0),0)+$I344*(VLOOKUP($M344,$AP:$BC,MATCH($BB$1,$AP$1:$BC$1,0),0)-VLOOKUP($M344,$AP:$BC,MATCH($BA$1,$AP$1:$BC$1,0),0))))),
IF(OR($M344="안 지정 캐릭터 PP 일반등급",$M344="안 지정 캐릭터 PP 영웅등급"),
  IF(AND(OR($B344=10,$B344=11),$M344=OFFSET($M344,-1,0)),OFFSET(R344,-1,0),
    $O344*VLOOKUP($M344,$AP:$BC,MATCH($AZ$1,$AP$1:$BC$1,0),0)),
"그외없음")))))))</f>
        <v>삭제</v>
      </c>
      <c r="S344" t="str">
        <f ca="1">IF(OR(ISNUMBER(N344),N344="삭제",ISBLANK(N344)),"",
IF(LEFT(N344,5)="Equip",
  IF($BP$1&lt;VLOOKUP(N344,[1]EquipTable!$1:$1048576,MATCH("업데이트순번",[1]EquipTable!$1:$1,0),0),"업데이트순번이상",""),
IF(LEFT(N344,5)="Actor",
  IF($BY$1&lt;VLOOKUP(N344,[2]ActorTable!$1:$1048576,MATCH("업데이트순번",[2]ActorTable!$1:$1,0),0),"업데이트순번이상",""),
"그외없음")))</f>
        <v/>
      </c>
      <c r="T344" t="str">
        <f ca="1">IF(OR(ISNUMBER(N344),N344="삭제",ISBLANK(N344)),"",
IF(LEFT(N344,5)="Equip",IF(MID(N344,7,1)="4","전설",""),
IF(LEFT(N344,5)="Actor",IF(MID(N344,7,1)="2","전설",""),
"그외없음")))</f>
        <v/>
      </c>
      <c r="AA344" t="str">
        <f ca="1">IF(ISBLANK(AB344),"",
VLOOKUP(AB344,OFFSET(INDIRECT("$A:$B"),0,MATCH(AB$1&amp;"_Verify",INDIRECT("$1:$1"),0)-1),2,0)
)</f>
        <v>fl1</v>
      </c>
      <c r="AB344" t="s">
        <v>87</v>
      </c>
      <c r="AC344" t="s">
        <v>490</v>
      </c>
      <c r="AD344">
        <v>1</v>
      </c>
      <c r="AE344" t="s">
        <v>129</v>
      </c>
      <c r="AF344">
        <v>775</v>
      </c>
      <c r="AG344">
        <v>299</v>
      </c>
      <c r="AH344" t="str">
        <f>IF(OR(ISNUMBER(AC344),AC344="삭제",ISBLANK(AC344)),"",
IF(LEFT(AC344,5)="Equip",
  IF($BP$1&lt;VLOOKUP(AC344,[1]EquipTable!$1:$1048576,MATCH("업데이트순번",[1]EquipTable!$1:$1,0),0),"업데이트순번이상",""),
IF(LEFT(AC344,5)="Actor",
  IF($BY$1&lt;VLOOKUP(AC344,[2]ActorTable!$1:$1048576,MATCH("업데이트순번",[2]ActorTable!$1:$1,0),0),"업데이트순번이상",""),
"그외없음")))</f>
        <v/>
      </c>
      <c r="AI344" s="11" t="str">
        <f>IF(OR(ISNUMBER(AC344),AC344="삭제",ISBLANK(AC344)),"",
IF(LEFT(AC344,5)="Equip",IF(MID(AC344,7,1)="4","전설",""),
IF(LEFT(AC344,5)="Actor",IF(MID(AC344,7,1)="2","전설",""),
"그외없음")))</f>
        <v>전설</v>
      </c>
      <c r="AJ344" t="str">
        <f>IF(ISBLANK($AB344),"",
IF(AND($B344&gt;=VLOOKUP($AB344,$AP:$AS,3,0),$B344&lt;=VLOOKUP($AB344,$AP:$AS,4,0)),"","슬롯타입이상"))</f>
        <v/>
      </c>
      <c r="AK344" t="str">
        <f>IF(OR(
  AND(NOT(ISERROR(FIND("상자",AB344))),ISBLANK(AC344)),
  AND(ISBLANK(AB344),ISBLANK(AC344)),
  AND(NOT(ISERROR(FIND("안 지정",AB344))),ISNUMBER(AC344))),"",
IF(AND(NOT(ISERROR(FIND("상자",AB344))),NOT(ISBLANK(AC344))),"밸류불필요",
IF(AND(NOT(ISERROR(FIND("안 지정",AB344))),NOT(ISNUMBER(AC344))),"숫자필요",
IF(NOT(ISERROR(FIND("장비",AB344))),
  IFERROR(VLOOKUP(AC344,[1]EquipTable!$A:$T,MATCH("이름참고",[1]EquipTable!$1:$1,0),0),"장비없음"),
IF(NOT(ISERROR(FIND("캐릭터",AB344))),
  IFERROR(VLOOKUP(AC344,[2]ActorTable!$A:$H,MATCH("이름참고",[2]ActorTable!$1:$1,0),0),"캐릭터없음"),
"")))))</f>
        <v>라무무</v>
      </c>
      <c r="AL344">
        <v>1</v>
      </c>
      <c r="AM344" t="str">
        <f ca="1">IF(ROW()=2,AN344,OFFSET(AM344,-1,0)&amp;IF(LEN(AN344)=0,"",","&amp;AN344))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dy":31,"sl":10},{"dy":1,"sl":11,"tp":"fl1","vl":"Actor3231","cn":1,"pt":"DI","pp":775,"pr":299},{"dy":2,"sl":11,"tp":"fl1","vl":"Actor3231","cn":1,"pt":"DI","pp":775,"pr":299}</v>
      </c>
      <c r="AN344" t="str">
        <f ca="1">IF(AL344&lt;&gt;1,"",
"{"""&amp;A$1&amp;""":"&amp;A344
&amp;","""&amp;B$1&amp;""":"&amp;B344
&amp;IF(LEN(AA344)=0,"",","""&amp;AA$1&amp;""":"""&amp;AA344&amp;"""")
&amp;IF(LEN(AC344)=0,"",","""&amp;AC$1&amp;""":"""&amp;AC344&amp;"""")
&amp;IF(LEN(AD344)=0,"",","""&amp;AD$1&amp;""":"&amp;AD344)
&amp;IF(LEN(AE344)=0,"",","""&amp;AE$1&amp;""":"""&amp;AE344&amp;"""")
&amp;IF(LEN(AF344)=0,"",","""&amp;AF$1&amp;""":"&amp;AF344)
&amp;IF(LEN(AG344)=0,"",","""&amp;AG$1&amp;""":"&amp;AG344)&amp;"}")</f>
        <v>{"dy":2,"sl":11,"tp":"fl1","vl":"Actor3231","cn":1,"pt":"DI","pp":775,"pr":299}</v>
      </c>
    </row>
    <row r="345" spans="1:40">
      <c r="A345">
        <v>3</v>
      </c>
      <c r="B345">
        <v>11</v>
      </c>
      <c r="C345">
        <f>IF(B345&lt;=9,0,
IF(B345=10,1,2))</f>
        <v>2</v>
      </c>
      <c r="D345">
        <f ca="1">RAND()</f>
        <v>0.29652194387282305</v>
      </c>
      <c r="E345">
        <f ca="1">RAND()</f>
        <v>0.34637099168317886</v>
      </c>
      <c r="F345">
        <f ca="1">RAND()</f>
        <v>0.65460073794649132</v>
      </c>
      <c r="G345">
        <f ca="1">RAND()</f>
        <v>0.82444466491766333</v>
      </c>
      <c r="H345">
        <f ca="1">RAND()</f>
        <v>3.2936900416823289E-2</v>
      </c>
      <c r="I345">
        <f ca="1">RAND()</f>
        <v>0.31114276382979533</v>
      </c>
      <c r="M345" t="str">
        <f ca="1">IF(LEN(J345)&lt;&gt;0,J345,VLOOKUP(D345+$B345,$BJ:$BK,MATCH($BK$1,$BJ$1:$BK$1,0),1))</f>
        <v>삭제</v>
      </c>
      <c r="N345" t="str">
        <f ca="1">IF(LEN(K345)&lt;&gt;0,
  IF(LEN($J345)=0,"두 칸 모두 입력",
  IF($J345="지정 장비",K345,INDEX($CA:$CA,MATCH(K345,$CB:$CB,0)))),
IF($M345="삭제","삭제",
IF($M345="지정 장비",VLOOKUP($E345,OFFSET($BS:$BV,0,IF($B345=6,1,IF($B345=7,2,0))),MATCH($BV$1,OFFSET($BS$1:$BV$1,0,IF($B345=6,1,IF($B345=7,2,0))),0),1),
IF(OR($M345="캐릭터 상자 일반등급",$M345="캐릭터 상자 영웅등급"),"삭제",
IF(OR($M345="지정 캐릭터",$M345="지정 캐릭터 PP",IF(ISERROR(FIND("지정 캐릭터 LBP",$M345)),0,1)),
  IF(AND(OR($B345=10,$B345=11),$M345=OFFSET($M345,-1,0)),OFFSET(N345,-1,0),VLOOKUP($E345,$BZ:$CA,MATCH($CA$1,$BZ$1:$CA$1,0),1)),
IF(OR($M345="안 지정 캐릭터 영웅등급",$M345="안 지정 캐릭터 PP 일반등급",$M345="안 지정 캐릭터 PP 영웅등급"),
  IF(AND(OR($B345=10,$B345=11),$M345=OFFSET($M345,-1,0)),OFFSET(N345,-1,0),INT($E345*100000)),
"그외없음"))))))</f>
        <v>삭제</v>
      </c>
      <c r="O345" t="str">
        <f ca="1">IF(LEN(L345)&lt;&gt;0,
  IF(OR(LEN($J345)=0,LEN($K345)=0),"세 칸 모두 입력",L345),
IF($M345="삭제","삭제",
IF(OR($M345="지정 장비",$M345="캐릭터 상자 일반등급",$M345="캐릭터 상자 영웅등급",$M345="지정 캐릭터",IF(ISERROR(FIND("지정 캐릭터 LBP",$M345)),0,1),$M345="안 지정 캐릭터 영웅등급"),1,
IF($M345="지정 캐릭터 PP",
  IF(AND(OR($B345=10,$B345=11),$M345=OFFSET($M345,-1,0)),OFFSET(O345,-1,0),
    VLOOKUP($M345,$AP:$BB,MATCH($AX$1,$AP$1:$BB$1,0),0)+INT($E345*(VLOOKUP($M345,$AP:$BB,MATCH($AY$1,$AP$1:$BB$1,0),0)-VLOOKUP($M345,$AP:$BB,MATCH($AX$1,$AP$1:$BB$1,0),0)+1))),
IF(OR($M345="안 지정 캐릭터 PP 일반등급",$M345="안 지정 캐릭터 PP 영웅등급"),
  IF(AND(OR($B345=10,$B345=11),$M345=OFFSET($M345,-1,0)),OFFSET(O345,-1,0),
    VLOOKUP($M345,$AP:$BB,MATCH($AX$1,$AP$1:$BB$1,0),0)+INT($E345*(VLOOKUP($M345,$AP:$BB,MATCH($AY$1,$AP$1:$BB$1,0),0)-VLOOKUP($M345,$AP:$BB,MATCH($AX$1,$AP$1:$BB$1,0),0)+1))),
"그외없음")))))</f>
        <v>삭제</v>
      </c>
      <c r="P345" t="str">
        <f ca="1">IF($M345="삭제","삭제",
IF($M345="지정 장비",
  IF(ISBLANK(VLOOKUP($N345,[1]EquipTable!$1:$1048576,MATCH("표준 GO pr Min",[1]EquipTable!$1:$1,0),0)),"DI",
    IF(ISBLANK(VLOOKUP($N345,[1]EquipTable!$1:$1048576,MATCH("표준 DI pr Min",[1]EquipTable!$1:$1,0),0)),"GO",
      IF(G345&lt;IF($B345&lt;=1,0.5,0.25),"DI","GO"))),
IF(OR($M345="캐릭터 상자 일반등급",$M345="캐릭터 상자 영웅등급"),"DI",
IF(OR($M345="지정 캐릭터",IF(ISERROR(FIND("지정 캐릭터 LBP",$M345)),0,1),$M345="안 지정 캐릭터 영웅등급"),"DI",
IF($M345="지정 캐릭터 PP","DI",
IF(OR($M345="안 지정 캐릭터 PP 일반등급",$M345="안 지정 캐릭터 PP 영웅등급"),"GO",
"그외없음"))))))</f>
        <v>삭제</v>
      </c>
      <c r="Q345" t="str">
        <f ca="1">IF($M345="삭제","삭제",
IF($P345="GO","삭제",
IF($M345="지정 장비",
  IF(ISBLANK(VLOOKUP($N345,[1]EquipTable!$1:$1048576,MATCH("표준 DI pp Min",[1]EquipTable!$1:$1,0),0)),"삭제",
    VLOOKUP($N345,[1]EquipTable!$1:$1048576,MATCH("표준 DI pp Min",[1]EquipTable!$1:$1,0),0)+INT($H345*(VLOOKUP($N345,[1]EquipTable!$1:$1048576,MATCH("표준 DI pp Max",[1]EquipTable!$1:$1,0),0)-VLOOKUP($N345,[1]EquipTable!$1:$1048576,MATCH("표준 DI pp Min",[1]EquipTable!$1:$1,0),0)+1))),
IF(OR($M345="캐릭터 상자 일반등급",$M345="캐릭터 상자 영웅등급"),"삭제",
IF(OR($M345="지정 캐릭터",IF(ISERROR(FIND("지정 캐릭터 LBP",$M345)),0,1)),
  IF(AND(OR($B345=10,$B345=11),$M345=OFFSET($M345,-1,0)),OFFSET(Q345,-1,0),
    IF(ISBLANK(VLOOKUP($N345,[2]ActorTable!$1:$1048576,MATCH("표준 DI pp Min",[2]ActorTable!$1:$1,0),0)),"삭제",
      INT(VLOOKUP($M345,$AP:$BC,MATCH($AZ$1,$AP$1:$BC$1,0),0)*(VLOOKUP($N345,[2]ActorTable!$1:$1048576,MATCH("표준 DI pp Min",[2]ActorTable!$1:$1,0),0)+$H345*(VLOOKUP($N345,[2]ActorTable!$1:$1048576,MATCH("표준 DI pp Max",[2]ActorTable!$1:$1,0),0)-VLOOKUP($N345,[2]ActorTable!$1:$1048576,MATCH("표준 DI pp Min",[2]ActorTable!$1:$1,0),0)+1))))),
IF($M345="안 지정 캐릭터 영웅등급",
  IF(AND(OR($B345=10,$B345=11),$M345=OFFSET($M345,-1,0)),OFFSET(Q345,-1,0),
    VLOOKUP($M345,$AP:$BC,MATCH($BB$1,$AP$1:$BC$1,0),0)+INT($H345*(VLOOKUP($M345,$AP:$BC,MATCH($BC$1,$AP$1:$BC$1,0),0)-VLOOKUP($M345,$AP:$BC,MATCH($BB$1,$AP$1:$BC$1,0),0)+1))),
IF($M345="지정 캐릭터 PP",
  IF(AND(OR($B345=10,$B345=11),$M345=OFFSET($M345,-1,0)),OFFSET(Q345,-1,0),
    INT($O345*VLOOKUP($M345,$AP:$BC,MATCH($AZ$1,$AP$1:$BC$1,0),0)*IF($O345&lt;=15,1,1+($O345-15)^0.5/8)*CHOOSE(MID($N345,7,1)+1,1,1.25,2))),
"그외없음")))))))</f>
        <v>삭제</v>
      </c>
      <c r="R345" t="str">
        <f ca="1">IF($M345="삭제","삭제",
IF($M345="지정 장비",
  IF($P345="DI",
    VLOOKUP($N345,[1]EquipTable!$1:$1048576,MATCH("표준 DI pr Min",[1]EquipTable!$1:$1,0),0)+INT($I345*(VLOOKUP($N345,[1]EquipTable!$1:$1048576,MATCH("표준 DI pr Max",[1]EquipTable!$1:$1,0),0)-VLOOKUP($N345,[1]EquipTable!$1:$1048576,MATCH("표준 DI pr Min",[1]EquipTable!$1:$1,0),0)+1)),
    ROUNDDOWN(VLOOKUP($N345,[1]EquipTable!$1:$1048576,MATCH("표준 GO pr Min",[1]EquipTable!$1:$1,0),0)+INT($I345*(VLOOKUP($N345,[1]EquipTable!$1:$1048576,MATCH("표준 GO pr Max",[1]EquipTable!$1:$1,0),0)-VLOOKUP($N345,[1]EquipTable!$1:$1048576,MATCH("표준 GO pr Min",[1]EquipTable!$1:$1,0),0)+100)),-2)),
IF(OR($M345="캐릭터 상자 일반등급",$M345="캐릭터 상자 영웅등급"),VLOOKUP($M345,$AP:$BC,MATCH($AZ$1,$AP$1:$BC$1,0),0),
IF(OR($M345="지정 캐릭터",IF(ISERROR(FIND("지정 캐릭터 LBP",$M345)),0,1)),
  IF(AND(OR($B345=10,$B345=11),$M345=OFFSET($M345,-1,0)),OFFSET(R345,-1,0),
    INT(VLOOKUP($M345,$AP:$BC,MATCH($AZ$1,$AP$1:$BC$1,0),0)*(VLOOKUP($N345,[2]ActorTable!$1:$1048576,MATCH("표준 DI pr Min",[2]ActorTable!$1:$1,0),0)+$I345*(VLOOKUP($N345,[2]ActorTable!$1:$1048576,MATCH("표준 DI pr Max",[2]ActorTable!$1:$1,0),0)-VLOOKUP($N345,[2]ActorTable!$1:$1048576,MATCH("표준 DI pr Min",[2]ActorTable!$1:$1,0),0)+1)))),
IF($M345="안 지정 캐릭터 영웅등급",
  IF(AND(OR($B345=10,$B345=11),$M345=OFFSET($M345,-1,0)),OFFSET(R345,-1,0),
    VLOOKUP($M345,$AP:$BC,MATCH($AZ$1,$AP$1:$BC$1,0),0)+INT($I345*(VLOOKUP($M345,$AP:$BC,MATCH($BA$1,$AP$1:$BC$1,0),0)-VLOOKUP($M345,$AP:$BC,MATCH($AZ$1,$AP$1:$BC$1,0),0)+1))),
IF($M345="지정 캐릭터 PP",
  IF(AND(OR($B345=10,$B345=11),$M345=OFFSET($M345,-1,0)),OFFSET(R345,-1,0),
    INT($O345*VLOOKUP($M345,$AP:$BC,MATCH($AZ$1,$AP$1:$BC$1,0),0)*IF($O345&lt;=15,1,1+($O345-15)^0.5/8)*CHOOSE(MID($N345,7,1)+1,1,1.25,2)*(VLOOKUP($M345,$AP:$BC,MATCH($BA$1,$AP$1:$BC$1,0),0)+$I345*(VLOOKUP($M345,$AP:$BC,MATCH($BB$1,$AP$1:$BC$1,0),0)-VLOOKUP($M345,$AP:$BC,MATCH($BA$1,$AP$1:$BC$1,0),0))))),
IF(OR($M345="안 지정 캐릭터 PP 일반등급",$M345="안 지정 캐릭터 PP 영웅등급"),
  IF(AND(OR($B345=10,$B345=11),$M345=OFFSET($M345,-1,0)),OFFSET(R345,-1,0),
    $O345*VLOOKUP($M345,$AP:$BC,MATCH($AZ$1,$AP$1:$BC$1,0),0)),
"그외없음")))))))</f>
        <v>삭제</v>
      </c>
      <c r="S345" t="str">
        <f ca="1">IF(OR(ISNUMBER(N345),N345="삭제",ISBLANK(N345)),"",
IF(LEFT(N345,5)="Equip",
  IF($BP$1&lt;VLOOKUP(N345,[1]EquipTable!$1:$1048576,MATCH("업데이트순번",[1]EquipTable!$1:$1,0),0),"업데이트순번이상",""),
IF(LEFT(N345,5)="Actor",
  IF($BY$1&lt;VLOOKUP(N345,[2]ActorTable!$1:$1048576,MATCH("업데이트순번",[2]ActorTable!$1:$1,0),0),"업데이트순번이상",""),
"그외없음")))</f>
        <v/>
      </c>
      <c r="T345" t="str">
        <f ca="1">IF(OR(ISNUMBER(N345),N345="삭제",ISBLANK(N345)),"",
IF(LEFT(N345,5)="Equip",IF(MID(N345,7,1)="4","전설",""),
IF(LEFT(N345,5)="Actor",IF(MID(N345,7,1)="2","전설",""),
"그외없음")))</f>
        <v/>
      </c>
      <c r="AA345" t="str">
        <f ca="1">IF(ISBLANK(AB345),"",
VLOOKUP(AB345,OFFSET(INDIRECT("$A:$B"),0,MATCH(AB$1&amp;"_Verify",INDIRECT("$1:$1"),0)-1),2,0)
)</f>
        <v/>
      </c>
      <c r="AH345" t="str">
        <f>IF(OR(ISNUMBER(AC345),AC345="삭제",ISBLANK(AC345)),"",
IF(LEFT(AC345,5)="Equip",
  IF($BP$1&lt;VLOOKUP(AC345,[1]EquipTable!$1:$1048576,MATCH("업데이트순번",[1]EquipTable!$1:$1,0),0),"업데이트순번이상",""),
IF(LEFT(AC345,5)="Actor",
  IF($BY$1&lt;VLOOKUP(AC345,[2]ActorTable!$1:$1048576,MATCH("업데이트순번",[2]ActorTable!$1:$1,0),0),"업데이트순번이상",""),
"그외없음")))</f>
        <v/>
      </c>
      <c r="AI345" s="11" t="str">
        <f>IF(OR(ISNUMBER(AC345),AC345="삭제",ISBLANK(AC345)),"",
IF(LEFT(AC345,5)="Equip",IF(MID(AC345,7,1)="4","전설",""),
IF(LEFT(AC345,5)="Actor",IF(MID(AC345,7,1)="2","전설",""),
"그외없음")))</f>
        <v/>
      </c>
      <c r="AJ345" t="str">
        <f>IF(ISBLANK($AB345),"",
IF(AND($B345&gt;=VLOOKUP($AB345,$AP:$AS,3,0),$B345&lt;=VLOOKUP($AB345,$AP:$AS,4,0)),"","슬롯타입이상"))</f>
        <v/>
      </c>
      <c r="AK345" t="str">
        <f>IF(OR(
  AND(NOT(ISERROR(FIND("상자",AB345))),ISBLANK(AC345)),
  AND(ISBLANK(AB345),ISBLANK(AC345)),
  AND(NOT(ISERROR(FIND("안 지정",AB345))),ISNUMBER(AC345))),"",
IF(AND(NOT(ISERROR(FIND("상자",AB345))),NOT(ISBLANK(AC345))),"밸류불필요",
IF(AND(NOT(ISERROR(FIND("안 지정",AB345))),NOT(ISNUMBER(AC345))),"숫자필요",
IF(NOT(ISERROR(FIND("장비",AB345))),
  IFERROR(VLOOKUP(AC345,[1]EquipTable!$A:$T,MATCH("이름참고",[1]EquipTable!$1:$1,0),0),"장비없음"),
IF(NOT(ISERROR(FIND("캐릭터",AB345))),
  IFERROR(VLOOKUP(AC345,[2]ActorTable!$A:$H,MATCH("이름참고",[2]ActorTable!$1:$1,0),0),"캐릭터없음"),
"")))))</f>
        <v/>
      </c>
      <c r="AL345">
        <v>1</v>
      </c>
      <c r="AM345" t="str">
        <f ca="1">IF(ROW()=2,AN345,OFFSET(AM345,-1,0)&amp;IF(LEN(AN345)=0,"",","&amp;AN345))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dy":31,"sl":10},{"dy":1,"sl":11,"tp":"fl1","vl":"Actor3231","cn":1,"pt":"DI","pp":775,"pr":299},{"dy":2,"sl":11,"tp":"fl1","vl":"Actor3231","cn":1,"pt":"DI","pp":775,"pr":299},{"dy":3,"sl":11}</v>
      </c>
      <c r="AN345" t="str">
        <f ca="1">IF(AL345&lt;&gt;1,"",
"{"""&amp;A$1&amp;""":"&amp;A345
&amp;","""&amp;B$1&amp;""":"&amp;B345
&amp;IF(LEN(AA345)=0,"",","""&amp;AA$1&amp;""":"""&amp;AA345&amp;"""")
&amp;IF(LEN(AC345)=0,"",","""&amp;AC$1&amp;""":"""&amp;AC345&amp;"""")
&amp;IF(LEN(AD345)=0,"",","""&amp;AD$1&amp;""":"&amp;AD345)
&amp;IF(LEN(AE345)=0,"",","""&amp;AE$1&amp;""":"""&amp;AE345&amp;"""")
&amp;IF(LEN(AF345)=0,"",","""&amp;AF$1&amp;""":"&amp;AF345)
&amp;IF(LEN(AG345)=0,"",","""&amp;AG$1&amp;""":"&amp;AG345)&amp;"}")</f>
        <v>{"dy":3,"sl":11}</v>
      </c>
    </row>
    <row r="346" spans="1:40">
      <c r="A346">
        <v>4</v>
      </c>
      <c r="B346">
        <v>11</v>
      </c>
      <c r="C346">
        <f>IF(B346&lt;=9,0,
IF(B346=10,1,2))</f>
        <v>2</v>
      </c>
      <c r="D346">
        <f ca="1">RAND()</f>
        <v>0.29688912849735472</v>
      </c>
      <c r="E346">
        <f ca="1">RAND()</f>
        <v>0.32312614760754754</v>
      </c>
      <c r="F346">
        <f ca="1">RAND()</f>
        <v>6.9614525175754838E-2</v>
      </c>
      <c r="G346">
        <f ca="1">RAND()</f>
        <v>0.19393404929224256</v>
      </c>
      <c r="H346">
        <f ca="1">RAND()</f>
        <v>0.1915020164709027</v>
      </c>
      <c r="I346">
        <f ca="1">RAND()</f>
        <v>0.98469790578644745</v>
      </c>
      <c r="M346" t="str">
        <f ca="1">IF(LEN(J346)&lt;&gt;0,J346,VLOOKUP(D346+$B346,$BJ:$BK,MATCH($BK$1,$BJ$1:$BK$1,0),1))</f>
        <v>삭제</v>
      </c>
      <c r="N346" t="str">
        <f ca="1">IF(LEN(K346)&lt;&gt;0,
  IF(LEN($J346)=0,"두 칸 모두 입력",
  IF($J346="지정 장비",K346,INDEX($CA:$CA,MATCH(K346,$CB:$CB,0)))),
IF($M346="삭제","삭제",
IF($M346="지정 장비",VLOOKUP($E346,OFFSET($BS:$BV,0,IF($B346=6,1,IF($B346=7,2,0))),MATCH($BV$1,OFFSET($BS$1:$BV$1,0,IF($B346=6,1,IF($B346=7,2,0))),0),1),
IF(OR($M346="캐릭터 상자 일반등급",$M346="캐릭터 상자 영웅등급"),"삭제",
IF(OR($M346="지정 캐릭터",$M346="지정 캐릭터 PP",IF(ISERROR(FIND("지정 캐릭터 LBP",$M346)),0,1)),
  IF(AND(OR($B346=10,$B346=11),$M346=OFFSET($M346,-1,0)),OFFSET(N346,-1,0),VLOOKUP($E346,$BZ:$CA,MATCH($CA$1,$BZ$1:$CA$1,0),1)),
IF(OR($M346="안 지정 캐릭터 영웅등급",$M346="안 지정 캐릭터 PP 일반등급",$M346="안 지정 캐릭터 PP 영웅등급"),
  IF(AND(OR($B346=10,$B346=11),$M346=OFFSET($M346,-1,0)),OFFSET(N346,-1,0),INT($E346*100000)),
"그외없음"))))))</f>
        <v>삭제</v>
      </c>
      <c r="O346" t="str">
        <f ca="1">IF(LEN(L346)&lt;&gt;0,
  IF(OR(LEN($J346)=0,LEN($K346)=0),"세 칸 모두 입력",L346),
IF($M346="삭제","삭제",
IF(OR($M346="지정 장비",$M346="캐릭터 상자 일반등급",$M346="캐릭터 상자 영웅등급",$M346="지정 캐릭터",IF(ISERROR(FIND("지정 캐릭터 LBP",$M346)),0,1),$M346="안 지정 캐릭터 영웅등급"),1,
IF($M346="지정 캐릭터 PP",
  IF(AND(OR($B346=10,$B346=11),$M346=OFFSET($M346,-1,0)),OFFSET(O346,-1,0),
    VLOOKUP($M346,$AP:$BB,MATCH($AX$1,$AP$1:$BB$1,0),0)+INT($E346*(VLOOKUP($M346,$AP:$BB,MATCH($AY$1,$AP$1:$BB$1,0),0)-VLOOKUP($M346,$AP:$BB,MATCH($AX$1,$AP$1:$BB$1,0),0)+1))),
IF(OR($M346="안 지정 캐릭터 PP 일반등급",$M346="안 지정 캐릭터 PP 영웅등급"),
  IF(AND(OR($B346=10,$B346=11),$M346=OFFSET($M346,-1,0)),OFFSET(O346,-1,0),
    VLOOKUP($M346,$AP:$BB,MATCH($AX$1,$AP$1:$BB$1,0),0)+INT($E346*(VLOOKUP($M346,$AP:$BB,MATCH($AY$1,$AP$1:$BB$1,0),0)-VLOOKUP($M346,$AP:$BB,MATCH($AX$1,$AP$1:$BB$1,0),0)+1))),
"그외없음")))))</f>
        <v>삭제</v>
      </c>
      <c r="P346" t="str">
        <f ca="1">IF($M346="삭제","삭제",
IF($M346="지정 장비",
  IF(ISBLANK(VLOOKUP($N346,[1]EquipTable!$1:$1048576,MATCH("표준 GO pr Min",[1]EquipTable!$1:$1,0),0)),"DI",
    IF(ISBLANK(VLOOKUP($N346,[1]EquipTable!$1:$1048576,MATCH("표준 DI pr Min",[1]EquipTable!$1:$1,0),0)),"GO",
      IF(G346&lt;IF($B346&lt;=1,0.5,0.25),"DI","GO"))),
IF(OR($M346="캐릭터 상자 일반등급",$M346="캐릭터 상자 영웅등급"),"DI",
IF(OR($M346="지정 캐릭터",IF(ISERROR(FIND("지정 캐릭터 LBP",$M346)),0,1),$M346="안 지정 캐릭터 영웅등급"),"DI",
IF($M346="지정 캐릭터 PP","DI",
IF(OR($M346="안 지정 캐릭터 PP 일반등급",$M346="안 지정 캐릭터 PP 영웅등급"),"GO",
"그외없음"))))))</f>
        <v>삭제</v>
      </c>
      <c r="Q346" t="str">
        <f ca="1">IF($M346="삭제","삭제",
IF($P346="GO","삭제",
IF($M346="지정 장비",
  IF(ISBLANK(VLOOKUP($N346,[1]EquipTable!$1:$1048576,MATCH("표준 DI pp Min",[1]EquipTable!$1:$1,0),0)),"삭제",
    VLOOKUP($N346,[1]EquipTable!$1:$1048576,MATCH("표준 DI pp Min",[1]EquipTable!$1:$1,0),0)+INT($H346*(VLOOKUP($N346,[1]EquipTable!$1:$1048576,MATCH("표준 DI pp Max",[1]EquipTable!$1:$1,0),0)-VLOOKUP($N346,[1]EquipTable!$1:$1048576,MATCH("표준 DI pp Min",[1]EquipTable!$1:$1,0),0)+1))),
IF(OR($M346="캐릭터 상자 일반등급",$M346="캐릭터 상자 영웅등급"),"삭제",
IF(OR($M346="지정 캐릭터",IF(ISERROR(FIND("지정 캐릭터 LBP",$M346)),0,1)),
  IF(AND(OR($B346=10,$B346=11),$M346=OFFSET($M346,-1,0)),OFFSET(Q346,-1,0),
    IF(ISBLANK(VLOOKUP($N346,[2]ActorTable!$1:$1048576,MATCH("표준 DI pp Min",[2]ActorTable!$1:$1,0),0)),"삭제",
      INT(VLOOKUP($M346,$AP:$BC,MATCH($AZ$1,$AP$1:$BC$1,0),0)*(VLOOKUP($N346,[2]ActorTable!$1:$1048576,MATCH("표준 DI pp Min",[2]ActorTable!$1:$1,0),0)+$H346*(VLOOKUP($N346,[2]ActorTable!$1:$1048576,MATCH("표준 DI pp Max",[2]ActorTable!$1:$1,0),0)-VLOOKUP($N346,[2]ActorTable!$1:$1048576,MATCH("표준 DI pp Min",[2]ActorTable!$1:$1,0),0)+1))))),
IF($M346="안 지정 캐릭터 영웅등급",
  IF(AND(OR($B346=10,$B346=11),$M346=OFFSET($M346,-1,0)),OFFSET(Q346,-1,0),
    VLOOKUP($M346,$AP:$BC,MATCH($BB$1,$AP$1:$BC$1,0),0)+INT($H346*(VLOOKUP($M346,$AP:$BC,MATCH($BC$1,$AP$1:$BC$1,0),0)-VLOOKUP($M346,$AP:$BC,MATCH($BB$1,$AP$1:$BC$1,0),0)+1))),
IF($M346="지정 캐릭터 PP",
  IF(AND(OR($B346=10,$B346=11),$M346=OFFSET($M346,-1,0)),OFFSET(Q346,-1,0),
    INT($O346*VLOOKUP($M346,$AP:$BC,MATCH($AZ$1,$AP$1:$BC$1,0),0)*IF($O346&lt;=15,1,1+($O346-15)^0.5/8)*CHOOSE(MID($N346,7,1)+1,1,1.25,2))),
"그외없음")))))))</f>
        <v>삭제</v>
      </c>
      <c r="R346" t="str">
        <f ca="1">IF($M346="삭제","삭제",
IF($M346="지정 장비",
  IF($P346="DI",
    VLOOKUP($N346,[1]EquipTable!$1:$1048576,MATCH("표준 DI pr Min",[1]EquipTable!$1:$1,0),0)+INT($I346*(VLOOKUP($N346,[1]EquipTable!$1:$1048576,MATCH("표준 DI pr Max",[1]EquipTable!$1:$1,0),0)-VLOOKUP($N346,[1]EquipTable!$1:$1048576,MATCH("표준 DI pr Min",[1]EquipTable!$1:$1,0),0)+1)),
    ROUNDDOWN(VLOOKUP($N346,[1]EquipTable!$1:$1048576,MATCH("표준 GO pr Min",[1]EquipTable!$1:$1,0),0)+INT($I346*(VLOOKUP($N346,[1]EquipTable!$1:$1048576,MATCH("표준 GO pr Max",[1]EquipTable!$1:$1,0),0)-VLOOKUP($N346,[1]EquipTable!$1:$1048576,MATCH("표준 GO pr Min",[1]EquipTable!$1:$1,0),0)+100)),-2)),
IF(OR($M346="캐릭터 상자 일반등급",$M346="캐릭터 상자 영웅등급"),VLOOKUP($M346,$AP:$BC,MATCH($AZ$1,$AP$1:$BC$1,0),0),
IF(OR($M346="지정 캐릭터",IF(ISERROR(FIND("지정 캐릭터 LBP",$M346)),0,1)),
  IF(AND(OR($B346=10,$B346=11),$M346=OFFSET($M346,-1,0)),OFFSET(R346,-1,0),
    INT(VLOOKUP($M346,$AP:$BC,MATCH($AZ$1,$AP$1:$BC$1,0),0)*(VLOOKUP($N346,[2]ActorTable!$1:$1048576,MATCH("표준 DI pr Min",[2]ActorTable!$1:$1,0),0)+$I346*(VLOOKUP($N346,[2]ActorTable!$1:$1048576,MATCH("표준 DI pr Max",[2]ActorTable!$1:$1,0),0)-VLOOKUP($N346,[2]ActorTable!$1:$1048576,MATCH("표준 DI pr Min",[2]ActorTable!$1:$1,0),0)+1)))),
IF($M346="안 지정 캐릭터 영웅등급",
  IF(AND(OR($B346=10,$B346=11),$M346=OFFSET($M346,-1,0)),OFFSET(R346,-1,0),
    VLOOKUP($M346,$AP:$BC,MATCH($AZ$1,$AP$1:$BC$1,0),0)+INT($I346*(VLOOKUP($M346,$AP:$BC,MATCH($BA$1,$AP$1:$BC$1,0),0)-VLOOKUP($M346,$AP:$BC,MATCH($AZ$1,$AP$1:$BC$1,0),0)+1))),
IF($M346="지정 캐릭터 PP",
  IF(AND(OR($B346=10,$B346=11),$M346=OFFSET($M346,-1,0)),OFFSET(R346,-1,0),
    INT($O346*VLOOKUP($M346,$AP:$BC,MATCH($AZ$1,$AP$1:$BC$1,0),0)*IF($O346&lt;=15,1,1+($O346-15)^0.5/8)*CHOOSE(MID($N346,7,1)+1,1,1.25,2)*(VLOOKUP($M346,$AP:$BC,MATCH($BA$1,$AP$1:$BC$1,0),0)+$I346*(VLOOKUP($M346,$AP:$BC,MATCH($BB$1,$AP$1:$BC$1,0),0)-VLOOKUP($M346,$AP:$BC,MATCH($BA$1,$AP$1:$BC$1,0),0))))),
IF(OR($M346="안 지정 캐릭터 PP 일반등급",$M346="안 지정 캐릭터 PP 영웅등급"),
  IF(AND(OR($B346=10,$B346=11),$M346=OFFSET($M346,-1,0)),OFFSET(R346,-1,0),
    $O346*VLOOKUP($M346,$AP:$BC,MATCH($AZ$1,$AP$1:$BC$1,0),0)),
"그외없음")))))))</f>
        <v>삭제</v>
      </c>
      <c r="S346" t="str">
        <f ca="1">IF(OR(ISNUMBER(N346),N346="삭제",ISBLANK(N346)),"",
IF(LEFT(N346,5)="Equip",
  IF($BP$1&lt;VLOOKUP(N346,[1]EquipTable!$1:$1048576,MATCH("업데이트순번",[1]EquipTable!$1:$1,0),0),"업데이트순번이상",""),
IF(LEFT(N346,5)="Actor",
  IF($BY$1&lt;VLOOKUP(N346,[2]ActorTable!$1:$1048576,MATCH("업데이트순번",[2]ActorTable!$1:$1,0),0),"업데이트순번이상",""),
"그외없음")))</f>
        <v/>
      </c>
      <c r="T346" t="str">
        <f ca="1">IF(OR(ISNUMBER(N346),N346="삭제",ISBLANK(N346)),"",
IF(LEFT(N346,5)="Equip",IF(MID(N346,7,1)="4","전설",""),
IF(LEFT(N346,5)="Actor",IF(MID(N346,7,1)="2","전설",""),
"그외없음")))</f>
        <v/>
      </c>
      <c r="AA346" t="str">
        <f ca="1">IF(ISBLANK(AB346),"",
VLOOKUP(AB346,OFFSET(INDIRECT("$A:$B"),0,MATCH(AB$1&amp;"_Verify",INDIRECT("$1:$1"),0)-1),2,0)
)</f>
        <v/>
      </c>
      <c r="AH346" t="str">
        <f>IF(OR(ISNUMBER(AC346),AC346="삭제",ISBLANK(AC346)),"",
IF(LEFT(AC346,5)="Equip",
  IF($BP$1&lt;VLOOKUP(AC346,[1]EquipTable!$1:$1048576,MATCH("업데이트순번",[1]EquipTable!$1:$1,0),0),"업데이트순번이상",""),
IF(LEFT(AC346,5)="Actor",
  IF($BY$1&lt;VLOOKUP(AC346,[2]ActorTable!$1:$1048576,MATCH("업데이트순번",[2]ActorTable!$1:$1,0),0),"업데이트순번이상",""),
"그외없음")))</f>
        <v/>
      </c>
      <c r="AI346" s="11" t="str">
        <f>IF(OR(ISNUMBER(AC346),AC346="삭제",ISBLANK(AC346)),"",
IF(LEFT(AC346,5)="Equip",IF(MID(AC346,7,1)="4","전설",""),
IF(LEFT(AC346,5)="Actor",IF(MID(AC346,7,1)="2","전설",""),
"그외없음")))</f>
        <v/>
      </c>
      <c r="AJ346" t="str">
        <f>IF(ISBLANK($AB346),"",
IF(AND($B346&gt;=VLOOKUP($AB346,$AP:$AS,3,0),$B346&lt;=VLOOKUP($AB346,$AP:$AS,4,0)),"","슬롯타입이상"))</f>
        <v/>
      </c>
      <c r="AK346" t="str">
        <f>IF(OR(
  AND(NOT(ISERROR(FIND("상자",AB346))),ISBLANK(AC346)),
  AND(ISBLANK(AB346),ISBLANK(AC346)),
  AND(NOT(ISERROR(FIND("안 지정",AB346))),ISNUMBER(AC346))),"",
IF(AND(NOT(ISERROR(FIND("상자",AB346))),NOT(ISBLANK(AC346))),"밸류불필요",
IF(AND(NOT(ISERROR(FIND("안 지정",AB346))),NOT(ISNUMBER(AC346))),"숫자필요",
IF(NOT(ISERROR(FIND("장비",AB346))),
  IFERROR(VLOOKUP(AC346,[1]EquipTable!$A:$T,MATCH("이름참고",[1]EquipTable!$1:$1,0),0),"장비없음"),
IF(NOT(ISERROR(FIND("캐릭터",AB346))),
  IFERROR(VLOOKUP(AC346,[2]ActorTable!$A:$H,MATCH("이름참고",[2]ActorTable!$1:$1,0),0),"캐릭터없음"),
"")))))</f>
        <v/>
      </c>
      <c r="AL346">
        <v>1</v>
      </c>
      <c r="AM346" t="str">
        <f ca="1">IF(ROW()=2,AN346,OFFSET(AM346,-1,0)&amp;IF(LEN(AN346)=0,"",","&amp;AN346))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dy":31,"sl":10},{"dy":1,"sl":11,"tp":"fl1","vl":"Actor3231","cn":1,"pt":"DI","pp":775,"pr":299},{"dy":2,"sl":11,"tp":"fl1","vl":"Actor3231","cn":1,"pt":"DI","pp":775,"pr":299},{"dy":3,"sl":11},{"dy":4,"sl":11}</v>
      </c>
      <c r="AN346" t="str">
        <f ca="1">IF(AL346&lt;&gt;1,"",
"{"""&amp;A$1&amp;""":"&amp;A346
&amp;","""&amp;B$1&amp;""":"&amp;B346
&amp;IF(LEN(AA346)=0,"",","""&amp;AA$1&amp;""":"""&amp;AA346&amp;"""")
&amp;IF(LEN(AC346)=0,"",","""&amp;AC$1&amp;""":"""&amp;AC346&amp;"""")
&amp;IF(LEN(AD346)=0,"",","""&amp;AD$1&amp;""":"&amp;AD346)
&amp;IF(LEN(AE346)=0,"",","""&amp;AE$1&amp;""":"""&amp;AE346&amp;"""")
&amp;IF(LEN(AF346)=0,"",","""&amp;AF$1&amp;""":"&amp;AF346)
&amp;IF(LEN(AG346)=0,"",","""&amp;AG$1&amp;""":"&amp;AG346)&amp;"}")</f>
        <v>{"dy":4,"sl":11}</v>
      </c>
    </row>
    <row r="347" spans="1:40">
      <c r="A347">
        <v>5</v>
      </c>
      <c r="B347">
        <v>11</v>
      </c>
      <c r="C347">
        <f>IF(B347&lt;=9,0,
IF(B347=10,1,2))</f>
        <v>2</v>
      </c>
      <c r="D347">
        <f ca="1">RAND()</f>
        <v>0.11991409223506777</v>
      </c>
      <c r="E347">
        <f ca="1">RAND()</f>
        <v>0.49499052987159009</v>
      </c>
      <c r="F347">
        <f ca="1">RAND()</f>
        <v>0.9464592901680543</v>
      </c>
      <c r="G347">
        <f ca="1">RAND()</f>
        <v>0.55510936919198972</v>
      </c>
      <c r="H347">
        <f ca="1">RAND()</f>
        <v>0.93369614915342281</v>
      </c>
      <c r="I347">
        <f ca="1">RAND()</f>
        <v>0.41487361828946756</v>
      </c>
      <c r="M347" t="str">
        <f ca="1">IF(LEN(J347)&lt;&gt;0,J347,VLOOKUP(D347+$B347,$BJ:$BK,MATCH($BK$1,$BJ$1:$BK$1,0),1))</f>
        <v>삭제</v>
      </c>
      <c r="N347" t="str">
        <f ca="1">IF(LEN(K347)&lt;&gt;0,
  IF(LEN($J347)=0,"두 칸 모두 입력",
  IF($J347="지정 장비",K347,INDEX($CA:$CA,MATCH(K347,$CB:$CB,0)))),
IF($M347="삭제","삭제",
IF($M347="지정 장비",VLOOKUP($E347,OFFSET($BS:$BV,0,IF($B347=6,1,IF($B347=7,2,0))),MATCH($BV$1,OFFSET($BS$1:$BV$1,0,IF($B347=6,1,IF($B347=7,2,0))),0),1),
IF(OR($M347="캐릭터 상자 일반등급",$M347="캐릭터 상자 영웅등급"),"삭제",
IF(OR($M347="지정 캐릭터",$M347="지정 캐릭터 PP",IF(ISERROR(FIND("지정 캐릭터 LBP",$M347)),0,1)),
  IF(AND(OR($B347=10,$B347=11),$M347=OFFSET($M347,-1,0)),OFFSET(N347,-1,0),VLOOKUP($E347,$BZ:$CA,MATCH($CA$1,$BZ$1:$CA$1,0),1)),
IF(OR($M347="안 지정 캐릭터 영웅등급",$M347="안 지정 캐릭터 PP 일반등급",$M347="안 지정 캐릭터 PP 영웅등급"),
  IF(AND(OR($B347=10,$B347=11),$M347=OFFSET($M347,-1,0)),OFFSET(N347,-1,0),INT($E347*100000)),
"그외없음"))))))</f>
        <v>삭제</v>
      </c>
      <c r="O347" t="str">
        <f ca="1">IF(LEN(L347)&lt;&gt;0,
  IF(OR(LEN($J347)=0,LEN($K347)=0),"세 칸 모두 입력",L347),
IF($M347="삭제","삭제",
IF(OR($M347="지정 장비",$M347="캐릭터 상자 일반등급",$M347="캐릭터 상자 영웅등급",$M347="지정 캐릭터",IF(ISERROR(FIND("지정 캐릭터 LBP",$M347)),0,1),$M347="안 지정 캐릭터 영웅등급"),1,
IF($M347="지정 캐릭터 PP",
  IF(AND(OR($B347=10,$B347=11),$M347=OFFSET($M347,-1,0)),OFFSET(O347,-1,0),
    VLOOKUP($M347,$AP:$BB,MATCH($AX$1,$AP$1:$BB$1,0),0)+INT($E347*(VLOOKUP($M347,$AP:$BB,MATCH($AY$1,$AP$1:$BB$1,0),0)-VLOOKUP($M347,$AP:$BB,MATCH($AX$1,$AP$1:$BB$1,0),0)+1))),
IF(OR($M347="안 지정 캐릭터 PP 일반등급",$M347="안 지정 캐릭터 PP 영웅등급"),
  IF(AND(OR($B347=10,$B347=11),$M347=OFFSET($M347,-1,0)),OFFSET(O347,-1,0),
    VLOOKUP($M347,$AP:$BB,MATCH($AX$1,$AP$1:$BB$1,0),0)+INT($E347*(VLOOKUP($M347,$AP:$BB,MATCH($AY$1,$AP$1:$BB$1,0),0)-VLOOKUP($M347,$AP:$BB,MATCH($AX$1,$AP$1:$BB$1,0),0)+1))),
"그외없음")))))</f>
        <v>삭제</v>
      </c>
      <c r="P347" t="str">
        <f ca="1">IF($M347="삭제","삭제",
IF($M347="지정 장비",
  IF(ISBLANK(VLOOKUP($N347,[1]EquipTable!$1:$1048576,MATCH("표준 GO pr Min",[1]EquipTable!$1:$1,0),0)),"DI",
    IF(ISBLANK(VLOOKUP($N347,[1]EquipTable!$1:$1048576,MATCH("표준 DI pr Min",[1]EquipTable!$1:$1,0),0)),"GO",
      IF(G347&lt;IF($B347&lt;=1,0.5,0.25),"DI","GO"))),
IF(OR($M347="캐릭터 상자 일반등급",$M347="캐릭터 상자 영웅등급"),"DI",
IF(OR($M347="지정 캐릭터",IF(ISERROR(FIND("지정 캐릭터 LBP",$M347)),0,1),$M347="안 지정 캐릭터 영웅등급"),"DI",
IF($M347="지정 캐릭터 PP","DI",
IF(OR($M347="안 지정 캐릭터 PP 일반등급",$M347="안 지정 캐릭터 PP 영웅등급"),"GO",
"그외없음"))))))</f>
        <v>삭제</v>
      </c>
      <c r="Q347" t="str">
        <f ca="1">IF($M347="삭제","삭제",
IF($P347="GO","삭제",
IF($M347="지정 장비",
  IF(ISBLANK(VLOOKUP($N347,[1]EquipTable!$1:$1048576,MATCH("표준 DI pp Min",[1]EquipTable!$1:$1,0),0)),"삭제",
    VLOOKUP($N347,[1]EquipTable!$1:$1048576,MATCH("표준 DI pp Min",[1]EquipTable!$1:$1,0),0)+INT($H347*(VLOOKUP($N347,[1]EquipTable!$1:$1048576,MATCH("표준 DI pp Max",[1]EquipTable!$1:$1,0),0)-VLOOKUP($N347,[1]EquipTable!$1:$1048576,MATCH("표준 DI pp Min",[1]EquipTable!$1:$1,0),0)+1))),
IF(OR($M347="캐릭터 상자 일반등급",$M347="캐릭터 상자 영웅등급"),"삭제",
IF(OR($M347="지정 캐릭터",IF(ISERROR(FIND("지정 캐릭터 LBP",$M347)),0,1)),
  IF(AND(OR($B347=10,$B347=11),$M347=OFFSET($M347,-1,0)),OFFSET(Q347,-1,0),
    IF(ISBLANK(VLOOKUP($N347,[2]ActorTable!$1:$1048576,MATCH("표준 DI pp Min",[2]ActorTable!$1:$1,0),0)),"삭제",
      INT(VLOOKUP($M347,$AP:$BC,MATCH($AZ$1,$AP$1:$BC$1,0),0)*(VLOOKUP($N347,[2]ActorTable!$1:$1048576,MATCH("표준 DI pp Min",[2]ActorTable!$1:$1,0),0)+$H347*(VLOOKUP($N347,[2]ActorTable!$1:$1048576,MATCH("표준 DI pp Max",[2]ActorTable!$1:$1,0),0)-VLOOKUP($N347,[2]ActorTable!$1:$1048576,MATCH("표준 DI pp Min",[2]ActorTable!$1:$1,0),0)+1))))),
IF($M347="안 지정 캐릭터 영웅등급",
  IF(AND(OR($B347=10,$B347=11),$M347=OFFSET($M347,-1,0)),OFFSET(Q347,-1,0),
    VLOOKUP($M347,$AP:$BC,MATCH($BB$1,$AP$1:$BC$1,0),0)+INT($H347*(VLOOKUP($M347,$AP:$BC,MATCH($BC$1,$AP$1:$BC$1,0),0)-VLOOKUP($M347,$AP:$BC,MATCH($BB$1,$AP$1:$BC$1,0),0)+1))),
IF($M347="지정 캐릭터 PP",
  IF(AND(OR($B347=10,$B347=11),$M347=OFFSET($M347,-1,0)),OFFSET(Q347,-1,0),
    INT($O347*VLOOKUP($M347,$AP:$BC,MATCH($AZ$1,$AP$1:$BC$1,0),0)*IF($O347&lt;=15,1,1+($O347-15)^0.5/8)*CHOOSE(MID($N347,7,1)+1,1,1.25,2))),
"그외없음")))))))</f>
        <v>삭제</v>
      </c>
      <c r="R347" t="str">
        <f ca="1">IF($M347="삭제","삭제",
IF($M347="지정 장비",
  IF($P347="DI",
    VLOOKUP($N347,[1]EquipTable!$1:$1048576,MATCH("표준 DI pr Min",[1]EquipTable!$1:$1,0),0)+INT($I347*(VLOOKUP($N347,[1]EquipTable!$1:$1048576,MATCH("표준 DI pr Max",[1]EquipTable!$1:$1,0),0)-VLOOKUP($N347,[1]EquipTable!$1:$1048576,MATCH("표준 DI pr Min",[1]EquipTable!$1:$1,0),0)+1)),
    ROUNDDOWN(VLOOKUP($N347,[1]EquipTable!$1:$1048576,MATCH("표준 GO pr Min",[1]EquipTable!$1:$1,0),0)+INT($I347*(VLOOKUP($N347,[1]EquipTable!$1:$1048576,MATCH("표준 GO pr Max",[1]EquipTable!$1:$1,0),0)-VLOOKUP($N347,[1]EquipTable!$1:$1048576,MATCH("표준 GO pr Min",[1]EquipTable!$1:$1,0),0)+100)),-2)),
IF(OR($M347="캐릭터 상자 일반등급",$M347="캐릭터 상자 영웅등급"),VLOOKUP($M347,$AP:$BC,MATCH($AZ$1,$AP$1:$BC$1,0),0),
IF(OR($M347="지정 캐릭터",IF(ISERROR(FIND("지정 캐릭터 LBP",$M347)),0,1)),
  IF(AND(OR($B347=10,$B347=11),$M347=OFFSET($M347,-1,0)),OFFSET(R347,-1,0),
    INT(VLOOKUP($M347,$AP:$BC,MATCH($AZ$1,$AP$1:$BC$1,0),0)*(VLOOKUP($N347,[2]ActorTable!$1:$1048576,MATCH("표준 DI pr Min",[2]ActorTable!$1:$1,0),0)+$I347*(VLOOKUP($N347,[2]ActorTable!$1:$1048576,MATCH("표준 DI pr Max",[2]ActorTable!$1:$1,0),0)-VLOOKUP($N347,[2]ActorTable!$1:$1048576,MATCH("표준 DI pr Min",[2]ActorTable!$1:$1,0),0)+1)))),
IF($M347="안 지정 캐릭터 영웅등급",
  IF(AND(OR($B347=10,$B347=11),$M347=OFFSET($M347,-1,0)),OFFSET(R347,-1,0),
    VLOOKUP($M347,$AP:$BC,MATCH($AZ$1,$AP$1:$BC$1,0),0)+INT($I347*(VLOOKUP($M347,$AP:$BC,MATCH($BA$1,$AP$1:$BC$1,0),0)-VLOOKUP($M347,$AP:$BC,MATCH($AZ$1,$AP$1:$BC$1,0),0)+1))),
IF($M347="지정 캐릭터 PP",
  IF(AND(OR($B347=10,$B347=11),$M347=OFFSET($M347,-1,0)),OFFSET(R347,-1,0),
    INT($O347*VLOOKUP($M347,$AP:$BC,MATCH($AZ$1,$AP$1:$BC$1,0),0)*IF($O347&lt;=15,1,1+($O347-15)^0.5/8)*CHOOSE(MID($N347,7,1)+1,1,1.25,2)*(VLOOKUP($M347,$AP:$BC,MATCH($BA$1,$AP$1:$BC$1,0),0)+$I347*(VLOOKUP($M347,$AP:$BC,MATCH($BB$1,$AP$1:$BC$1,0),0)-VLOOKUP($M347,$AP:$BC,MATCH($BA$1,$AP$1:$BC$1,0),0))))),
IF(OR($M347="안 지정 캐릭터 PP 일반등급",$M347="안 지정 캐릭터 PP 영웅등급"),
  IF(AND(OR($B347=10,$B347=11),$M347=OFFSET($M347,-1,0)),OFFSET(R347,-1,0),
    $O347*VLOOKUP($M347,$AP:$BC,MATCH($AZ$1,$AP$1:$BC$1,0),0)),
"그외없음")))))))</f>
        <v>삭제</v>
      </c>
      <c r="S347" t="str">
        <f ca="1">IF(OR(ISNUMBER(N347),N347="삭제",ISBLANK(N347)),"",
IF(LEFT(N347,5)="Equip",
  IF($BP$1&lt;VLOOKUP(N347,[1]EquipTable!$1:$1048576,MATCH("업데이트순번",[1]EquipTable!$1:$1,0),0),"업데이트순번이상",""),
IF(LEFT(N347,5)="Actor",
  IF($BY$1&lt;VLOOKUP(N347,[2]ActorTable!$1:$1048576,MATCH("업데이트순번",[2]ActorTable!$1:$1,0),0),"업데이트순번이상",""),
"그외없음")))</f>
        <v/>
      </c>
      <c r="T347" t="str">
        <f ca="1">IF(OR(ISNUMBER(N347),N347="삭제",ISBLANK(N347)),"",
IF(LEFT(N347,5)="Equip",IF(MID(N347,7,1)="4","전설",""),
IF(LEFT(N347,5)="Actor",IF(MID(N347,7,1)="2","전설",""),
"그외없음")))</f>
        <v/>
      </c>
      <c r="AA347" t="str">
        <f ca="1">IF(ISBLANK(AB347),"",
VLOOKUP(AB347,OFFSET(INDIRECT("$A:$B"),0,MATCH(AB$1&amp;"_Verify",INDIRECT("$1:$1"),0)-1),2,0)
)</f>
        <v>fl6</v>
      </c>
      <c r="AB347" t="s">
        <v>439</v>
      </c>
      <c r="AC347" t="s">
        <v>494</v>
      </c>
      <c r="AD347">
        <v>1</v>
      </c>
      <c r="AE347" t="s">
        <v>129</v>
      </c>
      <c r="AF347">
        <v>80</v>
      </c>
      <c r="AG347">
        <v>49</v>
      </c>
      <c r="AH347" t="str">
        <f>IF(OR(ISNUMBER(AC347),AC347="삭제",ISBLANK(AC347)),"",
IF(LEFT(AC347,5)="Equip",
  IF($BP$1&lt;VLOOKUP(AC347,[1]EquipTable!$1:$1048576,MATCH("업데이트순번",[1]EquipTable!$1:$1,0),0),"업데이트순번이상",""),
IF(LEFT(AC347,5)="Actor",
  IF($BY$1&lt;VLOOKUP(AC347,[2]ActorTable!$1:$1048576,MATCH("업데이트순번",[2]ActorTable!$1:$1,0),0),"업데이트순번이상",""),
"그외없음")))</f>
        <v/>
      </c>
      <c r="AI347" s="11" t="str">
        <f>IF(OR(ISNUMBER(AC347),AC347="삭제",ISBLANK(AC347)),"",
IF(LEFT(AC347,5)="Equip",IF(MID(AC347,7,1)="4","전설",""),
IF(LEFT(AC347,5)="Actor",IF(MID(AC347,7,1)="2","전설",""),
"그외없음")))</f>
        <v/>
      </c>
      <c r="AJ347" t="str">
        <f>IF(ISBLANK($AB347),"",
IF(AND($B347&gt;=VLOOKUP($AB347,$AP:$AS,3,0),$B347&lt;=VLOOKUP($AB347,$AP:$AS,4,0)),"","슬롯타입이상"))</f>
        <v/>
      </c>
      <c r="AK347" t="str">
        <f>IF(OR(
  AND(NOT(ISERROR(FIND("상자",AB347))),ISBLANK(AC347)),
  AND(ISBLANK(AB347),ISBLANK(AC347)),
  AND(NOT(ISERROR(FIND("안 지정",AB347))),ISNUMBER(AC347))),"",
IF(AND(NOT(ISERROR(FIND("상자",AB347))),NOT(ISBLANK(AC347))),"밸류불필요",
IF(AND(NOT(ISERROR(FIND("안 지정",AB347))),NOT(ISNUMBER(AC347))),"숫자필요",
IF(NOT(ISERROR(FIND("장비",AB347))),
  IFERROR(VLOOKUP(AC347,[1]EquipTable!$A:$T,MATCH("이름참고",[1]EquipTable!$1:$1,0),0),"장비없음"),
IF(NOT(ISERROR(FIND("캐릭터",AB347))),
  IFERROR(VLOOKUP(AC347,[2]ActorTable!$A:$H,MATCH("이름참고",[2]ActorTable!$1:$1,0),0),"캐릭터없음"),
"")))))</f>
        <v>딘즈</v>
      </c>
      <c r="AL347">
        <v>1</v>
      </c>
      <c r="AM347" t="str">
        <f ca="1">IF(ROW()=2,AN347,OFFSET(AM347,-1,0)&amp;IF(LEN(AN347)=0,"",","&amp;AN347))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dy":31,"sl":10},{"dy":1,"sl":11,"tp":"fl1","vl":"Actor3231","cn":1,"pt":"DI","pp":775,"pr":299},{"dy":2,"sl":11,"tp":"fl1","vl":"Actor3231","cn":1,"pt":"DI","pp":775,"pr":299},{"dy":3,"sl":11},{"dy":4,"sl":11},{"dy":5,"sl":11,"tp":"fl6","vl":"Actor3022","cn":1,"pt":"DI","pp":80,"pr":49}</v>
      </c>
      <c r="AN347" t="str">
        <f ca="1">IF(AL347&lt;&gt;1,"",
"{"""&amp;A$1&amp;""":"&amp;A347
&amp;","""&amp;B$1&amp;""":"&amp;B347
&amp;IF(LEN(AA347)=0,"",","""&amp;AA$1&amp;""":"""&amp;AA347&amp;"""")
&amp;IF(LEN(AC347)=0,"",","""&amp;AC$1&amp;""":"""&amp;AC347&amp;"""")
&amp;IF(LEN(AD347)=0,"",","""&amp;AD$1&amp;""":"&amp;AD347)
&amp;IF(LEN(AE347)=0,"",","""&amp;AE$1&amp;""":"""&amp;AE347&amp;"""")
&amp;IF(LEN(AF347)=0,"",","""&amp;AF$1&amp;""":"&amp;AF347)
&amp;IF(LEN(AG347)=0,"",","""&amp;AG$1&amp;""":"&amp;AG347)&amp;"}")</f>
        <v>{"dy":5,"sl":11,"tp":"fl6","vl":"Actor3022","cn":1,"pt":"DI","pp":80,"pr":49}</v>
      </c>
    </row>
    <row r="348" spans="1:40">
      <c r="A348">
        <v>6</v>
      </c>
      <c r="B348">
        <v>11</v>
      </c>
      <c r="C348">
        <f>IF(B348&lt;=9,0,
IF(B348=10,1,2))</f>
        <v>2</v>
      </c>
      <c r="D348">
        <f ca="1">RAND()</f>
        <v>0.69507621859154722</v>
      </c>
      <c r="E348">
        <f ca="1">RAND()</f>
        <v>0.29006391924850505</v>
      </c>
      <c r="F348">
        <f ca="1">RAND()</f>
        <v>0.65263197031306719</v>
      </c>
      <c r="G348">
        <f ca="1">RAND()</f>
        <v>0.9857535906945788</v>
      </c>
      <c r="H348">
        <f ca="1">RAND()</f>
        <v>0.9055994922889522</v>
      </c>
      <c r="I348">
        <f ca="1">RAND()</f>
        <v>6.5230957164836845E-2</v>
      </c>
      <c r="M348" t="str">
        <f ca="1">IF(LEN(J348)&lt;&gt;0,J348,VLOOKUP(D348+$B348,$BJ:$BK,MATCH($BK$1,$BJ$1:$BK$1,0),1))</f>
        <v>삭제</v>
      </c>
      <c r="N348" t="str">
        <f ca="1">IF(LEN(K348)&lt;&gt;0,
  IF(LEN($J348)=0,"두 칸 모두 입력",
  IF($J348="지정 장비",K348,INDEX($CA:$CA,MATCH(K348,$CB:$CB,0)))),
IF($M348="삭제","삭제",
IF($M348="지정 장비",VLOOKUP($E348,OFFSET($BS:$BV,0,IF($B348=6,1,IF($B348=7,2,0))),MATCH($BV$1,OFFSET($BS$1:$BV$1,0,IF($B348=6,1,IF($B348=7,2,0))),0),1),
IF(OR($M348="캐릭터 상자 일반등급",$M348="캐릭터 상자 영웅등급"),"삭제",
IF(OR($M348="지정 캐릭터",$M348="지정 캐릭터 PP",IF(ISERROR(FIND("지정 캐릭터 LBP",$M348)),0,1)),
  IF(AND(OR($B348=10,$B348=11),$M348=OFFSET($M348,-1,0)),OFFSET(N348,-1,0),VLOOKUP($E348,$BZ:$CA,MATCH($CA$1,$BZ$1:$CA$1,0),1)),
IF(OR($M348="안 지정 캐릭터 영웅등급",$M348="안 지정 캐릭터 PP 일반등급",$M348="안 지정 캐릭터 PP 영웅등급"),
  IF(AND(OR($B348=10,$B348=11),$M348=OFFSET($M348,-1,0)),OFFSET(N348,-1,0),INT($E348*100000)),
"그외없음"))))))</f>
        <v>삭제</v>
      </c>
      <c r="O348" t="str">
        <f ca="1">IF(LEN(L348)&lt;&gt;0,
  IF(OR(LEN($J348)=0,LEN($K348)=0),"세 칸 모두 입력",L348),
IF($M348="삭제","삭제",
IF(OR($M348="지정 장비",$M348="캐릭터 상자 일반등급",$M348="캐릭터 상자 영웅등급",$M348="지정 캐릭터",IF(ISERROR(FIND("지정 캐릭터 LBP",$M348)),0,1),$M348="안 지정 캐릭터 영웅등급"),1,
IF($M348="지정 캐릭터 PP",
  IF(AND(OR($B348=10,$B348=11),$M348=OFFSET($M348,-1,0)),OFFSET(O348,-1,0),
    VLOOKUP($M348,$AP:$BB,MATCH($AX$1,$AP$1:$BB$1,0),0)+INT($E348*(VLOOKUP($M348,$AP:$BB,MATCH($AY$1,$AP$1:$BB$1,0),0)-VLOOKUP($M348,$AP:$BB,MATCH($AX$1,$AP$1:$BB$1,0),0)+1))),
IF(OR($M348="안 지정 캐릭터 PP 일반등급",$M348="안 지정 캐릭터 PP 영웅등급"),
  IF(AND(OR($B348=10,$B348=11),$M348=OFFSET($M348,-1,0)),OFFSET(O348,-1,0),
    VLOOKUP($M348,$AP:$BB,MATCH($AX$1,$AP$1:$BB$1,0),0)+INT($E348*(VLOOKUP($M348,$AP:$BB,MATCH($AY$1,$AP$1:$BB$1,0),0)-VLOOKUP($M348,$AP:$BB,MATCH($AX$1,$AP$1:$BB$1,0),0)+1))),
"그외없음")))))</f>
        <v>삭제</v>
      </c>
      <c r="P348" t="str">
        <f ca="1">IF($M348="삭제","삭제",
IF($M348="지정 장비",
  IF(ISBLANK(VLOOKUP($N348,[1]EquipTable!$1:$1048576,MATCH("표준 GO pr Min",[1]EquipTable!$1:$1,0),0)),"DI",
    IF(ISBLANK(VLOOKUP($N348,[1]EquipTable!$1:$1048576,MATCH("표준 DI pr Min",[1]EquipTable!$1:$1,0),0)),"GO",
      IF(G348&lt;IF($B348&lt;=1,0.5,0.25),"DI","GO"))),
IF(OR($M348="캐릭터 상자 일반등급",$M348="캐릭터 상자 영웅등급"),"DI",
IF(OR($M348="지정 캐릭터",IF(ISERROR(FIND("지정 캐릭터 LBP",$M348)),0,1),$M348="안 지정 캐릭터 영웅등급"),"DI",
IF($M348="지정 캐릭터 PP","DI",
IF(OR($M348="안 지정 캐릭터 PP 일반등급",$M348="안 지정 캐릭터 PP 영웅등급"),"GO",
"그외없음"))))))</f>
        <v>삭제</v>
      </c>
      <c r="Q348" t="str">
        <f ca="1">IF($M348="삭제","삭제",
IF($P348="GO","삭제",
IF($M348="지정 장비",
  IF(ISBLANK(VLOOKUP($N348,[1]EquipTable!$1:$1048576,MATCH("표준 DI pp Min",[1]EquipTable!$1:$1,0),0)),"삭제",
    VLOOKUP($N348,[1]EquipTable!$1:$1048576,MATCH("표준 DI pp Min",[1]EquipTable!$1:$1,0),0)+INT($H348*(VLOOKUP($N348,[1]EquipTable!$1:$1048576,MATCH("표준 DI pp Max",[1]EquipTable!$1:$1,0),0)-VLOOKUP($N348,[1]EquipTable!$1:$1048576,MATCH("표준 DI pp Min",[1]EquipTable!$1:$1,0),0)+1))),
IF(OR($M348="캐릭터 상자 일반등급",$M348="캐릭터 상자 영웅등급"),"삭제",
IF(OR($M348="지정 캐릭터",IF(ISERROR(FIND("지정 캐릭터 LBP",$M348)),0,1)),
  IF(AND(OR($B348=10,$B348=11),$M348=OFFSET($M348,-1,0)),OFFSET(Q348,-1,0),
    IF(ISBLANK(VLOOKUP($N348,[2]ActorTable!$1:$1048576,MATCH("표준 DI pp Min",[2]ActorTable!$1:$1,0),0)),"삭제",
      INT(VLOOKUP($M348,$AP:$BC,MATCH($AZ$1,$AP$1:$BC$1,0),0)*(VLOOKUP($N348,[2]ActorTable!$1:$1048576,MATCH("표준 DI pp Min",[2]ActorTable!$1:$1,0),0)+$H348*(VLOOKUP($N348,[2]ActorTable!$1:$1048576,MATCH("표준 DI pp Max",[2]ActorTable!$1:$1,0),0)-VLOOKUP($N348,[2]ActorTable!$1:$1048576,MATCH("표준 DI pp Min",[2]ActorTable!$1:$1,0),0)+1))))),
IF($M348="안 지정 캐릭터 영웅등급",
  IF(AND(OR($B348=10,$B348=11),$M348=OFFSET($M348,-1,0)),OFFSET(Q348,-1,0),
    VLOOKUP($M348,$AP:$BC,MATCH($BB$1,$AP$1:$BC$1,0),0)+INT($H348*(VLOOKUP($M348,$AP:$BC,MATCH($BC$1,$AP$1:$BC$1,0),0)-VLOOKUP($M348,$AP:$BC,MATCH($BB$1,$AP$1:$BC$1,0),0)+1))),
IF($M348="지정 캐릭터 PP",
  IF(AND(OR($B348=10,$B348=11),$M348=OFFSET($M348,-1,0)),OFFSET(Q348,-1,0),
    INT($O348*VLOOKUP($M348,$AP:$BC,MATCH($AZ$1,$AP$1:$BC$1,0),0)*IF($O348&lt;=15,1,1+($O348-15)^0.5/8)*CHOOSE(MID($N348,7,1)+1,1,1.25,2))),
"그외없음")))))))</f>
        <v>삭제</v>
      </c>
      <c r="R348" t="str">
        <f ca="1">IF($M348="삭제","삭제",
IF($M348="지정 장비",
  IF($P348="DI",
    VLOOKUP($N348,[1]EquipTable!$1:$1048576,MATCH("표준 DI pr Min",[1]EquipTable!$1:$1,0),0)+INT($I348*(VLOOKUP($N348,[1]EquipTable!$1:$1048576,MATCH("표준 DI pr Max",[1]EquipTable!$1:$1,0),0)-VLOOKUP($N348,[1]EquipTable!$1:$1048576,MATCH("표준 DI pr Min",[1]EquipTable!$1:$1,0),0)+1)),
    ROUNDDOWN(VLOOKUP($N348,[1]EquipTable!$1:$1048576,MATCH("표준 GO pr Min",[1]EquipTable!$1:$1,0),0)+INT($I348*(VLOOKUP($N348,[1]EquipTable!$1:$1048576,MATCH("표준 GO pr Max",[1]EquipTable!$1:$1,0),0)-VLOOKUP($N348,[1]EquipTable!$1:$1048576,MATCH("표준 GO pr Min",[1]EquipTable!$1:$1,0),0)+100)),-2)),
IF(OR($M348="캐릭터 상자 일반등급",$M348="캐릭터 상자 영웅등급"),VLOOKUP($M348,$AP:$BC,MATCH($AZ$1,$AP$1:$BC$1,0),0),
IF(OR($M348="지정 캐릭터",IF(ISERROR(FIND("지정 캐릭터 LBP",$M348)),0,1)),
  IF(AND(OR($B348=10,$B348=11),$M348=OFFSET($M348,-1,0)),OFFSET(R348,-1,0),
    INT(VLOOKUP($M348,$AP:$BC,MATCH($AZ$1,$AP$1:$BC$1,0),0)*(VLOOKUP($N348,[2]ActorTable!$1:$1048576,MATCH("표준 DI pr Min",[2]ActorTable!$1:$1,0),0)+$I348*(VLOOKUP($N348,[2]ActorTable!$1:$1048576,MATCH("표준 DI pr Max",[2]ActorTable!$1:$1,0),0)-VLOOKUP($N348,[2]ActorTable!$1:$1048576,MATCH("표준 DI pr Min",[2]ActorTable!$1:$1,0),0)+1)))),
IF($M348="안 지정 캐릭터 영웅등급",
  IF(AND(OR($B348=10,$B348=11),$M348=OFFSET($M348,-1,0)),OFFSET(R348,-1,0),
    VLOOKUP($M348,$AP:$BC,MATCH($AZ$1,$AP$1:$BC$1,0),0)+INT($I348*(VLOOKUP($M348,$AP:$BC,MATCH($BA$1,$AP$1:$BC$1,0),0)-VLOOKUP($M348,$AP:$BC,MATCH($AZ$1,$AP$1:$BC$1,0),0)+1))),
IF($M348="지정 캐릭터 PP",
  IF(AND(OR($B348=10,$B348=11),$M348=OFFSET($M348,-1,0)),OFFSET(R348,-1,0),
    INT($O348*VLOOKUP($M348,$AP:$BC,MATCH($AZ$1,$AP$1:$BC$1,0),0)*IF($O348&lt;=15,1,1+($O348-15)^0.5/8)*CHOOSE(MID($N348,7,1)+1,1,1.25,2)*(VLOOKUP($M348,$AP:$BC,MATCH($BA$1,$AP$1:$BC$1,0),0)+$I348*(VLOOKUP($M348,$AP:$BC,MATCH($BB$1,$AP$1:$BC$1,0),0)-VLOOKUP($M348,$AP:$BC,MATCH($BA$1,$AP$1:$BC$1,0),0))))),
IF(OR($M348="안 지정 캐릭터 PP 일반등급",$M348="안 지정 캐릭터 PP 영웅등급"),
  IF(AND(OR($B348=10,$B348=11),$M348=OFFSET($M348,-1,0)),OFFSET(R348,-1,0),
    $O348*VLOOKUP($M348,$AP:$BC,MATCH($AZ$1,$AP$1:$BC$1,0),0)),
"그외없음")))))))</f>
        <v>삭제</v>
      </c>
      <c r="S348" t="str">
        <f ca="1">IF(OR(ISNUMBER(N348),N348="삭제",ISBLANK(N348)),"",
IF(LEFT(N348,5)="Equip",
  IF($BP$1&lt;VLOOKUP(N348,[1]EquipTable!$1:$1048576,MATCH("업데이트순번",[1]EquipTable!$1:$1,0),0),"업데이트순번이상",""),
IF(LEFT(N348,5)="Actor",
  IF($BY$1&lt;VLOOKUP(N348,[2]ActorTable!$1:$1048576,MATCH("업데이트순번",[2]ActorTable!$1:$1,0),0),"업데이트순번이상",""),
"그외없음")))</f>
        <v/>
      </c>
      <c r="T348" t="str">
        <f ca="1">IF(OR(ISNUMBER(N348),N348="삭제",ISBLANK(N348)),"",
IF(LEFT(N348,5)="Equip",IF(MID(N348,7,1)="4","전설",""),
IF(LEFT(N348,5)="Actor",IF(MID(N348,7,1)="2","전설",""),
"그외없음")))</f>
        <v/>
      </c>
      <c r="AA348" t="str">
        <f ca="1">IF(ISBLANK(AB348),"",
VLOOKUP(AB348,OFFSET(INDIRECT("$A:$B"),0,MATCH(AB$1&amp;"_Verify",INDIRECT("$1:$1"),0)-1),2,0)
)</f>
        <v>fl6</v>
      </c>
      <c r="AB348" t="s">
        <v>439</v>
      </c>
      <c r="AC348" t="s">
        <v>494</v>
      </c>
      <c r="AD348">
        <v>1</v>
      </c>
      <c r="AE348" t="s">
        <v>129</v>
      </c>
      <c r="AF348">
        <v>80</v>
      </c>
      <c r="AG348">
        <v>49</v>
      </c>
      <c r="AH348" t="str">
        <f>IF(OR(ISNUMBER(AC348),AC348="삭제",ISBLANK(AC348)),"",
IF(LEFT(AC348,5)="Equip",
  IF($BP$1&lt;VLOOKUP(AC348,[1]EquipTable!$1:$1048576,MATCH("업데이트순번",[1]EquipTable!$1:$1,0),0),"업데이트순번이상",""),
IF(LEFT(AC348,5)="Actor",
  IF($BY$1&lt;VLOOKUP(AC348,[2]ActorTable!$1:$1048576,MATCH("업데이트순번",[2]ActorTable!$1:$1,0),0),"업데이트순번이상",""),
"그외없음")))</f>
        <v/>
      </c>
      <c r="AI348" s="11" t="str">
        <f>IF(OR(ISNUMBER(AC348),AC348="삭제",ISBLANK(AC348)),"",
IF(LEFT(AC348,5)="Equip",IF(MID(AC348,7,1)="4","전설",""),
IF(LEFT(AC348,5)="Actor",IF(MID(AC348,7,1)="2","전설",""),
"그외없음")))</f>
        <v/>
      </c>
      <c r="AJ348" t="str">
        <f>IF(ISBLANK($AB348),"",
IF(AND($B348&gt;=VLOOKUP($AB348,$AP:$AS,3,0),$B348&lt;=VLOOKUP($AB348,$AP:$AS,4,0)),"","슬롯타입이상"))</f>
        <v/>
      </c>
      <c r="AK348" t="str">
        <f>IF(OR(
  AND(NOT(ISERROR(FIND("상자",AB348))),ISBLANK(AC348)),
  AND(ISBLANK(AB348),ISBLANK(AC348)),
  AND(NOT(ISERROR(FIND("안 지정",AB348))),ISNUMBER(AC348))),"",
IF(AND(NOT(ISERROR(FIND("상자",AB348))),NOT(ISBLANK(AC348))),"밸류불필요",
IF(AND(NOT(ISERROR(FIND("안 지정",AB348))),NOT(ISNUMBER(AC348))),"숫자필요",
IF(NOT(ISERROR(FIND("장비",AB348))),
  IFERROR(VLOOKUP(AC348,[1]EquipTable!$A:$T,MATCH("이름참고",[1]EquipTable!$1:$1,0),0),"장비없음"),
IF(NOT(ISERROR(FIND("캐릭터",AB348))),
  IFERROR(VLOOKUP(AC348,[2]ActorTable!$A:$H,MATCH("이름참고",[2]ActorTable!$1:$1,0),0),"캐릭터없음"),
"")))))</f>
        <v>딘즈</v>
      </c>
      <c r="AL348">
        <v>1</v>
      </c>
      <c r="AM348" t="str">
        <f ca="1">IF(ROW()=2,AN348,OFFSET(AM348,-1,0)&amp;IF(LEN(AN348)=0,"",","&amp;AN348))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dy":31,"sl":10},{"dy":1,"sl":11,"tp":"fl1","vl":"Actor3231","cn":1,"pt":"DI","pp":775,"pr":299},{"dy":2,"sl":11,"tp":"fl1","vl":"Actor3231","cn":1,"pt":"DI","pp":775,"pr":299},{"dy":3,"sl":11},{"dy":4,"sl":11},{"dy":5,"sl":11,"tp":"fl6","vl":"Actor3022","cn":1,"pt":"DI","pp":80,"pr":49},{"dy":6,"sl":11,"tp":"fl6","vl":"Actor3022","cn":1,"pt":"DI","pp":80,"pr":49}</v>
      </c>
      <c r="AN348" t="str">
        <f ca="1">IF(AL348&lt;&gt;1,"",
"{"""&amp;A$1&amp;""":"&amp;A348
&amp;","""&amp;B$1&amp;""":"&amp;B348
&amp;IF(LEN(AA348)=0,"",","""&amp;AA$1&amp;""":"""&amp;AA348&amp;"""")
&amp;IF(LEN(AC348)=0,"",","""&amp;AC$1&amp;""":"""&amp;AC348&amp;"""")
&amp;IF(LEN(AD348)=0,"",","""&amp;AD$1&amp;""":"&amp;AD348)
&amp;IF(LEN(AE348)=0,"",","""&amp;AE$1&amp;""":"""&amp;AE348&amp;"""")
&amp;IF(LEN(AF348)=0,"",","""&amp;AF$1&amp;""":"&amp;AF348)
&amp;IF(LEN(AG348)=0,"",","""&amp;AG$1&amp;""":"&amp;AG348)&amp;"}")</f>
        <v>{"dy":6,"sl":11,"tp":"fl6","vl":"Actor3022","cn":1,"pt":"DI","pp":80,"pr":49}</v>
      </c>
    </row>
    <row r="349" spans="1:40">
      <c r="A349">
        <v>7</v>
      </c>
      <c r="B349">
        <v>11</v>
      </c>
      <c r="C349">
        <f>IF(B349&lt;=9,0,
IF(B349=10,1,2))</f>
        <v>2</v>
      </c>
      <c r="D349">
        <f ca="1">RAND()</f>
        <v>0.72248151695101615</v>
      </c>
      <c r="E349">
        <f ca="1">RAND()</f>
        <v>0.56293475494961354</v>
      </c>
      <c r="F349">
        <f ca="1">RAND()</f>
        <v>0.61627707099736484</v>
      </c>
      <c r="G349">
        <f ca="1">RAND()</f>
        <v>0.37885221294148907</v>
      </c>
      <c r="H349">
        <f ca="1">RAND()</f>
        <v>2.2839317534353532E-2</v>
      </c>
      <c r="I349">
        <f ca="1">RAND()</f>
        <v>0.51474848674653284</v>
      </c>
      <c r="M349" t="str">
        <f ca="1">IF(LEN(J349)&lt;&gt;0,J349,VLOOKUP(D349+$B349,$BJ:$BK,MATCH($BK$1,$BJ$1:$BK$1,0),1))</f>
        <v>삭제</v>
      </c>
      <c r="N349" t="str">
        <f ca="1">IF(LEN(K349)&lt;&gt;0,
  IF(LEN($J349)=0,"두 칸 모두 입력",
  IF($J349="지정 장비",K349,INDEX($CA:$CA,MATCH(K349,$CB:$CB,0)))),
IF($M349="삭제","삭제",
IF($M349="지정 장비",VLOOKUP($E349,OFFSET($BS:$BV,0,IF($B349=6,1,IF($B349=7,2,0))),MATCH($BV$1,OFFSET($BS$1:$BV$1,0,IF($B349=6,1,IF($B349=7,2,0))),0),1),
IF(OR($M349="캐릭터 상자 일반등급",$M349="캐릭터 상자 영웅등급"),"삭제",
IF(OR($M349="지정 캐릭터",$M349="지정 캐릭터 PP",IF(ISERROR(FIND("지정 캐릭터 LBP",$M349)),0,1)),
  IF(AND(OR($B349=10,$B349=11),$M349=OFFSET($M349,-1,0)),OFFSET(N349,-1,0),VLOOKUP($E349,$BZ:$CA,MATCH($CA$1,$BZ$1:$CA$1,0),1)),
IF(OR($M349="안 지정 캐릭터 영웅등급",$M349="안 지정 캐릭터 PP 일반등급",$M349="안 지정 캐릭터 PP 영웅등급"),
  IF(AND(OR($B349=10,$B349=11),$M349=OFFSET($M349,-1,0)),OFFSET(N349,-1,0),INT($E349*100000)),
"그외없음"))))))</f>
        <v>삭제</v>
      </c>
      <c r="O349" t="str">
        <f ca="1">IF(LEN(L349)&lt;&gt;0,
  IF(OR(LEN($J349)=0,LEN($K349)=0),"세 칸 모두 입력",L349),
IF($M349="삭제","삭제",
IF(OR($M349="지정 장비",$M349="캐릭터 상자 일반등급",$M349="캐릭터 상자 영웅등급",$M349="지정 캐릭터",IF(ISERROR(FIND("지정 캐릭터 LBP",$M349)),0,1),$M349="안 지정 캐릭터 영웅등급"),1,
IF($M349="지정 캐릭터 PP",
  IF(AND(OR($B349=10,$B349=11),$M349=OFFSET($M349,-1,0)),OFFSET(O349,-1,0),
    VLOOKUP($M349,$AP:$BB,MATCH($AX$1,$AP$1:$BB$1,0),0)+INT($E349*(VLOOKUP($M349,$AP:$BB,MATCH($AY$1,$AP$1:$BB$1,0),0)-VLOOKUP($M349,$AP:$BB,MATCH($AX$1,$AP$1:$BB$1,0),0)+1))),
IF(OR($M349="안 지정 캐릭터 PP 일반등급",$M349="안 지정 캐릭터 PP 영웅등급"),
  IF(AND(OR($B349=10,$B349=11),$M349=OFFSET($M349,-1,0)),OFFSET(O349,-1,0),
    VLOOKUP($M349,$AP:$BB,MATCH($AX$1,$AP$1:$BB$1,0),0)+INT($E349*(VLOOKUP($M349,$AP:$BB,MATCH($AY$1,$AP$1:$BB$1,0),0)-VLOOKUP($M349,$AP:$BB,MATCH($AX$1,$AP$1:$BB$1,0),0)+1))),
"그외없음")))))</f>
        <v>삭제</v>
      </c>
      <c r="P349" t="str">
        <f ca="1">IF($M349="삭제","삭제",
IF($M349="지정 장비",
  IF(ISBLANK(VLOOKUP($N349,[1]EquipTable!$1:$1048576,MATCH("표준 GO pr Min",[1]EquipTable!$1:$1,0),0)),"DI",
    IF(ISBLANK(VLOOKUP($N349,[1]EquipTable!$1:$1048576,MATCH("표준 DI pr Min",[1]EquipTable!$1:$1,0),0)),"GO",
      IF(G349&lt;IF($B349&lt;=1,0.5,0.25),"DI","GO"))),
IF(OR($M349="캐릭터 상자 일반등급",$M349="캐릭터 상자 영웅등급"),"DI",
IF(OR($M349="지정 캐릭터",IF(ISERROR(FIND("지정 캐릭터 LBP",$M349)),0,1),$M349="안 지정 캐릭터 영웅등급"),"DI",
IF($M349="지정 캐릭터 PP","DI",
IF(OR($M349="안 지정 캐릭터 PP 일반등급",$M349="안 지정 캐릭터 PP 영웅등급"),"GO",
"그외없음"))))))</f>
        <v>삭제</v>
      </c>
      <c r="Q349" t="str">
        <f ca="1">IF($M349="삭제","삭제",
IF($P349="GO","삭제",
IF($M349="지정 장비",
  IF(ISBLANK(VLOOKUP($N349,[1]EquipTable!$1:$1048576,MATCH("표준 DI pp Min",[1]EquipTable!$1:$1,0),0)),"삭제",
    VLOOKUP($N349,[1]EquipTable!$1:$1048576,MATCH("표준 DI pp Min",[1]EquipTable!$1:$1,0),0)+INT($H349*(VLOOKUP($N349,[1]EquipTable!$1:$1048576,MATCH("표준 DI pp Max",[1]EquipTable!$1:$1,0),0)-VLOOKUP($N349,[1]EquipTable!$1:$1048576,MATCH("표준 DI pp Min",[1]EquipTable!$1:$1,0),0)+1))),
IF(OR($M349="캐릭터 상자 일반등급",$M349="캐릭터 상자 영웅등급"),"삭제",
IF(OR($M349="지정 캐릭터",IF(ISERROR(FIND("지정 캐릭터 LBP",$M349)),0,1)),
  IF(AND(OR($B349=10,$B349=11),$M349=OFFSET($M349,-1,0)),OFFSET(Q349,-1,0),
    IF(ISBLANK(VLOOKUP($N349,[2]ActorTable!$1:$1048576,MATCH("표준 DI pp Min",[2]ActorTable!$1:$1,0),0)),"삭제",
      INT(VLOOKUP($M349,$AP:$BC,MATCH($AZ$1,$AP$1:$BC$1,0),0)*(VLOOKUP($N349,[2]ActorTable!$1:$1048576,MATCH("표준 DI pp Min",[2]ActorTable!$1:$1,0),0)+$H349*(VLOOKUP($N349,[2]ActorTable!$1:$1048576,MATCH("표준 DI pp Max",[2]ActorTable!$1:$1,0),0)-VLOOKUP($N349,[2]ActorTable!$1:$1048576,MATCH("표준 DI pp Min",[2]ActorTable!$1:$1,0),0)+1))))),
IF($M349="안 지정 캐릭터 영웅등급",
  IF(AND(OR($B349=10,$B349=11),$M349=OFFSET($M349,-1,0)),OFFSET(Q349,-1,0),
    VLOOKUP($M349,$AP:$BC,MATCH($BB$1,$AP$1:$BC$1,0),0)+INT($H349*(VLOOKUP($M349,$AP:$BC,MATCH($BC$1,$AP$1:$BC$1,0),0)-VLOOKUP($M349,$AP:$BC,MATCH($BB$1,$AP$1:$BC$1,0),0)+1))),
IF($M349="지정 캐릭터 PP",
  IF(AND(OR($B349=10,$B349=11),$M349=OFFSET($M349,-1,0)),OFFSET(Q349,-1,0),
    INT($O349*VLOOKUP($M349,$AP:$BC,MATCH($AZ$1,$AP$1:$BC$1,0),0)*IF($O349&lt;=15,1,1+($O349-15)^0.5/8)*CHOOSE(MID($N349,7,1)+1,1,1.25,2))),
"그외없음")))))))</f>
        <v>삭제</v>
      </c>
      <c r="R349" t="str">
        <f ca="1">IF($M349="삭제","삭제",
IF($M349="지정 장비",
  IF($P349="DI",
    VLOOKUP($N349,[1]EquipTable!$1:$1048576,MATCH("표준 DI pr Min",[1]EquipTable!$1:$1,0),0)+INT($I349*(VLOOKUP($N349,[1]EquipTable!$1:$1048576,MATCH("표준 DI pr Max",[1]EquipTable!$1:$1,0),0)-VLOOKUP($N349,[1]EquipTable!$1:$1048576,MATCH("표준 DI pr Min",[1]EquipTable!$1:$1,0),0)+1)),
    ROUNDDOWN(VLOOKUP($N349,[1]EquipTable!$1:$1048576,MATCH("표준 GO pr Min",[1]EquipTable!$1:$1,0),0)+INT($I349*(VLOOKUP($N349,[1]EquipTable!$1:$1048576,MATCH("표준 GO pr Max",[1]EquipTable!$1:$1,0),0)-VLOOKUP($N349,[1]EquipTable!$1:$1048576,MATCH("표준 GO pr Min",[1]EquipTable!$1:$1,0),0)+100)),-2)),
IF(OR($M349="캐릭터 상자 일반등급",$M349="캐릭터 상자 영웅등급"),VLOOKUP($M349,$AP:$BC,MATCH($AZ$1,$AP$1:$BC$1,0),0),
IF(OR($M349="지정 캐릭터",IF(ISERROR(FIND("지정 캐릭터 LBP",$M349)),0,1)),
  IF(AND(OR($B349=10,$B349=11),$M349=OFFSET($M349,-1,0)),OFFSET(R349,-1,0),
    INT(VLOOKUP($M349,$AP:$BC,MATCH($AZ$1,$AP$1:$BC$1,0),0)*(VLOOKUP($N349,[2]ActorTable!$1:$1048576,MATCH("표준 DI pr Min",[2]ActorTable!$1:$1,0),0)+$I349*(VLOOKUP($N349,[2]ActorTable!$1:$1048576,MATCH("표준 DI pr Max",[2]ActorTable!$1:$1,0),0)-VLOOKUP($N349,[2]ActorTable!$1:$1048576,MATCH("표준 DI pr Min",[2]ActorTable!$1:$1,0),0)+1)))),
IF($M349="안 지정 캐릭터 영웅등급",
  IF(AND(OR($B349=10,$B349=11),$M349=OFFSET($M349,-1,0)),OFFSET(R349,-1,0),
    VLOOKUP($M349,$AP:$BC,MATCH($AZ$1,$AP$1:$BC$1,0),0)+INT($I349*(VLOOKUP($M349,$AP:$BC,MATCH($BA$1,$AP$1:$BC$1,0),0)-VLOOKUP($M349,$AP:$BC,MATCH($AZ$1,$AP$1:$BC$1,0),0)+1))),
IF($M349="지정 캐릭터 PP",
  IF(AND(OR($B349=10,$B349=11),$M349=OFFSET($M349,-1,0)),OFFSET(R349,-1,0),
    INT($O349*VLOOKUP($M349,$AP:$BC,MATCH($AZ$1,$AP$1:$BC$1,0),0)*IF($O349&lt;=15,1,1+($O349-15)^0.5/8)*CHOOSE(MID($N349,7,1)+1,1,1.25,2)*(VLOOKUP($M349,$AP:$BC,MATCH($BA$1,$AP$1:$BC$1,0),0)+$I349*(VLOOKUP($M349,$AP:$BC,MATCH($BB$1,$AP$1:$BC$1,0),0)-VLOOKUP($M349,$AP:$BC,MATCH($BA$1,$AP$1:$BC$1,0),0))))),
IF(OR($M349="안 지정 캐릭터 PP 일반등급",$M349="안 지정 캐릭터 PP 영웅등급"),
  IF(AND(OR($B349=10,$B349=11),$M349=OFFSET($M349,-1,0)),OFFSET(R349,-1,0),
    $O349*VLOOKUP($M349,$AP:$BC,MATCH($AZ$1,$AP$1:$BC$1,0),0)),
"그외없음")))))))</f>
        <v>삭제</v>
      </c>
      <c r="S349" t="str">
        <f ca="1">IF(OR(ISNUMBER(N349),N349="삭제",ISBLANK(N349)),"",
IF(LEFT(N349,5)="Equip",
  IF($BP$1&lt;VLOOKUP(N349,[1]EquipTable!$1:$1048576,MATCH("업데이트순번",[1]EquipTable!$1:$1,0),0),"업데이트순번이상",""),
IF(LEFT(N349,5)="Actor",
  IF($BY$1&lt;VLOOKUP(N349,[2]ActorTable!$1:$1048576,MATCH("업데이트순번",[2]ActorTable!$1:$1,0),0),"업데이트순번이상",""),
"그외없음")))</f>
        <v/>
      </c>
      <c r="T349" t="str">
        <f ca="1">IF(OR(ISNUMBER(N349),N349="삭제",ISBLANK(N349)),"",
IF(LEFT(N349,5)="Equip",IF(MID(N349,7,1)="4","전설",""),
IF(LEFT(N349,5)="Actor",IF(MID(N349,7,1)="2","전설",""),
"그외없음")))</f>
        <v/>
      </c>
      <c r="AA349" t="str">
        <f ca="1">IF(ISBLANK(AB349),"",
VLOOKUP(AB349,OFFSET(INDIRECT("$A:$B"),0,MATCH(AB$1&amp;"_Verify",INDIRECT("$1:$1"),0)-1),2,0)
)</f>
        <v/>
      </c>
      <c r="AH349" t="str">
        <f>IF(OR(ISNUMBER(AC349),AC349="삭제",ISBLANK(AC349)),"",
IF(LEFT(AC349,5)="Equip",
  IF($BP$1&lt;VLOOKUP(AC349,[1]EquipTable!$1:$1048576,MATCH("업데이트순번",[1]EquipTable!$1:$1,0),0),"업데이트순번이상",""),
IF(LEFT(AC349,5)="Actor",
  IF($BY$1&lt;VLOOKUP(AC349,[2]ActorTable!$1:$1048576,MATCH("업데이트순번",[2]ActorTable!$1:$1,0),0),"업데이트순번이상",""),
"그외없음")))</f>
        <v/>
      </c>
      <c r="AI349" s="11" t="str">
        <f>IF(OR(ISNUMBER(AC349),AC349="삭제",ISBLANK(AC349)),"",
IF(LEFT(AC349,5)="Equip",IF(MID(AC349,7,1)="4","전설",""),
IF(LEFT(AC349,5)="Actor",IF(MID(AC349,7,1)="2","전설",""),
"그외없음")))</f>
        <v/>
      </c>
      <c r="AJ349" t="str">
        <f>IF(ISBLANK($AB349),"",
IF(AND($B349&gt;=VLOOKUP($AB349,$AP:$AS,3,0),$B349&lt;=VLOOKUP($AB349,$AP:$AS,4,0)),"","슬롯타입이상"))</f>
        <v/>
      </c>
      <c r="AK349" t="str">
        <f>IF(OR(
  AND(NOT(ISERROR(FIND("상자",AB349))),ISBLANK(AC349)),
  AND(ISBLANK(AB349),ISBLANK(AC349)),
  AND(NOT(ISERROR(FIND("안 지정",AB349))),ISNUMBER(AC349))),"",
IF(AND(NOT(ISERROR(FIND("상자",AB349))),NOT(ISBLANK(AC349))),"밸류불필요",
IF(AND(NOT(ISERROR(FIND("안 지정",AB349))),NOT(ISNUMBER(AC349))),"숫자필요",
IF(NOT(ISERROR(FIND("장비",AB349))),
  IFERROR(VLOOKUP(AC349,[1]EquipTable!$A:$T,MATCH("이름참고",[1]EquipTable!$1:$1,0),0),"장비없음"),
IF(NOT(ISERROR(FIND("캐릭터",AB349))),
  IFERROR(VLOOKUP(AC349,[2]ActorTable!$A:$H,MATCH("이름참고",[2]ActorTable!$1:$1,0),0),"캐릭터없음"),
"")))))</f>
        <v/>
      </c>
      <c r="AL349">
        <v>1</v>
      </c>
      <c r="AM349" t="str">
        <f ca="1">IF(ROW()=2,AN349,OFFSET(AM349,-1,0)&amp;IF(LEN(AN349)=0,"",","&amp;AN349))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dy":31,"sl":10},{"dy":1,"sl":11,"tp":"fl1","vl":"Actor3231","cn":1,"pt":"DI","pp":775,"pr":299},{"dy":2,"sl":11,"tp":"fl1","vl":"Actor3231","cn":1,"pt":"DI","pp":775,"pr":299},{"dy":3,"sl":11},{"dy":4,"sl":11},{"dy":5,"sl":11,"tp":"fl6","vl":"Actor3022","cn":1,"pt":"DI","pp":80,"pr":49},{"dy":6,"sl":11,"tp":"fl6","vl":"Actor3022","cn":1,"pt":"DI","pp":80,"pr":49},{"dy":7,"sl":11}</v>
      </c>
      <c r="AN349" t="str">
        <f ca="1">IF(AL349&lt;&gt;1,"",
"{"""&amp;A$1&amp;""":"&amp;A349
&amp;","""&amp;B$1&amp;""":"&amp;B349
&amp;IF(LEN(AA349)=0,"",","""&amp;AA$1&amp;""":"""&amp;AA349&amp;"""")
&amp;IF(LEN(AC349)=0,"",","""&amp;AC$1&amp;""":"""&amp;AC349&amp;"""")
&amp;IF(LEN(AD349)=0,"",","""&amp;AD$1&amp;""":"&amp;AD349)
&amp;IF(LEN(AE349)=0,"",","""&amp;AE$1&amp;""":"""&amp;AE349&amp;"""")
&amp;IF(LEN(AF349)=0,"",","""&amp;AF$1&amp;""":"&amp;AF349)
&amp;IF(LEN(AG349)=0,"",","""&amp;AG$1&amp;""":"&amp;AG349)&amp;"}")</f>
        <v>{"dy":7,"sl":11}</v>
      </c>
    </row>
    <row r="350" spans="1:40">
      <c r="A350">
        <v>8</v>
      </c>
      <c r="B350">
        <v>11</v>
      </c>
      <c r="C350">
        <f>IF(B350&lt;=9,0,
IF(B350=10,1,2))</f>
        <v>2</v>
      </c>
      <c r="D350">
        <f ca="1">RAND()</f>
        <v>0.31483742052118646</v>
      </c>
      <c r="E350">
        <f ca="1">RAND()</f>
        <v>0.73908542511718622</v>
      </c>
      <c r="F350">
        <f ca="1">RAND()</f>
        <v>0.37607555810110249</v>
      </c>
      <c r="G350">
        <f ca="1">RAND()</f>
        <v>2.6163229678112354E-2</v>
      </c>
      <c r="H350">
        <f ca="1">RAND()</f>
        <v>0.45218241857552255</v>
      </c>
      <c r="I350">
        <f ca="1">RAND()</f>
        <v>2.5513845649670186E-2</v>
      </c>
      <c r="M350" t="str">
        <f ca="1">IF(LEN(J350)&lt;&gt;0,J350,VLOOKUP(D350+$B350,$BJ:$BK,MATCH($BK$1,$BJ$1:$BK$1,0),1))</f>
        <v>삭제</v>
      </c>
      <c r="N350" t="str">
        <f ca="1">IF(LEN(K350)&lt;&gt;0,
  IF(LEN($J350)=0,"두 칸 모두 입력",
  IF($J350="지정 장비",K350,INDEX($CA:$CA,MATCH(K350,$CB:$CB,0)))),
IF($M350="삭제","삭제",
IF($M350="지정 장비",VLOOKUP($E350,OFFSET($BS:$BV,0,IF($B350=6,1,IF($B350=7,2,0))),MATCH($BV$1,OFFSET($BS$1:$BV$1,0,IF($B350=6,1,IF($B350=7,2,0))),0),1),
IF(OR($M350="캐릭터 상자 일반등급",$M350="캐릭터 상자 영웅등급"),"삭제",
IF(OR($M350="지정 캐릭터",$M350="지정 캐릭터 PP",IF(ISERROR(FIND("지정 캐릭터 LBP",$M350)),0,1)),
  IF(AND(OR($B350=10,$B350=11),$M350=OFFSET($M350,-1,0)),OFFSET(N350,-1,0),VLOOKUP($E350,$BZ:$CA,MATCH($CA$1,$BZ$1:$CA$1,0),1)),
IF(OR($M350="안 지정 캐릭터 영웅등급",$M350="안 지정 캐릭터 PP 일반등급",$M350="안 지정 캐릭터 PP 영웅등급"),
  IF(AND(OR($B350=10,$B350=11),$M350=OFFSET($M350,-1,0)),OFFSET(N350,-1,0),INT($E350*100000)),
"그외없음"))))))</f>
        <v>삭제</v>
      </c>
      <c r="O350" t="str">
        <f ca="1">IF(LEN(L350)&lt;&gt;0,
  IF(OR(LEN($J350)=0,LEN($K350)=0),"세 칸 모두 입력",L350),
IF($M350="삭제","삭제",
IF(OR($M350="지정 장비",$M350="캐릭터 상자 일반등급",$M350="캐릭터 상자 영웅등급",$M350="지정 캐릭터",IF(ISERROR(FIND("지정 캐릭터 LBP",$M350)),0,1),$M350="안 지정 캐릭터 영웅등급"),1,
IF($M350="지정 캐릭터 PP",
  IF(AND(OR($B350=10,$B350=11),$M350=OFFSET($M350,-1,0)),OFFSET(O350,-1,0),
    VLOOKUP($M350,$AP:$BB,MATCH($AX$1,$AP$1:$BB$1,0),0)+INT($E350*(VLOOKUP($M350,$AP:$BB,MATCH($AY$1,$AP$1:$BB$1,0),0)-VLOOKUP($M350,$AP:$BB,MATCH($AX$1,$AP$1:$BB$1,0),0)+1))),
IF(OR($M350="안 지정 캐릭터 PP 일반등급",$M350="안 지정 캐릭터 PP 영웅등급"),
  IF(AND(OR($B350=10,$B350=11),$M350=OFFSET($M350,-1,0)),OFFSET(O350,-1,0),
    VLOOKUP($M350,$AP:$BB,MATCH($AX$1,$AP$1:$BB$1,0),0)+INT($E350*(VLOOKUP($M350,$AP:$BB,MATCH($AY$1,$AP$1:$BB$1,0),0)-VLOOKUP($M350,$AP:$BB,MATCH($AX$1,$AP$1:$BB$1,0),0)+1))),
"그외없음")))))</f>
        <v>삭제</v>
      </c>
      <c r="P350" t="str">
        <f ca="1">IF($M350="삭제","삭제",
IF($M350="지정 장비",
  IF(ISBLANK(VLOOKUP($N350,[1]EquipTable!$1:$1048576,MATCH("표준 GO pr Min",[1]EquipTable!$1:$1,0),0)),"DI",
    IF(ISBLANK(VLOOKUP($N350,[1]EquipTable!$1:$1048576,MATCH("표준 DI pr Min",[1]EquipTable!$1:$1,0),0)),"GO",
      IF(G350&lt;IF($B350&lt;=1,0.5,0.25),"DI","GO"))),
IF(OR($M350="캐릭터 상자 일반등급",$M350="캐릭터 상자 영웅등급"),"DI",
IF(OR($M350="지정 캐릭터",IF(ISERROR(FIND("지정 캐릭터 LBP",$M350)),0,1),$M350="안 지정 캐릭터 영웅등급"),"DI",
IF($M350="지정 캐릭터 PP","DI",
IF(OR($M350="안 지정 캐릭터 PP 일반등급",$M350="안 지정 캐릭터 PP 영웅등급"),"GO",
"그외없음"))))))</f>
        <v>삭제</v>
      </c>
      <c r="Q350" t="str">
        <f ca="1">IF($M350="삭제","삭제",
IF($P350="GO","삭제",
IF($M350="지정 장비",
  IF(ISBLANK(VLOOKUP($N350,[1]EquipTable!$1:$1048576,MATCH("표준 DI pp Min",[1]EquipTable!$1:$1,0),0)),"삭제",
    VLOOKUP($N350,[1]EquipTable!$1:$1048576,MATCH("표준 DI pp Min",[1]EquipTable!$1:$1,0),0)+INT($H350*(VLOOKUP($N350,[1]EquipTable!$1:$1048576,MATCH("표준 DI pp Max",[1]EquipTable!$1:$1,0),0)-VLOOKUP($N350,[1]EquipTable!$1:$1048576,MATCH("표준 DI pp Min",[1]EquipTable!$1:$1,0),0)+1))),
IF(OR($M350="캐릭터 상자 일반등급",$M350="캐릭터 상자 영웅등급"),"삭제",
IF(OR($M350="지정 캐릭터",IF(ISERROR(FIND("지정 캐릭터 LBP",$M350)),0,1)),
  IF(AND(OR($B350=10,$B350=11),$M350=OFFSET($M350,-1,0)),OFFSET(Q350,-1,0),
    IF(ISBLANK(VLOOKUP($N350,[2]ActorTable!$1:$1048576,MATCH("표준 DI pp Min",[2]ActorTable!$1:$1,0),0)),"삭제",
      INT(VLOOKUP($M350,$AP:$BC,MATCH($AZ$1,$AP$1:$BC$1,0),0)*(VLOOKUP($N350,[2]ActorTable!$1:$1048576,MATCH("표준 DI pp Min",[2]ActorTable!$1:$1,0),0)+$H350*(VLOOKUP($N350,[2]ActorTable!$1:$1048576,MATCH("표준 DI pp Max",[2]ActorTable!$1:$1,0),0)-VLOOKUP($N350,[2]ActorTable!$1:$1048576,MATCH("표준 DI pp Min",[2]ActorTable!$1:$1,0),0)+1))))),
IF($M350="안 지정 캐릭터 영웅등급",
  IF(AND(OR($B350=10,$B350=11),$M350=OFFSET($M350,-1,0)),OFFSET(Q350,-1,0),
    VLOOKUP($M350,$AP:$BC,MATCH($BB$1,$AP$1:$BC$1,0),0)+INT($H350*(VLOOKUP($M350,$AP:$BC,MATCH($BC$1,$AP$1:$BC$1,0),0)-VLOOKUP($M350,$AP:$BC,MATCH($BB$1,$AP$1:$BC$1,0),0)+1))),
IF($M350="지정 캐릭터 PP",
  IF(AND(OR($B350=10,$B350=11),$M350=OFFSET($M350,-1,0)),OFFSET(Q350,-1,0),
    INT($O350*VLOOKUP($M350,$AP:$BC,MATCH($AZ$1,$AP$1:$BC$1,0),0)*IF($O350&lt;=15,1,1+($O350-15)^0.5/8)*CHOOSE(MID($N350,7,1)+1,1,1.25,2))),
"그외없음")))))))</f>
        <v>삭제</v>
      </c>
      <c r="R350" t="str">
        <f ca="1">IF($M350="삭제","삭제",
IF($M350="지정 장비",
  IF($P350="DI",
    VLOOKUP($N350,[1]EquipTable!$1:$1048576,MATCH("표준 DI pr Min",[1]EquipTable!$1:$1,0),0)+INT($I350*(VLOOKUP($N350,[1]EquipTable!$1:$1048576,MATCH("표준 DI pr Max",[1]EquipTable!$1:$1,0),0)-VLOOKUP($N350,[1]EquipTable!$1:$1048576,MATCH("표준 DI pr Min",[1]EquipTable!$1:$1,0),0)+1)),
    ROUNDDOWN(VLOOKUP($N350,[1]EquipTable!$1:$1048576,MATCH("표준 GO pr Min",[1]EquipTable!$1:$1,0),0)+INT($I350*(VLOOKUP($N350,[1]EquipTable!$1:$1048576,MATCH("표준 GO pr Max",[1]EquipTable!$1:$1,0),0)-VLOOKUP($N350,[1]EquipTable!$1:$1048576,MATCH("표준 GO pr Min",[1]EquipTable!$1:$1,0),0)+100)),-2)),
IF(OR($M350="캐릭터 상자 일반등급",$M350="캐릭터 상자 영웅등급"),VLOOKUP($M350,$AP:$BC,MATCH($AZ$1,$AP$1:$BC$1,0),0),
IF(OR($M350="지정 캐릭터",IF(ISERROR(FIND("지정 캐릭터 LBP",$M350)),0,1)),
  IF(AND(OR($B350=10,$B350=11),$M350=OFFSET($M350,-1,0)),OFFSET(R350,-1,0),
    INT(VLOOKUP($M350,$AP:$BC,MATCH($AZ$1,$AP$1:$BC$1,0),0)*(VLOOKUP($N350,[2]ActorTable!$1:$1048576,MATCH("표준 DI pr Min",[2]ActorTable!$1:$1,0),0)+$I350*(VLOOKUP($N350,[2]ActorTable!$1:$1048576,MATCH("표준 DI pr Max",[2]ActorTable!$1:$1,0),0)-VLOOKUP($N350,[2]ActorTable!$1:$1048576,MATCH("표준 DI pr Min",[2]ActorTable!$1:$1,0),0)+1)))),
IF($M350="안 지정 캐릭터 영웅등급",
  IF(AND(OR($B350=10,$B350=11),$M350=OFFSET($M350,-1,0)),OFFSET(R350,-1,0),
    VLOOKUP($M350,$AP:$BC,MATCH($AZ$1,$AP$1:$BC$1,0),0)+INT($I350*(VLOOKUP($M350,$AP:$BC,MATCH($BA$1,$AP$1:$BC$1,0),0)-VLOOKUP($M350,$AP:$BC,MATCH($AZ$1,$AP$1:$BC$1,0),0)+1))),
IF($M350="지정 캐릭터 PP",
  IF(AND(OR($B350=10,$B350=11),$M350=OFFSET($M350,-1,0)),OFFSET(R350,-1,0),
    INT($O350*VLOOKUP($M350,$AP:$BC,MATCH($AZ$1,$AP$1:$BC$1,0),0)*IF($O350&lt;=15,1,1+($O350-15)^0.5/8)*CHOOSE(MID($N350,7,1)+1,1,1.25,2)*(VLOOKUP($M350,$AP:$BC,MATCH($BA$1,$AP$1:$BC$1,0),0)+$I350*(VLOOKUP($M350,$AP:$BC,MATCH($BB$1,$AP$1:$BC$1,0),0)-VLOOKUP($M350,$AP:$BC,MATCH($BA$1,$AP$1:$BC$1,0),0))))),
IF(OR($M350="안 지정 캐릭터 PP 일반등급",$M350="안 지정 캐릭터 PP 영웅등급"),
  IF(AND(OR($B350=10,$B350=11),$M350=OFFSET($M350,-1,0)),OFFSET(R350,-1,0),
    $O350*VLOOKUP($M350,$AP:$BC,MATCH($AZ$1,$AP$1:$BC$1,0),0)),
"그외없음")))))))</f>
        <v>삭제</v>
      </c>
      <c r="S350" t="str">
        <f ca="1">IF(OR(ISNUMBER(N350),N350="삭제",ISBLANK(N350)),"",
IF(LEFT(N350,5)="Equip",
  IF($BP$1&lt;VLOOKUP(N350,[1]EquipTable!$1:$1048576,MATCH("업데이트순번",[1]EquipTable!$1:$1,0),0),"업데이트순번이상",""),
IF(LEFT(N350,5)="Actor",
  IF($BY$1&lt;VLOOKUP(N350,[2]ActorTable!$1:$1048576,MATCH("업데이트순번",[2]ActorTable!$1:$1,0),0),"업데이트순번이상",""),
"그외없음")))</f>
        <v/>
      </c>
      <c r="T350" t="str">
        <f ca="1">IF(OR(ISNUMBER(N350),N350="삭제",ISBLANK(N350)),"",
IF(LEFT(N350,5)="Equip",IF(MID(N350,7,1)="4","전설",""),
IF(LEFT(N350,5)="Actor",IF(MID(N350,7,1)="2","전설",""),
"그외없음")))</f>
        <v/>
      </c>
      <c r="AA350" t="str">
        <f ca="1">IF(ISBLANK(AB350),"",
VLOOKUP(AB350,OFFSET(INDIRECT("$A:$B"),0,MATCH(AB$1&amp;"_Verify",INDIRECT("$1:$1"),0)-1),2,0)
)</f>
        <v/>
      </c>
      <c r="AH350" t="str">
        <f>IF(OR(ISNUMBER(AC350),AC350="삭제",ISBLANK(AC350)),"",
IF(LEFT(AC350,5)="Equip",
  IF($BP$1&lt;VLOOKUP(AC350,[1]EquipTable!$1:$1048576,MATCH("업데이트순번",[1]EquipTable!$1:$1,0),0),"업데이트순번이상",""),
IF(LEFT(AC350,5)="Actor",
  IF($BY$1&lt;VLOOKUP(AC350,[2]ActorTable!$1:$1048576,MATCH("업데이트순번",[2]ActorTable!$1:$1,0),0),"업데이트순번이상",""),
"그외없음")))</f>
        <v/>
      </c>
      <c r="AI350" s="11" t="str">
        <f>IF(OR(ISNUMBER(AC350),AC350="삭제",ISBLANK(AC350)),"",
IF(LEFT(AC350,5)="Equip",IF(MID(AC350,7,1)="4","전설",""),
IF(LEFT(AC350,5)="Actor",IF(MID(AC350,7,1)="2","전설",""),
"그외없음")))</f>
        <v/>
      </c>
      <c r="AJ350" t="str">
        <f>IF(ISBLANK($AB350),"",
IF(AND($B350&gt;=VLOOKUP($AB350,$AP:$AS,3,0),$B350&lt;=VLOOKUP($AB350,$AP:$AS,4,0)),"","슬롯타입이상"))</f>
        <v/>
      </c>
      <c r="AK350" t="str">
        <f>IF(OR(
  AND(NOT(ISERROR(FIND("상자",AB350))),ISBLANK(AC350)),
  AND(ISBLANK(AB350),ISBLANK(AC350)),
  AND(NOT(ISERROR(FIND("안 지정",AB350))),ISNUMBER(AC350))),"",
IF(AND(NOT(ISERROR(FIND("상자",AB350))),NOT(ISBLANK(AC350))),"밸류불필요",
IF(AND(NOT(ISERROR(FIND("안 지정",AB350))),NOT(ISNUMBER(AC350))),"숫자필요",
IF(NOT(ISERROR(FIND("장비",AB350))),
  IFERROR(VLOOKUP(AC350,[1]EquipTable!$A:$T,MATCH("이름참고",[1]EquipTable!$1:$1,0),0),"장비없음"),
IF(NOT(ISERROR(FIND("캐릭터",AB350))),
  IFERROR(VLOOKUP(AC350,[2]ActorTable!$A:$H,MATCH("이름참고",[2]ActorTable!$1:$1,0),0),"캐릭터없음"),
"")))))</f>
        <v/>
      </c>
      <c r="AL350">
        <v>1</v>
      </c>
      <c r="AM350" t="str">
        <f ca="1">IF(ROW()=2,AN350,OFFSET(AM350,-1,0)&amp;IF(LEN(AN350)=0,"",","&amp;AN350))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dy":31,"sl":10},{"dy":1,"sl":11,"tp":"fl1","vl":"Actor3231","cn":1,"pt":"DI","pp":775,"pr":299},{"dy":2,"sl":11,"tp":"fl1","vl":"Actor3231","cn":1,"pt":"DI","pp":775,"pr":299},{"dy":3,"sl":11},{"dy":4,"sl":11},{"dy":5,"sl":11,"tp":"fl6","vl":"Actor3022","cn":1,"pt":"DI","pp":80,"pr":49},{"dy":6,"sl":11,"tp":"fl6","vl":"Actor3022","cn":1,"pt":"DI","pp":80,"pr":49},{"dy":7,"sl":11},{"dy":8,"sl":11}</v>
      </c>
      <c r="AN350" t="str">
        <f ca="1">IF(AL350&lt;&gt;1,"",
"{"""&amp;A$1&amp;""":"&amp;A350
&amp;","""&amp;B$1&amp;""":"&amp;B350
&amp;IF(LEN(AA350)=0,"",","""&amp;AA$1&amp;""":"""&amp;AA350&amp;"""")
&amp;IF(LEN(AC350)=0,"",","""&amp;AC$1&amp;""":"""&amp;AC350&amp;"""")
&amp;IF(LEN(AD350)=0,"",","""&amp;AD$1&amp;""":"&amp;AD350)
&amp;IF(LEN(AE350)=0,"",","""&amp;AE$1&amp;""":"""&amp;AE350&amp;"""")
&amp;IF(LEN(AF350)=0,"",","""&amp;AF$1&amp;""":"&amp;AF350)
&amp;IF(LEN(AG350)=0,"",","""&amp;AG$1&amp;""":"&amp;AG350)&amp;"}")</f>
        <v>{"dy":8,"sl":11}</v>
      </c>
    </row>
    <row r="351" spans="1:40">
      <c r="A351">
        <v>9</v>
      </c>
      <c r="B351">
        <v>11</v>
      </c>
      <c r="C351">
        <f>IF(B351&lt;=9,0,
IF(B351=10,1,2))</f>
        <v>2</v>
      </c>
      <c r="D351">
        <f ca="1">RAND()</f>
        <v>0.34956978762195212</v>
      </c>
      <c r="E351">
        <f ca="1">RAND()</f>
        <v>0.28052482728987471</v>
      </c>
      <c r="F351">
        <f ca="1">RAND()</f>
        <v>0.13611329083844959</v>
      </c>
      <c r="G351">
        <f ca="1">RAND()</f>
        <v>0.18175262646150925</v>
      </c>
      <c r="H351">
        <f ca="1">RAND()</f>
        <v>0.90070695002102963</v>
      </c>
      <c r="I351">
        <f ca="1">RAND()</f>
        <v>0.57347084558012629</v>
      </c>
      <c r="M351" t="str">
        <f ca="1">IF(LEN(J351)&lt;&gt;0,J351,VLOOKUP(D351+$B351,$BJ:$BK,MATCH($BK$1,$BJ$1:$BK$1,0),1))</f>
        <v>삭제</v>
      </c>
      <c r="N351" t="str">
        <f ca="1">IF(LEN(K351)&lt;&gt;0,
  IF(LEN($J351)=0,"두 칸 모두 입력",
  IF($J351="지정 장비",K351,INDEX($CA:$CA,MATCH(K351,$CB:$CB,0)))),
IF($M351="삭제","삭제",
IF($M351="지정 장비",VLOOKUP($E351,OFFSET($BS:$BV,0,IF($B351=6,1,IF($B351=7,2,0))),MATCH($BV$1,OFFSET($BS$1:$BV$1,0,IF($B351=6,1,IF($B351=7,2,0))),0),1),
IF(OR($M351="캐릭터 상자 일반등급",$M351="캐릭터 상자 영웅등급"),"삭제",
IF(OR($M351="지정 캐릭터",$M351="지정 캐릭터 PP",IF(ISERROR(FIND("지정 캐릭터 LBP",$M351)),0,1)),
  IF(AND(OR($B351=10,$B351=11),$M351=OFFSET($M351,-1,0)),OFFSET(N351,-1,0),VLOOKUP($E351,$BZ:$CA,MATCH($CA$1,$BZ$1:$CA$1,0),1)),
IF(OR($M351="안 지정 캐릭터 영웅등급",$M351="안 지정 캐릭터 PP 일반등급",$M351="안 지정 캐릭터 PP 영웅등급"),
  IF(AND(OR($B351=10,$B351=11),$M351=OFFSET($M351,-1,0)),OFFSET(N351,-1,0),INT($E351*100000)),
"그외없음"))))))</f>
        <v>삭제</v>
      </c>
      <c r="O351" t="str">
        <f ca="1">IF(LEN(L351)&lt;&gt;0,
  IF(OR(LEN($J351)=0,LEN($K351)=0),"세 칸 모두 입력",L351),
IF($M351="삭제","삭제",
IF(OR($M351="지정 장비",$M351="캐릭터 상자 일반등급",$M351="캐릭터 상자 영웅등급",$M351="지정 캐릭터",IF(ISERROR(FIND("지정 캐릭터 LBP",$M351)),0,1),$M351="안 지정 캐릭터 영웅등급"),1,
IF($M351="지정 캐릭터 PP",
  IF(AND(OR($B351=10,$B351=11),$M351=OFFSET($M351,-1,0)),OFFSET(O351,-1,0),
    VLOOKUP($M351,$AP:$BB,MATCH($AX$1,$AP$1:$BB$1,0),0)+INT($E351*(VLOOKUP($M351,$AP:$BB,MATCH($AY$1,$AP$1:$BB$1,0),0)-VLOOKUP($M351,$AP:$BB,MATCH($AX$1,$AP$1:$BB$1,0),0)+1))),
IF(OR($M351="안 지정 캐릭터 PP 일반등급",$M351="안 지정 캐릭터 PP 영웅등급"),
  IF(AND(OR($B351=10,$B351=11),$M351=OFFSET($M351,-1,0)),OFFSET(O351,-1,0),
    VLOOKUP($M351,$AP:$BB,MATCH($AX$1,$AP$1:$BB$1,0),0)+INT($E351*(VLOOKUP($M351,$AP:$BB,MATCH($AY$1,$AP$1:$BB$1,0),0)-VLOOKUP($M351,$AP:$BB,MATCH($AX$1,$AP$1:$BB$1,0),0)+1))),
"그외없음")))))</f>
        <v>삭제</v>
      </c>
      <c r="P351" t="str">
        <f ca="1">IF($M351="삭제","삭제",
IF($M351="지정 장비",
  IF(ISBLANK(VLOOKUP($N351,[1]EquipTable!$1:$1048576,MATCH("표준 GO pr Min",[1]EquipTable!$1:$1,0),0)),"DI",
    IF(ISBLANK(VLOOKUP($N351,[1]EquipTable!$1:$1048576,MATCH("표준 DI pr Min",[1]EquipTable!$1:$1,0),0)),"GO",
      IF(G351&lt;IF($B351&lt;=1,0.5,0.25),"DI","GO"))),
IF(OR($M351="캐릭터 상자 일반등급",$M351="캐릭터 상자 영웅등급"),"DI",
IF(OR($M351="지정 캐릭터",IF(ISERROR(FIND("지정 캐릭터 LBP",$M351)),0,1),$M351="안 지정 캐릭터 영웅등급"),"DI",
IF($M351="지정 캐릭터 PP","DI",
IF(OR($M351="안 지정 캐릭터 PP 일반등급",$M351="안 지정 캐릭터 PP 영웅등급"),"GO",
"그외없음"))))))</f>
        <v>삭제</v>
      </c>
      <c r="Q351" t="str">
        <f ca="1">IF($M351="삭제","삭제",
IF($P351="GO","삭제",
IF($M351="지정 장비",
  IF(ISBLANK(VLOOKUP($N351,[1]EquipTable!$1:$1048576,MATCH("표준 DI pp Min",[1]EquipTable!$1:$1,0),0)),"삭제",
    VLOOKUP($N351,[1]EquipTable!$1:$1048576,MATCH("표준 DI pp Min",[1]EquipTable!$1:$1,0),0)+INT($H351*(VLOOKUP($N351,[1]EquipTable!$1:$1048576,MATCH("표준 DI pp Max",[1]EquipTable!$1:$1,0),0)-VLOOKUP($N351,[1]EquipTable!$1:$1048576,MATCH("표준 DI pp Min",[1]EquipTable!$1:$1,0),0)+1))),
IF(OR($M351="캐릭터 상자 일반등급",$M351="캐릭터 상자 영웅등급"),"삭제",
IF(OR($M351="지정 캐릭터",IF(ISERROR(FIND("지정 캐릭터 LBP",$M351)),0,1)),
  IF(AND(OR($B351=10,$B351=11),$M351=OFFSET($M351,-1,0)),OFFSET(Q351,-1,0),
    IF(ISBLANK(VLOOKUP($N351,[2]ActorTable!$1:$1048576,MATCH("표준 DI pp Min",[2]ActorTable!$1:$1,0),0)),"삭제",
      INT(VLOOKUP($M351,$AP:$BC,MATCH($AZ$1,$AP$1:$BC$1,0),0)*(VLOOKUP($N351,[2]ActorTable!$1:$1048576,MATCH("표준 DI pp Min",[2]ActorTable!$1:$1,0),0)+$H351*(VLOOKUP($N351,[2]ActorTable!$1:$1048576,MATCH("표준 DI pp Max",[2]ActorTable!$1:$1,0),0)-VLOOKUP($N351,[2]ActorTable!$1:$1048576,MATCH("표준 DI pp Min",[2]ActorTable!$1:$1,0),0)+1))))),
IF($M351="안 지정 캐릭터 영웅등급",
  IF(AND(OR($B351=10,$B351=11),$M351=OFFSET($M351,-1,0)),OFFSET(Q351,-1,0),
    VLOOKUP($M351,$AP:$BC,MATCH($BB$1,$AP$1:$BC$1,0),0)+INT($H351*(VLOOKUP($M351,$AP:$BC,MATCH($BC$1,$AP$1:$BC$1,0),0)-VLOOKUP($M351,$AP:$BC,MATCH($BB$1,$AP$1:$BC$1,0),0)+1))),
IF($M351="지정 캐릭터 PP",
  IF(AND(OR($B351=10,$B351=11),$M351=OFFSET($M351,-1,0)),OFFSET(Q351,-1,0),
    INT($O351*VLOOKUP($M351,$AP:$BC,MATCH($AZ$1,$AP$1:$BC$1,0),0)*IF($O351&lt;=15,1,1+($O351-15)^0.5/8)*CHOOSE(MID($N351,7,1)+1,1,1.25,2))),
"그외없음")))))))</f>
        <v>삭제</v>
      </c>
      <c r="R351" t="str">
        <f ca="1">IF($M351="삭제","삭제",
IF($M351="지정 장비",
  IF($P351="DI",
    VLOOKUP($N351,[1]EquipTable!$1:$1048576,MATCH("표준 DI pr Min",[1]EquipTable!$1:$1,0),0)+INT($I351*(VLOOKUP($N351,[1]EquipTable!$1:$1048576,MATCH("표준 DI pr Max",[1]EquipTable!$1:$1,0),0)-VLOOKUP($N351,[1]EquipTable!$1:$1048576,MATCH("표준 DI pr Min",[1]EquipTable!$1:$1,0),0)+1)),
    ROUNDDOWN(VLOOKUP($N351,[1]EquipTable!$1:$1048576,MATCH("표준 GO pr Min",[1]EquipTable!$1:$1,0),0)+INT($I351*(VLOOKUP($N351,[1]EquipTable!$1:$1048576,MATCH("표준 GO pr Max",[1]EquipTable!$1:$1,0),0)-VLOOKUP($N351,[1]EquipTable!$1:$1048576,MATCH("표준 GO pr Min",[1]EquipTable!$1:$1,0),0)+100)),-2)),
IF(OR($M351="캐릭터 상자 일반등급",$M351="캐릭터 상자 영웅등급"),VLOOKUP($M351,$AP:$BC,MATCH($AZ$1,$AP$1:$BC$1,0),0),
IF(OR($M351="지정 캐릭터",IF(ISERROR(FIND("지정 캐릭터 LBP",$M351)),0,1)),
  IF(AND(OR($B351=10,$B351=11),$M351=OFFSET($M351,-1,0)),OFFSET(R351,-1,0),
    INT(VLOOKUP($M351,$AP:$BC,MATCH($AZ$1,$AP$1:$BC$1,0),0)*(VLOOKUP($N351,[2]ActorTable!$1:$1048576,MATCH("표준 DI pr Min",[2]ActorTable!$1:$1,0),0)+$I351*(VLOOKUP($N351,[2]ActorTable!$1:$1048576,MATCH("표준 DI pr Max",[2]ActorTable!$1:$1,0),0)-VLOOKUP($N351,[2]ActorTable!$1:$1048576,MATCH("표준 DI pr Min",[2]ActorTable!$1:$1,0),0)+1)))),
IF($M351="안 지정 캐릭터 영웅등급",
  IF(AND(OR($B351=10,$B351=11),$M351=OFFSET($M351,-1,0)),OFFSET(R351,-1,0),
    VLOOKUP($M351,$AP:$BC,MATCH($AZ$1,$AP$1:$BC$1,0),0)+INT($I351*(VLOOKUP($M351,$AP:$BC,MATCH($BA$1,$AP$1:$BC$1,0),0)-VLOOKUP($M351,$AP:$BC,MATCH($AZ$1,$AP$1:$BC$1,0),0)+1))),
IF($M351="지정 캐릭터 PP",
  IF(AND(OR($B351=10,$B351=11),$M351=OFFSET($M351,-1,0)),OFFSET(R351,-1,0),
    INT($O351*VLOOKUP($M351,$AP:$BC,MATCH($AZ$1,$AP$1:$BC$1,0),0)*IF($O351&lt;=15,1,1+($O351-15)^0.5/8)*CHOOSE(MID($N351,7,1)+1,1,1.25,2)*(VLOOKUP($M351,$AP:$BC,MATCH($BA$1,$AP$1:$BC$1,0),0)+$I351*(VLOOKUP($M351,$AP:$BC,MATCH($BB$1,$AP$1:$BC$1,0),0)-VLOOKUP($M351,$AP:$BC,MATCH($BA$1,$AP$1:$BC$1,0),0))))),
IF(OR($M351="안 지정 캐릭터 PP 일반등급",$M351="안 지정 캐릭터 PP 영웅등급"),
  IF(AND(OR($B351=10,$B351=11),$M351=OFFSET($M351,-1,0)),OFFSET(R351,-1,0),
    $O351*VLOOKUP($M351,$AP:$BC,MATCH($AZ$1,$AP$1:$BC$1,0),0)),
"그외없음")))))))</f>
        <v>삭제</v>
      </c>
      <c r="S351" t="str">
        <f ca="1">IF(OR(ISNUMBER(N351),N351="삭제",ISBLANK(N351)),"",
IF(LEFT(N351,5)="Equip",
  IF($BP$1&lt;VLOOKUP(N351,[1]EquipTable!$1:$1048576,MATCH("업데이트순번",[1]EquipTable!$1:$1,0),0),"업데이트순번이상",""),
IF(LEFT(N351,5)="Actor",
  IF($BY$1&lt;VLOOKUP(N351,[2]ActorTable!$1:$1048576,MATCH("업데이트순번",[2]ActorTable!$1:$1,0),0),"업데이트순번이상",""),
"그외없음")))</f>
        <v/>
      </c>
      <c r="T351" t="str">
        <f ca="1">IF(OR(ISNUMBER(N351),N351="삭제",ISBLANK(N351)),"",
IF(LEFT(N351,5)="Equip",IF(MID(N351,7,1)="4","전설",""),
IF(LEFT(N351,5)="Actor",IF(MID(N351,7,1)="2","전설",""),
"그외없음")))</f>
        <v/>
      </c>
      <c r="AA351" t="str">
        <f ca="1">IF(ISBLANK(AB351),"",
VLOOKUP(AB351,OFFSET(INDIRECT("$A:$B"),0,MATCH(AB$1&amp;"_Verify",INDIRECT("$1:$1"),0)-1),2,0)
)</f>
        <v>fl1</v>
      </c>
      <c r="AB351" t="s">
        <v>87</v>
      </c>
      <c r="AC351" t="s">
        <v>470</v>
      </c>
      <c r="AD351">
        <v>1</v>
      </c>
      <c r="AE351" t="s">
        <v>129</v>
      </c>
      <c r="AF351">
        <v>219</v>
      </c>
      <c r="AG351">
        <v>119</v>
      </c>
      <c r="AH351" t="str">
        <f>IF(OR(ISNUMBER(AC351),AC351="삭제",ISBLANK(AC351)),"",
IF(LEFT(AC351,5)="Equip",
  IF($BP$1&lt;VLOOKUP(AC351,[1]EquipTable!$1:$1048576,MATCH("업데이트순번",[1]EquipTable!$1:$1,0),0),"업데이트순번이상",""),
IF(LEFT(AC351,5)="Actor",
  IF($BY$1&lt;VLOOKUP(AC351,[2]ActorTable!$1:$1048576,MATCH("업데이트순번",[2]ActorTable!$1:$1,0),0),"업데이트순번이상",""),
"그외없음")))</f>
        <v/>
      </c>
      <c r="AI351" s="11" t="str">
        <f>IF(OR(ISNUMBER(AC351),AC351="삭제",ISBLANK(AC351)),"",
IF(LEFT(AC351,5)="Equip",IF(MID(AC351,7,1)="4","전설",""),
IF(LEFT(AC351,5)="Actor",IF(MID(AC351,7,1)="2","전설",""),
"그외없음")))</f>
        <v/>
      </c>
      <c r="AJ351" t="str">
        <f>IF(ISBLANK($AB351),"",
IF(AND($B351&gt;=VLOOKUP($AB351,$AP:$AS,3,0),$B351&lt;=VLOOKUP($AB351,$AP:$AS,4,0)),"","슬롯타입이상"))</f>
        <v/>
      </c>
      <c r="AK351" t="str">
        <f>IF(OR(
  AND(NOT(ISERROR(FIND("상자",AB351))),ISBLANK(AC351)),
  AND(ISBLANK(AB351),ISBLANK(AC351)),
  AND(NOT(ISERROR(FIND("안 지정",AB351))),ISNUMBER(AC351))),"",
IF(AND(NOT(ISERROR(FIND("상자",AB351))),NOT(ISBLANK(AC351))),"밸류불필요",
IF(AND(NOT(ISERROR(FIND("안 지정",AB351))),NOT(ISNUMBER(AC351))),"숫자필요",
IF(NOT(ISERROR(FIND("장비",AB351))),
  IFERROR(VLOOKUP(AC351,[1]EquipTable!$A:$T,MATCH("이름참고",[1]EquipTable!$1:$1,0),0),"장비없음"),
IF(NOT(ISERROR(FIND("캐릭터",AB351))),
  IFERROR(VLOOKUP(AC351,[2]ActorTable!$A:$H,MATCH("이름참고",[2]ActorTable!$1:$1,0),0),"캐릭터없음"),
"")))))</f>
        <v>케이저</v>
      </c>
      <c r="AL351">
        <v>1</v>
      </c>
      <c r="AM351" t="str">
        <f ca="1">IF(ROW()=2,AN351,OFFSET(AM351,-1,0)&amp;IF(LEN(AN351)=0,"",","&amp;AN351))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dy":31,"sl":10},{"dy":1,"sl":11,"tp":"fl1","vl":"Actor3231","cn":1,"pt":"DI","pp":775,"pr":299},{"dy":2,"sl":11,"tp":"fl1","vl":"Actor3231","cn":1,"pt":"DI","pp":775,"pr":299},{"dy":3,"sl":11},{"dy":4,"sl":11},{"dy":5,"sl":11,"tp":"fl6","vl":"Actor3022","cn":1,"pt":"DI","pp":80,"pr":49},{"dy":6,"sl":11,"tp":"fl6","vl":"Actor3022","cn":1,"pt":"DI","pp":80,"pr":49},{"dy":7,"sl":11},{"dy":8,"sl":11},{"dy":9,"sl":11,"tp":"fl1","vl":"Actor0113","cn":1,"pt":"DI","pp":219,"pr":119}</v>
      </c>
      <c r="AN351" t="str">
        <f ca="1">IF(AL351&lt;&gt;1,"",
"{"""&amp;A$1&amp;""":"&amp;A351
&amp;","""&amp;B$1&amp;""":"&amp;B351
&amp;IF(LEN(AA351)=0,"",","""&amp;AA$1&amp;""":"""&amp;AA351&amp;"""")
&amp;IF(LEN(AC351)=0,"",","""&amp;AC$1&amp;""":"""&amp;AC351&amp;"""")
&amp;IF(LEN(AD351)=0,"",","""&amp;AD$1&amp;""":"&amp;AD351)
&amp;IF(LEN(AE351)=0,"",","""&amp;AE$1&amp;""":"""&amp;AE351&amp;"""")
&amp;IF(LEN(AF351)=0,"",","""&amp;AF$1&amp;""":"&amp;AF351)
&amp;IF(LEN(AG351)=0,"",","""&amp;AG$1&amp;""":"&amp;AG351)&amp;"}")</f>
        <v>{"dy":9,"sl":11,"tp":"fl1","vl":"Actor0113","cn":1,"pt":"DI","pp":219,"pr":119}</v>
      </c>
    </row>
    <row r="352" spans="1:40">
      <c r="A352">
        <v>10</v>
      </c>
      <c r="B352">
        <v>11</v>
      </c>
      <c r="C352">
        <f>IF(B352&lt;=9,0,
IF(B352=10,1,2))</f>
        <v>2</v>
      </c>
      <c r="D352">
        <f ca="1">RAND()</f>
        <v>0.68885013454713673</v>
      </c>
      <c r="E352">
        <f ca="1">RAND()</f>
        <v>0.44784179571199567</v>
      </c>
      <c r="F352">
        <f ca="1">RAND()</f>
        <v>0.66658261059709145</v>
      </c>
      <c r="G352">
        <f ca="1">RAND()</f>
        <v>0.71253060884564123</v>
      </c>
      <c r="H352">
        <f ca="1">RAND()</f>
        <v>0.22712077112258144</v>
      </c>
      <c r="I352">
        <f ca="1">RAND()</f>
        <v>0.52581456666214554</v>
      </c>
      <c r="M352" t="str">
        <f ca="1">IF(LEN(J352)&lt;&gt;0,J352,VLOOKUP(D352+$B352,$BJ:$BK,MATCH($BK$1,$BJ$1:$BK$1,0),1))</f>
        <v>삭제</v>
      </c>
      <c r="N352" t="str">
        <f ca="1">IF(LEN(K352)&lt;&gt;0,
  IF(LEN($J352)=0,"두 칸 모두 입력",
  IF($J352="지정 장비",K352,INDEX($CA:$CA,MATCH(K352,$CB:$CB,0)))),
IF($M352="삭제","삭제",
IF($M352="지정 장비",VLOOKUP($E352,OFFSET($BS:$BV,0,IF($B352=6,1,IF($B352=7,2,0))),MATCH($BV$1,OFFSET($BS$1:$BV$1,0,IF($B352=6,1,IF($B352=7,2,0))),0),1),
IF(OR($M352="캐릭터 상자 일반등급",$M352="캐릭터 상자 영웅등급"),"삭제",
IF(OR($M352="지정 캐릭터",$M352="지정 캐릭터 PP",IF(ISERROR(FIND("지정 캐릭터 LBP",$M352)),0,1)),
  IF(AND(OR($B352=10,$B352=11),$M352=OFFSET($M352,-1,0)),OFFSET(N352,-1,0),VLOOKUP($E352,$BZ:$CA,MATCH($CA$1,$BZ$1:$CA$1,0),1)),
IF(OR($M352="안 지정 캐릭터 영웅등급",$M352="안 지정 캐릭터 PP 일반등급",$M352="안 지정 캐릭터 PP 영웅등급"),
  IF(AND(OR($B352=10,$B352=11),$M352=OFFSET($M352,-1,0)),OFFSET(N352,-1,0),INT($E352*100000)),
"그외없음"))))))</f>
        <v>삭제</v>
      </c>
      <c r="O352" t="str">
        <f ca="1">IF(LEN(L352)&lt;&gt;0,
  IF(OR(LEN($J352)=0,LEN($K352)=0),"세 칸 모두 입력",L352),
IF($M352="삭제","삭제",
IF(OR($M352="지정 장비",$M352="캐릭터 상자 일반등급",$M352="캐릭터 상자 영웅등급",$M352="지정 캐릭터",IF(ISERROR(FIND("지정 캐릭터 LBP",$M352)),0,1),$M352="안 지정 캐릭터 영웅등급"),1,
IF($M352="지정 캐릭터 PP",
  IF(AND(OR($B352=10,$B352=11),$M352=OFFSET($M352,-1,0)),OFFSET(O352,-1,0),
    VLOOKUP($M352,$AP:$BB,MATCH($AX$1,$AP$1:$BB$1,0),0)+INT($E352*(VLOOKUP($M352,$AP:$BB,MATCH($AY$1,$AP$1:$BB$1,0),0)-VLOOKUP($M352,$AP:$BB,MATCH($AX$1,$AP$1:$BB$1,0),0)+1))),
IF(OR($M352="안 지정 캐릭터 PP 일반등급",$M352="안 지정 캐릭터 PP 영웅등급"),
  IF(AND(OR($B352=10,$B352=11),$M352=OFFSET($M352,-1,0)),OFFSET(O352,-1,0),
    VLOOKUP($M352,$AP:$BB,MATCH($AX$1,$AP$1:$BB$1,0),0)+INT($E352*(VLOOKUP($M352,$AP:$BB,MATCH($AY$1,$AP$1:$BB$1,0),0)-VLOOKUP($M352,$AP:$BB,MATCH($AX$1,$AP$1:$BB$1,0),0)+1))),
"그외없음")))))</f>
        <v>삭제</v>
      </c>
      <c r="P352" t="str">
        <f ca="1">IF($M352="삭제","삭제",
IF($M352="지정 장비",
  IF(ISBLANK(VLOOKUP($N352,[1]EquipTable!$1:$1048576,MATCH("표준 GO pr Min",[1]EquipTable!$1:$1,0),0)),"DI",
    IF(ISBLANK(VLOOKUP($N352,[1]EquipTable!$1:$1048576,MATCH("표준 DI pr Min",[1]EquipTable!$1:$1,0),0)),"GO",
      IF(G352&lt;IF($B352&lt;=1,0.5,0.25),"DI","GO"))),
IF(OR($M352="캐릭터 상자 일반등급",$M352="캐릭터 상자 영웅등급"),"DI",
IF(OR($M352="지정 캐릭터",IF(ISERROR(FIND("지정 캐릭터 LBP",$M352)),0,1),$M352="안 지정 캐릭터 영웅등급"),"DI",
IF($M352="지정 캐릭터 PP","DI",
IF(OR($M352="안 지정 캐릭터 PP 일반등급",$M352="안 지정 캐릭터 PP 영웅등급"),"GO",
"그외없음"))))))</f>
        <v>삭제</v>
      </c>
      <c r="Q352" t="str">
        <f ca="1">IF($M352="삭제","삭제",
IF($P352="GO","삭제",
IF($M352="지정 장비",
  IF(ISBLANK(VLOOKUP($N352,[1]EquipTable!$1:$1048576,MATCH("표준 DI pp Min",[1]EquipTable!$1:$1,0),0)),"삭제",
    VLOOKUP($N352,[1]EquipTable!$1:$1048576,MATCH("표준 DI pp Min",[1]EquipTable!$1:$1,0),0)+INT($H352*(VLOOKUP($N352,[1]EquipTable!$1:$1048576,MATCH("표준 DI pp Max",[1]EquipTable!$1:$1,0),0)-VLOOKUP($N352,[1]EquipTable!$1:$1048576,MATCH("표준 DI pp Min",[1]EquipTable!$1:$1,0),0)+1))),
IF(OR($M352="캐릭터 상자 일반등급",$M352="캐릭터 상자 영웅등급"),"삭제",
IF(OR($M352="지정 캐릭터",IF(ISERROR(FIND("지정 캐릭터 LBP",$M352)),0,1)),
  IF(AND(OR($B352=10,$B352=11),$M352=OFFSET($M352,-1,0)),OFFSET(Q352,-1,0),
    IF(ISBLANK(VLOOKUP($N352,[2]ActorTable!$1:$1048576,MATCH("표준 DI pp Min",[2]ActorTable!$1:$1,0),0)),"삭제",
      INT(VLOOKUP($M352,$AP:$BC,MATCH($AZ$1,$AP$1:$BC$1,0),0)*(VLOOKUP($N352,[2]ActorTable!$1:$1048576,MATCH("표준 DI pp Min",[2]ActorTable!$1:$1,0),0)+$H352*(VLOOKUP($N352,[2]ActorTable!$1:$1048576,MATCH("표준 DI pp Max",[2]ActorTable!$1:$1,0),0)-VLOOKUP($N352,[2]ActorTable!$1:$1048576,MATCH("표준 DI pp Min",[2]ActorTable!$1:$1,0),0)+1))))),
IF($M352="안 지정 캐릭터 영웅등급",
  IF(AND(OR($B352=10,$B352=11),$M352=OFFSET($M352,-1,0)),OFFSET(Q352,-1,0),
    VLOOKUP($M352,$AP:$BC,MATCH($BB$1,$AP$1:$BC$1,0),0)+INT($H352*(VLOOKUP($M352,$AP:$BC,MATCH($BC$1,$AP$1:$BC$1,0),0)-VLOOKUP($M352,$AP:$BC,MATCH($BB$1,$AP$1:$BC$1,0),0)+1))),
IF($M352="지정 캐릭터 PP",
  IF(AND(OR($B352=10,$B352=11),$M352=OFFSET($M352,-1,0)),OFFSET(Q352,-1,0),
    INT($O352*VLOOKUP($M352,$AP:$BC,MATCH($AZ$1,$AP$1:$BC$1,0),0)*IF($O352&lt;=15,1,1+($O352-15)^0.5/8)*CHOOSE(MID($N352,7,1)+1,1,1.25,2))),
"그외없음")))))))</f>
        <v>삭제</v>
      </c>
      <c r="R352" t="str">
        <f ca="1">IF($M352="삭제","삭제",
IF($M352="지정 장비",
  IF($P352="DI",
    VLOOKUP($N352,[1]EquipTable!$1:$1048576,MATCH("표준 DI pr Min",[1]EquipTable!$1:$1,0),0)+INT($I352*(VLOOKUP($N352,[1]EquipTable!$1:$1048576,MATCH("표준 DI pr Max",[1]EquipTable!$1:$1,0),0)-VLOOKUP($N352,[1]EquipTable!$1:$1048576,MATCH("표준 DI pr Min",[1]EquipTable!$1:$1,0),0)+1)),
    ROUNDDOWN(VLOOKUP($N352,[1]EquipTable!$1:$1048576,MATCH("표준 GO pr Min",[1]EquipTable!$1:$1,0),0)+INT($I352*(VLOOKUP($N352,[1]EquipTable!$1:$1048576,MATCH("표준 GO pr Max",[1]EquipTable!$1:$1,0),0)-VLOOKUP($N352,[1]EquipTable!$1:$1048576,MATCH("표준 GO pr Min",[1]EquipTable!$1:$1,0),0)+100)),-2)),
IF(OR($M352="캐릭터 상자 일반등급",$M352="캐릭터 상자 영웅등급"),VLOOKUP($M352,$AP:$BC,MATCH($AZ$1,$AP$1:$BC$1,0),0),
IF(OR($M352="지정 캐릭터",IF(ISERROR(FIND("지정 캐릭터 LBP",$M352)),0,1)),
  IF(AND(OR($B352=10,$B352=11),$M352=OFFSET($M352,-1,0)),OFFSET(R352,-1,0),
    INT(VLOOKUP($M352,$AP:$BC,MATCH($AZ$1,$AP$1:$BC$1,0),0)*(VLOOKUP($N352,[2]ActorTable!$1:$1048576,MATCH("표준 DI pr Min",[2]ActorTable!$1:$1,0),0)+$I352*(VLOOKUP($N352,[2]ActorTable!$1:$1048576,MATCH("표준 DI pr Max",[2]ActorTable!$1:$1,0),0)-VLOOKUP($N352,[2]ActorTable!$1:$1048576,MATCH("표준 DI pr Min",[2]ActorTable!$1:$1,0),0)+1)))),
IF($M352="안 지정 캐릭터 영웅등급",
  IF(AND(OR($B352=10,$B352=11),$M352=OFFSET($M352,-1,0)),OFFSET(R352,-1,0),
    VLOOKUP($M352,$AP:$BC,MATCH($AZ$1,$AP$1:$BC$1,0),0)+INT($I352*(VLOOKUP($M352,$AP:$BC,MATCH($BA$1,$AP$1:$BC$1,0),0)-VLOOKUP($M352,$AP:$BC,MATCH($AZ$1,$AP$1:$BC$1,0),0)+1))),
IF($M352="지정 캐릭터 PP",
  IF(AND(OR($B352=10,$B352=11),$M352=OFFSET($M352,-1,0)),OFFSET(R352,-1,0),
    INT($O352*VLOOKUP($M352,$AP:$BC,MATCH($AZ$1,$AP$1:$BC$1,0),0)*IF($O352&lt;=15,1,1+($O352-15)^0.5/8)*CHOOSE(MID($N352,7,1)+1,1,1.25,2)*(VLOOKUP($M352,$AP:$BC,MATCH($BA$1,$AP$1:$BC$1,0),0)+$I352*(VLOOKUP($M352,$AP:$BC,MATCH($BB$1,$AP$1:$BC$1,0),0)-VLOOKUP($M352,$AP:$BC,MATCH($BA$1,$AP$1:$BC$1,0),0))))),
IF(OR($M352="안 지정 캐릭터 PP 일반등급",$M352="안 지정 캐릭터 PP 영웅등급"),
  IF(AND(OR($B352=10,$B352=11),$M352=OFFSET($M352,-1,0)),OFFSET(R352,-1,0),
    $O352*VLOOKUP($M352,$AP:$BC,MATCH($AZ$1,$AP$1:$BC$1,0),0)),
"그외없음")))))))</f>
        <v>삭제</v>
      </c>
      <c r="S352" t="str">
        <f ca="1">IF(OR(ISNUMBER(N352),N352="삭제",ISBLANK(N352)),"",
IF(LEFT(N352,5)="Equip",
  IF($BP$1&lt;VLOOKUP(N352,[1]EquipTable!$1:$1048576,MATCH("업데이트순번",[1]EquipTable!$1:$1,0),0),"업데이트순번이상",""),
IF(LEFT(N352,5)="Actor",
  IF($BY$1&lt;VLOOKUP(N352,[2]ActorTable!$1:$1048576,MATCH("업데이트순번",[2]ActorTable!$1:$1,0),0),"업데이트순번이상",""),
"그외없음")))</f>
        <v/>
      </c>
      <c r="T352" t="str">
        <f ca="1">IF(OR(ISNUMBER(N352),N352="삭제",ISBLANK(N352)),"",
IF(LEFT(N352,5)="Equip",IF(MID(N352,7,1)="4","전설",""),
IF(LEFT(N352,5)="Actor",IF(MID(N352,7,1)="2","전설",""),
"그외없음")))</f>
        <v/>
      </c>
      <c r="AA352" t="str">
        <f ca="1">IF(ISBLANK(AB352),"",
VLOOKUP(AB352,OFFSET(INDIRECT("$A:$B"),0,MATCH(AB$1&amp;"_Verify",INDIRECT("$1:$1"),0)-1),2,0)
)</f>
        <v>fl1</v>
      </c>
      <c r="AB352" t="s">
        <v>87</v>
      </c>
      <c r="AC352" t="s">
        <v>470</v>
      </c>
      <c r="AD352">
        <v>1</v>
      </c>
      <c r="AE352" t="s">
        <v>129</v>
      </c>
      <c r="AF352">
        <v>219</v>
      </c>
      <c r="AG352">
        <v>119</v>
      </c>
      <c r="AH352" t="str">
        <f>IF(OR(ISNUMBER(AC352),AC352="삭제",ISBLANK(AC352)),"",
IF(LEFT(AC352,5)="Equip",
  IF($BP$1&lt;VLOOKUP(AC352,[1]EquipTable!$1:$1048576,MATCH("업데이트순번",[1]EquipTable!$1:$1,0),0),"업데이트순번이상",""),
IF(LEFT(AC352,5)="Actor",
  IF($BY$1&lt;VLOOKUP(AC352,[2]ActorTable!$1:$1048576,MATCH("업데이트순번",[2]ActorTable!$1:$1,0),0),"업데이트순번이상",""),
"그외없음")))</f>
        <v/>
      </c>
      <c r="AI352" s="11" t="str">
        <f>IF(OR(ISNUMBER(AC352),AC352="삭제",ISBLANK(AC352)),"",
IF(LEFT(AC352,5)="Equip",IF(MID(AC352,7,1)="4","전설",""),
IF(LEFT(AC352,5)="Actor",IF(MID(AC352,7,1)="2","전설",""),
"그외없음")))</f>
        <v/>
      </c>
      <c r="AJ352" t="str">
        <f>IF(ISBLANK($AB352),"",
IF(AND($B352&gt;=VLOOKUP($AB352,$AP:$AS,3,0),$B352&lt;=VLOOKUP($AB352,$AP:$AS,4,0)),"","슬롯타입이상"))</f>
        <v/>
      </c>
      <c r="AK352" t="str">
        <f>IF(OR(
  AND(NOT(ISERROR(FIND("상자",AB352))),ISBLANK(AC352)),
  AND(ISBLANK(AB352),ISBLANK(AC352)),
  AND(NOT(ISERROR(FIND("안 지정",AB352))),ISNUMBER(AC352))),"",
IF(AND(NOT(ISERROR(FIND("상자",AB352))),NOT(ISBLANK(AC352))),"밸류불필요",
IF(AND(NOT(ISERROR(FIND("안 지정",AB352))),NOT(ISNUMBER(AC352))),"숫자필요",
IF(NOT(ISERROR(FIND("장비",AB352))),
  IFERROR(VLOOKUP(AC352,[1]EquipTable!$A:$T,MATCH("이름참고",[1]EquipTable!$1:$1,0),0),"장비없음"),
IF(NOT(ISERROR(FIND("캐릭터",AB352))),
  IFERROR(VLOOKUP(AC352,[2]ActorTable!$A:$H,MATCH("이름참고",[2]ActorTable!$1:$1,0),0),"캐릭터없음"),
"")))))</f>
        <v>케이저</v>
      </c>
      <c r="AL352">
        <v>1</v>
      </c>
      <c r="AM352" t="str">
        <f ca="1">IF(ROW()=2,AN352,OFFSET(AM352,-1,0)&amp;IF(LEN(AN352)=0,"",","&amp;AN352))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dy":31,"sl":10},{"dy":1,"sl":11,"tp":"fl1","vl":"Actor3231","cn":1,"pt":"DI","pp":775,"pr":299},{"dy":2,"sl":11,"tp":"fl1","vl":"Actor3231","cn":1,"pt":"DI","pp":775,"pr":299},{"dy":3,"sl":11},{"dy":4,"sl":11},{"dy":5,"sl":11,"tp":"fl6","vl":"Actor3022","cn":1,"pt":"DI","pp":80,"pr":49},{"dy":6,"sl":11,"tp":"fl6","vl":"Actor3022","cn":1,"pt":"DI","pp":80,"pr":49},{"dy":7,"sl":11},{"dy":8,"sl":11},{"dy":9,"sl":11,"tp":"fl1","vl":"Actor0113","cn":1,"pt":"DI","pp":219,"pr":119},{"dy":10,"sl":11,"tp":"fl1","vl":"Actor0113","cn":1,"pt":"DI","pp":219,"pr":119}</v>
      </c>
      <c r="AN352" t="str">
        <f ca="1">IF(AL352&lt;&gt;1,"",
"{"""&amp;A$1&amp;""":"&amp;A352
&amp;","""&amp;B$1&amp;""":"&amp;B352
&amp;IF(LEN(AA352)=0,"",","""&amp;AA$1&amp;""":"""&amp;AA352&amp;"""")
&amp;IF(LEN(AC352)=0,"",","""&amp;AC$1&amp;""":"""&amp;AC352&amp;"""")
&amp;IF(LEN(AD352)=0,"",","""&amp;AD$1&amp;""":"&amp;AD352)
&amp;IF(LEN(AE352)=0,"",","""&amp;AE$1&amp;""":"""&amp;AE352&amp;"""")
&amp;IF(LEN(AF352)=0,"",","""&amp;AF$1&amp;""":"&amp;AF352)
&amp;IF(LEN(AG352)=0,"",","""&amp;AG$1&amp;""":"&amp;AG352)&amp;"}")</f>
        <v>{"dy":10,"sl":11,"tp":"fl1","vl":"Actor0113","cn":1,"pt":"DI","pp":219,"pr":119}</v>
      </c>
    </row>
    <row r="353" spans="1:40">
      <c r="A353">
        <v>11</v>
      </c>
      <c r="B353">
        <v>11</v>
      </c>
      <c r="C353">
        <f>IF(B353&lt;=9,0,
IF(B353=10,1,2))</f>
        <v>2</v>
      </c>
      <c r="D353">
        <f ca="1">RAND()</f>
        <v>0.19545478792764148</v>
      </c>
      <c r="E353">
        <f ca="1">RAND()</f>
        <v>0.97177722054843085</v>
      </c>
      <c r="F353">
        <f ca="1">RAND()</f>
        <v>0.29863357249336631</v>
      </c>
      <c r="G353">
        <f ca="1">RAND()</f>
        <v>7.9556884778977377E-2</v>
      </c>
      <c r="H353">
        <f ca="1">RAND()</f>
        <v>0.4107918967869949</v>
      </c>
      <c r="I353">
        <f ca="1">RAND()</f>
        <v>0.82404568340409112</v>
      </c>
      <c r="M353" t="str">
        <f ca="1">IF(LEN(J353)&lt;&gt;0,J353,VLOOKUP(D353+$B353,$BJ:$BK,MATCH($BK$1,$BJ$1:$BK$1,0),1))</f>
        <v>삭제</v>
      </c>
      <c r="N353" t="str">
        <f ca="1">IF(LEN(K353)&lt;&gt;0,
  IF(LEN($J353)=0,"두 칸 모두 입력",
  IF($J353="지정 장비",K353,INDEX($CA:$CA,MATCH(K353,$CB:$CB,0)))),
IF($M353="삭제","삭제",
IF($M353="지정 장비",VLOOKUP($E353,OFFSET($BS:$BV,0,IF($B353=6,1,IF($B353=7,2,0))),MATCH($BV$1,OFFSET($BS$1:$BV$1,0,IF($B353=6,1,IF($B353=7,2,0))),0),1),
IF(OR($M353="캐릭터 상자 일반등급",$M353="캐릭터 상자 영웅등급"),"삭제",
IF(OR($M353="지정 캐릭터",$M353="지정 캐릭터 PP",IF(ISERROR(FIND("지정 캐릭터 LBP",$M353)),0,1)),
  IF(AND(OR($B353=10,$B353=11),$M353=OFFSET($M353,-1,0)),OFFSET(N353,-1,0),VLOOKUP($E353,$BZ:$CA,MATCH($CA$1,$BZ$1:$CA$1,0),1)),
IF(OR($M353="안 지정 캐릭터 영웅등급",$M353="안 지정 캐릭터 PP 일반등급",$M353="안 지정 캐릭터 PP 영웅등급"),
  IF(AND(OR($B353=10,$B353=11),$M353=OFFSET($M353,-1,0)),OFFSET(N353,-1,0),INT($E353*100000)),
"그외없음"))))))</f>
        <v>삭제</v>
      </c>
      <c r="O353" t="str">
        <f ca="1">IF(LEN(L353)&lt;&gt;0,
  IF(OR(LEN($J353)=0,LEN($K353)=0),"세 칸 모두 입력",L353),
IF($M353="삭제","삭제",
IF(OR($M353="지정 장비",$M353="캐릭터 상자 일반등급",$M353="캐릭터 상자 영웅등급",$M353="지정 캐릭터",IF(ISERROR(FIND("지정 캐릭터 LBP",$M353)),0,1),$M353="안 지정 캐릭터 영웅등급"),1,
IF($M353="지정 캐릭터 PP",
  IF(AND(OR($B353=10,$B353=11),$M353=OFFSET($M353,-1,0)),OFFSET(O353,-1,0),
    VLOOKUP($M353,$AP:$BB,MATCH($AX$1,$AP$1:$BB$1,0),0)+INT($E353*(VLOOKUP($M353,$AP:$BB,MATCH($AY$1,$AP$1:$BB$1,0),0)-VLOOKUP($M353,$AP:$BB,MATCH($AX$1,$AP$1:$BB$1,0),0)+1))),
IF(OR($M353="안 지정 캐릭터 PP 일반등급",$M353="안 지정 캐릭터 PP 영웅등급"),
  IF(AND(OR($B353=10,$B353=11),$M353=OFFSET($M353,-1,0)),OFFSET(O353,-1,0),
    VLOOKUP($M353,$AP:$BB,MATCH($AX$1,$AP$1:$BB$1,0),0)+INT($E353*(VLOOKUP($M353,$AP:$BB,MATCH($AY$1,$AP$1:$BB$1,0),0)-VLOOKUP($M353,$AP:$BB,MATCH($AX$1,$AP$1:$BB$1,0),0)+1))),
"그외없음")))))</f>
        <v>삭제</v>
      </c>
      <c r="P353" t="str">
        <f ca="1">IF($M353="삭제","삭제",
IF($M353="지정 장비",
  IF(ISBLANK(VLOOKUP($N353,[1]EquipTable!$1:$1048576,MATCH("표준 GO pr Min",[1]EquipTable!$1:$1,0),0)),"DI",
    IF(ISBLANK(VLOOKUP($N353,[1]EquipTable!$1:$1048576,MATCH("표준 DI pr Min",[1]EquipTable!$1:$1,0),0)),"GO",
      IF(G353&lt;IF($B353&lt;=1,0.5,0.25),"DI","GO"))),
IF(OR($M353="캐릭터 상자 일반등급",$M353="캐릭터 상자 영웅등급"),"DI",
IF(OR($M353="지정 캐릭터",IF(ISERROR(FIND("지정 캐릭터 LBP",$M353)),0,1),$M353="안 지정 캐릭터 영웅등급"),"DI",
IF($M353="지정 캐릭터 PP","DI",
IF(OR($M353="안 지정 캐릭터 PP 일반등급",$M353="안 지정 캐릭터 PP 영웅등급"),"GO",
"그외없음"))))))</f>
        <v>삭제</v>
      </c>
      <c r="Q353" t="str">
        <f ca="1">IF($M353="삭제","삭제",
IF($P353="GO","삭제",
IF($M353="지정 장비",
  IF(ISBLANK(VLOOKUP($N353,[1]EquipTable!$1:$1048576,MATCH("표준 DI pp Min",[1]EquipTable!$1:$1,0),0)),"삭제",
    VLOOKUP($N353,[1]EquipTable!$1:$1048576,MATCH("표준 DI pp Min",[1]EquipTable!$1:$1,0),0)+INT($H353*(VLOOKUP($N353,[1]EquipTable!$1:$1048576,MATCH("표준 DI pp Max",[1]EquipTable!$1:$1,0),0)-VLOOKUP($N353,[1]EquipTable!$1:$1048576,MATCH("표준 DI pp Min",[1]EquipTable!$1:$1,0),0)+1))),
IF(OR($M353="캐릭터 상자 일반등급",$M353="캐릭터 상자 영웅등급"),"삭제",
IF(OR($M353="지정 캐릭터",IF(ISERROR(FIND("지정 캐릭터 LBP",$M353)),0,1)),
  IF(AND(OR($B353=10,$B353=11),$M353=OFFSET($M353,-1,0)),OFFSET(Q353,-1,0),
    IF(ISBLANK(VLOOKUP($N353,[2]ActorTable!$1:$1048576,MATCH("표준 DI pp Min",[2]ActorTable!$1:$1,0),0)),"삭제",
      INT(VLOOKUP($M353,$AP:$BC,MATCH($AZ$1,$AP$1:$BC$1,0),0)*(VLOOKUP($N353,[2]ActorTable!$1:$1048576,MATCH("표준 DI pp Min",[2]ActorTable!$1:$1,0),0)+$H353*(VLOOKUP($N353,[2]ActorTable!$1:$1048576,MATCH("표준 DI pp Max",[2]ActorTable!$1:$1,0),0)-VLOOKUP($N353,[2]ActorTable!$1:$1048576,MATCH("표준 DI pp Min",[2]ActorTable!$1:$1,0),0)+1))))),
IF($M353="안 지정 캐릭터 영웅등급",
  IF(AND(OR($B353=10,$B353=11),$M353=OFFSET($M353,-1,0)),OFFSET(Q353,-1,0),
    VLOOKUP($M353,$AP:$BC,MATCH($BB$1,$AP$1:$BC$1,0),0)+INT($H353*(VLOOKUP($M353,$AP:$BC,MATCH($BC$1,$AP$1:$BC$1,0),0)-VLOOKUP($M353,$AP:$BC,MATCH($BB$1,$AP$1:$BC$1,0),0)+1))),
IF($M353="지정 캐릭터 PP",
  IF(AND(OR($B353=10,$B353=11),$M353=OFFSET($M353,-1,0)),OFFSET(Q353,-1,0),
    INT($O353*VLOOKUP($M353,$AP:$BC,MATCH($AZ$1,$AP$1:$BC$1,0),0)*IF($O353&lt;=15,1,1+($O353-15)^0.5/8)*CHOOSE(MID($N353,7,1)+1,1,1.25,2))),
"그외없음")))))))</f>
        <v>삭제</v>
      </c>
      <c r="R353" t="str">
        <f ca="1">IF($M353="삭제","삭제",
IF($M353="지정 장비",
  IF($P353="DI",
    VLOOKUP($N353,[1]EquipTable!$1:$1048576,MATCH("표준 DI pr Min",[1]EquipTable!$1:$1,0),0)+INT($I353*(VLOOKUP($N353,[1]EquipTable!$1:$1048576,MATCH("표준 DI pr Max",[1]EquipTable!$1:$1,0),0)-VLOOKUP($N353,[1]EquipTable!$1:$1048576,MATCH("표준 DI pr Min",[1]EquipTable!$1:$1,0),0)+1)),
    ROUNDDOWN(VLOOKUP($N353,[1]EquipTable!$1:$1048576,MATCH("표준 GO pr Min",[1]EquipTable!$1:$1,0),0)+INT($I353*(VLOOKUP($N353,[1]EquipTable!$1:$1048576,MATCH("표준 GO pr Max",[1]EquipTable!$1:$1,0),0)-VLOOKUP($N353,[1]EquipTable!$1:$1048576,MATCH("표준 GO pr Min",[1]EquipTable!$1:$1,0),0)+100)),-2)),
IF(OR($M353="캐릭터 상자 일반등급",$M353="캐릭터 상자 영웅등급"),VLOOKUP($M353,$AP:$BC,MATCH($AZ$1,$AP$1:$BC$1,0),0),
IF(OR($M353="지정 캐릭터",IF(ISERROR(FIND("지정 캐릭터 LBP",$M353)),0,1)),
  IF(AND(OR($B353=10,$B353=11),$M353=OFFSET($M353,-1,0)),OFFSET(R353,-1,0),
    INT(VLOOKUP($M353,$AP:$BC,MATCH($AZ$1,$AP$1:$BC$1,0),0)*(VLOOKUP($N353,[2]ActorTable!$1:$1048576,MATCH("표준 DI pr Min",[2]ActorTable!$1:$1,0),0)+$I353*(VLOOKUP($N353,[2]ActorTable!$1:$1048576,MATCH("표준 DI pr Max",[2]ActorTable!$1:$1,0),0)-VLOOKUP($N353,[2]ActorTable!$1:$1048576,MATCH("표준 DI pr Min",[2]ActorTable!$1:$1,0),0)+1)))),
IF($M353="안 지정 캐릭터 영웅등급",
  IF(AND(OR($B353=10,$B353=11),$M353=OFFSET($M353,-1,0)),OFFSET(R353,-1,0),
    VLOOKUP($M353,$AP:$BC,MATCH($AZ$1,$AP$1:$BC$1,0),0)+INT($I353*(VLOOKUP($M353,$AP:$BC,MATCH($BA$1,$AP$1:$BC$1,0),0)-VLOOKUP($M353,$AP:$BC,MATCH($AZ$1,$AP$1:$BC$1,0),0)+1))),
IF($M353="지정 캐릭터 PP",
  IF(AND(OR($B353=10,$B353=11),$M353=OFFSET($M353,-1,0)),OFFSET(R353,-1,0),
    INT($O353*VLOOKUP($M353,$AP:$BC,MATCH($AZ$1,$AP$1:$BC$1,0),0)*IF($O353&lt;=15,1,1+($O353-15)^0.5/8)*CHOOSE(MID($N353,7,1)+1,1,1.25,2)*(VLOOKUP($M353,$AP:$BC,MATCH($BA$1,$AP$1:$BC$1,0),0)+$I353*(VLOOKUP($M353,$AP:$BC,MATCH($BB$1,$AP$1:$BC$1,0),0)-VLOOKUP($M353,$AP:$BC,MATCH($BA$1,$AP$1:$BC$1,0),0))))),
IF(OR($M353="안 지정 캐릭터 PP 일반등급",$M353="안 지정 캐릭터 PP 영웅등급"),
  IF(AND(OR($B353=10,$B353=11),$M353=OFFSET($M353,-1,0)),OFFSET(R353,-1,0),
    $O353*VLOOKUP($M353,$AP:$BC,MATCH($AZ$1,$AP$1:$BC$1,0),0)),
"그외없음")))))))</f>
        <v>삭제</v>
      </c>
      <c r="S353" t="str">
        <f ca="1">IF(OR(ISNUMBER(N353),N353="삭제",ISBLANK(N353)),"",
IF(LEFT(N353,5)="Equip",
  IF($BP$1&lt;VLOOKUP(N353,[1]EquipTable!$1:$1048576,MATCH("업데이트순번",[1]EquipTable!$1:$1,0),0),"업데이트순번이상",""),
IF(LEFT(N353,5)="Actor",
  IF($BY$1&lt;VLOOKUP(N353,[2]ActorTable!$1:$1048576,MATCH("업데이트순번",[2]ActorTable!$1:$1,0),0),"업데이트순번이상",""),
"그외없음")))</f>
        <v/>
      </c>
      <c r="T353" t="str">
        <f ca="1">IF(OR(ISNUMBER(N353),N353="삭제",ISBLANK(N353)),"",
IF(LEFT(N353,5)="Equip",IF(MID(N353,7,1)="4","전설",""),
IF(LEFT(N353,5)="Actor",IF(MID(N353,7,1)="2","전설",""),
"그외없음")))</f>
        <v/>
      </c>
      <c r="AA353" t="str">
        <f ca="1">IF(ISBLANK(AB353),"",
VLOOKUP(AB353,OFFSET(INDIRECT("$A:$B"),0,MATCH(AB$1&amp;"_Verify",INDIRECT("$1:$1"),0)-1),2,0)
)</f>
        <v/>
      </c>
      <c r="AH353" t="str">
        <f>IF(OR(ISNUMBER(AC353),AC353="삭제",ISBLANK(AC353)),"",
IF(LEFT(AC353,5)="Equip",
  IF($BP$1&lt;VLOOKUP(AC353,[1]EquipTable!$1:$1048576,MATCH("업데이트순번",[1]EquipTable!$1:$1,0),0),"업데이트순번이상",""),
IF(LEFT(AC353,5)="Actor",
  IF($BY$1&lt;VLOOKUP(AC353,[2]ActorTable!$1:$1048576,MATCH("업데이트순번",[2]ActorTable!$1:$1,0),0),"업데이트순번이상",""),
"그외없음")))</f>
        <v/>
      </c>
      <c r="AI353" s="11" t="str">
        <f>IF(OR(ISNUMBER(AC353),AC353="삭제",ISBLANK(AC353)),"",
IF(LEFT(AC353,5)="Equip",IF(MID(AC353,7,1)="4","전설",""),
IF(LEFT(AC353,5)="Actor",IF(MID(AC353,7,1)="2","전설",""),
"그외없음")))</f>
        <v/>
      </c>
      <c r="AJ353" t="str">
        <f>IF(ISBLANK($AB353),"",
IF(AND($B353&gt;=VLOOKUP($AB353,$AP:$AS,3,0),$B353&lt;=VLOOKUP($AB353,$AP:$AS,4,0)),"","슬롯타입이상"))</f>
        <v/>
      </c>
      <c r="AK353" t="str">
        <f>IF(OR(
  AND(NOT(ISERROR(FIND("상자",AB353))),ISBLANK(AC353)),
  AND(ISBLANK(AB353),ISBLANK(AC353)),
  AND(NOT(ISERROR(FIND("안 지정",AB353))),ISNUMBER(AC353))),"",
IF(AND(NOT(ISERROR(FIND("상자",AB353))),NOT(ISBLANK(AC353))),"밸류불필요",
IF(AND(NOT(ISERROR(FIND("안 지정",AB353))),NOT(ISNUMBER(AC353))),"숫자필요",
IF(NOT(ISERROR(FIND("장비",AB353))),
  IFERROR(VLOOKUP(AC353,[1]EquipTable!$A:$T,MATCH("이름참고",[1]EquipTable!$1:$1,0),0),"장비없음"),
IF(NOT(ISERROR(FIND("캐릭터",AB353))),
  IFERROR(VLOOKUP(AC353,[2]ActorTable!$A:$H,MATCH("이름참고",[2]ActorTable!$1:$1,0),0),"캐릭터없음"),
"")))))</f>
        <v/>
      </c>
      <c r="AL353">
        <v>1</v>
      </c>
      <c r="AM353" t="str">
        <f ca="1">IF(ROW()=2,AN353,OFFSET(AM353,-1,0)&amp;IF(LEN(AN353)=0,"",","&amp;AN353))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dy":31,"sl":10},{"dy":1,"sl":11,"tp":"fl1","vl":"Actor3231","cn":1,"pt":"DI","pp":775,"pr":299},{"dy":2,"sl":11,"tp":"fl1","vl":"Actor3231","cn":1,"pt":"DI","pp":775,"pr":299},{"dy":3,"sl":11},{"dy":4,"sl":11},{"dy":5,"sl":11,"tp":"fl6","vl":"Actor3022","cn":1,"pt":"DI","pp":80,"pr":49},{"dy":6,"sl":11,"tp":"fl6","vl":"Actor3022","cn":1,"pt":"DI","pp":80,"pr":49},{"dy":7,"sl":11},{"dy":8,"sl":11},{"dy":9,"sl":11,"tp":"fl1","vl":"Actor0113","cn":1,"pt":"DI","pp":219,"pr":119},{"dy":10,"sl":11,"tp":"fl1","vl":"Actor0113","cn":1,"pt":"DI","pp":219,"pr":119},{"dy":11,"sl":11}</v>
      </c>
      <c r="AN353" t="str">
        <f ca="1">IF(AL353&lt;&gt;1,"",
"{"""&amp;A$1&amp;""":"&amp;A353
&amp;","""&amp;B$1&amp;""":"&amp;B353
&amp;IF(LEN(AA353)=0,"",","""&amp;AA$1&amp;""":"""&amp;AA353&amp;"""")
&amp;IF(LEN(AC353)=0,"",","""&amp;AC$1&amp;""":"""&amp;AC353&amp;"""")
&amp;IF(LEN(AD353)=0,"",","""&amp;AD$1&amp;""":"&amp;AD353)
&amp;IF(LEN(AE353)=0,"",","""&amp;AE$1&amp;""":"""&amp;AE353&amp;"""")
&amp;IF(LEN(AF353)=0,"",","""&amp;AF$1&amp;""":"&amp;AF353)
&amp;IF(LEN(AG353)=0,"",","""&amp;AG$1&amp;""":"&amp;AG353)&amp;"}")</f>
        <v>{"dy":11,"sl":11}</v>
      </c>
    </row>
    <row r="354" spans="1:40">
      <c r="A354">
        <v>12</v>
      </c>
      <c r="B354">
        <v>11</v>
      </c>
      <c r="C354">
        <f>IF(B354&lt;=9,0,
IF(B354=10,1,2))</f>
        <v>2</v>
      </c>
      <c r="D354">
        <f ca="1">RAND()</f>
        <v>0.61363895866699891</v>
      </c>
      <c r="E354">
        <f ca="1">RAND()</f>
        <v>0.41386714756383858</v>
      </c>
      <c r="F354">
        <f ca="1">RAND()</f>
        <v>0.76599563903331258</v>
      </c>
      <c r="G354">
        <f ca="1">RAND()</f>
        <v>0.62890614658947586</v>
      </c>
      <c r="H354">
        <f ca="1">RAND()</f>
        <v>0.1123343203850482</v>
      </c>
      <c r="I354">
        <f ca="1">RAND()</f>
        <v>0.46702950587423653</v>
      </c>
      <c r="M354" t="str">
        <f ca="1">IF(LEN(J354)&lt;&gt;0,J354,VLOOKUP(D354+$B354,$BJ:$BK,MATCH($BK$1,$BJ$1:$BK$1,0),1))</f>
        <v>삭제</v>
      </c>
      <c r="N354" t="str">
        <f ca="1">IF(LEN(K354)&lt;&gt;0,
  IF(LEN($J354)=0,"두 칸 모두 입력",
  IF($J354="지정 장비",K354,INDEX($CA:$CA,MATCH(K354,$CB:$CB,0)))),
IF($M354="삭제","삭제",
IF($M354="지정 장비",VLOOKUP($E354,OFFSET($BS:$BV,0,IF($B354=6,1,IF($B354=7,2,0))),MATCH($BV$1,OFFSET($BS$1:$BV$1,0,IF($B354=6,1,IF($B354=7,2,0))),0),1),
IF(OR($M354="캐릭터 상자 일반등급",$M354="캐릭터 상자 영웅등급"),"삭제",
IF(OR($M354="지정 캐릭터",$M354="지정 캐릭터 PP",IF(ISERROR(FIND("지정 캐릭터 LBP",$M354)),0,1)),
  IF(AND(OR($B354=10,$B354=11),$M354=OFFSET($M354,-1,0)),OFFSET(N354,-1,0),VLOOKUP($E354,$BZ:$CA,MATCH($CA$1,$BZ$1:$CA$1,0),1)),
IF(OR($M354="안 지정 캐릭터 영웅등급",$M354="안 지정 캐릭터 PP 일반등급",$M354="안 지정 캐릭터 PP 영웅등급"),
  IF(AND(OR($B354=10,$B354=11),$M354=OFFSET($M354,-1,0)),OFFSET(N354,-1,0),INT($E354*100000)),
"그외없음"))))))</f>
        <v>삭제</v>
      </c>
      <c r="O354" t="str">
        <f ca="1">IF(LEN(L354)&lt;&gt;0,
  IF(OR(LEN($J354)=0,LEN($K354)=0),"세 칸 모두 입력",L354),
IF($M354="삭제","삭제",
IF(OR($M354="지정 장비",$M354="캐릭터 상자 일반등급",$M354="캐릭터 상자 영웅등급",$M354="지정 캐릭터",IF(ISERROR(FIND("지정 캐릭터 LBP",$M354)),0,1),$M354="안 지정 캐릭터 영웅등급"),1,
IF($M354="지정 캐릭터 PP",
  IF(AND(OR($B354=10,$B354=11),$M354=OFFSET($M354,-1,0)),OFFSET(O354,-1,0),
    VLOOKUP($M354,$AP:$BB,MATCH($AX$1,$AP$1:$BB$1,0),0)+INT($E354*(VLOOKUP($M354,$AP:$BB,MATCH($AY$1,$AP$1:$BB$1,0),0)-VLOOKUP($M354,$AP:$BB,MATCH($AX$1,$AP$1:$BB$1,0),0)+1))),
IF(OR($M354="안 지정 캐릭터 PP 일반등급",$M354="안 지정 캐릭터 PP 영웅등급"),
  IF(AND(OR($B354=10,$B354=11),$M354=OFFSET($M354,-1,0)),OFFSET(O354,-1,0),
    VLOOKUP($M354,$AP:$BB,MATCH($AX$1,$AP$1:$BB$1,0),0)+INT($E354*(VLOOKUP($M354,$AP:$BB,MATCH($AY$1,$AP$1:$BB$1,0),0)-VLOOKUP($M354,$AP:$BB,MATCH($AX$1,$AP$1:$BB$1,0),0)+1))),
"그외없음")))))</f>
        <v>삭제</v>
      </c>
      <c r="P354" t="str">
        <f ca="1">IF($M354="삭제","삭제",
IF($M354="지정 장비",
  IF(ISBLANK(VLOOKUP($N354,[1]EquipTable!$1:$1048576,MATCH("표준 GO pr Min",[1]EquipTable!$1:$1,0),0)),"DI",
    IF(ISBLANK(VLOOKUP($N354,[1]EquipTable!$1:$1048576,MATCH("표준 DI pr Min",[1]EquipTable!$1:$1,0),0)),"GO",
      IF(G354&lt;IF($B354&lt;=1,0.5,0.25),"DI","GO"))),
IF(OR($M354="캐릭터 상자 일반등급",$M354="캐릭터 상자 영웅등급"),"DI",
IF(OR($M354="지정 캐릭터",IF(ISERROR(FIND("지정 캐릭터 LBP",$M354)),0,1),$M354="안 지정 캐릭터 영웅등급"),"DI",
IF($M354="지정 캐릭터 PP","DI",
IF(OR($M354="안 지정 캐릭터 PP 일반등급",$M354="안 지정 캐릭터 PP 영웅등급"),"GO",
"그외없음"))))))</f>
        <v>삭제</v>
      </c>
      <c r="Q354" t="str">
        <f ca="1">IF($M354="삭제","삭제",
IF($P354="GO","삭제",
IF($M354="지정 장비",
  IF(ISBLANK(VLOOKUP($N354,[1]EquipTable!$1:$1048576,MATCH("표준 DI pp Min",[1]EquipTable!$1:$1,0),0)),"삭제",
    VLOOKUP($N354,[1]EquipTable!$1:$1048576,MATCH("표준 DI pp Min",[1]EquipTable!$1:$1,0),0)+INT($H354*(VLOOKUP($N354,[1]EquipTable!$1:$1048576,MATCH("표준 DI pp Max",[1]EquipTable!$1:$1,0),0)-VLOOKUP($N354,[1]EquipTable!$1:$1048576,MATCH("표준 DI pp Min",[1]EquipTable!$1:$1,0),0)+1))),
IF(OR($M354="캐릭터 상자 일반등급",$M354="캐릭터 상자 영웅등급"),"삭제",
IF(OR($M354="지정 캐릭터",IF(ISERROR(FIND("지정 캐릭터 LBP",$M354)),0,1)),
  IF(AND(OR($B354=10,$B354=11),$M354=OFFSET($M354,-1,0)),OFFSET(Q354,-1,0),
    IF(ISBLANK(VLOOKUP($N354,[2]ActorTable!$1:$1048576,MATCH("표준 DI pp Min",[2]ActorTable!$1:$1,0),0)),"삭제",
      INT(VLOOKUP($M354,$AP:$BC,MATCH($AZ$1,$AP$1:$BC$1,0),0)*(VLOOKUP($N354,[2]ActorTable!$1:$1048576,MATCH("표준 DI pp Min",[2]ActorTable!$1:$1,0),0)+$H354*(VLOOKUP($N354,[2]ActorTable!$1:$1048576,MATCH("표준 DI pp Max",[2]ActorTable!$1:$1,0),0)-VLOOKUP($N354,[2]ActorTable!$1:$1048576,MATCH("표준 DI pp Min",[2]ActorTable!$1:$1,0),0)+1))))),
IF($M354="안 지정 캐릭터 영웅등급",
  IF(AND(OR($B354=10,$B354=11),$M354=OFFSET($M354,-1,0)),OFFSET(Q354,-1,0),
    VLOOKUP($M354,$AP:$BC,MATCH($BB$1,$AP$1:$BC$1,0),0)+INT($H354*(VLOOKUP($M354,$AP:$BC,MATCH($BC$1,$AP$1:$BC$1,0),0)-VLOOKUP($M354,$AP:$BC,MATCH($BB$1,$AP$1:$BC$1,0),0)+1))),
IF($M354="지정 캐릭터 PP",
  IF(AND(OR($B354=10,$B354=11),$M354=OFFSET($M354,-1,0)),OFFSET(Q354,-1,0),
    INT($O354*VLOOKUP($M354,$AP:$BC,MATCH($AZ$1,$AP$1:$BC$1,0),0)*IF($O354&lt;=15,1,1+($O354-15)^0.5/8)*CHOOSE(MID($N354,7,1)+1,1,1.25,2))),
"그외없음")))))))</f>
        <v>삭제</v>
      </c>
      <c r="R354" t="str">
        <f ca="1">IF($M354="삭제","삭제",
IF($M354="지정 장비",
  IF($P354="DI",
    VLOOKUP($N354,[1]EquipTable!$1:$1048576,MATCH("표준 DI pr Min",[1]EquipTable!$1:$1,0),0)+INT($I354*(VLOOKUP($N354,[1]EquipTable!$1:$1048576,MATCH("표준 DI pr Max",[1]EquipTable!$1:$1,0),0)-VLOOKUP($N354,[1]EquipTable!$1:$1048576,MATCH("표준 DI pr Min",[1]EquipTable!$1:$1,0),0)+1)),
    ROUNDDOWN(VLOOKUP($N354,[1]EquipTable!$1:$1048576,MATCH("표준 GO pr Min",[1]EquipTable!$1:$1,0),0)+INT($I354*(VLOOKUP($N354,[1]EquipTable!$1:$1048576,MATCH("표준 GO pr Max",[1]EquipTable!$1:$1,0),0)-VLOOKUP($N354,[1]EquipTable!$1:$1048576,MATCH("표준 GO pr Min",[1]EquipTable!$1:$1,0),0)+100)),-2)),
IF(OR($M354="캐릭터 상자 일반등급",$M354="캐릭터 상자 영웅등급"),VLOOKUP($M354,$AP:$BC,MATCH($AZ$1,$AP$1:$BC$1,0),0),
IF(OR($M354="지정 캐릭터",IF(ISERROR(FIND("지정 캐릭터 LBP",$M354)),0,1)),
  IF(AND(OR($B354=10,$B354=11),$M354=OFFSET($M354,-1,0)),OFFSET(R354,-1,0),
    INT(VLOOKUP($M354,$AP:$BC,MATCH($AZ$1,$AP$1:$BC$1,0),0)*(VLOOKUP($N354,[2]ActorTable!$1:$1048576,MATCH("표준 DI pr Min",[2]ActorTable!$1:$1,0),0)+$I354*(VLOOKUP($N354,[2]ActorTable!$1:$1048576,MATCH("표준 DI pr Max",[2]ActorTable!$1:$1,0),0)-VLOOKUP($N354,[2]ActorTable!$1:$1048576,MATCH("표준 DI pr Min",[2]ActorTable!$1:$1,0),0)+1)))),
IF($M354="안 지정 캐릭터 영웅등급",
  IF(AND(OR($B354=10,$B354=11),$M354=OFFSET($M354,-1,0)),OFFSET(R354,-1,0),
    VLOOKUP($M354,$AP:$BC,MATCH($AZ$1,$AP$1:$BC$1,0),0)+INT($I354*(VLOOKUP($M354,$AP:$BC,MATCH($BA$1,$AP$1:$BC$1,0),0)-VLOOKUP($M354,$AP:$BC,MATCH($AZ$1,$AP$1:$BC$1,0),0)+1))),
IF($M354="지정 캐릭터 PP",
  IF(AND(OR($B354=10,$B354=11),$M354=OFFSET($M354,-1,0)),OFFSET(R354,-1,0),
    INT($O354*VLOOKUP($M354,$AP:$BC,MATCH($AZ$1,$AP$1:$BC$1,0),0)*IF($O354&lt;=15,1,1+($O354-15)^0.5/8)*CHOOSE(MID($N354,7,1)+1,1,1.25,2)*(VLOOKUP($M354,$AP:$BC,MATCH($BA$1,$AP$1:$BC$1,0),0)+$I354*(VLOOKUP($M354,$AP:$BC,MATCH($BB$1,$AP$1:$BC$1,0),0)-VLOOKUP($M354,$AP:$BC,MATCH($BA$1,$AP$1:$BC$1,0),0))))),
IF(OR($M354="안 지정 캐릭터 PP 일반등급",$M354="안 지정 캐릭터 PP 영웅등급"),
  IF(AND(OR($B354=10,$B354=11),$M354=OFFSET($M354,-1,0)),OFFSET(R354,-1,0),
    $O354*VLOOKUP($M354,$AP:$BC,MATCH($AZ$1,$AP$1:$BC$1,0),0)),
"그외없음")))))))</f>
        <v>삭제</v>
      </c>
      <c r="S354" t="str">
        <f ca="1">IF(OR(ISNUMBER(N354),N354="삭제",ISBLANK(N354)),"",
IF(LEFT(N354,5)="Equip",
  IF($BP$1&lt;VLOOKUP(N354,[1]EquipTable!$1:$1048576,MATCH("업데이트순번",[1]EquipTable!$1:$1,0),0),"업데이트순번이상",""),
IF(LEFT(N354,5)="Actor",
  IF($BY$1&lt;VLOOKUP(N354,[2]ActorTable!$1:$1048576,MATCH("업데이트순번",[2]ActorTable!$1:$1,0),0),"업데이트순번이상",""),
"그외없음")))</f>
        <v/>
      </c>
      <c r="T354" t="str">
        <f ca="1">IF(OR(ISNUMBER(N354),N354="삭제",ISBLANK(N354)),"",
IF(LEFT(N354,5)="Equip",IF(MID(N354,7,1)="4","전설",""),
IF(LEFT(N354,5)="Actor",IF(MID(N354,7,1)="2","전설",""),
"그외없음")))</f>
        <v/>
      </c>
      <c r="AA354" t="str">
        <f ca="1">IF(ISBLANK(AB354),"",
VLOOKUP(AB354,OFFSET(INDIRECT("$A:$B"),0,MATCH(AB$1&amp;"_Verify",INDIRECT("$1:$1"),0)-1),2,0)
)</f>
        <v>fl1</v>
      </c>
      <c r="AB354" t="s">
        <v>87</v>
      </c>
      <c r="AC354" t="s">
        <v>480</v>
      </c>
      <c r="AD354">
        <v>1</v>
      </c>
      <c r="AE354" t="s">
        <v>129</v>
      </c>
      <c r="AF354">
        <v>219</v>
      </c>
      <c r="AG354">
        <v>119</v>
      </c>
      <c r="AH354" t="str">
        <f>IF(OR(ISNUMBER(AC354),AC354="삭제",ISBLANK(AC354)),"",
IF(LEFT(AC354,5)="Equip",
  IF($BP$1&lt;VLOOKUP(AC354,[1]EquipTable!$1:$1048576,MATCH("업데이트순번",[1]EquipTable!$1:$1,0),0),"업데이트순번이상",""),
IF(LEFT(AC354,5)="Actor",
  IF($BY$1&lt;VLOOKUP(AC354,[2]ActorTable!$1:$1048576,MATCH("업데이트순번",[2]ActorTable!$1:$1,0),0),"업데이트순번이상",""),
"그외없음")))</f>
        <v/>
      </c>
      <c r="AI354" s="11" t="str">
        <f>IF(OR(ISNUMBER(AC354),AC354="삭제",ISBLANK(AC354)),"",
IF(LEFT(AC354,5)="Equip",IF(MID(AC354,7,1)="4","전설",""),
IF(LEFT(AC354,5)="Actor",IF(MID(AC354,7,1)="2","전설",""),
"그외없음")))</f>
        <v/>
      </c>
      <c r="AJ354" t="str">
        <f>IF(ISBLANK($AB354),"",
IF(AND($B354&gt;=VLOOKUP($AB354,$AP:$AS,3,0),$B354&lt;=VLOOKUP($AB354,$AP:$AS,4,0)),"","슬롯타입이상"))</f>
        <v/>
      </c>
      <c r="AK354" t="str">
        <f>IF(OR(
  AND(NOT(ISERROR(FIND("상자",AB354))),ISBLANK(AC354)),
  AND(ISBLANK(AB354),ISBLANK(AC354)),
  AND(NOT(ISERROR(FIND("안 지정",AB354))),ISNUMBER(AC354))),"",
IF(AND(NOT(ISERROR(FIND("상자",AB354))),NOT(ISBLANK(AC354))),"밸류불필요",
IF(AND(NOT(ISERROR(FIND("안 지정",AB354))),NOT(ISNUMBER(AC354))),"숫자필요",
IF(NOT(ISERROR(FIND("장비",AB354))),
  IFERROR(VLOOKUP(AC354,[1]EquipTable!$A:$T,MATCH("이름참고",[1]EquipTable!$1:$1,0),0),"장비없음"),
IF(NOT(ISERROR(FIND("캐릭터",AB354))),
  IFERROR(VLOOKUP(AC354,[2]ActorTable!$A:$H,MATCH("이름참고",[2]ActorTable!$1:$1,0),0),"캐릭터없음"),
"")))))</f>
        <v>오비우스</v>
      </c>
      <c r="AL354">
        <v>1</v>
      </c>
      <c r="AM354" t="str">
        <f ca="1">IF(ROW()=2,AN354,OFFSET(AM354,-1,0)&amp;IF(LEN(AN354)=0,"",","&amp;AN354))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dy":31,"sl":10},{"dy":1,"sl":11,"tp":"fl1","vl":"Actor3231","cn":1,"pt":"DI","pp":775,"pr":299},{"dy":2,"sl":11,"tp":"fl1","vl":"Actor3231","cn":1,"pt":"DI","pp":775,"pr":299},{"dy":3,"sl":11},{"dy":4,"sl":11},{"dy":5,"sl":11,"tp":"fl6","vl":"Actor3022","cn":1,"pt":"DI","pp":80,"pr":49},{"dy":6,"sl":11,"tp":"fl6","vl":"Actor3022","cn":1,"pt":"DI","pp":80,"pr":49},{"dy":7,"sl":11},{"dy":8,"sl":11},{"dy":9,"sl":11,"tp":"fl1","vl":"Actor0113","cn":1,"pt":"DI","pp":219,"pr":119},{"dy":10,"sl":11,"tp":"fl1","vl":"Actor0113","cn":1,"pt":"DI","pp":219,"pr":119},{"dy":11,"sl":11},{"dy":12,"sl":11,"tp":"fl1","vl":"Actor1141","cn":1,"pt":"DI","pp":219,"pr":119}</v>
      </c>
      <c r="AN354" t="str">
        <f ca="1">IF(AL354&lt;&gt;1,"",
"{"""&amp;A$1&amp;""":"&amp;A354
&amp;","""&amp;B$1&amp;""":"&amp;B354
&amp;IF(LEN(AA354)=0,"",","""&amp;AA$1&amp;""":"""&amp;AA354&amp;"""")
&amp;IF(LEN(AC354)=0,"",","""&amp;AC$1&amp;""":"""&amp;AC354&amp;"""")
&amp;IF(LEN(AD354)=0,"",","""&amp;AD$1&amp;""":"&amp;AD354)
&amp;IF(LEN(AE354)=0,"",","""&amp;AE$1&amp;""":"""&amp;AE354&amp;"""")
&amp;IF(LEN(AF354)=0,"",","""&amp;AF$1&amp;""":"&amp;AF354)
&amp;IF(LEN(AG354)=0,"",","""&amp;AG$1&amp;""":"&amp;AG354)&amp;"}")</f>
        <v>{"dy":12,"sl":11,"tp":"fl1","vl":"Actor1141","cn":1,"pt":"DI","pp":219,"pr":119}</v>
      </c>
    </row>
    <row r="355" spans="1:40">
      <c r="A355">
        <v>13</v>
      </c>
      <c r="B355">
        <v>11</v>
      </c>
      <c r="C355">
        <f>IF(B355&lt;=9,0,
IF(B355=10,1,2))</f>
        <v>2</v>
      </c>
      <c r="D355">
        <f ca="1">RAND()</f>
        <v>0.90148384417285699</v>
      </c>
      <c r="E355">
        <f ca="1">RAND()</f>
        <v>0.47755797778239639</v>
      </c>
      <c r="F355">
        <f ca="1">RAND()</f>
        <v>3.6772629551805602E-3</v>
      </c>
      <c r="G355">
        <f ca="1">RAND()</f>
        <v>0.15098581391338073</v>
      </c>
      <c r="H355">
        <f ca="1">RAND()</f>
        <v>0.48605103669122474</v>
      </c>
      <c r="I355">
        <f ca="1">RAND()</f>
        <v>0.8491717865715126</v>
      </c>
      <c r="M355" t="str">
        <f ca="1">IF(LEN(J355)&lt;&gt;0,J355,VLOOKUP(D355+$B355,$BJ:$BK,MATCH($BK$1,$BJ$1:$BK$1,0),1))</f>
        <v>삭제</v>
      </c>
      <c r="N355" t="str">
        <f ca="1">IF(LEN(K355)&lt;&gt;0,
  IF(LEN($J355)=0,"두 칸 모두 입력",
  IF($J355="지정 장비",K355,INDEX($CA:$CA,MATCH(K355,$CB:$CB,0)))),
IF($M355="삭제","삭제",
IF($M355="지정 장비",VLOOKUP($E355,OFFSET($BS:$BV,0,IF($B355=6,1,IF($B355=7,2,0))),MATCH($BV$1,OFFSET($BS$1:$BV$1,0,IF($B355=6,1,IF($B355=7,2,0))),0),1),
IF(OR($M355="캐릭터 상자 일반등급",$M355="캐릭터 상자 영웅등급"),"삭제",
IF(OR($M355="지정 캐릭터",$M355="지정 캐릭터 PP",IF(ISERROR(FIND("지정 캐릭터 LBP",$M355)),0,1)),
  IF(AND(OR($B355=10,$B355=11),$M355=OFFSET($M355,-1,0)),OFFSET(N355,-1,0),VLOOKUP($E355,$BZ:$CA,MATCH($CA$1,$BZ$1:$CA$1,0),1)),
IF(OR($M355="안 지정 캐릭터 영웅등급",$M355="안 지정 캐릭터 PP 일반등급",$M355="안 지정 캐릭터 PP 영웅등급"),
  IF(AND(OR($B355=10,$B355=11),$M355=OFFSET($M355,-1,0)),OFFSET(N355,-1,0),INT($E355*100000)),
"그외없음"))))))</f>
        <v>삭제</v>
      </c>
      <c r="O355" t="str">
        <f ca="1">IF(LEN(L355)&lt;&gt;0,
  IF(OR(LEN($J355)=0,LEN($K355)=0),"세 칸 모두 입력",L355),
IF($M355="삭제","삭제",
IF(OR($M355="지정 장비",$M355="캐릭터 상자 일반등급",$M355="캐릭터 상자 영웅등급",$M355="지정 캐릭터",IF(ISERROR(FIND("지정 캐릭터 LBP",$M355)),0,1),$M355="안 지정 캐릭터 영웅등급"),1,
IF($M355="지정 캐릭터 PP",
  IF(AND(OR($B355=10,$B355=11),$M355=OFFSET($M355,-1,0)),OFFSET(O355,-1,0),
    VLOOKUP($M355,$AP:$BB,MATCH($AX$1,$AP$1:$BB$1,0),0)+INT($E355*(VLOOKUP($M355,$AP:$BB,MATCH($AY$1,$AP$1:$BB$1,0),0)-VLOOKUP($M355,$AP:$BB,MATCH($AX$1,$AP$1:$BB$1,0),0)+1))),
IF(OR($M355="안 지정 캐릭터 PP 일반등급",$M355="안 지정 캐릭터 PP 영웅등급"),
  IF(AND(OR($B355=10,$B355=11),$M355=OFFSET($M355,-1,0)),OFFSET(O355,-1,0),
    VLOOKUP($M355,$AP:$BB,MATCH($AX$1,$AP$1:$BB$1,0),0)+INT($E355*(VLOOKUP($M355,$AP:$BB,MATCH($AY$1,$AP$1:$BB$1,0),0)-VLOOKUP($M355,$AP:$BB,MATCH($AX$1,$AP$1:$BB$1,0),0)+1))),
"그외없음")))))</f>
        <v>삭제</v>
      </c>
      <c r="P355" t="str">
        <f ca="1">IF($M355="삭제","삭제",
IF($M355="지정 장비",
  IF(ISBLANK(VLOOKUP($N355,[1]EquipTable!$1:$1048576,MATCH("표준 GO pr Min",[1]EquipTable!$1:$1,0),0)),"DI",
    IF(ISBLANK(VLOOKUP($N355,[1]EquipTable!$1:$1048576,MATCH("표준 DI pr Min",[1]EquipTable!$1:$1,0),0)),"GO",
      IF(G355&lt;IF($B355&lt;=1,0.5,0.25),"DI","GO"))),
IF(OR($M355="캐릭터 상자 일반등급",$M355="캐릭터 상자 영웅등급"),"DI",
IF(OR($M355="지정 캐릭터",IF(ISERROR(FIND("지정 캐릭터 LBP",$M355)),0,1),$M355="안 지정 캐릭터 영웅등급"),"DI",
IF($M355="지정 캐릭터 PP","DI",
IF(OR($M355="안 지정 캐릭터 PP 일반등급",$M355="안 지정 캐릭터 PP 영웅등급"),"GO",
"그외없음"))))))</f>
        <v>삭제</v>
      </c>
      <c r="Q355" t="str">
        <f ca="1">IF($M355="삭제","삭제",
IF($P355="GO","삭제",
IF($M355="지정 장비",
  IF(ISBLANK(VLOOKUP($N355,[1]EquipTable!$1:$1048576,MATCH("표준 DI pp Min",[1]EquipTable!$1:$1,0),0)),"삭제",
    VLOOKUP($N355,[1]EquipTable!$1:$1048576,MATCH("표준 DI pp Min",[1]EquipTable!$1:$1,0),0)+INT($H355*(VLOOKUP($N355,[1]EquipTable!$1:$1048576,MATCH("표준 DI pp Max",[1]EquipTable!$1:$1,0),0)-VLOOKUP($N355,[1]EquipTable!$1:$1048576,MATCH("표준 DI pp Min",[1]EquipTable!$1:$1,0),0)+1))),
IF(OR($M355="캐릭터 상자 일반등급",$M355="캐릭터 상자 영웅등급"),"삭제",
IF(OR($M355="지정 캐릭터",IF(ISERROR(FIND("지정 캐릭터 LBP",$M355)),0,1)),
  IF(AND(OR($B355=10,$B355=11),$M355=OFFSET($M355,-1,0)),OFFSET(Q355,-1,0),
    IF(ISBLANK(VLOOKUP($N355,[2]ActorTable!$1:$1048576,MATCH("표준 DI pp Min",[2]ActorTable!$1:$1,0),0)),"삭제",
      INT(VLOOKUP($M355,$AP:$BC,MATCH($AZ$1,$AP$1:$BC$1,0),0)*(VLOOKUP($N355,[2]ActorTable!$1:$1048576,MATCH("표준 DI pp Min",[2]ActorTable!$1:$1,0),0)+$H355*(VLOOKUP($N355,[2]ActorTable!$1:$1048576,MATCH("표준 DI pp Max",[2]ActorTable!$1:$1,0),0)-VLOOKUP($N355,[2]ActorTable!$1:$1048576,MATCH("표준 DI pp Min",[2]ActorTable!$1:$1,0),0)+1))))),
IF($M355="안 지정 캐릭터 영웅등급",
  IF(AND(OR($B355=10,$B355=11),$M355=OFFSET($M355,-1,0)),OFFSET(Q355,-1,0),
    VLOOKUP($M355,$AP:$BC,MATCH($BB$1,$AP$1:$BC$1,0),0)+INT($H355*(VLOOKUP($M355,$AP:$BC,MATCH($BC$1,$AP$1:$BC$1,0),0)-VLOOKUP($M355,$AP:$BC,MATCH($BB$1,$AP$1:$BC$1,0),0)+1))),
IF($M355="지정 캐릭터 PP",
  IF(AND(OR($B355=10,$B355=11),$M355=OFFSET($M355,-1,0)),OFFSET(Q355,-1,0),
    INT($O355*VLOOKUP($M355,$AP:$BC,MATCH($AZ$1,$AP$1:$BC$1,0),0)*IF($O355&lt;=15,1,1+($O355-15)^0.5/8)*CHOOSE(MID($N355,7,1)+1,1,1.25,2))),
"그외없음")))))))</f>
        <v>삭제</v>
      </c>
      <c r="R355" t="str">
        <f ca="1">IF($M355="삭제","삭제",
IF($M355="지정 장비",
  IF($P355="DI",
    VLOOKUP($N355,[1]EquipTable!$1:$1048576,MATCH("표준 DI pr Min",[1]EquipTable!$1:$1,0),0)+INT($I355*(VLOOKUP($N355,[1]EquipTable!$1:$1048576,MATCH("표준 DI pr Max",[1]EquipTable!$1:$1,0),0)-VLOOKUP($N355,[1]EquipTable!$1:$1048576,MATCH("표준 DI pr Min",[1]EquipTable!$1:$1,0),0)+1)),
    ROUNDDOWN(VLOOKUP($N355,[1]EquipTable!$1:$1048576,MATCH("표준 GO pr Min",[1]EquipTable!$1:$1,0),0)+INT($I355*(VLOOKUP($N355,[1]EquipTable!$1:$1048576,MATCH("표준 GO pr Max",[1]EquipTable!$1:$1,0),0)-VLOOKUP($N355,[1]EquipTable!$1:$1048576,MATCH("표준 GO pr Min",[1]EquipTable!$1:$1,0),0)+100)),-2)),
IF(OR($M355="캐릭터 상자 일반등급",$M355="캐릭터 상자 영웅등급"),VLOOKUP($M355,$AP:$BC,MATCH($AZ$1,$AP$1:$BC$1,0),0),
IF(OR($M355="지정 캐릭터",IF(ISERROR(FIND("지정 캐릭터 LBP",$M355)),0,1)),
  IF(AND(OR($B355=10,$B355=11),$M355=OFFSET($M355,-1,0)),OFFSET(R355,-1,0),
    INT(VLOOKUP($M355,$AP:$BC,MATCH($AZ$1,$AP$1:$BC$1,0),0)*(VLOOKUP($N355,[2]ActorTable!$1:$1048576,MATCH("표준 DI pr Min",[2]ActorTable!$1:$1,0),0)+$I355*(VLOOKUP($N355,[2]ActorTable!$1:$1048576,MATCH("표준 DI pr Max",[2]ActorTable!$1:$1,0),0)-VLOOKUP($N355,[2]ActorTable!$1:$1048576,MATCH("표준 DI pr Min",[2]ActorTable!$1:$1,0),0)+1)))),
IF($M355="안 지정 캐릭터 영웅등급",
  IF(AND(OR($B355=10,$B355=11),$M355=OFFSET($M355,-1,0)),OFFSET(R355,-1,0),
    VLOOKUP($M355,$AP:$BC,MATCH($AZ$1,$AP$1:$BC$1,0),0)+INT($I355*(VLOOKUP($M355,$AP:$BC,MATCH($BA$1,$AP$1:$BC$1,0),0)-VLOOKUP($M355,$AP:$BC,MATCH($AZ$1,$AP$1:$BC$1,0),0)+1))),
IF($M355="지정 캐릭터 PP",
  IF(AND(OR($B355=10,$B355=11),$M355=OFFSET($M355,-1,0)),OFFSET(R355,-1,0),
    INT($O355*VLOOKUP($M355,$AP:$BC,MATCH($AZ$1,$AP$1:$BC$1,0),0)*IF($O355&lt;=15,1,1+($O355-15)^0.5/8)*CHOOSE(MID($N355,7,1)+1,1,1.25,2)*(VLOOKUP($M355,$AP:$BC,MATCH($BA$1,$AP$1:$BC$1,0),0)+$I355*(VLOOKUP($M355,$AP:$BC,MATCH($BB$1,$AP$1:$BC$1,0),0)-VLOOKUP($M355,$AP:$BC,MATCH($BA$1,$AP$1:$BC$1,0),0))))),
IF(OR($M355="안 지정 캐릭터 PP 일반등급",$M355="안 지정 캐릭터 PP 영웅등급"),
  IF(AND(OR($B355=10,$B355=11),$M355=OFFSET($M355,-1,0)),OFFSET(R355,-1,0),
    $O355*VLOOKUP($M355,$AP:$BC,MATCH($AZ$1,$AP$1:$BC$1,0),0)),
"그외없음")))))))</f>
        <v>삭제</v>
      </c>
      <c r="S355" t="str">
        <f ca="1">IF(OR(ISNUMBER(N355),N355="삭제",ISBLANK(N355)),"",
IF(LEFT(N355,5)="Equip",
  IF($BP$1&lt;VLOOKUP(N355,[1]EquipTable!$1:$1048576,MATCH("업데이트순번",[1]EquipTable!$1:$1,0),0),"업데이트순번이상",""),
IF(LEFT(N355,5)="Actor",
  IF($BY$1&lt;VLOOKUP(N355,[2]ActorTable!$1:$1048576,MATCH("업데이트순번",[2]ActorTable!$1:$1,0),0),"업데이트순번이상",""),
"그외없음")))</f>
        <v/>
      </c>
      <c r="T355" t="str">
        <f ca="1">IF(OR(ISNUMBER(N355),N355="삭제",ISBLANK(N355)),"",
IF(LEFT(N355,5)="Equip",IF(MID(N355,7,1)="4","전설",""),
IF(LEFT(N355,5)="Actor",IF(MID(N355,7,1)="2","전설",""),
"그외없음")))</f>
        <v/>
      </c>
      <c r="AA355" t="str">
        <f ca="1">IF(ISBLANK(AB355),"",
VLOOKUP(AB355,OFFSET(INDIRECT("$A:$B"),0,MATCH(AB$1&amp;"_Verify",INDIRECT("$1:$1"),0)-1),2,0)
)</f>
        <v>fl1</v>
      </c>
      <c r="AB355" t="s">
        <v>87</v>
      </c>
      <c r="AC355" t="s">
        <v>480</v>
      </c>
      <c r="AD355">
        <v>1</v>
      </c>
      <c r="AE355" t="s">
        <v>129</v>
      </c>
      <c r="AF355">
        <v>219</v>
      </c>
      <c r="AG355">
        <v>119</v>
      </c>
      <c r="AH355" t="str">
        <f>IF(OR(ISNUMBER(AC355),AC355="삭제",ISBLANK(AC355)),"",
IF(LEFT(AC355,5)="Equip",
  IF($BP$1&lt;VLOOKUP(AC355,[1]EquipTable!$1:$1048576,MATCH("업데이트순번",[1]EquipTable!$1:$1,0),0),"업데이트순번이상",""),
IF(LEFT(AC355,5)="Actor",
  IF($BY$1&lt;VLOOKUP(AC355,[2]ActorTable!$1:$1048576,MATCH("업데이트순번",[2]ActorTable!$1:$1,0),0),"업데이트순번이상",""),
"그외없음")))</f>
        <v/>
      </c>
      <c r="AI355" s="11" t="str">
        <f>IF(OR(ISNUMBER(AC355),AC355="삭제",ISBLANK(AC355)),"",
IF(LEFT(AC355,5)="Equip",IF(MID(AC355,7,1)="4","전설",""),
IF(LEFT(AC355,5)="Actor",IF(MID(AC355,7,1)="2","전설",""),
"그외없음")))</f>
        <v/>
      </c>
      <c r="AJ355" t="str">
        <f>IF(ISBLANK($AB355),"",
IF(AND($B355&gt;=VLOOKUP($AB355,$AP:$AS,3,0),$B355&lt;=VLOOKUP($AB355,$AP:$AS,4,0)),"","슬롯타입이상"))</f>
        <v/>
      </c>
      <c r="AK355" t="str">
        <f>IF(OR(
  AND(NOT(ISERROR(FIND("상자",AB355))),ISBLANK(AC355)),
  AND(ISBLANK(AB355),ISBLANK(AC355)),
  AND(NOT(ISERROR(FIND("안 지정",AB355))),ISNUMBER(AC355))),"",
IF(AND(NOT(ISERROR(FIND("상자",AB355))),NOT(ISBLANK(AC355))),"밸류불필요",
IF(AND(NOT(ISERROR(FIND("안 지정",AB355))),NOT(ISNUMBER(AC355))),"숫자필요",
IF(NOT(ISERROR(FIND("장비",AB355))),
  IFERROR(VLOOKUP(AC355,[1]EquipTable!$A:$T,MATCH("이름참고",[1]EquipTable!$1:$1,0),0),"장비없음"),
IF(NOT(ISERROR(FIND("캐릭터",AB355))),
  IFERROR(VLOOKUP(AC355,[2]ActorTable!$A:$H,MATCH("이름참고",[2]ActorTable!$1:$1,0),0),"캐릭터없음"),
"")))))</f>
        <v>오비우스</v>
      </c>
      <c r="AL355">
        <v>1</v>
      </c>
      <c r="AM355" t="str">
        <f ca="1">IF(ROW()=2,AN355,OFFSET(AM355,-1,0)&amp;IF(LEN(AN355)=0,"",","&amp;AN355))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dy":31,"sl":10},{"dy":1,"sl":11,"tp":"fl1","vl":"Actor3231","cn":1,"pt":"DI","pp":775,"pr":299},{"dy":2,"sl":11,"tp":"fl1","vl":"Actor3231","cn":1,"pt":"DI","pp":775,"pr":299},{"dy":3,"sl":11},{"dy":4,"sl":11},{"dy":5,"sl":11,"tp":"fl6","vl":"Actor3022","cn":1,"pt":"DI","pp":80,"pr":49},{"dy":6,"sl":11,"tp":"fl6","vl":"Actor3022","cn":1,"pt":"DI","pp":80,"pr":49},{"dy":7,"sl":11},{"dy":8,"sl":11},{"dy":9,"sl":11,"tp":"fl1","vl":"Actor0113","cn":1,"pt":"DI","pp":219,"pr":119},{"dy":10,"sl":11,"tp":"fl1","vl":"Actor0113","cn":1,"pt":"DI","pp":219,"pr":119},{"dy":11,"sl":11},{"dy":12,"sl":11,"tp":"fl1","vl":"Actor1141","cn":1,"pt":"DI","pp":219,"pr":119},{"dy":13,"sl":11,"tp":"fl1","vl":"Actor1141","cn":1,"pt":"DI","pp":219,"pr":119}</v>
      </c>
      <c r="AN355" t="str">
        <f ca="1">IF(AL355&lt;&gt;1,"",
"{"""&amp;A$1&amp;""":"&amp;A355
&amp;","""&amp;B$1&amp;""":"&amp;B355
&amp;IF(LEN(AA355)=0,"",","""&amp;AA$1&amp;""":"""&amp;AA355&amp;"""")
&amp;IF(LEN(AC355)=0,"",","""&amp;AC$1&amp;""":"""&amp;AC355&amp;"""")
&amp;IF(LEN(AD355)=0,"",","""&amp;AD$1&amp;""":"&amp;AD355)
&amp;IF(LEN(AE355)=0,"",","""&amp;AE$1&amp;""":"""&amp;AE355&amp;"""")
&amp;IF(LEN(AF355)=0,"",","""&amp;AF$1&amp;""":"&amp;AF355)
&amp;IF(LEN(AG355)=0,"",","""&amp;AG$1&amp;""":"&amp;AG355)&amp;"}")</f>
        <v>{"dy":13,"sl":11,"tp":"fl1","vl":"Actor1141","cn":1,"pt":"DI","pp":219,"pr":119}</v>
      </c>
    </row>
    <row r="356" spans="1:40">
      <c r="A356">
        <v>14</v>
      </c>
      <c r="B356">
        <v>11</v>
      </c>
      <c r="C356">
        <f>IF(B356&lt;=9,0,
IF(B356=10,1,2))</f>
        <v>2</v>
      </c>
      <c r="D356">
        <f ca="1">RAND()</f>
        <v>0.31070759620519472</v>
      </c>
      <c r="E356">
        <f ca="1">RAND()</f>
        <v>3.6071723116957277E-2</v>
      </c>
      <c r="F356">
        <f ca="1">RAND()</f>
        <v>0.97118393671844727</v>
      </c>
      <c r="G356">
        <f ca="1">RAND()</f>
        <v>0.51695323262252235</v>
      </c>
      <c r="H356">
        <f ca="1">RAND()</f>
        <v>0.82295192764902148</v>
      </c>
      <c r="I356">
        <f ca="1">RAND()</f>
        <v>4.6978605480012092E-2</v>
      </c>
      <c r="M356" t="str">
        <f ca="1">IF(LEN(J356)&lt;&gt;0,J356,VLOOKUP(D356+$B356,$BJ:$BK,MATCH($BK$1,$BJ$1:$BK$1,0),1))</f>
        <v>삭제</v>
      </c>
      <c r="N356" t="str">
        <f ca="1">IF(LEN(K356)&lt;&gt;0,
  IF(LEN($J356)=0,"두 칸 모두 입력",
  IF($J356="지정 장비",K356,INDEX($CA:$CA,MATCH(K356,$CB:$CB,0)))),
IF($M356="삭제","삭제",
IF($M356="지정 장비",VLOOKUP($E356,OFFSET($BS:$BV,0,IF($B356=6,1,IF($B356=7,2,0))),MATCH($BV$1,OFFSET($BS$1:$BV$1,0,IF($B356=6,1,IF($B356=7,2,0))),0),1),
IF(OR($M356="캐릭터 상자 일반등급",$M356="캐릭터 상자 영웅등급"),"삭제",
IF(OR($M356="지정 캐릭터",$M356="지정 캐릭터 PP",IF(ISERROR(FIND("지정 캐릭터 LBP",$M356)),0,1)),
  IF(AND(OR($B356=10,$B356=11),$M356=OFFSET($M356,-1,0)),OFFSET(N356,-1,0),VLOOKUP($E356,$BZ:$CA,MATCH($CA$1,$BZ$1:$CA$1,0),1)),
IF(OR($M356="안 지정 캐릭터 영웅등급",$M356="안 지정 캐릭터 PP 일반등급",$M356="안 지정 캐릭터 PP 영웅등급"),
  IF(AND(OR($B356=10,$B356=11),$M356=OFFSET($M356,-1,0)),OFFSET(N356,-1,0),INT($E356*100000)),
"그외없음"))))))</f>
        <v>삭제</v>
      </c>
      <c r="O356" t="str">
        <f ca="1">IF(LEN(L356)&lt;&gt;0,
  IF(OR(LEN($J356)=0,LEN($K356)=0),"세 칸 모두 입력",L356),
IF($M356="삭제","삭제",
IF(OR($M356="지정 장비",$M356="캐릭터 상자 일반등급",$M356="캐릭터 상자 영웅등급",$M356="지정 캐릭터",IF(ISERROR(FIND("지정 캐릭터 LBP",$M356)),0,1),$M356="안 지정 캐릭터 영웅등급"),1,
IF($M356="지정 캐릭터 PP",
  IF(AND(OR($B356=10,$B356=11),$M356=OFFSET($M356,-1,0)),OFFSET(O356,-1,0),
    VLOOKUP($M356,$AP:$BB,MATCH($AX$1,$AP$1:$BB$1,0),0)+INT($E356*(VLOOKUP($M356,$AP:$BB,MATCH($AY$1,$AP$1:$BB$1,0),0)-VLOOKUP($M356,$AP:$BB,MATCH($AX$1,$AP$1:$BB$1,0),0)+1))),
IF(OR($M356="안 지정 캐릭터 PP 일반등급",$M356="안 지정 캐릭터 PP 영웅등급"),
  IF(AND(OR($B356=10,$B356=11),$M356=OFFSET($M356,-1,0)),OFFSET(O356,-1,0),
    VLOOKUP($M356,$AP:$BB,MATCH($AX$1,$AP$1:$BB$1,0),0)+INT($E356*(VLOOKUP($M356,$AP:$BB,MATCH($AY$1,$AP$1:$BB$1,0),0)-VLOOKUP($M356,$AP:$BB,MATCH($AX$1,$AP$1:$BB$1,0),0)+1))),
"그외없음")))))</f>
        <v>삭제</v>
      </c>
      <c r="P356" t="str">
        <f ca="1">IF($M356="삭제","삭제",
IF($M356="지정 장비",
  IF(ISBLANK(VLOOKUP($N356,[1]EquipTable!$1:$1048576,MATCH("표준 GO pr Min",[1]EquipTable!$1:$1,0),0)),"DI",
    IF(ISBLANK(VLOOKUP($N356,[1]EquipTable!$1:$1048576,MATCH("표준 DI pr Min",[1]EquipTable!$1:$1,0),0)),"GO",
      IF(G356&lt;IF($B356&lt;=1,0.5,0.25),"DI","GO"))),
IF(OR($M356="캐릭터 상자 일반등급",$M356="캐릭터 상자 영웅등급"),"DI",
IF(OR($M356="지정 캐릭터",IF(ISERROR(FIND("지정 캐릭터 LBP",$M356)),0,1),$M356="안 지정 캐릭터 영웅등급"),"DI",
IF($M356="지정 캐릭터 PP","DI",
IF(OR($M356="안 지정 캐릭터 PP 일반등급",$M356="안 지정 캐릭터 PP 영웅등급"),"GO",
"그외없음"))))))</f>
        <v>삭제</v>
      </c>
      <c r="Q356" t="str">
        <f ca="1">IF($M356="삭제","삭제",
IF($P356="GO","삭제",
IF($M356="지정 장비",
  IF(ISBLANK(VLOOKUP($N356,[1]EquipTable!$1:$1048576,MATCH("표준 DI pp Min",[1]EquipTable!$1:$1,0),0)),"삭제",
    VLOOKUP($N356,[1]EquipTable!$1:$1048576,MATCH("표준 DI pp Min",[1]EquipTable!$1:$1,0),0)+INT($H356*(VLOOKUP($N356,[1]EquipTable!$1:$1048576,MATCH("표준 DI pp Max",[1]EquipTable!$1:$1,0),0)-VLOOKUP($N356,[1]EquipTable!$1:$1048576,MATCH("표준 DI pp Min",[1]EquipTable!$1:$1,0),0)+1))),
IF(OR($M356="캐릭터 상자 일반등급",$M356="캐릭터 상자 영웅등급"),"삭제",
IF(OR($M356="지정 캐릭터",IF(ISERROR(FIND("지정 캐릭터 LBP",$M356)),0,1)),
  IF(AND(OR($B356=10,$B356=11),$M356=OFFSET($M356,-1,0)),OFFSET(Q356,-1,0),
    IF(ISBLANK(VLOOKUP($N356,[2]ActorTable!$1:$1048576,MATCH("표준 DI pp Min",[2]ActorTable!$1:$1,0),0)),"삭제",
      INT(VLOOKUP($M356,$AP:$BC,MATCH($AZ$1,$AP$1:$BC$1,0),0)*(VLOOKUP($N356,[2]ActorTable!$1:$1048576,MATCH("표준 DI pp Min",[2]ActorTable!$1:$1,0),0)+$H356*(VLOOKUP($N356,[2]ActorTable!$1:$1048576,MATCH("표준 DI pp Max",[2]ActorTable!$1:$1,0),0)-VLOOKUP($N356,[2]ActorTable!$1:$1048576,MATCH("표준 DI pp Min",[2]ActorTable!$1:$1,0),0)+1))))),
IF($M356="안 지정 캐릭터 영웅등급",
  IF(AND(OR($B356=10,$B356=11),$M356=OFFSET($M356,-1,0)),OFFSET(Q356,-1,0),
    VLOOKUP($M356,$AP:$BC,MATCH($BB$1,$AP$1:$BC$1,0),0)+INT($H356*(VLOOKUP($M356,$AP:$BC,MATCH($BC$1,$AP$1:$BC$1,0),0)-VLOOKUP($M356,$AP:$BC,MATCH($BB$1,$AP$1:$BC$1,0),0)+1))),
IF($M356="지정 캐릭터 PP",
  IF(AND(OR($B356=10,$B356=11),$M356=OFFSET($M356,-1,0)),OFFSET(Q356,-1,0),
    INT($O356*VLOOKUP($M356,$AP:$BC,MATCH($AZ$1,$AP$1:$BC$1,0),0)*IF($O356&lt;=15,1,1+($O356-15)^0.5/8)*CHOOSE(MID($N356,7,1)+1,1,1.25,2))),
"그외없음")))))))</f>
        <v>삭제</v>
      </c>
      <c r="R356" t="str">
        <f ca="1">IF($M356="삭제","삭제",
IF($M356="지정 장비",
  IF($P356="DI",
    VLOOKUP($N356,[1]EquipTable!$1:$1048576,MATCH("표준 DI pr Min",[1]EquipTable!$1:$1,0),0)+INT($I356*(VLOOKUP($N356,[1]EquipTable!$1:$1048576,MATCH("표준 DI pr Max",[1]EquipTable!$1:$1,0),0)-VLOOKUP($N356,[1]EquipTable!$1:$1048576,MATCH("표준 DI pr Min",[1]EquipTable!$1:$1,0),0)+1)),
    ROUNDDOWN(VLOOKUP($N356,[1]EquipTable!$1:$1048576,MATCH("표준 GO pr Min",[1]EquipTable!$1:$1,0),0)+INT($I356*(VLOOKUP($N356,[1]EquipTable!$1:$1048576,MATCH("표준 GO pr Max",[1]EquipTable!$1:$1,0),0)-VLOOKUP($N356,[1]EquipTable!$1:$1048576,MATCH("표준 GO pr Min",[1]EquipTable!$1:$1,0),0)+100)),-2)),
IF(OR($M356="캐릭터 상자 일반등급",$M356="캐릭터 상자 영웅등급"),VLOOKUP($M356,$AP:$BC,MATCH($AZ$1,$AP$1:$BC$1,0),0),
IF(OR($M356="지정 캐릭터",IF(ISERROR(FIND("지정 캐릭터 LBP",$M356)),0,1)),
  IF(AND(OR($B356=10,$B356=11),$M356=OFFSET($M356,-1,0)),OFFSET(R356,-1,0),
    INT(VLOOKUP($M356,$AP:$BC,MATCH($AZ$1,$AP$1:$BC$1,0),0)*(VLOOKUP($N356,[2]ActorTable!$1:$1048576,MATCH("표준 DI pr Min",[2]ActorTable!$1:$1,0),0)+$I356*(VLOOKUP($N356,[2]ActorTable!$1:$1048576,MATCH("표준 DI pr Max",[2]ActorTable!$1:$1,0),0)-VLOOKUP($N356,[2]ActorTable!$1:$1048576,MATCH("표준 DI pr Min",[2]ActorTable!$1:$1,0),0)+1)))),
IF($M356="안 지정 캐릭터 영웅등급",
  IF(AND(OR($B356=10,$B356=11),$M356=OFFSET($M356,-1,0)),OFFSET(R356,-1,0),
    VLOOKUP($M356,$AP:$BC,MATCH($AZ$1,$AP$1:$BC$1,0),0)+INT($I356*(VLOOKUP($M356,$AP:$BC,MATCH($BA$1,$AP$1:$BC$1,0),0)-VLOOKUP($M356,$AP:$BC,MATCH($AZ$1,$AP$1:$BC$1,0),0)+1))),
IF($M356="지정 캐릭터 PP",
  IF(AND(OR($B356=10,$B356=11),$M356=OFFSET($M356,-1,0)),OFFSET(R356,-1,0),
    INT($O356*VLOOKUP($M356,$AP:$BC,MATCH($AZ$1,$AP$1:$BC$1,0),0)*IF($O356&lt;=15,1,1+($O356-15)^0.5/8)*CHOOSE(MID($N356,7,1)+1,1,1.25,2)*(VLOOKUP($M356,$AP:$BC,MATCH($BA$1,$AP$1:$BC$1,0),0)+$I356*(VLOOKUP($M356,$AP:$BC,MATCH($BB$1,$AP$1:$BC$1,0),0)-VLOOKUP($M356,$AP:$BC,MATCH($BA$1,$AP$1:$BC$1,0),0))))),
IF(OR($M356="안 지정 캐릭터 PP 일반등급",$M356="안 지정 캐릭터 PP 영웅등급"),
  IF(AND(OR($B356=10,$B356=11),$M356=OFFSET($M356,-1,0)),OFFSET(R356,-1,0),
    $O356*VLOOKUP($M356,$AP:$BC,MATCH($AZ$1,$AP$1:$BC$1,0),0)),
"그외없음")))))))</f>
        <v>삭제</v>
      </c>
      <c r="S356" t="str">
        <f ca="1">IF(OR(ISNUMBER(N356),N356="삭제",ISBLANK(N356)),"",
IF(LEFT(N356,5)="Equip",
  IF($BP$1&lt;VLOOKUP(N356,[1]EquipTable!$1:$1048576,MATCH("업데이트순번",[1]EquipTable!$1:$1,0),0),"업데이트순번이상",""),
IF(LEFT(N356,5)="Actor",
  IF($BY$1&lt;VLOOKUP(N356,[2]ActorTable!$1:$1048576,MATCH("업데이트순번",[2]ActorTable!$1:$1,0),0),"업데이트순번이상",""),
"그외없음")))</f>
        <v/>
      </c>
      <c r="T356" t="str">
        <f ca="1">IF(OR(ISNUMBER(N356),N356="삭제",ISBLANK(N356)),"",
IF(LEFT(N356,5)="Equip",IF(MID(N356,7,1)="4","전설",""),
IF(LEFT(N356,5)="Actor",IF(MID(N356,7,1)="2","전설",""),
"그외없음")))</f>
        <v/>
      </c>
      <c r="AA356" t="str">
        <f ca="1">IF(ISBLANK(AB356),"",
VLOOKUP(AB356,OFFSET(INDIRECT("$A:$B"),0,MATCH(AB$1&amp;"_Verify",INDIRECT("$1:$1"),0)-1),2,0)
)</f>
        <v/>
      </c>
      <c r="AH356" t="str">
        <f>IF(OR(ISNUMBER(AC356),AC356="삭제",ISBLANK(AC356)),"",
IF(LEFT(AC356,5)="Equip",
  IF($BP$1&lt;VLOOKUP(AC356,[1]EquipTable!$1:$1048576,MATCH("업데이트순번",[1]EquipTable!$1:$1,0),0),"업데이트순번이상",""),
IF(LEFT(AC356,5)="Actor",
  IF($BY$1&lt;VLOOKUP(AC356,[2]ActorTable!$1:$1048576,MATCH("업데이트순번",[2]ActorTable!$1:$1,0),0),"업데이트순번이상",""),
"그외없음")))</f>
        <v/>
      </c>
      <c r="AI356" s="11" t="str">
        <f>IF(OR(ISNUMBER(AC356),AC356="삭제",ISBLANK(AC356)),"",
IF(LEFT(AC356,5)="Equip",IF(MID(AC356,7,1)="4","전설",""),
IF(LEFT(AC356,5)="Actor",IF(MID(AC356,7,1)="2","전설",""),
"그외없음")))</f>
        <v/>
      </c>
      <c r="AJ356" t="str">
        <f>IF(ISBLANK($AB356),"",
IF(AND($B356&gt;=VLOOKUP($AB356,$AP:$AS,3,0),$B356&lt;=VLOOKUP($AB356,$AP:$AS,4,0)),"","슬롯타입이상"))</f>
        <v/>
      </c>
      <c r="AK356" t="str">
        <f>IF(OR(
  AND(NOT(ISERROR(FIND("상자",AB356))),ISBLANK(AC356)),
  AND(ISBLANK(AB356),ISBLANK(AC356)),
  AND(NOT(ISERROR(FIND("안 지정",AB356))),ISNUMBER(AC356))),"",
IF(AND(NOT(ISERROR(FIND("상자",AB356))),NOT(ISBLANK(AC356))),"밸류불필요",
IF(AND(NOT(ISERROR(FIND("안 지정",AB356))),NOT(ISNUMBER(AC356))),"숫자필요",
IF(NOT(ISERROR(FIND("장비",AB356))),
  IFERROR(VLOOKUP(AC356,[1]EquipTable!$A:$T,MATCH("이름참고",[1]EquipTable!$1:$1,0),0),"장비없음"),
IF(NOT(ISERROR(FIND("캐릭터",AB356))),
  IFERROR(VLOOKUP(AC356,[2]ActorTable!$A:$H,MATCH("이름참고",[2]ActorTable!$1:$1,0),0),"캐릭터없음"),
"")))))</f>
        <v/>
      </c>
      <c r="AL356">
        <v>1</v>
      </c>
      <c r="AM356" t="str">
        <f ca="1">IF(ROW()=2,AN356,OFFSET(AM356,-1,0)&amp;IF(LEN(AN356)=0,"",","&amp;AN356))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dy":31,"sl":10},{"dy":1,"sl":11,"tp":"fl1","vl":"Actor3231","cn":1,"pt":"DI","pp":775,"pr":299},{"dy":2,"sl":11,"tp":"fl1","vl":"Actor3231","cn":1,"pt":"DI","pp":775,"pr":299},{"dy":3,"sl":11},{"dy":4,"sl":11},{"dy":5,"sl":11,"tp":"fl6","vl":"Actor3022","cn":1,"pt":"DI","pp":80,"pr":49},{"dy":6,"sl":11,"tp":"fl6","vl":"Actor3022","cn":1,"pt":"DI","pp":80,"pr":49},{"dy":7,"sl":11},{"dy":8,"sl":11},{"dy":9,"sl":11,"tp":"fl1","vl":"Actor0113","cn":1,"pt":"DI","pp":219,"pr":119},{"dy":10,"sl":11,"tp":"fl1","vl":"Actor0113","cn":1,"pt":"DI","pp":219,"pr":119},{"dy":11,"sl":11},{"dy":12,"sl":11,"tp":"fl1","vl":"Actor1141","cn":1,"pt":"DI","pp":219,"pr":119},{"dy":13,"sl":11,"tp":"fl1","vl":"Actor1141","cn":1,"pt":"DI","pp":219,"pr":119},{"dy":14,"sl":11}</v>
      </c>
      <c r="AN356" t="str">
        <f ca="1">IF(AL356&lt;&gt;1,"",
"{"""&amp;A$1&amp;""":"&amp;A356
&amp;","""&amp;B$1&amp;""":"&amp;B356
&amp;IF(LEN(AA356)=0,"",","""&amp;AA$1&amp;""":"""&amp;AA356&amp;"""")
&amp;IF(LEN(AC356)=0,"",","""&amp;AC$1&amp;""":"""&amp;AC356&amp;"""")
&amp;IF(LEN(AD356)=0,"",","""&amp;AD$1&amp;""":"&amp;AD356)
&amp;IF(LEN(AE356)=0,"",","""&amp;AE$1&amp;""":"""&amp;AE356&amp;"""")
&amp;IF(LEN(AF356)=0,"",","""&amp;AF$1&amp;""":"&amp;AF356)
&amp;IF(LEN(AG356)=0,"",","""&amp;AG$1&amp;""":"&amp;AG356)&amp;"}")</f>
        <v>{"dy":14,"sl":11}</v>
      </c>
    </row>
    <row r="357" spans="1:40">
      <c r="A357">
        <v>15</v>
      </c>
      <c r="B357">
        <v>11</v>
      </c>
      <c r="C357">
        <f>IF(B357&lt;=9,0,
IF(B357=10,1,2))</f>
        <v>2</v>
      </c>
      <c r="D357">
        <f ca="1">RAND()</f>
        <v>0.78535924036035532</v>
      </c>
      <c r="E357">
        <f ca="1">RAND()</f>
        <v>0.6904531003652552</v>
      </c>
      <c r="F357">
        <f ca="1">RAND()</f>
        <v>0.30582082382507481</v>
      </c>
      <c r="G357">
        <f ca="1">RAND()</f>
        <v>0.84859517779372884</v>
      </c>
      <c r="H357">
        <f ca="1">RAND()</f>
        <v>0.30475573078056395</v>
      </c>
      <c r="I357">
        <f ca="1">RAND()</f>
        <v>0.66872169896466227</v>
      </c>
      <c r="M357" t="str">
        <f ca="1">IF(LEN(J357)&lt;&gt;0,J357,VLOOKUP(D357+$B357,$BJ:$BK,MATCH($BK$1,$BJ$1:$BK$1,0),1))</f>
        <v>삭제</v>
      </c>
      <c r="N357" t="str">
        <f ca="1">IF(LEN(K357)&lt;&gt;0,
  IF(LEN($J357)=0,"두 칸 모두 입력",
  IF($J357="지정 장비",K357,INDEX($CA:$CA,MATCH(K357,$CB:$CB,0)))),
IF($M357="삭제","삭제",
IF($M357="지정 장비",VLOOKUP($E357,OFFSET($BS:$BV,0,IF($B357=6,1,IF($B357=7,2,0))),MATCH($BV$1,OFFSET($BS$1:$BV$1,0,IF($B357=6,1,IF($B357=7,2,0))),0),1),
IF(OR($M357="캐릭터 상자 일반등급",$M357="캐릭터 상자 영웅등급"),"삭제",
IF(OR($M357="지정 캐릭터",$M357="지정 캐릭터 PP",IF(ISERROR(FIND("지정 캐릭터 LBP",$M357)),0,1)),
  IF(AND(OR($B357=10,$B357=11),$M357=OFFSET($M357,-1,0)),OFFSET(N357,-1,0),VLOOKUP($E357,$BZ:$CA,MATCH($CA$1,$BZ$1:$CA$1,0),1)),
IF(OR($M357="안 지정 캐릭터 영웅등급",$M357="안 지정 캐릭터 PP 일반등급",$M357="안 지정 캐릭터 PP 영웅등급"),
  IF(AND(OR($B357=10,$B357=11),$M357=OFFSET($M357,-1,0)),OFFSET(N357,-1,0),INT($E357*100000)),
"그외없음"))))))</f>
        <v>삭제</v>
      </c>
      <c r="O357" t="str">
        <f ca="1">IF(LEN(L357)&lt;&gt;0,
  IF(OR(LEN($J357)=0,LEN($K357)=0),"세 칸 모두 입력",L357),
IF($M357="삭제","삭제",
IF(OR($M357="지정 장비",$M357="캐릭터 상자 일반등급",$M357="캐릭터 상자 영웅등급",$M357="지정 캐릭터",IF(ISERROR(FIND("지정 캐릭터 LBP",$M357)),0,1),$M357="안 지정 캐릭터 영웅등급"),1,
IF($M357="지정 캐릭터 PP",
  IF(AND(OR($B357=10,$B357=11),$M357=OFFSET($M357,-1,0)),OFFSET(O357,-1,0),
    VLOOKUP($M357,$AP:$BB,MATCH($AX$1,$AP$1:$BB$1,0),0)+INT($E357*(VLOOKUP($M357,$AP:$BB,MATCH($AY$1,$AP$1:$BB$1,0),0)-VLOOKUP($M357,$AP:$BB,MATCH($AX$1,$AP$1:$BB$1,0),0)+1))),
IF(OR($M357="안 지정 캐릭터 PP 일반등급",$M357="안 지정 캐릭터 PP 영웅등급"),
  IF(AND(OR($B357=10,$B357=11),$M357=OFFSET($M357,-1,0)),OFFSET(O357,-1,0),
    VLOOKUP($M357,$AP:$BB,MATCH($AX$1,$AP$1:$BB$1,0),0)+INT($E357*(VLOOKUP($M357,$AP:$BB,MATCH($AY$1,$AP$1:$BB$1,0),0)-VLOOKUP($M357,$AP:$BB,MATCH($AX$1,$AP$1:$BB$1,0),0)+1))),
"그외없음")))))</f>
        <v>삭제</v>
      </c>
      <c r="P357" t="str">
        <f ca="1">IF($M357="삭제","삭제",
IF($M357="지정 장비",
  IF(ISBLANK(VLOOKUP($N357,[1]EquipTable!$1:$1048576,MATCH("표준 GO pr Min",[1]EquipTable!$1:$1,0),0)),"DI",
    IF(ISBLANK(VLOOKUP($N357,[1]EquipTable!$1:$1048576,MATCH("표준 DI pr Min",[1]EquipTable!$1:$1,0),0)),"GO",
      IF(G357&lt;IF($B357&lt;=1,0.5,0.25),"DI","GO"))),
IF(OR($M357="캐릭터 상자 일반등급",$M357="캐릭터 상자 영웅등급"),"DI",
IF(OR($M357="지정 캐릭터",IF(ISERROR(FIND("지정 캐릭터 LBP",$M357)),0,1),$M357="안 지정 캐릭터 영웅등급"),"DI",
IF($M357="지정 캐릭터 PP","DI",
IF(OR($M357="안 지정 캐릭터 PP 일반등급",$M357="안 지정 캐릭터 PP 영웅등급"),"GO",
"그외없음"))))))</f>
        <v>삭제</v>
      </c>
      <c r="Q357" t="str">
        <f ca="1">IF($M357="삭제","삭제",
IF($P357="GO","삭제",
IF($M357="지정 장비",
  IF(ISBLANK(VLOOKUP($N357,[1]EquipTable!$1:$1048576,MATCH("표준 DI pp Min",[1]EquipTable!$1:$1,0),0)),"삭제",
    VLOOKUP($N357,[1]EquipTable!$1:$1048576,MATCH("표준 DI pp Min",[1]EquipTable!$1:$1,0),0)+INT($H357*(VLOOKUP($N357,[1]EquipTable!$1:$1048576,MATCH("표준 DI pp Max",[1]EquipTable!$1:$1,0),0)-VLOOKUP($N357,[1]EquipTable!$1:$1048576,MATCH("표준 DI pp Min",[1]EquipTable!$1:$1,0),0)+1))),
IF(OR($M357="캐릭터 상자 일반등급",$M357="캐릭터 상자 영웅등급"),"삭제",
IF(OR($M357="지정 캐릭터",IF(ISERROR(FIND("지정 캐릭터 LBP",$M357)),0,1)),
  IF(AND(OR($B357=10,$B357=11),$M357=OFFSET($M357,-1,0)),OFFSET(Q357,-1,0),
    IF(ISBLANK(VLOOKUP($N357,[2]ActorTable!$1:$1048576,MATCH("표준 DI pp Min",[2]ActorTable!$1:$1,0),0)),"삭제",
      INT(VLOOKUP($M357,$AP:$BC,MATCH($AZ$1,$AP$1:$BC$1,0),0)*(VLOOKUP($N357,[2]ActorTable!$1:$1048576,MATCH("표준 DI pp Min",[2]ActorTable!$1:$1,0),0)+$H357*(VLOOKUP($N357,[2]ActorTable!$1:$1048576,MATCH("표준 DI pp Max",[2]ActorTable!$1:$1,0),0)-VLOOKUP($N357,[2]ActorTable!$1:$1048576,MATCH("표준 DI pp Min",[2]ActorTable!$1:$1,0),0)+1))))),
IF($M357="안 지정 캐릭터 영웅등급",
  IF(AND(OR($B357=10,$B357=11),$M357=OFFSET($M357,-1,0)),OFFSET(Q357,-1,0),
    VLOOKUP($M357,$AP:$BC,MATCH($BB$1,$AP$1:$BC$1,0),0)+INT($H357*(VLOOKUP($M357,$AP:$BC,MATCH($BC$1,$AP$1:$BC$1,0),0)-VLOOKUP($M357,$AP:$BC,MATCH($BB$1,$AP$1:$BC$1,0),0)+1))),
IF($M357="지정 캐릭터 PP",
  IF(AND(OR($B357=10,$B357=11),$M357=OFFSET($M357,-1,0)),OFFSET(Q357,-1,0),
    INT($O357*VLOOKUP($M357,$AP:$BC,MATCH($AZ$1,$AP$1:$BC$1,0),0)*IF($O357&lt;=15,1,1+($O357-15)^0.5/8)*CHOOSE(MID($N357,7,1)+1,1,1.25,2))),
"그외없음")))))))</f>
        <v>삭제</v>
      </c>
      <c r="R357" t="str">
        <f ca="1">IF($M357="삭제","삭제",
IF($M357="지정 장비",
  IF($P357="DI",
    VLOOKUP($N357,[1]EquipTable!$1:$1048576,MATCH("표준 DI pr Min",[1]EquipTable!$1:$1,0),0)+INT($I357*(VLOOKUP($N357,[1]EquipTable!$1:$1048576,MATCH("표준 DI pr Max",[1]EquipTable!$1:$1,0),0)-VLOOKUP($N357,[1]EquipTable!$1:$1048576,MATCH("표준 DI pr Min",[1]EquipTable!$1:$1,0),0)+1)),
    ROUNDDOWN(VLOOKUP($N357,[1]EquipTable!$1:$1048576,MATCH("표준 GO pr Min",[1]EquipTable!$1:$1,0),0)+INT($I357*(VLOOKUP($N357,[1]EquipTable!$1:$1048576,MATCH("표준 GO pr Max",[1]EquipTable!$1:$1,0),0)-VLOOKUP($N357,[1]EquipTable!$1:$1048576,MATCH("표준 GO pr Min",[1]EquipTable!$1:$1,0),0)+100)),-2)),
IF(OR($M357="캐릭터 상자 일반등급",$M357="캐릭터 상자 영웅등급"),VLOOKUP($M357,$AP:$BC,MATCH($AZ$1,$AP$1:$BC$1,0),0),
IF(OR($M357="지정 캐릭터",IF(ISERROR(FIND("지정 캐릭터 LBP",$M357)),0,1)),
  IF(AND(OR($B357=10,$B357=11),$M357=OFFSET($M357,-1,0)),OFFSET(R357,-1,0),
    INT(VLOOKUP($M357,$AP:$BC,MATCH($AZ$1,$AP$1:$BC$1,0),0)*(VLOOKUP($N357,[2]ActorTable!$1:$1048576,MATCH("표준 DI pr Min",[2]ActorTable!$1:$1,0),0)+$I357*(VLOOKUP($N357,[2]ActorTable!$1:$1048576,MATCH("표준 DI pr Max",[2]ActorTable!$1:$1,0),0)-VLOOKUP($N357,[2]ActorTable!$1:$1048576,MATCH("표준 DI pr Min",[2]ActorTable!$1:$1,0),0)+1)))),
IF($M357="안 지정 캐릭터 영웅등급",
  IF(AND(OR($B357=10,$B357=11),$M357=OFFSET($M357,-1,0)),OFFSET(R357,-1,0),
    VLOOKUP($M357,$AP:$BC,MATCH($AZ$1,$AP$1:$BC$1,0),0)+INT($I357*(VLOOKUP($M357,$AP:$BC,MATCH($BA$1,$AP$1:$BC$1,0),0)-VLOOKUP($M357,$AP:$BC,MATCH($AZ$1,$AP$1:$BC$1,0),0)+1))),
IF($M357="지정 캐릭터 PP",
  IF(AND(OR($B357=10,$B357=11),$M357=OFFSET($M357,-1,0)),OFFSET(R357,-1,0),
    INT($O357*VLOOKUP($M357,$AP:$BC,MATCH($AZ$1,$AP$1:$BC$1,0),0)*IF($O357&lt;=15,1,1+($O357-15)^0.5/8)*CHOOSE(MID($N357,7,1)+1,1,1.25,2)*(VLOOKUP($M357,$AP:$BC,MATCH($BA$1,$AP$1:$BC$1,0),0)+$I357*(VLOOKUP($M357,$AP:$BC,MATCH($BB$1,$AP$1:$BC$1,0),0)-VLOOKUP($M357,$AP:$BC,MATCH($BA$1,$AP$1:$BC$1,0),0))))),
IF(OR($M357="안 지정 캐릭터 PP 일반등급",$M357="안 지정 캐릭터 PP 영웅등급"),
  IF(AND(OR($B357=10,$B357=11),$M357=OFFSET($M357,-1,0)),OFFSET(R357,-1,0),
    $O357*VLOOKUP($M357,$AP:$BC,MATCH($AZ$1,$AP$1:$BC$1,0),0)),
"그외없음")))))))</f>
        <v>삭제</v>
      </c>
      <c r="S357" t="str">
        <f ca="1">IF(OR(ISNUMBER(N357),N357="삭제",ISBLANK(N357)),"",
IF(LEFT(N357,5)="Equip",
  IF($BP$1&lt;VLOOKUP(N357,[1]EquipTable!$1:$1048576,MATCH("업데이트순번",[1]EquipTable!$1:$1,0),0),"업데이트순번이상",""),
IF(LEFT(N357,5)="Actor",
  IF($BY$1&lt;VLOOKUP(N357,[2]ActorTable!$1:$1048576,MATCH("업데이트순번",[2]ActorTable!$1:$1,0),0),"업데이트순번이상",""),
"그외없음")))</f>
        <v/>
      </c>
      <c r="T357" t="str">
        <f ca="1">IF(OR(ISNUMBER(N357),N357="삭제",ISBLANK(N357)),"",
IF(LEFT(N357,5)="Equip",IF(MID(N357,7,1)="4","전설",""),
IF(LEFT(N357,5)="Actor",IF(MID(N357,7,1)="2","전설",""),
"그외없음")))</f>
        <v/>
      </c>
      <c r="AA357" t="str">
        <f ca="1">IF(ISBLANK(AB357),"",
VLOOKUP(AB357,OFFSET(INDIRECT("$A:$B"),0,MATCH(AB$1&amp;"_Verify",INDIRECT("$1:$1"),0)-1),2,0)
)</f>
        <v>fl1</v>
      </c>
      <c r="AB357" t="s">
        <v>87</v>
      </c>
      <c r="AC357" t="s">
        <v>491</v>
      </c>
      <c r="AD357">
        <v>1</v>
      </c>
      <c r="AE357" t="s">
        <v>129</v>
      </c>
      <c r="AF357">
        <v>775</v>
      </c>
      <c r="AG357">
        <v>419</v>
      </c>
      <c r="AH357" t="str">
        <f>IF(OR(ISNUMBER(AC357),AC357="삭제",ISBLANK(AC357)),"",
IF(LEFT(AC357,5)="Equip",
  IF($BP$1&lt;VLOOKUP(AC357,[1]EquipTable!$1:$1048576,MATCH("업데이트순번",[1]EquipTable!$1:$1,0),0),"업데이트순번이상",""),
IF(LEFT(AC357,5)="Actor",
  IF($BY$1&lt;VLOOKUP(AC357,[2]ActorTable!$1:$1048576,MATCH("업데이트순번",[2]ActorTable!$1:$1,0),0),"업데이트순번이상",""),
"그외없음")))</f>
        <v/>
      </c>
      <c r="AI357" s="11" t="str">
        <f>IF(OR(ISNUMBER(AC357),AC357="삭제",ISBLANK(AC357)),"",
IF(LEFT(AC357,5)="Equip",IF(MID(AC357,7,1)="4","전설",""),
IF(LEFT(AC357,5)="Actor",IF(MID(AC357,7,1)="2","전설",""),
"그외없음")))</f>
        <v>전설</v>
      </c>
      <c r="AJ357" t="str">
        <f>IF(ISBLANK($AB357),"",
IF(AND($B357&gt;=VLOOKUP($AB357,$AP:$AS,3,0),$B357&lt;=VLOOKUP($AB357,$AP:$AS,4,0)),"","슬롯타입이상"))</f>
        <v/>
      </c>
      <c r="AK357" t="str">
        <f>IF(OR(
  AND(NOT(ISERROR(FIND("상자",AB357))),ISBLANK(AC357)),
  AND(ISBLANK(AB357),ISBLANK(AC357)),
  AND(NOT(ISERROR(FIND("안 지정",AB357))),ISNUMBER(AC357))),"",
IF(AND(NOT(ISERROR(FIND("상자",AB357))),NOT(ISBLANK(AC357))),"밸류불필요",
IF(AND(NOT(ISERROR(FIND("안 지정",AB357))),NOT(ISNUMBER(AC357))),"숫자필요",
IF(NOT(ISERROR(FIND("장비",AB357))),
  IFERROR(VLOOKUP(AC357,[1]EquipTable!$A:$T,MATCH("이름참고",[1]EquipTable!$1:$1,0),0),"장비없음"),
IF(NOT(ISERROR(FIND("캐릭터",AB357))),
  IFERROR(VLOOKUP(AC357,[2]ActorTable!$A:$H,MATCH("이름참고",[2]ActorTable!$1:$1,0),0),"캐릭터없음"),
"")))))</f>
        <v>니엘</v>
      </c>
      <c r="AL357">
        <v>1</v>
      </c>
      <c r="AM357" t="str">
        <f ca="1">IF(ROW()=2,AN357,OFFSET(AM357,-1,0)&amp;IF(LEN(AN357)=0,"",","&amp;AN357))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dy":31,"sl":10},{"dy":1,"sl":11,"tp":"fl1","vl":"Actor3231","cn":1,"pt":"DI","pp":775,"pr":299},{"dy":2,"sl":11,"tp":"fl1","vl":"Actor3231","cn":1,"pt":"DI","pp":775,"pr":299},{"dy":3,"sl":11},{"dy":4,"sl":11},{"dy":5,"sl":11,"tp":"fl6","vl":"Actor3022","cn":1,"pt":"DI","pp":80,"pr":49},{"dy":6,"sl":11,"tp":"fl6","vl":"Actor3022","cn":1,"pt":"DI","pp":80,"pr":49},{"dy":7,"sl":11},{"dy":8,"sl":11},{"dy":9,"sl":11,"tp":"fl1","vl":"Actor0113","cn":1,"pt":"DI","pp":219,"pr":119},{"dy":10,"sl":11,"tp":"fl1","vl":"Actor0113","cn":1,"pt":"DI","pp":219,"pr":119},{"dy":11,"sl":11},{"dy":12,"sl":11,"tp":"fl1","vl":"Actor1141","cn":1,"pt":"DI","pp":219,"pr":119},{"dy":13,"sl":11,"tp":"fl1","vl":"Actor1141","cn":1,"pt":"DI","pp":219,"pr":119},{"dy":14,"sl":11},{"dy":15,"sl":11,"tp":"fl1","vl":"Actor2238","cn":1,"pt":"DI","pp":775,"pr":419}</v>
      </c>
      <c r="AN357" t="str">
        <f ca="1">IF(AL357&lt;&gt;1,"",
"{"""&amp;A$1&amp;""":"&amp;A357
&amp;","""&amp;B$1&amp;""":"&amp;B357
&amp;IF(LEN(AA357)=0,"",","""&amp;AA$1&amp;""":"""&amp;AA357&amp;"""")
&amp;IF(LEN(AC357)=0,"",","""&amp;AC$1&amp;""":"""&amp;AC357&amp;"""")
&amp;IF(LEN(AD357)=0,"",","""&amp;AD$1&amp;""":"&amp;AD357)
&amp;IF(LEN(AE357)=0,"",","""&amp;AE$1&amp;""":"""&amp;AE357&amp;"""")
&amp;IF(LEN(AF357)=0,"",","""&amp;AF$1&amp;""":"&amp;AF357)
&amp;IF(LEN(AG357)=0,"",","""&amp;AG$1&amp;""":"&amp;AG357)&amp;"}")</f>
        <v>{"dy":15,"sl":11,"tp":"fl1","vl":"Actor2238","cn":1,"pt":"DI","pp":775,"pr":419}</v>
      </c>
    </row>
    <row r="358" spans="1:40">
      <c r="A358">
        <v>16</v>
      </c>
      <c r="B358">
        <v>11</v>
      </c>
      <c r="C358">
        <f>IF(B358&lt;=9,0,
IF(B358=10,1,2))</f>
        <v>2</v>
      </c>
      <c r="D358">
        <f ca="1">RAND()</f>
        <v>0.2019122691703511</v>
      </c>
      <c r="E358">
        <f ca="1">RAND()</f>
        <v>0.360420829141048</v>
      </c>
      <c r="F358">
        <f ca="1">RAND()</f>
        <v>0.15079438785430377</v>
      </c>
      <c r="G358">
        <f ca="1">RAND()</f>
        <v>0.74223932160655315</v>
      </c>
      <c r="H358">
        <f ca="1">RAND()</f>
        <v>0.90913494288762475</v>
      </c>
      <c r="I358">
        <f ca="1">RAND()</f>
        <v>0.92422701429155207</v>
      </c>
      <c r="M358" t="str">
        <f ca="1">IF(LEN(J358)&lt;&gt;0,J358,VLOOKUP(D358+$B358,$BJ:$BK,MATCH($BK$1,$BJ$1:$BK$1,0),1))</f>
        <v>삭제</v>
      </c>
      <c r="N358" t="str">
        <f ca="1">IF(LEN(K358)&lt;&gt;0,
  IF(LEN($J358)=0,"두 칸 모두 입력",
  IF($J358="지정 장비",K358,INDEX($CA:$CA,MATCH(K358,$CB:$CB,0)))),
IF($M358="삭제","삭제",
IF($M358="지정 장비",VLOOKUP($E358,OFFSET($BS:$BV,0,IF($B358=6,1,IF($B358=7,2,0))),MATCH($BV$1,OFFSET($BS$1:$BV$1,0,IF($B358=6,1,IF($B358=7,2,0))),0),1),
IF(OR($M358="캐릭터 상자 일반등급",$M358="캐릭터 상자 영웅등급"),"삭제",
IF(OR($M358="지정 캐릭터",$M358="지정 캐릭터 PP",IF(ISERROR(FIND("지정 캐릭터 LBP",$M358)),0,1)),
  IF(AND(OR($B358=10,$B358=11),$M358=OFFSET($M358,-1,0)),OFFSET(N358,-1,0),VLOOKUP($E358,$BZ:$CA,MATCH($CA$1,$BZ$1:$CA$1,0),1)),
IF(OR($M358="안 지정 캐릭터 영웅등급",$M358="안 지정 캐릭터 PP 일반등급",$M358="안 지정 캐릭터 PP 영웅등급"),
  IF(AND(OR($B358=10,$B358=11),$M358=OFFSET($M358,-1,0)),OFFSET(N358,-1,0),INT($E358*100000)),
"그외없음"))))))</f>
        <v>삭제</v>
      </c>
      <c r="O358" t="str">
        <f ca="1">IF(LEN(L358)&lt;&gt;0,
  IF(OR(LEN($J358)=0,LEN($K358)=0),"세 칸 모두 입력",L358),
IF($M358="삭제","삭제",
IF(OR($M358="지정 장비",$M358="캐릭터 상자 일반등급",$M358="캐릭터 상자 영웅등급",$M358="지정 캐릭터",IF(ISERROR(FIND("지정 캐릭터 LBP",$M358)),0,1),$M358="안 지정 캐릭터 영웅등급"),1,
IF($M358="지정 캐릭터 PP",
  IF(AND(OR($B358=10,$B358=11),$M358=OFFSET($M358,-1,0)),OFFSET(O358,-1,0),
    VLOOKUP($M358,$AP:$BB,MATCH($AX$1,$AP$1:$BB$1,0),0)+INT($E358*(VLOOKUP($M358,$AP:$BB,MATCH($AY$1,$AP$1:$BB$1,0),0)-VLOOKUP($M358,$AP:$BB,MATCH($AX$1,$AP$1:$BB$1,0),0)+1))),
IF(OR($M358="안 지정 캐릭터 PP 일반등급",$M358="안 지정 캐릭터 PP 영웅등급"),
  IF(AND(OR($B358=10,$B358=11),$M358=OFFSET($M358,-1,0)),OFFSET(O358,-1,0),
    VLOOKUP($M358,$AP:$BB,MATCH($AX$1,$AP$1:$BB$1,0),0)+INT($E358*(VLOOKUP($M358,$AP:$BB,MATCH($AY$1,$AP$1:$BB$1,0),0)-VLOOKUP($M358,$AP:$BB,MATCH($AX$1,$AP$1:$BB$1,0),0)+1))),
"그외없음")))))</f>
        <v>삭제</v>
      </c>
      <c r="P358" t="str">
        <f ca="1">IF($M358="삭제","삭제",
IF($M358="지정 장비",
  IF(ISBLANK(VLOOKUP($N358,[1]EquipTable!$1:$1048576,MATCH("표준 GO pr Min",[1]EquipTable!$1:$1,0),0)),"DI",
    IF(ISBLANK(VLOOKUP($N358,[1]EquipTable!$1:$1048576,MATCH("표준 DI pr Min",[1]EquipTable!$1:$1,0),0)),"GO",
      IF(G358&lt;IF($B358&lt;=1,0.5,0.25),"DI","GO"))),
IF(OR($M358="캐릭터 상자 일반등급",$M358="캐릭터 상자 영웅등급"),"DI",
IF(OR($M358="지정 캐릭터",IF(ISERROR(FIND("지정 캐릭터 LBP",$M358)),0,1),$M358="안 지정 캐릭터 영웅등급"),"DI",
IF($M358="지정 캐릭터 PP","DI",
IF(OR($M358="안 지정 캐릭터 PP 일반등급",$M358="안 지정 캐릭터 PP 영웅등급"),"GO",
"그외없음"))))))</f>
        <v>삭제</v>
      </c>
      <c r="Q358" t="str">
        <f ca="1">IF($M358="삭제","삭제",
IF($P358="GO","삭제",
IF($M358="지정 장비",
  IF(ISBLANK(VLOOKUP($N358,[1]EquipTable!$1:$1048576,MATCH("표준 DI pp Min",[1]EquipTable!$1:$1,0),0)),"삭제",
    VLOOKUP($N358,[1]EquipTable!$1:$1048576,MATCH("표준 DI pp Min",[1]EquipTable!$1:$1,0),0)+INT($H358*(VLOOKUP($N358,[1]EquipTable!$1:$1048576,MATCH("표준 DI pp Max",[1]EquipTable!$1:$1,0),0)-VLOOKUP($N358,[1]EquipTable!$1:$1048576,MATCH("표준 DI pp Min",[1]EquipTable!$1:$1,0),0)+1))),
IF(OR($M358="캐릭터 상자 일반등급",$M358="캐릭터 상자 영웅등급"),"삭제",
IF(OR($M358="지정 캐릭터",IF(ISERROR(FIND("지정 캐릭터 LBP",$M358)),0,1)),
  IF(AND(OR($B358=10,$B358=11),$M358=OFFSET($M358,-1,0)),OFFSET(Q358,-1,0),
    IF(ISBLANK(VLOOKUP($N358,[2]ActorTable!$1:$1048576,MATCH("표준 DI pp Min",[2]ActorTable!$1:$1,0),0)),"삭제",
      INT(VLOOKUP($M358,$AP:$BC,MATCH($AZ$1,$AP$1:$BC$1,0),0)*(VLOOKUP($N358,[2]ActorTable!$1:$1048576,MATCH("표준 DI pp Min",[2]ActorTable!$1:$1,0),0)+$H358*(VLOOKUP($N358,[2]ActorTable!$1:$1048576,MATCH("표준 DI pp Max",[2]ActorTable!$1:$1,0),0)-VLOOKUP($N358,[2]ActorTable!$1:$1048576,MATCH("표준 DI pp Min",[2]ActorTable!$1:$1,0),0)+1))))),
IF($M358="안 지정 캐릭터 영웅등급",
  IF(AND(OR($B358=10,$B358=11),$M358=OFFSET($M358,-1,0)),OFFSET(Q358,-1,0),
    VLOOKUP($M358,$AP:$BC,MATCH($BB$1,$AP$1:$BC$1,0),0)+INT($H358*(VLOOKUP($M358,$AP:$BC,MATCH($BC$1,$AP$1:$BC$1,0),0)-VLOOKUP($M358,$AP:$BC,MATCH($BB$1,$AP$1:$BC$1,0),0)+1))),
IF($M358="지정 캐릭터 PP",
  IF(AND(OR($B358=10,$B358=11),$M358=OFFSET($M358,-1,0)),OFFSET(Q358,-1,0),
    INT($O358*VLOOKUP($M358,$AP:$BC,MATCH($AZ$1,$AP$1:$BC$1,0),0)*IF($O358&lt;=15,1,1+($O358-15)^0.5/8)*CHOOSE(MID($N358,7,1)+1,1,1.25,2))),
"그외없음")))))))</f>
        <v>삭제</v>
      </c>
      <c r="R358" t="str">
        <f ca="1">IF($M358="삭제","삭제",
IF($M358="지정 장비",
  IF($P358="DI",
    VLOOKUP($N358,[1]EquipTable!$1:$1048576,MATCH("표준 DI pr Min",[1]EquipTable!$1:$1,0),0)+INT($I358*(VLOOKUP($N358,[1]EquipTable!$1:$1048576,MATCH("표준 DI pr Max",[1]EquipTable!$1:$1,0),0)-VLOOKUP($N358,[1]EquipTable!$1:$1048576,MATCH("표준 DI pr Min",[1]EquipTable!$1:$1,0),0)+1)),
    ROUNDDOWN(VLOOKUP($N358,[1]EquipTable!$1:$1048576,MATCH("표준 GO pr Min",[1]EquipTable!$1:$1,0),0)+INT($I358*(VLOOKUP($N358,[1]EquipTable!$1:$1048576,MATCH("표준 GO pr Max",[1]EquipTable!$1:$1,0),0)-VLOOKUP($N358,[1]EquipTable!$1:$1048576,MATCH("표준 GO pr Min",[1]EquipTable!$1:$1,0),0)+100)),-2)),
IF(OR($M358="캐릭터 상자 일반등급",$M358="캐릭터 상자 영웅등급"),VLOOKUP($M358,$AP:$BC,MATCH($AZ$1,$AP$1:$BC$1,0),0),
IF(OR($M358="지정 캐릭터",IF(ISERROR(FIND("지정 캐릭터 LBP",$M358)),0,1)),
  IF(AND(OR($B358=10,$B358=11),$M358=OFFSET($M358,-1,0)),OFFSET(R358,-1,0),
    INT(VLOOKUP($M358,$AP:$BC,MATCH($AZ$1,$AP$1:$BC$1,0),0)*(VLOOKUP($N358,[2]ActorTable!$1:$1048576,MATCH("표준 DI pr Min",[2]ActorTable!$1:$1,0),0)+$I358*(VLOOKUP($N358,[2]ActorTable!$1:$1048576,MATCH("표준 DI pr Max",[2]ActorTable!$1:$1,0),0)-VLOOKUP($N358,[2]ActorTable!$1:$1048576,MATCH("표준 DI pr Min",[2]ActorTable!$1:$1,0),0)+1)))),
IF($M358="안 지정 캐릭터 영웅등급",
  IF(AND(OR($B358=10,$B358=11),$M358=OFFSET($M358,-1,0)),OFFSET(R358,-1,0),
    VLOOKUP($M358,$AP:$BC,MATCH($AZ$1,$AP$1:$BC$1,0),0)+INT($I358*(VLOOKUP($M358,$AP:$BC,MATCH($BA$1,$AP$1:$BC$1,0),0)-VLOOKUP($M358,$AP:$BC,MATCH($AZ$1,$AP$1:$BC$1,0),0)+1))),
IF($M358="지정 캐릭터 PP",
  IF(AND(OR($B358=10,$B358=11),$M358=OFFSET($M358,-1,0)),OFFSET(R358,-1,0),
    INT($O358*VLOOKUP($M358,$AP:$BC,MATCH($AZ$1,$AP$1:$BC$1,0),0)*IF($O358&lt;=15,1,1+($O358-15)^0.5/8)*CHOOSE(MID($N358,7,1)+1,1,1.25,2)*(VLOOKUP($M358,$AP:$BC,MATCH($BA$1,$AP$1:$BC$1,0),0)+$I358*(VLOOKUP($M358,$AP:$BC,MATCH($BB$1,$AP$1:$BC$1,0),0)-VLOOKUP($M358,$AP:$BC,MATCH($BA$1,$AP$1:$BC$1,0),0))))),
IF(OR($M358="안 지정 캐릭터 PP 일반등급",$M358="안 지정 캐릭터 PP 영웅등급"),
  IF(AND(OR($B358=10,$B358=11),$M358=OFFSET($M358,-1,0)),OFFSET(R358,-1,0),
    $O358*VLOOKUP($M358,$AP:$BC,MATCH($AZ$1,$AP$1:$BC$1,0),0)),
"그외없음")))))))</f>
        <v>삭제</v>
      </c>
      <c r="S358" t="str">
        <f ca="1">IF(OR(ISNUMBER(N358),N358="삭제",ISBLANK(N358)),"",
IF(LEFT(N358,5)="Equip",
  IF($BP$1&lt;VLOOKUP(N358,[1]EquipTable!$1:$1048576,MATCH("업데이트순번",[1]EquipTable!$1:$1,0),0),"업데이트순번이상",""),
IF(LEFT(N358,5)="Actor",
  IF($BY$1&lt;VLOOKUP(N358,[2]ActorTable!$1:$1048576,MATCH("업데이트순번",[2]ActorTable!$1:$1,0),0),"업데이트순번이상",""),
"그외없음")))</f>
        <v/>
      </c>
      <c r="T358" t="str">
        <f ca="1">IF(OR(ISNUMBER(N358),N358="삭제",ISBLANK(N358)),"",
IF(LEFT(N358,5)="Equip",IF(MID(N358,7,1)="4","전설",""),
IF(LEFT(N358,5)="Actor",IF(MID(N358,7,1)="2","전설",""),
"그외없음")))</f>
        <v/>
      </c>
      <c r="AA358" t="str">
        <f ca="1">IF(ISBLANK(AB358),"",
VLOOKUP(AB358,OFFSET(INDIRECT("$A:$B"),0,MATCH(AB$1&amp;"_Verify",INDIRECT("$1:$1"),0)-1),2,0)
)</f>
        <v>fl1</v>
      </c>
      <c r="AB358" t="s">
        <v>87</v>
      </c>
      <c r="AC358" t="s">
        <v>491</v>
      </c>
      <c r="AD358">
        <v>1</v>
      </c>
      <c r="AE358" t="s">
        <v>129</v>
      </c>
      <c r="AF358">
        <v>775</v>
      </c>
      <c r="AG358">
        <v>419</v>
      </c>
      <c r="AH358" t="str">
        <f>IF(OR(ISNUMBER(AC358),AC358="삭제",ISBLANK(AC358)),"",
IF(LEFT(AC358,5)="Equip",
  IF($BP$1&lt;VLOOKUP(AC358,[1]EquipTable!$1:$1048576,MATCH("업데이트순번",[1]EquipTable!$1:$1,0),0),"업데이트순번이상",""),
IF(LEFT(AC358,5)="Actor",
  IF($BY$1&lt;VLOOKUP(AC358,[2]ActorTable!$1:$1048576,MATCH("업데이트순번",[2]ActorTable!$1:$1,0),0),"업데이트순번이상",""),
"그외없음")))</f>
        <v/>
      </c>
      <c r="AI358" s="11" t="str">
        <f>IF(OR(ISNUMBER(AC358),AC358="삭제",ISBLANK(AC358)),"",
IF(LEFT(AC358,5)="Equip",IF(MID(AC358,7,1)="4","전설",""),
IF(LEFT(AC358,5)="Actor",IF(MID(AC358,7,1)="2","전설",""),
"그외없음")))</f>
        <v>전설</v>
      </c>
      <c r="AJ358" t="str">
        <f>IF(ISBLANK($AB358),"",
IF(AND($B358&gt;=VLOOKUP($AB358,$AP:$AS,3,0),$B358&lt;=VLOOKUP($AB358,$AP:$AS,4,0)),"","슬롯타입이상"))</f>
        <v/>
      </c>
      <c r="AK358" t="str">
        <f>IF(OR(
  AND(NOT(ISERROR(FIND("상자",AB358))),ISBLANK(AC358)),
  AND(ISBLANK(AB358),ISBLANK(AC358)),
  AND(NOT(ISERROR(FIND("안 지정",AB358))),ISNUMBER(AC358))),"",
IF(AND(NOT(ISERROR(FIND("상자",AB358))),NOT(ISBLANK(AC358))),"밸류불필요",
IF(AND(NOT(ISERROR(FIND("안 지정",AB358))),NOT(ISNUMBER(AC358))),"숫자필요",
IF(NOT(ISERROR(FIND("장비",AB358))),
  IFERROR(VLOOKUP(AC358,[1]EquipTable!$A:$T,MATCH("이름참고",[1]EquipTable!$1:$1,0),0),"장비없음"),
IF(NOT(ISERROR(FIND("캐릭터",AB358))),
  IFERROR(VLOOKUP(AC358,[2]ActorTable!$A:$H,MATCH("이름참고",[2]ActorTable!$1:$1,0),0),"캐릭터없음"),
"")))))</f>
        <v>니엘</v>
      </c>
      <c r="AL358">
        <v>1</v>
      </c>
      <c r="AM358" t="str">
        <f ca="1">IF(ROW()=2,AN358,OFFSET(AM358,-1,0)&amp;IF(LEN(AN358)=0,"",","&amp;AN358))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dy":31,"sl":10},{"dy":1,"sl":11,"tp":"fl1","vl":"Actor3231","cn":1,"pt":"DI","pp":775,"pr":299},{"dy":2,"sl":11,"tp":"fl1","vl":"Actor3231","cn":1,"pt":"DI","pp":775,"pr":299},{"dy":3,"sl":11},{"dy":4,"sl":11},{"dy":5,"sl":11,"tp":"fl6","vl":"Actor3022","cn":1,"pt":"DI","pp":80,"pr":49},{"dy":6,"sl":11,"tp":"fl6","vl":"Actor3022","cn":1,"pt":"DI","pp":80,"pr":49},{"dy":7,"sl":11},{"dy":8,"sl":11},{"dy":9,"sl":11,"tp":"fl1","vl":"Actor0113","cn":1,"pt":"DI","pp":219,"pr":119},{"dy":10,"sl":11,"tp":"fl1","vl":"Actor0113","cn":1,"pt":"DI","pp":219,"pr":119},{"dy":11,"sl":11},{"dy":12,"sl":11,"tp":"fl1","vl":"Actor1141","cn":1,"pt":"DI","pp":219,"pr":119},{"dy":13,"sl":11,"tp":"fl1","vl":"Actor1141","cn":1,"pt":"DI","pp":219,"pr":119},{"dy":14,"sl":11},{"dy":15,"sl":11,"tp":"fl1","vl":"Actor2238","cn":1,"pt":"DI","pp":775,"pr":419},{"dy":16,"sl":11,"tp":"fl1","vl":"Actor2238","cn":1,"pt":"DI","pp":775,"pr":419}</v>
      </c>
      <c r="AN358" t="str">
        <f ca="1">IF(AL358&lt;&gt;1,"",
"{"""&amp;A$1&amp;""":"&amp;A358
&amp;","""&amp;B$1&amp;""":"&amp;B358
&amp;IF(LEN(AA358)=0,"",","""&amp;AA$1&amp;""":"""&amp;AA358&amp;"""")
&amp;IF(LEN(AC358)=0,"",","""&amp;AC$1&amp;""":"""&amp;AC358&amp;"""")
&amp;IF(LEN(AD358)=0,"",","""&amp;AD$1&amp;""":"&amp;AD358)
&amp;IF(LEN(AE358)=0,"",","""&amp;AE$1&amp;""":"""&amp;AE358&amp;"""")
&amp;IF(LEN(AF358)=0,"",","""&amp;AF$1&amp;""":"&amp;AF358)
&amp;IF(LEN(AG358)=0,"",","""&amp;AG$1&amp;""":"&amp;AG358)&amp;"}")</f>
        <v>{"dy":16,"sl":11,"tp":"fl1","vl":"Actor2238","cn":1,"pt":"DI","pp":775,"pr":419}</v>
      </c>
    </row>
    <row r="359" spans="1:40">
      <c r="A359">
        <v>17</v>
      </c>
      <c r="B359">
        <v>11</v>
      </c>
      <c r="C359">
        <f>IF(B359&lt;=9,0,
IF(B359=10,1,2))</f>
        <v>2</v>
      </c>
      <c r="D359">
        <f ca="1">RAND()</f>
        <v>0.81261338908176228</v>
      </c>
      <c r="E359">
        <f ca="1">RAND()</f>
        <v>0.7241785683768468</v>
      </c>
      <c r="F359">
        <f ca="1">RAND()</f>
        <v>0.86051217721835005</v>
      </c>
      <c r="G359">
        <f ca="1">RAND()</f>
        <v>0.98110376793989817</v>
      </c>
      <c r="H359">
        <f ca="1">RAND()</f>
        <v>0.12570809878432021</v>
      </c>
      <c r="I359">
        <f ca="1">RAND()</f>
        <v>0.59791149225355722</v>
      </c>
      <c r="M359" t="str">
        <f ca="1">IF(LEN(J359)&lt;&gt;0,J359,VLOOKUP(D359+$B359,$BJ:$BK,MATCH($BK$1,$BJ$1:$BK$1,0),1))</f>
        <v>삭제</v>
      </c>
      <c r="N359" t="str">
        <f ca="1">IF(LEN(K359)&lt;&gt;0,
  IF(LEN($J359)=0,"두 칸 모두 입력",
  IF($J359="지정 장비",K359,INDEX($CA:$CA,MATCH(K359,$CB:$CB,0)))),
IF($M359="삭제","삭제",
IF($M359="지정 장비",VLOOKUP($E359,OFFSET($BS:$BV,0,IF($B359=6,1,IF($B359=7,2,0))),MATCH($BV$1,OFFSET($BS$1:$BV$1,0,IF($B359=6,1,IF($B359=7,2,0))),0),1),
IF(OR($M359="캐릭터 상자 일반등급",$M359="캐릭터 상자 영웅등급"),"삭제",
IF(OR($M359="지정 캐릭터",$M359="지정 캐릭터 PP",IF(ISERROR(FIND("지정 캐릭터 LBP",$M359)),0,1)),
  IF(AND(OR($B359=10,$B359=11),$M359=OFFSET($M359,-1,0)),OFFSET(N359,-1,0),VLOOKUP($E359,$BZ:$CA,MATCH($CA$1,$BZ$1:$CA$1,0),1)),
IF(OR($M359="안 지정 캐릭터 영웅등급",$M359="안 지정 캐릭터 PP 일반등급",$M359="안 지정 캐릭터 PP 영웅등급"),
  IF(AND(OR($B359=10,$B359=11),$M359=OFFSET($M359,-1,0)),OFFSET(N359,-1,0),INT($E359*100000)),
"그외없음"))))))</f>
        <v>삭제</v>
      </c>
      <c r="O359" t="str">
        <f ca="1">IF(LEN(L359)&lt;&gt;0,
  IF(OR(LEN($J359)=0,LEN($K359)=0),"세 칸 모두 입력",L359),
IF($M359="삭제","삭제",
IF(OR($M359="지정 장비",$M359="캐릭터 상자 일반등급",$M359="캐릭터 상자 영웅등급",$M359="지정 캐릭터",IF(ISERROR(FIND("지정 캐릭터 LBP",$M359)),0,1),$M359="안 지정 캐릭터 영웅등급"),1,
IF($M359="지정 캐릭터 PP",
  IF(AND(OR($B359=10,$B359=11),$M359=OFFSET($M359,-1,0)),OFFSET(O359,-1,0),
    VLOOKUP($M359,$AP:$BB,MATCH($AX$1,$AP$1:$BB$1,0),0)+INT($E359*(VLOOKUP($M359,$AP:$BB,MATCH($AY$1,$AP$1:$BB$1,0),0)-VLOOKUP($M359,$AP:$BB,MATCH($AX$1,$AP$1:$BB$1,0),0)+1))),
IF(OR($M359="안 지정 캐릭터 PP 일반등급",$M359="안 지정 캐릭터 PP 영웅등급"),
  IF(AND(OR($B359=10,$B359=11),$M359=OFFSET($M359,-1,0)),OFFSET(O359,-1,0),
    VLOOKUP($M359,$AP:$BB,MATCH($AX$1,$AP$1:$BB$1,0),0)+INT($E359*(VLOOKUP($M359,$AP:$BB,MATCH($AY$1,$AP$1:$BB$1,0),0)-VLOOKUP($M359,$AP:$BB,MATCH($AX$1,$AP$1:$BB$1,0),0)+1))),
"그외없음")))))</f>
        <v>삭제</v>
      </c>
      <c r="P359" t="str">
        <f ca="1">IF($M359="삭제","삭제",
IF($M359="지정 장비",
  IF(ISBLANK(VLOOKUP($N359,[1]EquipTable!$1:$1048576,MATCH("표준 GO pr Min",[1]EquipTable!$1:$1,0),0)),"DI",
    IF(ISBLANK(VLOOKUP($N359,[1]EquipTable!$1:$1048576,MATCH("표준 DI pr Min",[1]EquipTable!$1:$1,0),0)),"GO",
      IF(G359&lt;IF($B359&lt;=1,0.5,0.25),"DI","GO"))),
IF(OR($M359="캐릭터 상자 일반등급",$M359="캐릭터 상자 영웅등급"),"DI",
IF(OR($M359="지정 캐릭터",IF(ISERROR(FIND("지정 캐릭터 LBP",$M359)),0,1),$M359="안 지정 캐릭터 영웅등급"),"DI",
IF($M359="지정 캐릭터 PP","DI",
IF(OR($M359="안 지정 캐릭터 PP 일반등급",$M359="안 지정 캐릭터 PP 영웅등급"),"GO",
"그외없음"))))))</f>
        <v>삭제</v>
      </c>
      <c r="Q359" t="str">
        <f ca="1">IF($M359="삭제","삭제",
IF($P359="GO","삭제",
IF($M359="지정 장비",
  IF(ISBLANK(VLOOKUP($N359,[1]EquipTable!$1:$1048576,MATCH("표준 DI pp Min",[1]EquipTable!$1:$1,0),0)),"삭제",
    VLOOKUP($N359,[1]EquipTable!$1:$1048576,MATCH("표준 DI pp Min",[1]EquipTable!$1:$1,0),0)+INT($H359*(VLOOKUP($N359,[1]EquipTable!$1:$1048576,MATCH("표준 DI pp Max",[1]EquipTable!$1:$1,0),0)-VLOOKUP($N359,[1]EquipTable!$1:$1048576,MATCH("표준 DI pp Min",[1]EquipTable!$1:$1,0),0)+1))),
IF(OR($M359="캐릭터 상자 일반등급",$M359="캐릭터 상자 영웅등급"),"삭제",
IF(OR($M359="지정 캐릭터",IF(ISERROR(FIND("지정 캐릭터 LBP",$M359)),0,1)),
  IF(AND(OR($B359=10,$B359=11),$M359=OFFSET($M359,-1,0)),OFFSET(Q359,-1,0),
    IF(ISBLANK(VLOOKUP($N359,[2]ActorTable!$1:$1048576,MATCH("표준 DI pp Min",[2]ActorTable!$1:$1,0),0)),"삭제",
      INT(VLOOKUP($M359,$AP:$BC,MATCH($AZ$1,$AP$1:$BC$1,0),0)*(VLOOKUP($N359,[2]ActorTable!$1:$1048576,MATCH("표준 DI pp Min",[2]ActorTable!$1:$1,0),0)+$H359*(VLOOKUP($N359,[2]ActorTable!$1:$1048576,MATCH("표준 DI pp Max",[2]ActorTable!$1:$1,0),0)-VLOOKUP($N359,[2]ActorTable!$1:$1048576,MATCH("표준 DI pp Min",[2]ActorTable!$1:$1,0),0)+1))))),
IF($M359="안 지정 캐릭터 영웅등급",
  IF(AND(OR($B359=10,$B359=11),$M359=OFFSET($M359,-1,0)),OFFSET(Q359,-1,0),
    VLOOKUP($M359,$AP:$BC,MATCH($BB$1,$AP$1:$BC$1,0),0)+INT($H359*(VLOOKUP($M359,$AP:$BC,MATCH($BC$1,$AP$1:$BC$1,0),0)-VLOOKUP($M359,$AP:$BC,MATCH($BB$1,$AP$1:$BC$1,0),0)+1))),
IF($M359="지정 캐릭터 PP",
  IF(AND(OR($B359=10,$B359=11),$M359=OFFSET($M359,-1,0)),OFFSET(Q359,-1,0),
    INT($O359*VLOOKUP($M359,$AP:$BC,MATCH($AZ$1,$AP$1:$BC$1,0),0)*IF($O359&lt;=15,1,1+($O359-15)^0.5/8)*CHOOSE(MID($N359,7,1)+1,1,1.25,2))),
"그외없음")))))))</f>
        <v>삭제</v>
      </c>
      <c r="R359" t="str">
        <f ca="1">IF($M359="삭제","삭제",
IF($M359="지정 장비",
  IF($P359="DI",
    VLOOKUP($N359,[1]EquipTable!$1:$1048576,MATCH("표준 DI pr Min",[1]EquipTable!$1:$1,0),0)+INT($I359*(VLOOKUP($N359,[1]EquipTable!$1:$1048576,MATCH("표준 DI pr Max",[1]EquipTable!$1:$1,0),0)-VLOOKUP($N359,[1]EquipTable!$1:$1048576,MATCH("표준 DI pr Min",[1]EquipTable!$1:$1,0),0)+1)),
    ROUNDDOWN(VLOOKUP($N359,[1]EquipTable!$1:$1048576,MATCH("표준 GO pr Min",[1]EquipTable!$1:$1,0),0)+INT($I359*(VLOOKUP($N359,[1]EquipTable!$1:$1048576,MATCH("표준 GO pr Max",[1]EquipTable!$1:$1,0),0)-VLOOKUP($N359,[1]EquipTable!$1:$1048576,MATCH("표준 GO pr Min",[1]EquipTable!$1:$1,0),0)+100)),-2)),
IF(OR($M359="캐릭터 상자 일반등급",$M359="캐릭터 상자 영웅등급"),VLOOKUP($M359,$AP:$BC,MATCH($AZ$1,$AP$1:$BC$1,0),0),
IF(OR($M359="지정 캐릭터",IF(ISERROR(FIND("지정 캐릭터 LBP",$M359)),0,1)),
  IF(AND(OR($B359=10,$B359=11),$M359=OFFSET($M359,-1,0)),OFFSET(R359,-1,0),
    INT(VLOOKUP($M359,$AP:$BC,MATCH($AZ$1,$AP$1:$BC$1,0),0)*(VLOOKUP($N359,[2]ActorTable!$1:$1048576,MATCH("표준 DI pr Min",[2]ActorTable!$1:$1,0),0)+$I359*(VLOOKUP($N359,[2]ActorTable!$1:$1048576,MATCH("표준 DI pr Max",[2]ActorTable!$1:$1,0),0)-VLOOKUP($N359,[2]ActorTable!$1:$1048576,MATCH("표준 DI pr Min",[2]ActorTable!$1:$1,0),0)+1)))),
IF($M359="안 지정 캐릭터 영웅등급",
  IF(AND(OR($B359=10,$B359=11),$M359=OFFSET($M359,-1,0)),OFFSET(R359,-1,0),
    VLOOKUP($M359,$AP:$BC,MATCH($AZ$1,$AP$1:$BC$1,0),0)+INT($I359*(VLOOKUP($M359,$AP:$BC,MATCH($BA$1,$AP$1:$BC$1,0),0)-VLOOKUP($M359,$AP:$BC,MATCH($AZ$1,$AP$1:$BC$1,0),0)+1))),
IF($M359="지정 캐릭터 PP",
  IF(AND(OR($B359=10,$B359=11),$M359=OFFSET($M359,-1,0)),OFFSET(R359,-1,0),
    INT($O359*VLOOKUP($M359,$AP:$BC,MATCH($AZ$1,$AP$1:$BC$1,0),0)*IF($O359&lt;=15,1,1+($O359-15)^0.5/8)*CHOOSE(MID($N359,7,1)+1,1,1.25,2)*(VLOOKUP($M359,$AP:$BC,MATCH($BA$1,$AP$1:$BC$1,0),0)+$I359*(VLOOKUP($M359,$AP:$BC,MATCH($BB$1,$AP$1:$BC$1,0),0)-VLOOKUP($M359,$AP:$BC,MATCH($BA$1,$AP$1:$BC$1,0),0))))),
IF(OR($M359="안 지정 캐릭터 PP 일반등급",$M359="안 지정 캐릭터 PP 영웅등급"),
  IF(AND(OR($B359=10,$B359=11),$M359=OFFSET($M359,-1,0)),OFFSET(R359,-1,0),
    $O359*VLOOKUP($M359,$AP:$BC,MATCH($AZ$1,$AP$1:$BC$1,0),0)),
"그외없음")))))))</f>
        <v>삭제</v>
      </c>
      <c r="S359" t="str">
        <f ca="1">IF(OR(ISNUMBER(N359),N359="삭제",ISBLANK(N359)),"",
IF(LEFT(N359,5)="Equip",
  IF($BP$1&lt;VLOOKUP(N359,[1]EquipTable!$1:$1048576,MATCH("업데이트순번",[1]EquipTable!$1:$1,0),0),"업데이트순번이상",""),
IF(LEFT(N359,5)="Actor",
  IF($BY$1&lt;VLOOKUP(N359,[2]ActorTable!$1:$1048576,MATCH("업데이트순번",[2]ActorTable!$1:$1,0),0),"업데이트순번이상",""),
"그외없음")))</f>
        <v/>
      </c>
      <c r="T359" t="str">
        <f ca="1">IF(OR(ISNUMBER(N359),N359="삭제",ISBLANK(N359)),"",
IF(LEFT(N359,5)="Equip",IF(MID(N359,7,1)="4","전설",""),
IF(LEFT(N359,5)="Actor",IF(MID(N359,7,1)="2","전설",""),
"그외없음")))</f>
        <v/>
      </c>
      <c r="AA359" t="str">
        <f ca="1">IF(ISBLANK(AB359),"",
VLOOKUP(AB359,OFFSET(INDIRECT("$A:$B"),0,MATCH(AB$1&amp;"_Verify",INDIRECT("$1:$1"),0)-1),2,0)
)</f>
        <v>fl1</v>
      </c>
      <c r="AB359" t="s">
        <v>87</v>
      </c>
      <c r="AC359" t="s">
        <v>491</v>
      </c>
      <c r="AD359">
        <v>1</v>
      </c>
      <c r="AE359" t="s">
        <v>129</v>
      </c>
      <c r="AF359">
        <v>775</v>
      </c>
      <c r="AG359">
        <v>419</v>
      </c>
      <c r="AH359" t="str">
        <f>IF(OR(ISNUMBER(AC359),AC359="삭제",ISBLANK(AC359)),"",
IF(LEFT(AC359,5)="Equip",
  IF($BP$1&lt;VLOOKUP(AC359,[1]EquipTable!$1:$1048576,MATCH("업데이트순번",[1]EquipTable!$1:$1,0),0),"업데이트순번이상",""),
IF(LEFT(AC359,5)="Actor",
  IF($BY$1&lt;VLOOKUP(AC359,[2]ActorTable!$1:$1048576,MATCH("업데이트순번",[2]ActorTable!$1:$1,0),0),"업데이트순번이상",""),
"그외없음")))</f>
        <v/>
      </c>
      <c r="AI359" s="11" t="str">
        <f>IF(OR(ISNUMBER(AC359),AC359="삭제",ISBLANK(AC359)),"",
IF(LEFT(AC359,5)="Equip",IF(MID(AC359,7,1)="4","전설",""),
IF(LEFT(AC359,5)="Actor",IF(MID(AC359,7,1)="2","전설",""),
"그외없음")))</f>
        <v>전설</v>
      </c>
      <c r="AJ359" t="str">
        <f>IF(ISBLANK($AB359),"",
IF(AND($B359&gt;=VLOOKUP($AB359,$AP:$AS,3,0),$B359&lt;=VLOOKUP($AB359,$AP:$AS,4,0)),"","슬롯타입이상"))</f>
        <v/>
      </c>
      <c r="AK359" t="str">
        <f>IF(OR(
  AND(NOT(ISERROR(FIND("상자",AB359))),ISBLANK(AC359)),
  AND(ISBLANK(AB359),ISBLANK(AC359)),
  AND(NOT(ISERROR(FIND("안 지정",AB359))),ISNUMBER(AC359))),"",
IF(AND(NOT(ISERROR(FIND("상자",AB359))),NOT(ISBLANK(AC359))),"밸류불필요",
IF(AND(NOT(ISERROR(FIND("안 지정",AB359))),NOT(ISNUMBER(AC359))),"숫자필요",
IF(NOT(ISERROR(FIND("장비",AB359))),
  IFERROR(VLOOKUP(AC359,[1]EquipTable!$A:$T,MATCH("이름참고",[1]EquipTable!$1:$1,0),0),"장비없음"),
IF(NOT(ISERROR(FIND("캐릭터",AB359))),
  IFERROR(VLOOKUP(AC359,[2]ActorTable!$A:$H,MATCH("이름참고",[2]ActorTable!$1:$1,0),0),"캐릭터없음"),
"")))))</f>
        <v>니엘</v>
      </c>
      <c r="AL359">
        <v>1</v>
      </c>
      <c r="AM359" t="str">
        <f ca="1">IF(ROW()=2,AN359,OFFSET(AM359,-1,0)&amp;IF(LEN(AN359)=0,"",","&amp;AN359))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dy":31,"sl":10},{"dy":1,"sl":11,"tp":"fl1","vl":"Actor3231","cn":1,"pt":"DI","pp":775,"pr":299},{"dy":2,"sl":11,"tp":"fl1","vl":"Actor3231","cn":1,"pt":"DI","pp":775,"pr":299},{"dy":3,"sl":11},{"dy":4,"sl":11},{"dy":5,"sl":11,"tp":"fl6","vl":"Actor3022","cn":1,"pt":"DI","pp":80,"pr":49},{"dy":6,"sl":11,"tp":"fl6","vl":"Actor3022","cn":1,"pt":"DI","pp":80,"pr":49},{"dy":7,"sl":11},{"dy":8,"sl":11},{"dy":9,"sl":11,"tp":"fl1","vl":"Actor0113","cn":1,"pt":"DI","pp":219,"pr":119},{"dy":10,"sl":11,"tp":"fl1","vl":"Actor0113","cn":1,"pt":"DI","pp":219,"pr":119},{"dy":11,"sl":11},{"dy":12,"sl":11,"tp":"fl1","vl":"Actor1141","cn":1,"pt":"DI","pp":219,"pr":119},{"dy":13,"sl":11,"tp":"fl1","vl":"Actor1141","cn":1,"pt":"DI","pp":219,"pr":119},{"dy":14,"sl":11},{"dy":15,"sl":11,"tp":"fl1","vl":"Actor2238","cn":1,"pt":"DI","pp":775,"pr":419},{"dy":16,"sl":11,"tp":"fl1","vl":"Actor2238","cn":1,"pt":"DI","pp":775,"pr":419},{"dy":17,"sl":11,"tp":"fl1","vl":"Actor2238","cn":1,"pt":"DI","pp":775,"pr":419}</v>
      </c>
      <c r="AN359" t="str">
        <f ca="1">IF(AL359&lt;&gt;1,"",
"{"""&amp;A$1&amp;""":"&amp;A359
&amp;","""&amp;B$1&amp;""":"&amp;B359
&amp;IF(LEN(AA359)=0,"",","""&amp;AA$1&amp;""":"""&amp;AA359&amp;"""")
&amp;IF(LEN(AC359)=0,"",","""&amp;AC$1&amp;""":"""&amp;AC359&amp;"""")
&amp;IF(LEN(AD359)=0,"",","""&amp;AD$1&amp;""":"&amp;AD359)
&amp;IF(LEN(AE359)=0,"",","""&amp;AE$1&amp;""":"""&amp;AE359&amp;"""")
&amp;IF(LEN(AF359)=0,"",","""&amp;AF$1&amp;""":"&amp;AF359)
&amp;IF(LEN(AG359)=0,"",","""&amp;AG$1&amp;""":"&amp;AG359)&amp;"}")</f>
        <v>{"dy":17,"sl":11,"tp":"fl1","vl":"Actor2238","cn":1,"pt":"DI","pp":775,"pr":419}</v>
      </c>
    </row>
    <row r="360" spans="1:40">
      <c r="A360">
        <v>18</v>
      </c>
      <c r="B360">
        <v>11</v>
      </c>
      <c r="C360">
        <f>IF(B360&lt;=9,0,
IF(B360=10,1,2))</f>
        <v>2</v>
      </c>
      <c r="D360">
        <f ca="1">RAND()</f>
        <v>0.74188502371009291</v>
      </c>
      <c r="E360">
        <f ca="1">RAND()</f>
        <v>0.7612743411563172</v>
      </c>
      <c r="F360">
        <f ca="1">RAND()</f>
        <v>0.17217372196116087</v>
      </c>
      <c r="G360">
        <f ca="1">RAND()</f>
        <v>0.60117815005539976</v>
      </c>
      <c r="H360">
        <f ca="1">RAND()</f>
        <v>0.50972002259567906</v>
      </c>
      <c r="I360">
        <f ca="1">RAND()</f>
        <v>0.88803922300147109</v>
      </c>
      <c r="M360" t="str">
        <f ca="1">IF(LEN(J360)&lt;&gt;0,J360,VLOOKUP(D360+$B360,$BJ:$BK,MATCH($BK$1,$BJ$1:$BK$1,0),1))</f>
        <v>삭제</v>
      </c>
      <c r="N360" t="str">
        <f ca="1">IF(LEN(K360)&lt;&gt;0,
  IF(LEN($J360)=0,"두 칸 모두 입력",
  IF($J360="지정 장비",K360,INDEX($CA:$CA,MATCH(K360,$CB:$CB,0)))),
IF($M360="삭제","삭제",
IF($M360="지정 장비",VLOOKUP($E360,OFFSET($BS:$BV,0,IF($B360=6,1,IF($B360=7,2,0))),MATCH($BV$1,OFFSET($BS$1:$BV$1,0,IF($B360=6,1,IF($B360=7,2,0))),0),1),
IF(OR($M360="캐릭터 상자 일반등급",$M360="캐릭터 상자 영웅등급"),"삭제",
IF(OR($M360="지정 캐릭터",$M360="지정 캐릭터 PP",IF(ISERROR(FIND("지정 캐릭터 LBP",$M360)),0,1)),
  IF(AND(OR($B360=10,$B360=11),$M360=OFFSET($M360,-1,0)),OFFSET(N360,-1,0),VLOOKUP($E360,$BZ:$CA,MATCH($CA$1,$BZ$1:$CA$1,0),1)),
IF(OR($M360="안 지정 캐릭터 영웅등급",$M360="안 지정 캐릭터 PP 일반등급",$M360="안 지정 캐릭터 PP 영웅등급"),
  IF(AND(OR($B360=10,$B360=11),$M360=OFFSET($M360,-1,0)),OFFSET(N360,-1,0),INT($E360*100000)),
"그외없음"))))))</f>
        <v>삭제</v>
      </c>
      <c r="O360" t="str">
        <f ca="1">IF(LEN(L360)&lt;&gt;0,
  IF(OR(LEN($J360)=0,LEN($K360)=0),"세 칸 모두 입력",L360),
IF($M360="삭제","삭제",
IF(OR($M360="지정 장비",$M360="캐릭터 상자 일반등급",$M360="캐릭터 상자 영웅등급",$M360="지정 캐릭터",IF(ISERROR(FIND("지정 캐릭터 LBP",$M360)),0,1),$M360="안 지정 캐릭터 영웅등급"),1,
IF($M360="지정 캐릭터 PP",
  IF(AND(OR($B360=10,$B360=11),$M360=OFFSET($M360,-1,0)),OFFSET(O360,-1,0),
    VLOOKUP($M360,$AP:$BB,MATCH($AX$1,$AP$1:$BB$1,0),0)+INT($E360*(VLOOKUP($M360,$AP:$BB,MATCH($AY$1,$AP$1:$BB$1,0),0)-VLOOKUP($M360,$AP:$BB,MATCH($AX$1,$AP$1:$BB$1,0),0)+1))),
IF(OR($M360="안 지정 캐릭터 PP 일반등급",$M360="안 지정 캐릭터 PP 영웅등급"),
  IF(AND(OR($B360=10,$B360=11),$M360=OFFSET($M360,-1,0)),OFFSET(O360,-1,0),
    VLOOKUP($M360,$AP:$BB,MATCH($AX$1,$AP$1:$BB$1,0),0)+INT($E360*(VLOOKUP($M360,$AP:$BB,MATCH($AY$1,$AP$1:$BB$1,0),0)-VLOOKUP($M360,$AP:$BB,MATCH($AX$1,$AP$1:$BB$1,0),0)+1))),
"그외없음")))))</f>
        <v>삭제</v>
      </c>
      <c r="P360" t="str">
        <f ca="1">IF($M360="삭제","삭제",
IF($M360="지정 장비",
  IF(ISBLANK(VLOOKUP($N360,[1]EquipTable!$1:$1048576,MATCH("표준 GO pr Min",[1]EquipTable!$1:$1,0),0)),"DI",
    IF(ISBLANK(VLOOKUP($N360,[1]EquipTable!$1:$1048576,MATCH("표준 DI pr Min",[1]EquipTable!$1:$1,0),0)),"GO",
      IF(G360&lt;IF($B360&lt;=1,0.5,0.25),"DI","GO"))),
IF(OR($M360="캐릭터 상자 일반등급",$M360="캐릭터 상자 영웅등급"),"DI",
IF(OR($M360="지정 캐릭터",IF(ISERROR(FIND("지정 캐릭터 LBP",$M360)),0,1),$M360="안 지정 캐릭터 영웅등급"),"DI",
IF($M360="지정 캐릭터 PP","DI",
IF(OR($M360="안 지정 캐릭터 PP 일반등급",$M360="안 지정 캐릭터 PP 영웅등급"),"GO",
"그외없음"))))))</f>
        <v>삭제</v>
      </c>
      <c r="Q360" t="str">
        <f ca="1">IF($M360="삭제","삭제",
IF($P360="GO","삭제",
IF($M360="지정 장비",
  IF(ISBLANK(VLOOKUP($N360,[1]EquipTable!$1:$1048576,MATCH("표준 DI pp Min",[1]EquipTable!$1:$1,0),0)),"삭제",
    VLOOKUP($N360,[1]EquipTable!$1:$1048576,MATCH("표준 DI pp Min",[1]EquipTable!$1:$1,0),0)+INT($H360*(VLOOKUP($N360,[1]EquipTable!$1:$1048576,MATCH("표준 DI pp Max",[1]EquipTable!$1:$1,0),0)-VLOOKUP($N360,[1]EquipTable!$1:$1048576,MATCH("표준 DI pp Min",[1]EquipTable!$1:$1,0),0)+1))),
IF(OR($M360="캐릭터 상자 일반등급",$M360="캐릭터 상자 영웅등급"),"삭제",
IF(OR($M360="지정 캐릭터",IF(ISERROR(FIND("지정 캐릭터 LBP",$M360)),0,1)),
  IF(AND(OR($B360=10,$B360=11),$M360=OFFSET($M360,-1,0)),OFFSET(Q360,-1,0),
    IF(ISBLANK(VLOOKUP($N360,[2]ActorTable!$1:$1048576,MATCH("표준 DI pp Min",[2]ActorTable!$1:$1,0),0)),"삭제",
      INT(VLOOKUP($M360,$AP:$BC,MATCH($AZ$1,$AP$1:$BC$1,0),0)*(VLOOKUP($N360,[2]ActorTable!$1:$1048576,MATCH("표준 DI pp Min",[2]ActorTable!$1:$1,0),0)+$H360*(VLOOKUP($N360,[2]ActorTable!$1:$1048576,MATCH("표준 DI pp Max",[2]ActorTable!$1:$1,0),0)-VLOOKUP($N360,[2]ActorTable!$1:$1048576,MATCH("표준 DI pp Min",[2]ActorTable!$1:$1,0),0)+1))))),
IF($M360="안 지정 캐릭터 영웅등급",
  IF(AND(OR($B360=10,$B360=11),$M360=OFFSET($M360,-1,0)),OFFSET(Q360,-1,0),
    VLOOKUP($M360,$AP:$BC,MATCH($BB$1,$AP$1:$BC$1,0),0)+INT($H360*(VLOOKUP($M360,$AP:$BC,MATCH($BC$1,$AP$1:$BC$1,0),0)-VLOOKUP($M360,$AP:$BC,MATCH($BB$1,$AP$1:$BC$1,0),0)+1))),
IF($M360="지정 캐릭터 PP",
  IF(AND(OR($B360=10,$B360=11),$M360=OFFSET($M360,-1,0)),OFFSET(Q360,-1,0),
    INT($O360*VLOOKUP($M360,$AP:$BC,MATCH($AZ$1,$AP$1:$BC$1,0),0)*IF($O360&lt;=15,1,1+($O360-15)^0.5/8)*CHOOSE(MID($N360,7,1)+1,1,1.25,2))),
"그외없음")))))))</f>
        <v>삭제</v>
      </c>
      <c r="R360" t="str">
        <f ca="1">IF($M360="삭제","삭제",
IF($M360="지정 장비",
  IF($P360="DI",
    VLOOKUP($N360,[1]EquipTable!$1:$1048576,MATCH("표준 DI pr Min",[1]EquipTable!$1:$1,0),0)+INT($I360*(VLOOKUP($N360,[1]EquipTable!$1:$1048576,MATCH("표준 DI pr Max",[1]EquipTable!$1:$1,0),0)-VLOOKUP($N360,[1]EquipTable!$1:$1048576,MATCH("표준 DI pr Min",[1]EquipTable!$1:$1,0),0)+1)),
    ROUNDDOWN(VLOOKUP($N360,[1]EquipTable!$1:$1048576,MATCH("표준 GO pr Min",[1]EquipTable!$1:$1,0),0)+INT($I360*(VLOOKUP($N360,[1]EquipTable!$1:$1048576,MATCH("표준 GO pr Max",[1]EquipTable!$1:$1,0),0)-VLOOKUP($N360,[1]EquipTable!$1:$1048576,MATCH("표준 GO pr Min",[1]EquipTable!$1:$1,0),0)+100)),-2)),
IF(OR($M360="캐릭터 상자 일반등급",$M360="캐릭터 상자 영웅등급"),VLOOKUP($M360,$AP:$BC,MATCH($AZ$1,$AP$1:$BC$1,0),0),
IF(OR($M360="지정 캐릭터",IF(ISERROR(FIND("지정 캐릭터 LBP",$M360)),0,1)),
  IF(AND(OR($B360=10,$B360=11),$M360=OFFSET($M360,-1,0)),OFFSET(R360,-1,0),
    INT(VLOOKUP($M360,$AP:$BC,MATCH($AZ$1,$AP$1:$BC$1,0),0)*(VLOOKUP($N360,[2]ActorTable!$1:$1048576,MATCH("표준 DI pr Min",[2]ActorTable!$1:$1,0),0)+$I360*(VLOOKUP($N360,[2]ActorTable!$1:$1048576,MATCH("표준 DI pr Max",[2]ActorTable!$1:$1,0),0)-VLOOKUP($N360,[2]ActorTable!$1:$1048576,MATCH("표준 DI pr Min",[2]ActorTable!$1:$1,0),0)+1)))),
IF($M360="안 지정 캐릭터 영웅등급",
  IF(AND(OR($B360=10,$B360=11),$M360=OFFSET($M360,-1,0)),OFFSET(R360,-1,0),
    VLOOKUP($M360,$AP:$BC,MATCH($AZ$1,$AP$1:$BC$1,0),0)+INT($I360*(VLOOKUP($M360,$AP:$BC,MATCH($BA$1,$AP$1:$BC$1,0),0)-VLOOKUP($M360,$AP:$BC,MATCH($AZ$1,$AP$1:$BC$1,0),0)+1))),
IF($M360="지정 캐릭터 PP",
  IF(AND(OR($B360=10,$B360=11),$M360=OFFSET($M360,-1,0)),OFFSET(R360,-1,0),
    INT($O360*VLOOKUP($M360,$AP:$BC,MATCH($AZ$1,$AP$1:$BC$1,0),0)*IF($O360&lt;=15,1,1+($O360-15)^0.5/8)*CHOOSE(MID($N360,7,1)+1,1,1.25,2)*(VLOOKUP($M360,$AP:$BC,MATCH($BA$1,$AP$1:$BC$1,0),0)+$I360*(VLOOKUP($M360,$AP:$BC,MATCH($BB$1,$AP$1:$BC$1,0),0)-VLOOKUP($M360,$AP:$BC,MATCH($BA$1,$AP$1:$BC$1,0),0))))),
IF(OR($M360="안 지정 캐릭터 PP 일반등급",$M360="안 지정 캐릭터 PP 영웅등급"),
  IF(AND(OR($B360=10,$B360=11),$M360=OFFSET($M360,-1,0)),OFFSET(R360,-1,0),
    $O360*VLOOKUP($M360,$AP:$BC,MATCH($AZ$1,$AP$1:$BC$1,0),0)),
"그외없음")))))))</f>
        <v>삭제</v>
      </c>
      <c r="S360" t="str">
        <f ca="1">IF(OR(ISNUMBER(N360),N360="삭제",ISBLANK(N360)),"",
IF(LEFT(N360,5)="Equip",
  IF($BP$1&lt;VLOOKUP(N360,[1]EquipTable!$1:$1048576,MATCH("업데이트순번",[1]EquipTable!$1:$1,0),0),"업데이트순번이상",""),
IF(LEFT(N360,5)="Actor",
  IF($BY$1&lt;VLOOKUP(N360,[2]ActorTable!$1:$1048576,MATCH("업데이트순번",[2]ActorTable!$1:$1,0),0),"업데이트순번이상",""),
"그외없음")))</f>
        <v/>
      </c>
      <c r="T360" t="str">
        <f ca="1">IF(OR(ISNUMBER(N360),N360="삭제",ISBLANK(N360)),"",
IF(LEFT(N360,5)="Equip",IF(MID(N360,7,1)="4","전설",""),
IF(LEFT(N360,5)="Actor",IF(MID(N360,7,1)="2","전설",""),
"그외없음")))</f>
        <v/>
      </c>
      <c r="AA360" t="str">
        <f ca="1">IF(ISBLANK(AB360),"",
VLOOKUP(AB360,OFFSET(INDIRECT("$A:$B"),0,MATCH(AB$1&amp;"_Verify",INDIRECT("$1:$1"),0)-1),2,0)
)</f>
        <v/>
      </c>
      <c r="AH360" t="str">
        <f>IF(OR(ISNUMBER(AC360),AC360="삭제",ISBLANK(AC360)),"",
IF(LEFT(AC360,5)="Equip",
  IF($BP$1&lt;VLOOKUP(AC360,[1]EquipTable!$1:$1048576,MATCH("업데이트순번",[1]EquipTable!$1:$1,0),0),"업데이트순번이상",""),
IF(LEFT(AC360,5)="Actor",
  IF($BY$1&lt;VLOOKUP(AC360,[2]ActorTable!$1:$1048576,MATCH("업데이트순번",[2]ActorTable!$1:$1,0),0),"업데이트순번이상",""),
"그외없음")))</f>
        <v/>
      </c>
      <c r="AI360" s="11" t="str">
        <f>IF(OR(ISNUMBER(AC360),AC360="삭제",ISBLANK(AC360)),"",
IF(LEFT(AC360,5)="Equip",IF(MID(AC360,7,1)="4","전설",""),
IF(LEFT(AC360,5)="Actor",IF(MID(AC360,7,1)="2","전설",""),
"그외없음")))</f>
        <v/>
      </c>
      <c r="AJ360" t="str">
        <f>IF(ISBLANK($AB360),"",
IF(AND($B360&gt;=VLOOKUP($AB360,$AP:$AS,3,0),$B360&lt;=VLOOKUP($AB360,$AP:$AS,4,0)),"","슬롯타입이상"))</f>
        <v/>
      </c>
      <c r="AK360" t="str">
        <f>IF(OR(
  AND(NOT(ISERROR(FIND("상자",AB360))),ISBLANK(AC360)),
  AND(ISBLANK(AB360),ISBLANK(AC360)),
  AND(NOT(ISERROR(FIND("안 지정",AB360))),ISNUMBER(AC360))),"",
IF(AND(NOT(ISERROR(FIND("상자",AB360))),NOT(ISBLANK(AC360))),"밸류불필요",
IF(AND(NOT(ISERROR(FIND("안 지정",AB360))),NOT(ISNUMBER(AC360))),"숫자필요",
IF(NOT(ISERROR(FIND("장비",AB360))),
  IFERROR(VLOOKUP(AC360,[1]EquipTable!$A:$T,MATCH("이름참고",[1]EquipTable!$1:$1,0),0),"장비없음"),
IF(NOT(ISERROR(FIND("캐릭터",AB360))),
  IFERROR(VLOOKUP(AC360,[2]ActorTable!$A:$H,MATCH("이름참고",[2]ActorTable!$1:$1,0),0),"캐릭터없음"),
"")))))</f>
        <v/>
      </c>
      <c r="AL360">
        <v>1</v>
      </c>
      <c r="AM360" t="str">
        <f ca="1">IF(ROW()=2,AN360,OFFSET(AM360,-1,0)&amp;IF(LEN(AN360)=0,"",","&amp;AN360))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dy":31,"sl":10},{"dy":1,"sl":11,"tp":"fl1","vl":"Actor3231","cn":1,"pt":"DI","pp":775,"pr":299},{"dy":2,"sl":11,"tp":"fl1","vl":"Actor3231","cn":1,"pt":"DI","pp":775,"pr":299},{"dy":3,"sl":11},{"dy":4,"sl":11},{"dy":5,"sl":11,"tp":"fl6","vl":"Actor3022","cn":1,"pt":"DI","pp":80,"pr":49},{"dy":6,"sl":11,"tp":"fl6","vl":"Actor3022","cn":1,"pt":"DI","pp":80,"pr":49},{"dy":7,"sl":11},{"dy":8,"sl":11},{"dy":9,"sl":11,"tp":"fl1","vl":"Actor0113","cn":1,"pt":"DI","pp":219,"pr":119},{"dy":10,"sl":11,"tp":"fl1","vl":"Actor0113","cn":1,"pt":"DI","pp":219,"pr":119},{"dy":11,"sl":11},{"dy":12,"sl":11,"tp":"fl1","vl":"Actor1141","cn":1,"pt":"DI","pp":219,"pr":119},{"dy":13,"sl":11,"tp":"fl1","vl":"Actor1141","cn":1,"pt":"DI","pp":219,"pr":119},{"dy":14,"sl":11},{"dy":15,"sl":11,"tp":"fl1","vl":"Actor2238","cn":1,"pt":"DI","pp":775,"pr":419},{"dy":16,"sl":11,"tp":"fl1","vl":"Actor2238","cn":1,"pt":"DI","pp":775,"pr":419},{"dy":17,"sl":11,"tp":"fl1","vl":"Actor2238","cn":1,"pt":"DI","pp":775,"pr":419},{"dy":18,"sl":11}</v>
      </c>
      <c r="AN360" t="str">
        <f ca="1">IF(AL360&lt;&gt;1,"",
"{"""&amp;A$1&amp;""":"&amp;A360
&amp;","""&amp;B$1&amp;""":"&amp;B360
&amp;IF(LEN(AA360)=0,"",","""&amp;AA$1&amp;""":"""&amp;AA360&amp;"""")
&amp;IF(LEN(AC360)=0,"",","""&amp;AC$1&amp;""":"""&amp;AC360&amp;"""")
&amp;IF(LEN(AD360)=0,"",","""&amp;AD$1&amp;""":"&amp;AD360)
&amp;IF(LEN(AE360)=0,"",","""&amp;AE$1&amp;""":"""&amp;AE360&amp;"""")
&amp;IF(LEN(AF360)=0,"",","""&amp;AF$1&amp;""":"&amp;AF360)
&amp;IF(LEN(AG360)=0,"",","""&amp;AG$1&amp;""":"&amp;AG360)&amp;"}")</f>
        <v>{"dy":18,"sl":11}</v>
      </c>
    </row>
    <row r="361" spans="1:40">
      <c r="A361">
        <v>19</v>
      </c>
      <c r="B361">
        <v>11</v>
      </c>
      <c r="C361">
        <f>IF(B361&lt;=9,0,
IF(B361=10,1,2))</f>
        <v>2</v>
      </c>
      <c r="D361">
        <f ca="1">RAND()</f>
        <v>0.16802492604232211</v>
      </c>
      <c r="E361">
        <f ca="1">RAND()</f>
        <v>1.2779206771611706E-2</v>
      </c>
      <c r="F361">
        <f ca="1">RAND()</f>
        <v>0.84222046986415988</v>
      </c>
      <c r="G361">
        <f ca="1">RAND()</f>
        <v>0.29542937116583057</v>
      </c>
      <c r="H361">
        <f ca="1">RAND()</f>
        <v>6.3149503938563001E-2</v>
      </c>
      <c r="I361">
        <f ca="1">RAND()</f>
        <v>8.6288530477606207E-2</v>
      </c>
      <c r="M361" t="str">
        <f ca="1">IF(LEN(J361)&lt;&gt;0,J361,VLOOKUP(D361+$B361,$BJ:$BK,MATCH($BK$1,$BJ$1:$BK$1,0),1))</f>
        <v>삭제</v>
      </c>
      <c r="N361" t="str">
        <f ca="1">IF(LEN(K361)&lt;&gt;0,
  IF(LEN($J361)=0,"두 칸 모두 입력",
  IF($J361="지정 장비",K361,INDEX($CA:$CA,MATCH(K361,$CB:$CB,0)))),
IF($M361="삭제","삭제",
IF($M361="지정 장비",VLOOKUP($E361,OFFSET($BS:$BV,0,IF($B361=6,1,IF($B361=7,2,0))),MATCH($BV$1,OFFSET($BS$1:$BV$1,0,IF($B361=6,1,IF($B361=7,2,0))),0),1),
IF(OR($M361="캐릭터 상자 일반등급",$M361="캐릭터 상자 영웅등급"),"삭제",
IF(OR($M361="지정 캐릭터",$M361="지정 캐릭터 PP",IF(ISERROR(FIND("지정 캐릭터 LBP",$M361)),0,1)),
  IF(AND(OR($B361=10,$B361=11),$M361=OFFSET($M361,-1,0)),OFFSET(N361,-1,0),VLOOKUP($E361,$BZ:$CA,MATCH($CA$1,$BZ$1:$CA$1,0),1)),
IF(OR($M361="안 지정 캐릭터 영웅등급",$M361="안 지정 캐릭터 PP 일반등급",$M361="안 지정 캐릭터 PP 영웅등급"),
  IF(AND(OR($B361=10,$B361=11),$M361=OFFSET($M361,-1,0)),OFFSET(N361,-1,0),INT($E361*100000)),
"그외없음"))))))</f>
        <v>삭제</v>
      </c>
      <c r="O361" t="str">
        <f ca="1">IF(LEN(L361)&lt;&gt;0,
  IF(OR(LEN($J361)=0,LEN($K361)=0),"세 칸 모두 입력",L361),
IF($M361="삭제","삭제",
IF(OR($M361="지정 장비",$M361="캐릭터 상자 일반등급",$M361="캐릭터 상자 영웅등급",$M361="지정 캐릭터",IF(ISERROR(FIND("지정 캐릭터 LBP",$M361)),0,1),$M361="안 지정 캐릭터 영웅등급"),1,
IF($M361="지정 캐릭터 PP",
  IF(AND(OR($B361=10,$B361=11),$M361=OFFSET($M361,-1,0)),OFFSET(O361,-1,0),
    VLOOKUP($M361,$AP:$BB,MATCH($AX$1,$AP$1:$BB$1,0),0)+INT($E361*(VLOOKUP($M361,$AP:$BB,MATCH($AY$1,$AP$1:$BB$1,0),0)-VLOOKUP($M361,$AP:$BB,MATCH($AX$1,$AP$1:$BB$1,0),0)+1))),
IF(OR($M361="안 지정 캐릭터 PP 일반등급",$M361="안 지정 캐릭터 PP 영웅등급"),
  IF(AND(OR($B361=10,$B361=11),$M361=OFFSET($M361,-1,0)),OFFSET(O361,-1,0),
    VLOOKUP($M361,$AP:$BB,MATCH($AX$1,$AP$1:$BB$1,0),0)+INT($E361*(VLOOKUP($M361,$AP:$BB,MATCH($AY$1,$AP$1:$BB$1,0),0)-VLOOKUP($M361,$AP:$BB,MATCH($AX$1,$AP$1:$BB$1,0),0)+1))),
"그외없음")))))</f>
        <v>삭제</v>
      </c>
      <c r="P361" t="str">
        <f ca="1">IF($M361="삭제","삭제",
IF($M361="지정 장비",
  IF(ISBLANK(VLOOKUP($N361,[1]EquipTable!$1:$1048576,MATCH("표준 GO pr Min",[1]EquipTable!$1:$1,0),0)),"DI",
    IF(ISBLANK(VLOOKUP($N361,[1]EquipTable!$1:$1048576,MATCH("표준 DI pr Min",[1]EquipTable!$1:$1,0),0)),"GO",
      IF(G361&lt;IF($B361&lt;=1,0.5,0.25),"DI","GO"))),
IF(OR($M361="캐릭터 상자 일반등급",$M361="캐릭터 상자 영웅등급"),"DI",
IF(OR($M361="지정 캐릭터",IF(ISERROR(FIND("지정 캐릭터 LBP",$M361)),0,1),$M361="안 지정 캐릭터 영웅등급"),"DI",
IF($M361="지정 캐릭터 PP","DI",
IF(OR($M361="안 지정 캐릭터 PP 일반등급",$M361="안 지정 캐릭터 PP 영웅등급"),"GO",
"그외없음"))))))</f>
        <v>삭제</v>
      </c>
      <c r="Q361" t="str">
        <f ca="1">IF($M361="삭제","삭제",
IF($P361="GO","삭제",
IF($M361="지정 장비",
  IF(ISBLANK(VLOOKUP($N361,[1]EquipTable!$1:$1048576,MATCH("표준 DI pp Min",[1]EquipTable!$1:$1,0),0)),"삭제",
    VLOOKUP($N361,[1]EquipTable!$1:$1048576,MATCH("표준 DI pp Min",[1]EquipTable!$1:$1,0),0)+INT($H361*(VLOOKUP($N361,[1]EquipTable!$1:$1048576,MATCH("표준 DI pp Max",[1]EquipTable!$1:$1,0),0)-VLOOKUP($N361,[1]EquipTable!$1:$1048576,MATCH("표준 DI pp Min",[1]EquipTable!$1:$1,0),0)+1))),
IF(OR($M361="캐릭터 상자 일반등급",$M361="캐릭터 상자 영웅등급"),"삭제",
IF(OR($M361="지정 캐릭터",IF(ISERROR(FIND("지정 캐릭터 LBP",$M361)),0,1)),
  IF(AND(OR($B361=10,$B361=11),$M361=OFFSET($M361,-1,0)),OFFSET(Q361,-1,0),
    IF(ISBLANK(VLOOKUP($N361,[2]ActorTable!$1:$1048576,MATCH("표준 DI pp Min",[2]ActorTable!$1:$1,0),0)),"삭제",
      INT(VLOOKUP($M361,$AP:$BC,MATCH($AZ$1,$AP$1:$BC$1,0),0)*(VLOOKUP($N361,[2]ActorTable!$1:$1048576,MATCH("표준 DI pp Min",[2]ActorTable!$1:$1,0),0)+$H361*(VLOOKUP($N361,[2]ActorTable!$1:$1048576,MATCH("표준 DI pp Max",[2]ActorTable!$1:$1,0),0)-VLOOKUP($N361,[2]ActorTable!$1:$1048576,MATCH("표준 DI pp Min",[2]ActorTable!$1:$1,0),0)+1))))),
IF($M361="안 지정 캐릭터 영웅등급",
  IF(AND(OR($B361=10,$B361=11),$M361=OFFSET($M361,-1,0)),OFFSET(Q361,-1,0),
    VLOOKUP($M361,$AP:$BC,MATCH($BB$1,$AP$1:$BC$1,0),0)+INT($H361*(VLOOKUP($M361,$AP:$BC,MATCH($BC$1,$AP$1:$BC$1,0),0)-VLOOKUP($M361,$AP:$BC,MATCH($BB$1,$AP$1:$BC$1,0),0)+1))),
IF($M361="지정 캐릭터 PP",
  IF(AND(OR($B361=10,$B361=11),$M361=OFFSET($M361,-1,0)),OFFSET(Q361,-1,0),
    INT($O361*VLOOKUP($M361,$AP:$BC,MATCH($AZ$1,$AP$1:$BC$1,0),0)*IF($O361&lt;=15,1,1+($O361-15)^0.5/8)*CHOOSE(MID($N361,7,1)+1,1,1.25,2))),
"그외없음")))))))</f>
        <v>삭제</v>
      </c>
      <c r="R361" t="str">
        <f ca="1">IF($M361="삭제","삭제",
IF($M361="지정 장비",
  IF($P361="DI",
    VLOOKUP($N361,[1]EquipTable!$1:$1048576,MATCH("표준 DI pr Min",[1]EquipTable!$1:$1,0),0)+INT($I361*(VLOOKUP($N361,[1]EquipTable!$1:$1048576,MATCH("표준 DI pr Max",[1]EquipTable!$1:$1,0),0)-VLOOKUP($N361,[1]EquipTable!$1:$1048576,MATCH("표준 DI pr Min",[1]EquipTable!$1:$1,0),0)+1)),
    ROUNDDOWN(VLOOKUP($N361,[1]EquipTable!$1:$1048576,MATCH("표준 GO pr Min",[1]EquipTable!$1:$1,0),0)+INT($I361*(VLOOKUP($N361,[1]EquipTable!$1:$1048576,MATCH("표준 GO pr Max",[1]EquipTable!$1:$1,0),0)-VLOOKUP($N361,[1]EquipTable!$1:$1048576,MATCH("표준 GO pr Min",[1]EquipTable!$1:$1,0),0)+100)),-2)),
IF(OR($M361="캐릭터 상자 일반등급",$M361="캐릭터 상자 영웅등급"),VLOOKUP($M361,$AP:$BC,MATCH($AZ$1,$AP$1:$BC$1,0),0),
IF(OR($M361="지정 캐릭터",IF(ISERROR(FIND("지정 캐릭터 LBP",$M361)),0,1)),
  IF(AND(OR($B361=10,$B361=11),$M361=OFFSET($M361,-1,0)),OFFSET(R361,-1,0),
    INT(VLOOKUP($M361,$AP:$BC,MATCH($AZ$1,$AP$1:$BC$1,0),0)*(VLOOKUP($N361,[2]ActorTable!$1:$1048576,MATCH("표준 DI pr Min",[2]ActorTable!$1:$1,0),0)+$I361*(VLOOKUP($N361,[2]ActorTable!$1:$1048576,MATCH("표준 DI pr Max",[2]ActorTable!$1:$1,0),0)-VLOOKUP($N361,[2]ActorTable!$1:$1048576,MATCH("표준 DI pr Min",[2]ActorTable!$1:$1,0),0)+1)))),
IF($M361="안 지정 캐릭터 영웅등급",
  IF(AND(OR($B361=10,$B361=11),$M361=OFFSET($M361,-1,0)),OFFSET(R361,-1,0),
    VLOOKUP($M361,$AP:$BC,MATCH($AZ$1,$AP$1:$BC$1,0),0)+INT($I361*(VLOOKUP($M361,$AP:$BC,MATCH($BA$1,$AP$1:$BC$1,0),0)-VLOOKUP($M361,$AP:$BC,MATCH($AZ$1,$AP$1:$BC$1,0),0)+1))),
IF($M361="지정 캐릭터 PP",
  IF(AND(OR($B361=10,$B361=11),$M361=OFFSET($M361,-1,0)),OFFSET(R361,-1,0),
    INT($O361*VLOOKUP($M361,$AP:$BC,MATCH($AZ$1,$AP$1:$BC$1,0),0)*IF($O361&lt;=15,1,1+($O361-15)^0.5/8)*CHOOSE(MID($N361,7,1)+1,1,1.25,2)*(VLOOKUP($M361,$AP:$BC,MATCH($BA$1,$AP$1:$BC$1,0),0)+$I361*(VLOOKUP($M361,$AP:$BC,MATCH($BB$1,$AP$1:$BC$1,0),0)-VLOOKUP($M361,$AP:$BC,MATCH($BA$1,$AP$1:$BC$1,0),0))))),
IF(OR($M361="안 지정 캐릭터 PP 일반등급",$M361="안 지정 캐릭터 PP 영웅등급"),
  IF(AND(OR($B361=10,$B361=11),$M361=OFFSET($M361,-1,0)),OFFSET(R361,-1,0),
    $O361*VLOOKUP($M361,$AP:$BC,MATCH($AZ$1,$AP$1:$BC$1,0),0)),
"그외없음")))))))</f>
        <v>삭제</v>
      </c>
      <c r="S361" t="str">
        <f ca="1">IF(OR(ISNUMBER(N361),N361="삭제",ISBLANK(N361)),"",
IF(LEFT(N361,5)="Equip",
  IF($BP$1&lt;VLOOKUP(N361,[1]EquipTable!$1:$1048576,MATCH("업데이트순번",[1]EquipTable!$1:$1,0),0),"업데이트순번이상",""),
IF(LEFT(N361,5)="Actor",
  IF($BY$1&lt;VLOOKUP(N361,[2]ActorTable!$1:$1048576,MATCH("업데이트순번",[2]ActorTable!$1:$1,0),0),"업데이트순번이상",""),
"그외없음")))</f>
        <v/>
      </c>
      <c r="T361" t="str">
        <f ca="1">IF(OR(ISNUMBER(N361),N361="삭제",ISBLANK(N361)),"",
IF(LEFT(N361,5)="Equip",IF(MID(N361,7,1)="4","전설",""),
IF(LEFT(N361,5)="Actor",IF(MID(N361,7,1)="2","전설",""),
"그외없음")))</f>
        <v/>
      </c>
      <c r="AA361" t="str">
        <f ca="1">IF(ISBLANK(AB361),"",
VLOOKUP(AB361,OFFSET(INDIRECT("$A:$B"),0,MATCH(AB$1&amp;"_Verify",INDIRECT("$1:$1"),0)-1),2,0)
)</f>
        <v>fl6</v>
      </c>
      <c r="AB361" t="s">
        <v>439</v>
      </c>
      <c r="AC361" t="s">
        <v>481</v>
      </c>
      <c r="AD361">
        <v>1</v>
      </c>
      <c r="AE361" t="s">
        <v>129</v>
      </c>
      <c r="AF361">
        <v>90</v>
      </c>
      <c r="AG361">
        <v>59</v>
      </c>
      <c r="AH361" t="str">
        <f>IF(OR(ISNUMBER(AC361),AC361="삭제",ISBLANK(AC361)),"",
IF(LEFT(AC361,5)="Equip",
  IF($BP$1&lt;VLOOKUP(AC361,[1]EquipTable!$1:$1048576,MATCH("업데이트순번",[1]EquipTable!$1:$1,0),0),"업데이트순번이상",""),
IF(LEFT(AC361,5)="Actor",
  IF($BY$1&lt;VLOOKUP(AC361,[2]ActorTable!$1:$1048576,MATCH("업데이트순번",[2]ActorTable!$1:$1,0),0),"업데이트순번이상",""),
"그외없음")))</f>
        <v/>
      </c>
      <c r="AI361" s="11" t="str">
        <f>IF(OR(ISNUMBER(AC361),AC361="삭제",ISBLANK(AC361)),"",
IF(LEFT(AC361,5)="Equip",IF(MID(AC361,7,1)="4","전설",""),
IF(LEFT(AC361,5)="Actor",IF(MID(AC361,7,1)="2","전설",""),
"그외없음")))</f>
        <v/>
      </c>
      <c r="AJ361" t="str">
        <f>IF(ISBLANK($AB361),"",
IF(AND($B361&gt;=VLOOKUP($AB361,$AP:$AS,3,0),$B361&lt;=VLOOKUP($AB361,$AP:$AS,4,0)),"","슬롯타입이상"))</f>
        <v/>
      </c>
      <c r="AK361" t="str">
        <f>IF(OR(
  AND(NOT(ISERROR(FIND("상자",AB361))),ISBLANK(AC361)),
  AND(ISBLANK(AB361),ISBLANK(AC361)),
  AND(NOT(ISERROR(FIND("안 지정",AB361))),ISNUMBER(AC361))),"",
IF(AND(NOT(ISERROR(FIND("상자",AB361))),NOT(ISBLANK(AC361))),"밸류불필요",
IF(AND(NOT(ISERROR(FIND("안 지정",AB361))),NOT(ISNUMBER(AC361))),"숫자필요",
IF(NOT(ISERROR(FIND("장비",AB361))),
  IFERROR(VLOOKUP(AC361,[1]EquipTable!$A:$T,MATCH("이름참고",[1]EquipTable!$1:$1,0),0),"장비없음"),
IF(NOT(ISERROR(FIND("캐릭터",AB361))),
  IFERROR(VLOOKUP(AC361,[2]ActorTable!$A:$H,MATCH("이름참고",[2]ActorTable!$1:$1,0),0),"캐릭터없음"),
"")))))</f>
        <v>튤린</v>
      </c>
      <c r="AL361">
        <v>1</v>
      </c>
      <c r="AM361" t="str">
        <f ca="1">IF(ROW()=2,AN361,OFFSET(AM361,-1,0)&amp;IF(LEN(AN361)=0,"",","&amp;AN361))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dy":31,"sl":10},{"dy":1,"sl":11,"tp":"fl1","vl":"Actor3231","cn":1,"pt":"DI","pp":775,"pr":299},{"dy":2,"sl":11,"tp":"fl1","vl":"Actor3231","cn":1,"pt":"DI","pp":775,"pr":299},{"dy":3,"sl":11},{"dy":4,"sl":11},{"dy":5,"sl":11,"tp":"fl6","vl":"Actor3022","cn":1,"pt":"DI","pp":80,"pr":49},{"dy":6,"sl":11,"tp":"fl6","vl":"Actor3022","cn":1,"pt":"DI","pp":80,"pr":49},{"dy":7,"sl":11},{"dy":8,"sl":11},{"dy":9,"sl":11,"tp":"fl1","vl":"Actor0113","cn":1,"pt":"DI","pp":219,"pr":119},{"dy":10,"sl":11,"tp":"fl1","vl":"Actor0113","cn":1,"pt":"DI","pp":219,"pr":119},{"dy":11,"sl":11},{"dy":12,"sl":11,"tp":"fl1","vl":"Actor1141","cn":1,"pt":"DI","pp":219,"pr":119},{"dy":13,"sl":11,"tp":"fl1","vl":"Actor1141","cn":1,"pt":"DI","pp":219,"pr":119},{"dy":14,"sl":11},{"dy":15,"sl":11,"tp":"fl1","vl":"Actor2238","cn":1,"pt":"DI","pp":775,"pr":419},{"dy":16,"sl":11,"tp":"fl1","vl":"Actor2238","cn":1,"pt":"DI","pp":775,"pr":419},{"dy":17,"sl":11,"tp":"fl1","vl":"Actor2238","cn":1,"pt":"DI","pp":775,"pr":419},{"dy":18,"sl":11},{"dy":19,"sl":11,"tp":"fl6","vl":"Actor0037","cn":1,"pt":"DI","pp":90,"pr":59}</v>
      </c>
      <c r="AN361" t="str">
        <f ca="1">IF(AL361&lt;&gt;1,"",
"{"""&amp;A$1&amp;""":"&amp;A361
&amp;","""&amp;B$1&amp;""":"&amp;B361
&amp;IF(LEN(AA361)=0,"",","""&amp;AA$1&amp;""":"""&amp;AA361&amp;"""")
&amp;IF(LEN(AC361)=0,"",","""&amp;AC$1&amp;""":"""&amp;AC361&amp;"""")
&amp;IF(LEN(AD361)=0,"",","""&amp;AD$1&amp;""":"&amp;AD361)
&amp;IF(LEN(AE361)=0,"",","""&amp;AE$1&amp;""":"""&amp;AE361&amp;"""")
&amp;IF(LEN(AF361)=0,"",","""&amp;AF$1&amp;""":"&amp;AF361)
&amp;IF(LEN(AG361)=0,"",","""&amp;AG$1&amp;""":"&amp;AG361)&amp;"}")</f>
        <v>{"dy":19,"sl":11,"tp":"fl6","vl":"Actor0037","cn":1,"pt":"DI","pp":90,"pr":59}</v>
      </c>
    </row>
    <row r="362" spans="1:40">
      <c r="A362">
        <v>20</v>
      </c>
      <c r="B362">
        <v>11</v>
      </c>
      <c r="C362">
        <f>IF(B362&lt;=9,0,
IF(B362=10,1,2))</f>
        <v>2</v>
      </c>
      <c r="D362">
        <f ca="1">RAND()</f>
        <v>0.55338126108249064</v>
      </c>
      <c r="E362">
        <f ca="1">RAND()</f>
        <v>0.68176047324344891</v>
      </c>
      <c r="F362">
        <f ca="1">RAND()</f>
        <v>0.548699194209609</v>
      </c>
      <c r="G362">
        <f ca="1">RAND()</f>
        <v>0.49123736979398058</v>
      </c>
      <c r="H362">
        <f ca="1">RAND()</f>
        <v>0.60652031347682978</v>
      </c>
      <c r="I362">
        <f ca="1">RAND()</f>
        <v>0.83036634583917845</v>
      </c>
      <c r="M362" t="str">
        <f ca="1">IF(LEN(J362)&lt;&gt;0,J362,VLOOKUP(D362+$B362,$BJ:$BK,MATCH($BK$1,$BJ$1:$BK$1,0),1))</f>
        <v>삭제</v>
      </c>
      <c r="N362" t="str">
        <f ca="1">IF(LEN(K362)&lt;&gt;0,
  IF(LEN($J362)=0,"두 칸 모두 입력",
  IF($J362="지정 장비",K362,INDEX($CA:$CA,MATCH(K362,$CB:$CB,0)))),
IF($M362="삭제","삭제",
IF($M362="지정 장비",VLOOKUP($E362,OFFSET($BS:$BV,0,IF($B362=6,1,IF($B362=7,2,0))),MATCH($BV$1,OFFSET($BS$1:$BV$1,0,IF($B362=6,1,IF($B362=7,2,0))),0),1),
IF(OR($M362="캐릭터 상자 일반등급",$M362="캐릭터 상자 영웅등급"),"삭제",
IF(OR($M362="지정 캐릭터",$M362="지정 캐릭터 PP",IF(ISERROR(FIND("지정 캐릭터 LBP",$M362)),0,1)),
  IF(AND(OR($B362=10,$B362=11),$M362=OFFSET($M362,-1,0)),OFFSET(N362,-1,0),VLOOKUP($E362,$BZ:$CA,MATCH($CA$1,$BZ$1:$CA$1,0),1)),
IF(OR($M362="안 지정 캐릭터 영웅등급",$M362="안 지정 캐릭터 PP 일반등급",$M362="안 지정 캐릭터 PP 영웅등급"),
  IF(AND(OR($B362=10,$B362=11),$M362=OFFSET($M362,-1,0)),OFFSET(N362,-1,0),INT($E362*100000)),
"그외없음"))))))</f>
        <v>삭제</v>
      </c>
      <c r="O362" t="str">
        <f ca="1">IF(LEN(L362)&lt;&gt;0,
  IF(OR(LEN($J362)=0,LEN($K362)=0),"세 칸 모두 입력",L362),
IF($M362="삭제","삭제",
IF(OR($M362="지정 장비",$M362="캐릭터 상자 일반등급",$M362="캐릭터 상자 영웅등급",$M362="지정 캐릭터",IF(ISERROR(FIND("지정 캐릭터 LBP",$M362)),0,1),$M362="안 지정 캐릭터 영웅등급"),1,
IF($M362="지정 캐릭터 PP",
  IF(AND(OR($B362=10,$B362=11),$M362=OFFSET($M362,-1,0)),OFFSET(O362,-1,0),
    VLOOKUP($M362,$AP:$BB,MATCH($AX$1,$AP$1:$BB$1,0),0)+INT($E362*(VLOOKUP($M362,$AP:$BB,MATCH($AY$1,$AP$1:$BB$1,0),0)-VLOOKUP($M362,$AP:$BB,MATCH($AX$1,$AP$1:$BB$1,0),0)+1))),
IF(OR($M362="안 지정 캐릭터 PP 일반등급",$M362="안 지정 캐릭터 PP 영웅등급"),
  IF(AND(OR($B362=10,$B362=11),$M362=OFFSET($M362,-1,0)),OFFSET(O362,-1,0),
    VLOOKUP($M362,$AP:$BB,MATCH($AX$1,$AP$1:$BB$1,0),0)+INT($E362*(VLOOKUP($M362,$AP:$BB,MATCH($AY$1,$AP$1:$BB$1,0),0)-VLOOKUP($M362,$AP:$BB,MATCH($AX$1,$AP$1:$BB$1,0),0)+1))),
"그외없음")))))</f>
        <v>삭제</v>
      </c>
      <c r="P362" t="str">
        <f ca="1">IF($M362="삭제","삭제",
IF($M362="지정 장비",
  IF(ISBLANK(VLOOKUP($N362,[1]EquipTable!$1:$1048576,MATCH("표준 GO pr Min",[1]EquipTable!$1:$1,0),0)),"DI",
    IF(ISBLANK(VLOOKUP($N362,[1]EquipTable!$1:$1048576,MATCH("표준 DI pr Min",[1]EquipTable!$1:$1,0),0)),"GO",
      IF(G362&lt;IF($B362&lt;=1,0.5,0.25),"DI","GO"))),
IF(OR($M362="캐릭터 상자 일반등급",$M362="캐릭터 상자 영웅등급"),"DI",
IF(OR($M362="지정 캐릭터",IF(ISERROR(FIND("지정 캐릭터 LBP",$M362)),0,1),$M362="안 지정 캐릭터 영웅등급"),"DI",
IF($M362="지정 캐릭터 PP","DI",
IF(OR($M362="안 지정 캐릭터 PP 일반등급",$M362="안 지정 캐릭터 PP 영웅등급"),"GO",
"그외없음"))))))</f>
        <v>삭제</v>
      </c>
      <c r="Q362" t="str">
        <f ca="1">IF($M362="삭제","삭제",
IF($P362="GO","삭제",
IF($M362="지정 장비",
  IF(ISBLANK(VLOOKUP($N362,[1]EquipTable!$1:$1048576,MATCH("표준 DI pp Min",[1]EquipTable!$1:$1,0),0)),"삭제",
    VLOOKUP($N362,[1]EquipTable!$1:$1048576,MATCH("표준 DI pp Min",[1]EquipTable!$1:$1,0),0)+INT($H362*(VLOOKUP($N362,[1]EquipTable!$1:$1048576,MATCH("표준 DI pp Max",[1]EquipTable!$1:$1,0),0)-VLOOKUP($N362,[1]EquipTable!$1:$1048576,MATCH("표준 DI pp Min",[1]EquipTable!$1:$1,0),0)+1))),
IF(OR($M362="캐릭터 상자 일반등급",$M362="캐릭터 상자 영웅등급"),"삭제",
IF(OR($M362="지정 캐릭터",IF(ISERROR(FIND("지정 캐릭터 LBP",$M362)),0,1)),
  IF(AND(OR($B362=10,$B362=11),$M362=OFFSET($M362,-1,0)),OFFSET(Q362,-1,0),
    IF(ISBLANK(VLOOKUP($N362,[2]ActorTable!$1:$1048576,MATCH("표준 DI pp Min",[2]ActorTable!$1:$1,0),0)),"삭제",
      INT(VLOOKUP($M362,$AP:$BC,MATCH($AZ$1,$AP$1:$BC$1,0),0)*(VLOOKUP($N362,[2]ActorTable!$1:$1048576,MATCH("표준 DI pp Min",[2]ActorTable!$1:$1,0),0)+$H362*(VLOOKUP($N362,[2]ActorTable!$1:$1048576,MATCH("표준 DI pp Max",[2]ActorTable!$1:$1,0),0)-VLOOKUP($N362,[2]ActorTable!$1:$1048576,MATCH("표준 DI pp Min",[2]ActorTable!$1:$1,0),0)+1))))),
IF($M362="안 지정 캐릭터 영웅등급",
  IF(AND(OR($B362=10,$B362=11),$M362=OFFSET($M362,-1,0)),OFFSET(Q362,-1,0),
    VLOOKUP($M362,$AP:$BC,MATCH($BB$1,$AP$1:$BC$1,0),0)+INT($H362*(VLOOKUP($M362,$AP:$BC,MATCH($BC$1,$AP$1:$BC$1,0),0)-VLOOKUP($M362,$AP:$BC,MATCH($BB$1,$AP$1:$BC$1,0),0)+1))),
IF($M362="지정 캐릭터 PP",
  IF(AND(OR($B362=10,$B362=11),$M362=OFFSET($M362,-1,0)),OFFSET(Q362,-1,0),
    INT($O362*VLOOKUP($M362,$AP:$BC,MATCH($AZ$1,$AP$1:$BC$1,0),0)*IF($O362&lt;=15,1,1+($O362-15)^0.5/8)*CHOOSE(MID($N362,7,1)+1,1,1.25,2))),
"그외없음")))))))</f>
        <v>삭제</v>
      </c>
      <c r="R362" t="str">
        <f ca="1">IF($M362="삭제","삭제",
IF($M362="지정 장비",
  IF($P362="DI",
    VLOOKUP($N362,[1]EquipTable!$1:$1048576,MATCH("표준 DI pr Min",[1]EquipTable!$1:$1,0),0)+INT($I362*(VLOOKUP($N362,[1]EquipTable!$1:$1048576,MATCH("표준 DI pr Max",[1]EquipTable!$1:$1,0),0)-VLOOKUP($N362,[1]EquipTable!$1:$1048576,MATCH("표준 DI pr Min",[1]EquipTable!$1:$1,0),0)+1)),
    ROUNDDOWN(VLOOKUP($N362,[1]EquipTable!$1:$1048576,MATCH("표준 GO pr Min",[1]EquipTable!$1:$1,0),0)+INT($I362*(VLOOKUP($N362,[1]EquipTable!$1:$1048576,MATCH("표준 GO pr Max",[1]EquipTable!$1:$1,0),0)-VLOOKUP($N362,[1]EquipTable!$1:$1048576,MATCH("표준 GO pr Min",[1]EquipTable!$1:$1,0),0)+100)),-2)),
IF(OR($M362="캐릭터 상자 일반등급",$M362="캐릭터 상자 영웅등급"),VLOOKUP($M362,$AP:$BC,MATCH($AZ$1,$AP$1:$BC$1,0),0),
IF(OR($M362="지정 캐릭터",IF(ISERROR(FIND("지정 캐릭터 LBP",$M362)),0,1)),
  IF(AND(OR($B362=10,$B362=11),$M362=OFFSET($M362,-1,0)),OFFSET(R362,-1,0),
    INT(VLOOKUP($M362,$AP:$BC,MATCH($AZ$1,$AP$1:$BC$1,0),0)*(VLOOKUP($N362,[2]ActorTable!$1:$1048576,MATCH("표준 DI pr Min",[2]ActorTable!$1:$1,0),0)+$I362*(VLOOKUP($N362,[2]ActorTable!$1:$1048576,MATCH("표준 DI pr Max",[2]ActorTable!$1:$1,0),0)-VLOOKUP($N362,[2]ActorTable!$1:$1048576,MATCH("표준 DI pr Min",[2]ActorTable!$1:$1,0),0)+1)))),
IF($M362="안 지정 캐릭터 영웅등급",
  IF(AND(OR($B362=10,$B362=11),$M362=OFFSET($M362,-1,0)),OFFSET(R362,-1,0),
    VLOOKUP($M362,$AP:$BC,MATCH($AZ$1,$AP$1:$BC$1,0),0)+INT($I362*(VLOOKUP($M362,$AP:$BC,MATCH($BA$1,$AP$1:$BC$1,0),0)-VLOOKUP($M362,$AP:$BC,MATCH($AZ$1,$AP$1:$BC$1,0),0)+1))),
IF($M362="지정 캐릭터 PP",
  IF(AND(OR($B362=10,$B362=11),$M362=OFFSET($M362,-1,0)),OFFSET(R362,-1,0),
    INT($O362*VLOOKUP($M362,$AP:$BC,MATCH($AZ$1,$AP$1:$BC$1,0),0)*IF($O362&lt;=15,1,1+($O362-15)^0.5/8)*CHOOSE(MID($N362,7,1)+1,1,1.25,2)*(VLOOKUP($M362,$AP:$BC,MATCH($BA$1,$AP$1:$BC$1,0),0)+$I362*(VLOOKUP($M362,$AP:$BC,MATCH($BB$1,$AP$1:$BC$1,0),0)-VLOOKUP($M362,$AP:$BC,MATCH($BA$1,$AP$1:$BC$1,0),0))))),
IF(OR($M362="안 지정 캐릭터 PP 일반등급",$M362="안 지정 캐릭터 PP 영웅등급"),
  IF(AND(OR($B362=10,$B362=11),$M362=OFFSET($M362,-1,0)),OFFSET(R362,-1,0),
    $O362*VLOOKUP($M362,$AP:$BC,MATCH($AZ$1,$AP$1:$BC$1,0),0)),
"그외없음")))))))</f>
        <v>삭제</v>
      </c>
      <c r="S362" t="str">
        <f ca="1">IF(OR(ISNUMBER(N362),N362="삭제",ISBLANK(N362)),"",
IF(LEFT(N362,5)="Equip",
  IF($BP$1&lt;VLOOKUP(N362,[1]EquipTable!$1:$1048576,MATCH("업데이트순번",[1]EquipTable!$1:$1,0),0),"업데이트순번이상",""),
IF(LEFT(N362,5)="Actor",
  IF($BY$1&lt;VLOOKUP(N362,[2]ActorTable!$1:$1048576,MATCH("업데이트순번",[2]ActorTable!$1:$1,0),0),"업데이트순번이상",""),
"그외없음")))</f>
        <v/>
      </c>
      <c r="T362" t="str">
        <f ca="1">IF(OR(ISNUMBER(N362),N362="삭제",ISBLANK(N362)),"",
IF(LEFT(N362,5)="Equip",IF(MID(N362,7,1)="4","전설",""),
IF(LEFT(N362,5)="Actor",IF(MID(N362,7,1)="2","전설",""),
"그외없음")))</f>
        <v/>
      </c>
      <c r="AA362" t="str">
        <f ca="1">IF(ISBLANK(AB362),"",
VLOOKUP(AB362,OFFSET(INDIRECT("$A:$B"),0,MATCH(AB$1&amp;"_Verify",INDIRECT("$1:$1"),0)-1),2,0)
)</f>
        <v>fl6</v>
      </c>
      <c r="AB362" t="s">
        <v>439</v>
      </c>
      <c r="AC362" t="s">
        <v>481</v>
      </c>
      <c r="AD362">
        <v>1</v>
      </c>
      <c r="AE362" t="s">
        <v>129</v>
      </c>
      <c r="AF362">
        <v>90</v>
      </c>
      <c r="AG362">
        <v>59</v>
      </c>
      <c r="AH362" t="str">
        <f>IF(OR(ISNUMBER(AC362),AC362="삭제",ISBLANK(AC362)),"",
IF(LEFT(AC362,5)="Equip",
  IF($BP$1&lt;VLOOKUP(AC362,[1]EquipTable!$1:$1048576,MATCH("업데이트순번",[1]EquipTable!$1:$1,0),0),"업데이트순번이상",""),
IF(LEFT(AC362,5)="Actor",
  IF($BY$1&lt;VLOOKUP(AC362,[2]ActorTable!$1:$1048576,MATCH("업데이트순번",[2]ActorTable!$1:$1,0),0),"업데이트순번이상",""),
"그외없음")))</f>
        <v/>
      </c>
      <c r="AI362" s="11" t="str">
        <f>IF(OR(ISNUMBER(AC362),AC362="삭제",ISBLANK(AC362)),"",
IF(LEFT(AC362,5)="Equip",IF(MID(AC362,7,1)="4","전설",""),
IF(LEFT(AC362,5)="Actor",IF(MID(AC362,7,1)="2","전설",""),
"그외없음")))</f>
        <v/>
      </c>
      <c r="AJ362" t="str">
        <f>IF(ISBLANK($AB362),"",
IF(AND($B362&gt;=VLOOKUP($AB362,$AP:$AS,3,0),$B362&lt;=VLOOKUP($AB362,$AP:$AS,4,0)),"","슬롯타입이상"))</f>
        <v/>
      </c>
      <c r="AK362" t="str">
        <f>IF(OR(
  AND(NOT(ISERROR(FIND("상자",AB362))),ISBLANK(AC362)),
  AND(ISBLANK(AB362),ISBLANK(AC362)),
  AND(NOT(ISERROR(FIND("안 지정",AB362))),ISNUMBER(AC362))),"",
IF(AND(NOT(ISERROR(FIND("상자",AB362))),NOT(ISBLANK(AC362))),"밸류불필요",
IF(AND(NOT(ISERROR(FIND("안 지정",AB362))),NOT(ISNUMBER(AC362))),"숫자필요",
IF(NOT(ISERROR(FIND("장비",AB362))),
  IFERROR(VLOOKUP(AC362,[1]EquipTable!$A:$T,MATCH("이름참고",[1]EquipTable!$1:$1,0),0),"장비없음"),
IF(NOT(ISERROR(FIND("캐릭터",AB362))),
  IFERROR(VLOOKUP(AC362,[2]ActorTable!$A:$H,MATCH("이름참고",[2]ActorTable!$1:$1,0),0),"캐릭터없음"),
"")))))</f>
        <v>튤린</v>
      </c>
      <c r="AL362">
        <v>1</v>
      </c>
      <c r="AM362" t="str">
        <f ca="1">IF(ROW()=2,AN362,OFFSET(AM362,-1,0)&amp;IF(LEN(AN362)=0,"",","&amp;AN362))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dy":31,"sl":10},{"dy":1,"sl":11,"tp":"fl1","vl":"Actor3231","cn":1,"pt":"DI","pp":775,"pr":299},{"dy":2,"sl":11,"tp":"fl1","vl":"Actor3231","cn":1,"pt":"DI","pp":775,"pr":299},{"dy":3,"sl":11},{"dy":4,"sl":11},{"dy":5,"sl":11,"tp":"fl6","vl":"Actor3022","cn":1,"pt":"DI","pp":80,"pr":49},{"dy":6,"sl":11,"tp":"fl6","vl":"Actor3022","cn":1,"pt":"DI","pp":80,"pr":49},{"dy":7,"sl":11},{"dy":8,"sl":11},{"dy":9,"sl":11,"tp":"fl1","vl":"Actor0113","cn":1,"pt":"DI","pp":219,"pr":119},{"dy":10,"sl":11,"tp":"fl1","vl":"Actor0113","cn":1,"pt":"DI","pp":219,"pr":119},{"dy":11,"sl":11},{"dy":12,"sl":11,"tp":"fl1","vl":"Actor1141","cn":1,"pt":"DI","pp":219,"pr":119},{"dy":13,"sl":11,"tp":"fl1","vl":"Actor1141","cn":1,"pt":"DI","pp":219,"pr":119},{"dy":14,"sl":11},{"dy":15,"sl":11,"tp":"fl1","vl":"Actor2238","cn":1,"pt":"DI","pp":775,"pr":419},{"dy":16,"sl":11,"tp":"fl1","vl":"Actor2238","cn":1,"pt":"DI","pp":775,"pr":419},{"dy":17,"sl":11,"tp":"fl1","vl":"Actor2238","cn":1,"pt":"DI","pp":775,"pr":419},{"dy":18,"sl":11},{"dy":19,"sl":11,"tp":"fl6","vl":"Actor0037","cn":1,"pt":"DI","pp":90,"pr":59},{"dy":20,"sl":11,"tp":"fl6","vl":"Actor0037","cn":1,"pt":"DI","pp":90,"pr":59}</v>
      </c>
      <c r="AN362" t="str">
        <f ca="1">IF(AL362&lt;&gt;1,"",
"{"""&amp;A$1&amp;""":"&amp;A362
&amp;","""&amp;B$1&amp;""":"&amp;B362
&amp;IF(LEN(AA362)=0,"",","""&amp;AA$1&amp;""":"""&amp;AA362&amp;"""")
&amp;IF(LEN(AC362)=0,"",","""&amp;AC$1&amp;""":"""&amp;AC362&amp;"""")
&amp;IF(LEN(AD362)=0,"",","""&amp;AD$1&amp;""":"&amp;AD362)
&amp;IF(LEN(AE362)=0,"",","""&amp;AE$1&amp;""":"""&amp;AE362&amp;"""")
&amp;IF(LEN(AF362)=0,"",","""&amp;AF$1&amp;""":"&amp;AF362)
&amp;IF(LEN(AG362)=0,"",","""&amp;AG$1&amp;""":"&amp;AG362)&amp;"}")</f>
        <v>{"dy":20,"sl":11,"tp":"fl6","vl":"Actor0037","cn":1,"pt":"DI","pp":90,"pr":59}</v>
      </c>
    </row>
    <row r="363" spans="1:40">
      <c r="A363">
        <v>21</v>
      </c>
      <c r="B363">
        <v>11</v>
      </c>
      <c r="C363">
        <f>IF(B363&lt;=9,0,
IF(B363=10,1,2))</f>
        <v>2</v>
      </c>
      <c r="D363">
        <f ca="1">RAND()</f>
        <v>0.38282201713290231</v>
      </c>
      <c r="E363">
        <f ca="1">RAND()</f>
        <v>0.19302407112319953</v>
      </c>
      <c r="F363">
        <f ca="1">RAND()</f>
        <v>0.33265138683145801</v>
      </c>
      <c r="G363">
        <f ca="1">RAND()</f>
        <v>0.39922788925007036</v>
      </c>
      <c r="H363">
        <f ca="1">RAND()</f>
        <v>7.1263136553184836E-2</v>
      </c>
      <c r="I363">
        <f ca="1">RAND()</f>
        <v>0.95848118784738678</v>
      </c>
      <c r="M363" t="str">
        <f ca="1">IF(LEN(J363)&lt;&gt;0,J363,VLOOKUP(D363+$B363,$BJ:$BK,MATCH($BK$1,$BJ$1:$BK$1,0),1))</f>
        <v>삭제</v>
      </c>
      <c r="N363" t="str">
        <f ca="1">IF(LEN(K363)&lt;&gt;0,
  IF(LEN($J363)=0,"두 칸 모두 입력",
  IF($J363="지정 장비",K363,INDEX($CA:$CA,MATCH(K363,$CB:$CB,0)))),
IF($M363="삭제","삭제",
IF($M363="지정 장비",VLOOKUP($E363,OFFSET($BS:$BV,0,IF($B363=6,1,IF($B363=7,2,0))),MATCH($BV$1,OFFSET($BS$1:$BV$1,0,IF($B363=6,1,IF($B363=7,2,0))),0),1),
IF(OR($M363="캐릭터 상자 일반등급",$M363="캐릭터 상자 영웅등급"),"삭제",
IF(OR($M363="지정 캐릭터",$M363="지정 캐릭터 PP",IF(ISERROR(FIND("지정 캐릭터 LBP",$M363)),0,1)),
  IF(AND(OR($B363=10,$B363=11),$M363=OFFSET($M363,-1,0)),OFFSET(N363,-1,0),VLOOKUP($E363,$BZ:$CA,MATCH($CA$1,$BZ$1:$CA$1,0),1)),
IF(OR($M363="안 지정 캐릭터 영웅등급",$M363="안 지정 캐릭터 PP 일반등급",$M363="안 지정 캐릭터 PP 영웅등급"),
  IF(AND(OR($B363=10,$B363=11),$M363=OFFSET($M363,-1,0)),OFFSET(N363,-1,0),INT($E363*100000)),
"그외없음"))))))</f>
        <v>삭제</v>
      </c>
      <c r="O363" t="str">
        <f ca="1">IF(LEN(L363)&lt;&gt;0,
  IF(OR(LEN($J363)=0,LEN($K363)=0),"세 칸 모두 입력",L363),
IF($M363="삭제","삭제",
IF(OR($M363="지정 장비",$M363="캐릭터 상자 일반등급",$M363="캐릭터 상자 영웅등급",$M363="지정 캐릭터",IF(ISERROR(FIND("지정 캐릭터 LBP",$M363)),0,1),$M363="안 지정 캐릭터 영웅등급"),1,
IF($M363="지정 캐릭터 PP",
  IF(AND(OR($B363=10,$B363=11),$M363=OFFSET($M363,-1,0)),OFFSET(O363,-1,0),
    VLOOKUP($M363,$AP:$BB,MATCH($AX$1,$AP$1:$BB$1,0),0)+INT($E363*(VLOOKUP($M363,$AP:$BB,MATCH($AY$1,$AP$1:$BB$1,0),0)-VLOOKUP($M363,$AP:$BB,MATCH($AX$1,$AP$1:$BB$1,0),0)+1))),
IF(OR($M363="안 지정 캐릭터 PP 일반등급",$M363="안 지정 캐릭터 PP 영웅등급"),
  IF(AND(OR($B363=10,$B363=11),$M363=OFFSET($M363,-1,0)),OFFSET(O363,-1,0),
    VLOOKUP($M363,$AP:$BB,MATCH($AX$1,$AP$1:$BB$1,0),0)+INT($E363*(VLOOKUP($M363,$AP:$BB,MATCH($AY$1,$AP$1:$BB$1,0),0)-VLOOKUP($M363,$AP:$BB,MATCH($AX$1,$AP$1:$BB$1,0),0)+1))),
"그외없음")))))</f>
        <v>삭제</v>
      </c>
      <c r="P363" t="str">
        <f ca="1">IF($M363="삭제","삭제",
IF($M363="지정 장비",
  IF(ISBLANK(VLOOKUP($N363,[1]EquipTable!$1:$1048576,MATCH("표준 GO pr Min",[1]EquipTable!$1:$1,0),0)),"DI",
    IF(ISBLANK(VLOOKUP($N363,[1]EquipTable!$1:$1048576,MATCH("표준 DI pr Min",[1]EquipTable!$1:$1,0),0)),"GO",
      IF(G363&lt;IF($B363&lt;=1,0.5,0.25),"DI","GO"))),
IF(OR($M363="캐릭터 상자 일반등급",$M363="캐릭터 상자 영웅등급"),"DI",
IF(OR($M363="지정 캐릭터",IF(ISERROR(FIND("지정 캐릭터 LBP",$M363)),0,1),$M363="안 지정 캐릭터 영웅등급"),"DI",
IF($M363="지정 캐릭터 PP","DI",
IF(OR($M363="안 지정 캐릭터 PP 일반등급",$M363="안 지정 캐릭터 PP 영웅등급"),"GO",
"그외없음"))))))</f>
        <v>삭제</v>
      </c>
      <c r="Q363" t="str">
        <f ca="1">IF($M363="삭제","삭제",
IF($P363="GO","삭제",
IF($M363="지정 장비",
  IF(ISBLANK(VLOOKUP($N363,[1]EquipTable!$1:$1048576,MATCH("표준 DI pp Min",[1]EquipTable!$1:$1,0),0)),"삭제",
    VLOOKUP($N363,[1]EquipTable!$1:$1048576,MATCH("표준 DI pp Min",[1]EquipTable!$1:$1,0),0)+INT($H363*(VLOOKUP($N363,[1]EquipTable!$1:$1048576,MATCH("표준 DI pp Max",[1]EquipTable!$1:$1,0),0)-VLOOKUP($N363,[1]EquipTable!$1:$1048576,MATCH("표준 DI pp Min",[1]EquipTable!$1:$1,0),0)+1))),
IF(OR($M363="캐릭터 상자 일반등급",$M363="캐릭터 상자 영웅등급"),"삭제",
IF(OR($M363="지정 캐릭터",IF(ISERROR(FIND("지정 캐릭터 LBP",$M363)),0,1)),
  IF(AND(OR($B363=10,$B363=11),$M363=OFFSET($M363,-1,0)),OFFSET(Q363,-1,0),
    IF(ISBLANK(VLOOKUP($N363,[2]ActorTable!$1:$1048576,MATCH("표준 DI pp Min",[2]ActorTable!$1:$1,0),0)),"삭제",
      INT(VLOOKUP($M363,$AP:$BC,MATCH($AZ$1,$AP$1:$BC$1,0),0)*(VLOOKUP($N363,[2]ActorTable!$1:$1048576,MATCH("표준 DI pp Min",[2]ActorTable!$1:$1,0),0)+$H363*(VLOOKUP($N363,[2]ActorTable!$1:$1048576,MATCH("표준 DI pp Max",[2]ActorTable!$1:$1,0),0)-VLOOKUP($N363,[2]ActorTable!$1:$1048576,MATCH("표준 DI pp Min",[2]ActorTable!$1:$1,0),0)+1))))),
IF($M363="안 지정 캐릭터 영웅등급",
  IF(AND(OR($B363=10,$B363=11),$M363=OFFSET($M363,-1,0)),OFFSET(Q363,-1,0),
    VLOOKUP($M363,$AP:$BC,MATCH($BB$1,$AP$1:$BC$1,0),0)+INT($H363*(VLOOKUP($M363,$AP:$BC,MATCH($BC$1,$AP$1:$BC$1,0),0)-VLOOKUP($M363,$AP:$BC,MATCH($BB$1,$AP$1:$BC$1,0),0)+1))),
IF($M363="지정 캐릭터 PP",
  IF(AND(OR($B363=10,$B363=11),$M363=OFFSET($M363,-1,0)),OFFSET(Q363,-1,0),
    INT($O363*VLOOKUP($M363,$AP:$BC,MATCH($AZ$1,$AP$1:$BC$1,0),0)*IF($O363&lt;=15,1,1+($O363-15)^0.5/8)*CHOOSE(MID($N363,7,1)+1,1,1.25,2))),
"그외없음")))))))</f>
        <v>삭제</v>
      </c>
      <c r="R363" t="str">
        <f ca="1">IF($M363="삭제","삭제",
IF($M363="지정 장비",
  IF($P363="DI",
    VLOOKUP($N363,[1]EquipTable!$1:$1048576,MATCH("표준 DI pr Min",[1]EquipTable!$1:$1,0),0)+INT($I363*(VLOOKUP($N363,[1]EquipTable!$1:$1048576,MATCH("표준 DI pr Max",[1]EquipTable!$1:$1,0),0)-VLOOKUP($N363,[1]EquipTable!$1:$1048576,MATCH("표준 DI pr Min",[1]EquipTable!$1:$1,0),0)+1)),
    ROUNDDOWN(VLOOKUP($N363,[1]EquipTable!$1:$1048576,MATCH("표준 GO pr Min",[1]EquipTable!$1:$1,0),0)+INT($I363*(VLOOKUP($N363,[1]EquipTable!$1:$1048576,MATCH("표준 GO pr Max",[1]EquipTable!$1:$1,0),0)-VLOOKUP($N363,[1]EquipTable!$1:$1048576,MATCH("표준 GO pr Min",[1]EquipTable!$1:$1,0),0)+100)),-2)),
IF(OR($M363="캐릭터 상자 일반등급",$M363="캐릭터 상자 영웅등급"),VLOOKUP($M363,$AP:$BC,MATCH($AZ$1,$AP$1:$BC$1,0),0),
IF(OR($M363="지정 캐릭터",IF(ISERROR(FIND("지정 캐릭터 LBP",$M363)),0,1)),
  IF(AND(OR($B363=10,$B363=11),$M363=OFFSET($M363,-1,0)),OFFSET(R363,-1,0),
    INT(VLOOKUP($M363,$AP:$BC,MATCH($AZ$1,$AP$1:$BC$1,0),0)*(VLOOKUP($N363,[2]ActorTable!$1:$1048576,MATCH("표준 DI pr Min",[2]ActorTable!$1:$1,0),0)+$I363*(VLOOKUP($N363,[2]ActorTable!$1:$1048576,MATCH("표준 DI pr Max",[2]ActorTable!$1:$1,0),0)-VLOOKUP($N363,[2]ActorTable!$1:$1048576,MATCH("표준 DI pr Min",[2]ActorTable!$1:$1,0),0)+1)))),
IF($M363="안 지정 캐릭터 영웅등급",
  IF(AND(OR($B363=10,$B363=11),$M363=OFFSET($M363,-1,0)),OFFSET(R363,-1,0),
    VLOOKUP($M363,$AP:$BC,MATCH($AZ$1,$AP$1:$BC$1,0),0)+INT($I363*(VLOOKUP($M363,$AP:$BC,MATCH($BA$1,$AP$1:$BC$1,0),0)-VLOOKUP($M363,$AP:$BC,MATCH($AZ$1,$AP$1:$BC$1,0),0)+1))),
IF($M363="지정 캐릭터 PP",
  IF(AND(OR($B363=10,$B363=11),$M363=OFFSET($M363,-1,0)),OFFSET(R363,-1,0),
    INT($O363*VLOOKUP($M363,$AP:$BC,MATCH($AZ$1,$AP$1:$BC$1,0),0)*IF($O363&lt;=15,1,1+($O363-15)^0.5/8)*CHOOSE(MID($N363,7,1)+1,1,1.25,2)*(VLOOKUP($M363,$AP:$BC,MATCH($BA$1,$AP$1:$BC$1,0),0)+$I363*(VLOOKUP($M363,$AP:$BC,MATCH($BB$1,$AP$1:$BC$1,0),0)-VLOOKUP($M363,$AP:$BC,MATCH($BA$1,$AP$1:$BC$1,0),0))))),
IF(OR($M363="안 지정 캐릭터 PP 일반등급",$M363="안 지정 캐릭터 PP 영웅등급"),
  IF(AND(OR($B363=10,$B363=11),$M363=OFFSET($M363,-1,0)),OFFSET(R363,-1,0),
    $O363*VLOOKUP($M363,$AP:$BC,MATCH($AZ$1,$AP$1:$BC$1,0),0)),
"그외없음")))))))</f>
        <v>삭제</v>
      </c>
      <c r="S363" t="str">
        <f ca="1">IF(OR(ISNUMBER(N363),N363="삭제",ISBLANK(N363)),"",
IF(LEFT(N363,5)="Equip",
  IF($BP$1&lt;VLOOKUP(N363,[1]EquipTable!$1:$1048576,MATCH("업데이트순번",[1]EquipTable!$1:$1,0),0),"업데이트순번이상",""),
IF(LEFT(N363,5)="Actor",
  IF($BY$1&lt;VLOOKUP(N363,[2]ActorTable!$1:$1048576,MATCH("업데이트순번",[2]ActorTable!$1:$1,0),0),"업데이트순번이상",""),
"그외없음")))</f>
        <v/>
      </c>
      <c r="T363" t="str">
        <f ca="1">IF(OR(ISNUMBER(N363),N363="삭제",ISBLANK(N363)),"",
IF(LEFT(N363,5)="Equip",IF(MID(N363,7,1)="4","전설",""),
IF(LEFT(N363,5)="Actor",IF(MID(N363,7,1)="2","전설",""),
"그외없음")))</f>
        <v/>
      </c>
      <c r="AA363" t="str">
        <f ca="1">IF(ISBLANK(AB363),"",
VLOOKUP(AB363,OFFSET(INDIRECT("$A:$B"),0,MATCH(AB$1&amp;"_Verify",INDIRECT("$1:$1"),0)-1),2,0)
)</f>
        <v/>
      </c>
      <c r="AH363" t="str">
        <f>IF(OR(ISNUMBER(AC363),AC363="삭제",ISBLANK(AC363)),"",
IF(LEFT(AC363,5)="Equip",
  IF($BP$1&lt;VLOOKUP(AC363,[1]EquipTable!$1:$1048576,MATCH("업데이트순번",[1]EquipTable!$1:$1,0),0),"업데이트순번이상",""),
IF(LEFT(AC363,5)="Actor",
  IF($BY$1&lt;VLOOKUP(AC363,[2]ActorTable!$1:$1048576,MATCH("업데이트순번",[2]ActorTable!$1:$1,0),0),"업데이트순번이상",""),
"그외없음")))</f>
        <v/>
      </c>
      <c r="AI363" s="11" t="str">
        <f>IF(OR(ISNUMBER(AC363),AC363="삭제",ISBLANK(AC363)),"",
IF(LEFT(AC363,5)="Equip",IF(MID(AC363,7,1)="4","전설",""),
IF(LEFT(AC363,5)="Actor",IF(MID(AC363,7,1)="2","전설",""),
"그외없음")))</f>
        <v/>
      </c>
      <c r="AJ363" t="str">
        <f>IF(ISBLANK($AB363),"",
IF(AND($B363&gt;=VLOOKUP($AB363,$AP:$AS,3,0),$B363&lt;=VLOOKUP($AB363,$AP:$AS,4,0)),"","슬롯타입이상"))</f>
        <v/>
      </c>
      <c r="AK363" t="str">
        <f>IF(OR(
  AND(NOT(ISERROR(FIND("상자",AB363))),ISBLANK(AC363)),
  AND(ISBLANK(AB363),ISBLANK(AC363)),
  AND(NOT(ISERROR(FIND("안 지정",AB363))),ISNUMBER(AC363))),"",
IF(AND(NOT(ISERROR(FIND("상자",AB363))),NOT(ISBLANK(AC363))),"밸류불필요",
IF(AND(NOT(ISERROR(FIND("안 지정",AB363))),NOT(ISNUMBER(AC363))),"숫자필요",
IF(NOT(ISERROR(FIND("장비",AB363))),
  IFERROR(VLOOKUP(AC363,[1]EquipTable!$A:$T,MATCH("이름참고",[1]EquipTable!$1:$1,0),0),"장비없음"),
IF(NOT(ISERROR(FIND("캐릭터",AB363))),
  IFERROR(VLOOKUP(AC363,[2]ActorTable!$A:$H,MATCH("이름참고",[2]ActorTable!$1:$1,0),0),"캐릭터없음"),
"")))))</f>
        <v/>
      </c>
      <c r="AL363">
        <v>1</v>
      </c>
      <c r="AM363" t="str">
        <f ca="1">IF(ROW()=2,AN363,OFFSET(AM363,-1,0)&amp;IF(LEN(AN363)=0,"",","&amp;AN363))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dy":31,"sl":10},{"dy":1,"sl":11,"tp":"fl1","vl":"Actor3231","cn":1,"pt":"DI","pp":775,"pr":299},{"dy":2,"sl":11,"tp":"fl1","vl":"Actor3231","cn":1,"pt":"DI","pp":775,"pr":299},{"dy":3,"sl":11},{"dy":4,"sl":11},{"dy":5,"sl":11,"tp":"fl6","vl":"Actor3022","cn":1,"pt":"DI","pp":80,"pr":49},{"dy":6,"sl":11,"tp":"fl6","vl":"Actor3022","cn":1,"pt":"DI","pp":80,"pr":49},{"dy":7,"sl":11},{"dy":8,"sl":11},{"dy":9,"sl":11,"tp":"fl1","vl":"Actor0113","cn":1,"pt":"DI","pp":219,"pr":119},{"dy":10,"sl":11,"tp":"fl1","vl":"Actor0113","cn":1,"pt":"DI","pp":219,"pr":119},{"dy":11,"sl":11},{"dy":12,"sl":11,"tp":"fl1","vl":"Actor1141","cn":1,"pt":"DI","pp":219,"pr":119},{"dy":13,"sl":11,"tp":"fl1","vl":"Actor1141","cn":1,"pt":"DI","pp":219,"pr":119},{"dy":14,"sl":11},{"dy":15,"sl":11,"tp":"fl1","vl":"Actor2238","cn":1,"pt":"DI","pp":775,"pr":419},{"dy":16,"sl":11,"tp":"fl1","vl":"Actor2238","cn":1,"pt":"DI","pp":775,"pr":419},{"dy":17,"sl":11,"tp":"fl1","vl":"Actor2238","cn":1,"pt":"DI","pp":775,"pr":419},{"dy":18,"sl":11},{"dy":19,"sl":11,"tp":"fl6","vl":"Actor0037","cn":1,"pt":"DI","pp":90,"pr":59},{"dy":20,"sl":11,"tp":"fl6","vl":"Actor0037","cn":1,"pt":"DI","pp":90,"pr":59},{"dy":21,"sl":11}</v>
      </c>
      <c r="AN363" t="str">
        <f ca="1">IF(AL363&lt;&gt;1,"",
"{"""&amp;A$1&amp;""":"&amp;A363
&amp;","""&amp;B$1&amp;""":"&amp;B363
&amp;IF(LEN(AA363)=0,"",","""&amp;AA$1&amp;""":"""&amp;AA363&amp;"""")
&amp;IF(LEN(AC363)=0,"",","""&amp;AC$1&amp;""":"""&amp;AC363&amp;"""")
&amp;IF(LEN(AD363)=0,"",","""&amp;AD$1&amp;""":"&amp;AD363)
&amp;IF(LEN(AE363)=0,"",","""&amp;AE$1&amp;""":"""&amp;AE363&amp;"""")
&amp;IF(LEN(AF363)=0,"",","""&amp;AF$1&amp;""":"&amp;AF363)
&amp;IF(LEN(AG363)=0,"",","""&amp;AG$1&amp;""":"&amp;AG363)&amp;"}")</f>
        <v>{"dy":21,"sl":11}</v>
      </c>
    </row>
    <row r="364" spans="1:40">
      <c r="A364">
        <v>22</v>
      </c>
      <c r="B364">
        <v>11</v>
      </c>
      <c r="C364">
        <f>IF(B364&lt;=9,0,
IF(B364=10,1,2))</f>
        <v>2</v>
      </c>
      <c r="D364">
        <f ca="1">RAND()</f>
        <v>0.34791420733810341</v>
      </c>
      <c r="E364">
        <f ca="1">RAND()</f>
        <v>0.26227398242656097</v>
      </c>
      <c r="F364">
        <f ca="1">RAND()</f>
        <v>0.22681581413517793</v>
      </c>
      <c r="G364">
        <f ca="1">RAND()</f>
        <v>0.42412400550844542</v>
      </c>
      <c r="H364">
        <f ca="1">RAND()</f>
        <v>0.55803612133599079</v>
      </c>
      <c r="I364">
        <f ca="1">RAND()</f>
        <v>0.82603253049146463</v>
      </c>
      <c r="M364" t="str">
        <f ca="1">IF(LEN(J364)&lt;&gt;0,J364,VLOOKUP(D364+$B364,$BJ:$BK,MATCH($BK$1,$BJ$1:$BK$1,0),1))</f>
        <v>삭제</v>
      </c>
      <c r="N364" t="str">
        <f ca="1">IF(LEN(K364)&lt;&gt;0,
  IF(LEN($J364)=0,"두 칸 모두 입력",
  IF($J364="지정 장비",K364,INDEX($CA:$CA,MATCH(K364,$CB:$CB,0)))),
IF($M364="삭제","삭제",
IF($M364="지정 장비",VLOOKUP($E364,OFFSET($BS:$BV,0,IF($B364=6,1,IF($B364=7,2,0))),MATCH($BV$1,OFFSET($BS$1:$BV$1,0,IF($B364=6,1,IF($B364=7,2,0))),0),1),
IF(OR($M364="캐릭터 상자 일반등급",$M364="캐릭터 상자 영웅등급"),"삭제",
IF(OR($M364="지정 캐릭터",$M364="지정 캐릭터 PP",IF(ISERROR(FIND("지정 캐릭터 LBP",$M364)),0,1)),
  IF(AND(OR($B364=10,$B364=11),$M364=OFFSET($M364,-1,0)),OFFSET(N364,-1,0),VLOOKUP($E364,$BZ:$CA,MATCH($CA$1,$BZ$1:$CA$1,0),1)),
IF(OR($M364="안 지정 캐릭터 영웅등급",$M364="안 지정 캐릭터 PP 일반등급",$M364="안 지정 캐릭터 PP 영웅등급"),
  IF(AND(OR($B364=10,$B364=11),$M364=OFFSET($M364,-1,0)),OFFSET(N364,-1,0),INT($E364*100000)),
"그외없음"))))))</f>
        <v>삭제</v>
      </c>
      <c r="O364" t="str">
        <f ca="1">IF(LEN(L364)&lt;&gt;0,
  IF(OR(LEN($J364)=0,LEN($K364)=0),"세 칸 모두 입력",L364),
IF($M364="삭제","삭제",
IF(OR($M364="지정 장비",$M364="캐릭터 상자 일반등급",$M364="캐릭터 상자 영웅등급",$M364="지정 캐릭터",IF(ISERROR(FIND("지정 캐릭터 LBP",$M364)),0,1),$M364="안 지정 캐릭터 영웅등급"),1,
IF($M364="지정 캐릭터 PP",
  IF(AND(OR($B364=10,$B364=11),$M364=OFFSET($M364,-1,0)),OFFSET(O364,-1,0),
    VLOOKUP($M364,$AP:$BB,MATCH($AX$1,$AP$1:$BB$1,0),0)+INT($E364*(VLOOKUP($M364,$AP:$BB,MATCH($AY$1,$AP$1:$BB$1,0),0)-VLOOKUP($M364,$AP:$BB,MATCH($AX$1,$AP$1:$BB$1,0),0)+1))),
IF(OR($M364="안 지정 캐릭터 PP 일반등급",$M364="안 지정 캐릭터 PP 영웅등급"),
  IF(AND(OR($B364=10,$B364=11),$M364=OFFSET($M364,-1,0)),OFFSET(O364,-1,0),
    VLOOKUP($M364,$AP:$BB,MATCH($AX$1,$AP$1:$BB$1,0),0)+INT($E364*(VLOOKUP($M364,$AP:$BB,MATCH($AY$1,$AP$1:$BB$1,0),0)-VLOOKUP($M364,$AP:$BB,MATCH($AX$1,$AP$1:$BB$1,0),0)+1))),
"그외없음")))))</f>
        <v>삭제</v>
      </c>
      <c r="P364" t="str">
        <f ca="1">IF($M364="삭제","삭제",
IF($M364="지정 장비",
  IF(ISBLANK(VLOOKUP($N364,[1]EquipTable!$1:$1048576,MATCH("표준 GO pr Min",[1]EquipTable!$1:$1,0),0)),"DI",
    IF(ISBLANK(VLOOKUP($N364,[1]EquipTable!$1:$1048576,MATCH("표준 DI pr Min",[1]EquipTable!$1:$1,0),0)),"GO",
      IF(G364&lt;IF($B364&lt;=1,0.5,0.25),"DI","GO"))),
IF(OR($M364="캐릭터 상자 일반등급",$M364="캐릭터 상자 영웅등급"),"DI",
IF(OR($M364="지정 캐릭터",IF(ISERROR(FIND("지정 캐릭터 LBP",$M364)),0,1),$M364="안 지정 캐릭터 영웅등급"),"DI",
IF($M364="지정 캐릭터 PP","DI",
IF(OR($M364="안 지정 캐릭터 PP 일반등급",$M364="안 지정 캐릭터 PP 영웅등급"),"GO",
"그외없음"))))))</f>
        <v>삭제</v>
      </c>
      <c r="Q364" t="str">
        <f ca="1">IF($M364="삭제","삭제",
IF($P364="GO","삭제",
IF($M364="지정 장비",
  IF(ISBLANK(VLOOKUP($N364,[1]EquipTable!$1:$1048576,MATCH("표준 DI pp Min",[1]EquipTable!$1:$1,0),0)),"삭제",
    VLOOKUP($N364,[1]EquipTable!$1:$1048576,MATCH("표준 DI pp Min",[1]EquipTable!$1:$1,0),0)+INT($H364*(VLOOKUP($N364,[1]EquipTable!$1:$1048576,MATCH("표준 DI pp Max",[1]EquipTable!$1:$1,0),0)-VLOOKUP($N364,[1]EquipTable!$1:$1048576,MATCH("표준 DI pp Min",[1]EquipTable!$1:$1,0),0)+1))),
IF(OR($M364="캐릭터 상자 일반등급",$M364="캐릭터 상자 영웅등급"),"삭제",
IF(OR($M364="지정 캐릭터",IF(ISERROR(FIND("지정 캐릭터 LBP",$M364)),0,1)),
  IF(AND(OR($B364=10,$B364=11),$M364=OFFSET($M364,-1,0)),OFFSET(Q364,-1,0),
    IF(ISBLANK(VLOOKUP($N364,[2]ActorTable!$1:$1048576,MATCH("표준 DI pp Min",[2]ActorTable!$1:$1,0),0)),"삭제",
      INT(VLOOKUP($M364,$AP:$BC,MATCH($AZ$1,$AP$1:$BC$1,0),0)*(VLOOKUP($N364,[2]ActorTable!$1:$1048576,MATCH("표준 DI pp Min",[2]ActorTable!$1:$1,0),0)+$H364*(VLOOKUP($N364,[2]ActorTable!$1:$1048576,MATCH("표준 DI pp Max",[2]ActorTable!$1:$1,0),0)-VLOOKUP($N364,[2]ActorTable!$1:$1048576,MATCH("표준 DI pp Min",[2]ActorTable!$1:$1,0),0)+1))))),
IF($M364="안 지정 캐릭터 영웅등급",
  IF(AND(OR($B364=10,$B364=11),$M364=OFFSET($M364,-1,0)),OFFSET(Q364,-1,0),
    VLOOKUP($M364,$AP:$BC,MATCH($BB$1,$AP$1:$BC$1,0),0)+INT($H364*(VLOOKUP($M364,$AP:$BC,MATCH($BC$1,$AP$1:$BC$1,0),0)-VLOOKUP($M364,$AP:$BC,MATCH($BB$1,$AP$1:$BC$1,0),0)+1))),
IF($M364="지정 캐릭터 PP",
  IF(AND(OR($B364=10,$B364=11),$M364=OFFSET($M364,-1,0)),OFFSET(Q364,-1,0),
    INT($O364*VLOOKUP($M364,$AP:$BC,MATCH($AZ$1,$AP$1:$BC$1,0),0)*IF($O364&lt;=15,1,1+($O364-15)^0.5/8)*CHOOSE(MID($N364,7,1)+1,1,1.25,2))),
"그외없음")))))))</f>
        <v>삭제</v>
      </c>
      <c r="R364" t="str">
        <f ca="1">IF($M364="삭제","삭제",
IF($M364="지정 장비",
  IF($P364="DI",
    VLOOKUP($N364,[1]EquipTable!$1:$1048576,MATCH("표준 DI pr Min",[1]EquipTable!$1:$1,0),0)+INT($I364*(VLOOKUP($N364,[1]EquipTable!$1:$1048576,MATCH("표준 DI pr Max",[1]EquipTable!$1:$1,0),0)-VLOOKUP($N364,[1]EquipTable!$1:$1048576,MATCH("표준 DI pr Min",[1]EquipTable!$1:$1,0),0)+1)),
    ROUNDDOWN(VLOOKUP($N364,[1]EquipTable!$1:$1048576,MATCH("표준 GO pr Min",[1]EquipTable!$1:$1,0),0)+INT($I364*(VLOOKUP($N364,[1]EquipTable!$1:$1048576,MATCH("표준 GO pr Max",[1]EquipTable!$1:$1,0),0)-VLOOKUP($N364,[1]EquipTable!$1:$1048576,MATCH("표준 GO pr Min",[1]EquipTable!$1:$1,0),0)+100)),-2)),
IF(OR($M364="캐릭터 상자 일반등급",$M364="캐릭터 상자 영웅등급"),VLOOKUP($M364,$AP:$BC,MATCH($AZ$1,$AP$1:$BC$1,0),0),
IF(OR($M364="지정 캐릭터",IF(ISERROR(FIND("지정 캐릭터 LBP",$M364)),0,1)),
  IF(AND(OR($B364=10,$B364=11),$M364=OFFSET($M364,-1,0)),OFFSET(R364,-1,0),
    INT(VLOOKUP($M364,$AP:$BC,MATCH($AZ$1,$AP$1:$BC$1,0),0)*(VLOOKUP($N364,[2]ActorTable!$1:$1048576,MATCH("표준 DI pr Min",[2]ActorTable!$1:$1,0),0)+$I364*(VLOOKUP($N364,[2]ActorTable!$1:$1048576,MATCH("표준 DI pr Max",[2]ActorTable!$1:$1,0),0)-VLOOKUP($N364,[2]ActorTable!$1:$1048576,MATCH("표준 DI pr Min",[2]ActorTable!$1:$1,0),0)+1)))),
IF($M364="안 지정 캐릭터 영웅등급",
  IF(AND(OR($B364=10,$B364=11),$M364=OFFSET($M364,-1,0)),OFFSET(R364,-1,0),
    VLOOKUP($M364,$AP:$BC,MATCH($AZ$1,$AP$1:$BC$1,0),0)+INT($I364*(VLOOKUP($M364,$AP:$BC,MATCH($BA$1,$AP$1:$BC$1,0),0)-VLOOKUP($M364,$AP:$BC,MATCH($AZ$1,$AP$1:$BC$1,0),0)+1))),
IF($M364="지정 캐릭터 PP",
  IF(AND(OR($B364=10,$B364=11),$M364=OFFSET($M364,-1,0)),OFFSET(R364,-1,0),
    INT($O364*VLOOKUP($M364,$AP:$BC,MATCH($AZ$1,$AP$1:$BC$1,0),0)*IF($O364&lt;=15,1,1+($O364-15)^0.5/8)*CHOOSE(MID($N364,7,1)+1,1,1.25,2)*(VLOOKUP($M364,$AP:$BC,MATCH($BA$1,$AP$1:$BC$1,0),0)+$I364*(VLOOKUP($M364,$AP:$BC,MATCH($BB$1,$AP$1:$BC$1,0),0)-VLOOKUP($M364,$AP:$BC,MATCH($BA$1,$AP$1:$BC$1,0),0))))),
IF(OR($M364="안 지정 캐릭터 PP 일반등급",$M364="안 지정 캐릭터 PP 영웅등급"),
  IF(AND(OR($B364=10,$B364=11),$M364=OFFSET($M364,-1,0)),OFFSET(R364,-1,0),
    $O364*VLOOKUP($M364,$AP:$BC,MATCH($AZ$1,$AP$1:$BC$1,0),0)),
"그외없음")))))))</f>
        <v>삭제</v>
      </c>
      <c r="S364" t="str">
        <f ca="1">IF(OR(ISNUMBER(N364),N364="삭제",ISBLANK(N364)),"",
IF(LEFT(N364,5)="Equip",
  IF($BP$1&lt;VLOOKUP(N364,[1]EquipTable!$1:$1048576,MATCH("업데이트순번",[1]EquipTable!$1:$1,0),0),"업데이트순번이상",""),
IF(LEFT(N364,5)="Actor",
  IF($BY$1&lt;VLOOKUP(N364,[2]ActorTable!$1:$1048576,MATCH("업데이트순번",[2]ActorTable!$1:$1,0),0),"업데이트순번이상",""),
"그외없음")))</f>
        <v/>
      </c>
      <c r="T364" t="str">
        <f ca="1">IF(OR(ISNUMBER(N364),N364="삭제",ISBLANK(N364)),"",
IF(LEFT(N364,5)="Equip",IF(MID(N364,7,1)="4","전설",""),
IF(LEFT(N364,5)="Actor",IF(MID(N364,7,1)="2","전설",""),
"그외없음")))</f>
        <v/>
      </c>
      <c r="AA364" t="str">
        <f ca="1">IF(ISBLANK(AB364),"",
VLOOKUP(AB364,OFFSET(INDIRECT("$A:$B"),0,MATCH(AB$1&amp;"_Verify",INDIRECT("$1:$1"),0)-1),2,0)
)</f>
        <v>fl3</v>
      </c>
      <c r="AB364" t="s">
        <v>89</v>
      </c>
      <c r="AC364" t="s">
        <v>489</v>
      </c>
      <c r="AD364">
        <v>1</v>
      </c>
      <c r="AE364" t="s">
        <v>129</v>
      </c>
      <c r="AF364">
        <v>240</v>
      </c>
      <c r="AG364">
        <v>129</v>
      </c>
      <c r="AH364" t="str">
        <f>IF(OR(ISNUMBER(AC364),AC364="삭제",ISBLANK(AC364)),"",
IF(LEFT(AC364,5)="Equip",
  IF($BP$1&lt;VLOOKUP(AC364,[1]EquipTable!$1:$1048576,MATCH("업데이트순번",[1]EquipTable!$1:$1,0),0),"업데이트순번이상",""),
IF(LEFT(AC364,5)="Actor",
  IF($BY$1&lt;VLOOKUP(AC364,[2]ActorTable!$1:$1048576,MATCH("업데이트순번",[2]ActorTable!$1:$1,0),0),"업데이트순번이상",""),
"그외없음")))</f>
        <v/>
      </c>
      <c r="AI364" s="11" t="str">
        <f>IF(OR(ISNUMBER(AC364),AC364="삭제",ISBLANK(AC364)),"",
IF(LEFT(AC364,5)="Equip",IF(MID(AC364,7,1)="4","전설",""),
IF(LEFT(AC364,5)="Actor",IF(MID(AC364,7,1)="2","전설",""),
"그외없음")))</f>
        <v/>
      </c>
      <c r="AJ364" t="str">
        <f>IF(ISBLANK($AB364),"",
IF(AND($B364&gt;=VLOOKUP($AB364,$AP:$AS,3,0),$B364&lt;=VLOOKUP($AB364,$AP:$AS,4,0)),"","슬롯타입이상"))</f>
        <v/>
      </c>
      <c r="AK364" t="str">
        <f>IF(OR(
  AND(NOT(ISERROR(FIND("상자",AB364))),ISBLANK(AC364)),
  AND(ISBLANK(AB364),ISBLANK(AC364)),
  AND(NOT(ISERROR(FIND("안 지정",AB364))),ISNUMBER(AC364))),"",
IF(AND(NOT(ISERROR(FIND("상자",AB364))),NOT(ISBLANK(AC364))),"밸류불필요",
IF(AND(NOT(ISERROR(FIND("안 지정",AB364))),NOT(ISNUMBER(AC364))),"숫자필요",
IF(NOT(ISERROR(FIND("장비",AB364))),
  IFERROR(VLOOKUP(AC364,[1]EquipTable!$A:$T,MATCH("이름참고",[1]EquipTable!$1:$1,0),0),"장비없음"),
IF(NOT(ISERROR(FIND("캐릭터",AB364))),
  IFERROR(VLOOKUP(AC364,[2]ActorTable!$A:$H,MATCH("이름참고",[2]ActorTable!$1:$1,0),0),"캐릭터없음"),
"")))))</f>
        <v>닉스</v>
      </c>
      <c r="AL364">
        <v>1</v>
      </c>
      <c r="AM364" t="str">
        <f ca="1">IF(ROW()=2,AN364,OFFSET(AM364,-1,0)&amp;IF(LEN(AN364)=0,"",","&amp;AN364))</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dy":31,"sl":10},{"dy":1,"sl":11,"tp":"fl1","vl":"Actor3231","cn":1,"pt":"DI","pp":775,"pr":299},{"dy":2,"sl":11,"tp":"fl1","vl":"Actor3231","cn":1,"pt":"DI","pp":775,"pr":299},{"dy":3,"sl":11},{"dy":4,"sl":11},{"dy":5,"sl":11,"tp":"fl6","vl":"Actor3022","cn":1,"pt":"DI","pp":80,"pr":49},{"dy":6,"sl":11,"tp":"fl6","vl":"Actor3022","cn":1,"pt":"DI","pp":80,"pr":49},{"dy":7,"sl":11},{"dy":8,"sl":11},{"dy":9,"sl":11,"tp":"fl1","vl":"Actor0113","cn":1,"pt":"DI","pp":219,"pr":119},{"dy":10,"sl":11,"tp":"fl1","vl":"Actor0113","cn":1,"pt":"DI","pp":219,"pr":119},{"dy":11,"sl":11},{"dy":12,"sl":11,"tp":"fl1","vl":"Actor1141","cn":1,"pt":"DI","pp":219,"pr":119},{"dy":13,"sl":11,"tp":"fl1","vl":"Actor1141","cn":1,"pt":"DI","pp":219,"pr":119},{"dy":14,"sl":11},{"dy":15,"sl":11,"tp":"fl1","vl":"Actor2238","cn":1,"pt":"DI","pp":775,"pr":419},{"dy":16,"sl":11,"tp":"fl1","vl":"Actor2238","cn":1,"pt":"DI","pp":775,"pr":419},{"dy":17,"sl":11,"tp":"fl1","vl":"Actor2238","cn":1,"pt":"DI","pp":775,"pr":419},{"dy":18,"sl":11},{"dy":19,"sl":11,"tp":"fl6","vl":"Actor0037","cn":1,"pt":"DI","pp":90,"pr":59},{"dy":20,"sl":11,"tp":"fl6","vl":"Actor0037","cn":1,"pt":"DI","pp":90,"pr":59},{"dy":21,"sl":11},{"dy":22,"sl":11,"tp":"fl3","vl":"Actor1109","cn":1,"pt":"DI","pp":240,"pr":129}</v>
      </c>
      <c r="AN364" t="str">
        <f ca="1">IF(AL364&lt;&gt;1,"",
"{"""&amp;A$1&amp;""":"&amp;A364
&amp;","""&amp;B$1&amp;""":"&amp;B364
&amp;IF(LEN(AA364)=0,"",","""&amp;AA$1&amp;""":"""&amp;AA364&amp;"""")
&amp;IF(LEN(AC364)=0,"",","""&amp;AC$1&amp;""":"""&amp;AC364&amp;"""")
&amp;IF(LEN(AD364)=0,"",","""&amp;AD$1&amp;""":"&amp;AD364)
&amp;IF(LEN(AE364)=0,"",","""&amp;AE$1&amp;""":"""&amp;AE364&amp;"""")
&amp;IF(LEN(AF364)=0,"",","""&amp;AF$1&amp;""":"&amp;AF364)
&amp;IF(LEN(AG364)=0,"",","""&amp;AG$1&amp;""":"&amp;AG364)&amp;"}")</f>
        <v>{"dy":22,"sl":11,"tp":"fl3","vl":"Actor1109","cn":1,"pt":"DI","pp":240,"pr":129}</v>
      </c>
    </row>
    <row r="365" spans="1:40">
      <c r="A365">
        <v>23</v>
      </c>
      <c r="B365">
        <v>11</v>
      </c>
      <c r="C365">
        <f>IF(B365&lt;=9,0,
IF(B365=10,1,2))</f>
        <v>2</v>
      </c>
      <c r="D365">
        <f ca="1">RAND()</f>
        <v>0.54166058177941179</v>
      </c>
      <c r="E365">
        <f ca="1">RAND()</f>
        <v>0.93163936377171075</v>
      </c>
      <c r="F365">
        <f ca="1">RAND()</f>
        <v>9.23305745701134E-2</v>
      </c>
      <c r="G365">
        <f ca="1">RAND()</f>
        <v>0.59890451755778551</v>
      </c>
      <c r="H365">
        <f ca="1">RAND()</f>
        <v>0.24490695620422853</v>
      </c>
      <c r="I365">
        <f ca="1">RAND()</f>
        <v>0.22273854419893657</v>
      </c>
      <c r="M365" t="str">
        <f ca="1">IF(LEN(J365)&lt;&gt;0,J365,VLOOKUP(D365+$B365,$BJ:$BK,MATCH($BK$1,$BJ$1:$BK$1,0),1))</f>
        <v>삭제</v>
      </c>
      <c r="N365" t="str">
        <f ca="1">IF(LEN(K365)&lt;&gt;0,
  IF(LEN($J365)=0,"두 칸 모두 입력",
  IF($J365="지정 장비",K365,INDEX($CA:$CA,MATCH(K365,$CB:$CB,0)))),
IF($M365="삭제","삭제",
IF($M365="지정 장비",VLOOKUP($E365,OFFSET($BS:$BV,0,IF($B365=6,1,IF($B365=7,2,0))),MATCH($BV$1,OFFSET($BS$1:$BV$1,0,IF($B365=6,1,IF($B365=7,2,0))),0),1),
IF(OR($M365="캐릭터 상자 일반등급",$M365="캐릭터 상자 영웅등급"),"삭제",
IF(OR($M365="지정 캐릭터",$M365="지정 캐릭터 PP",IF(ISERROR(FIND("지정 캐릭터 LBP",$M365)),0,1)),
  IF(AND(OR($B365=10,$B365=11),$M365=OFFSET($M365,-1,0)),OFFSET(N365,-1,0),VLOOKUP($E365,$BZ:$CA,MATCH($CA$1,$BZ$1:$CA$1,0),1)),
IF(OR($M365="안 지정 캐릭터 영웅등급",$M365="안 지정 캐릭터 PP 일반등급",$M365="안 지정 캐릭터 PP 영웅등급"),
  IF(AND(OR($B365=10,$B365=11),$M365=OFFSET($M365,-1,0)),OFFSET(N365,-1,0),INT($E365*100000)),
"그외없음"))))))</f>
        <v>삭제</v>
      </c>
      <c r="O365" t="str">
        <f ca="1">IF(LEN(L365)&lt;&gt;0,
  IF(OR(LEN($J365)=0,LEN($K365)=0),"세 칸 모두 입력",L365),
IF($M365="삭제","삭제",
IF(OR($M365="지정 장비",$M365="캐릭터 상자 일반등급",$M365="캐릭터 상자 영웅등급",$M365="지정 캐릭터",IF(ISERROR(FIND("지정 캐릭터 LBP",$M365)),0,1),$M365="안 지정 캐릭터 영웅등급"),1,
IF($M365="지정 캐릭터 PP",
  IF(AND(OR($B365=10,$B365=11),$M365=OFFSET($M365,-1,0)),OFFSET(O365,-1,0),
    VLOOKUP($M365,$AP:$BB,MATCH($AX$1,$AP$1:$BB$1,0),0)+INT($E365*(VLOOKUP($M365,$AP:$BB,MATCH($AY$1,$AP$1:$BB$1,0),0)-VLOOKUP($M365,$AP:$BB,MATCH($AX$1,$AP$1:$BB$1,0),0)+1))),
IF(OR($M365="안 지정 캐릭터 PP 일반등급",$M365="안 지정 캐릭터 PP 영웅등급"),
  IF(AND(OR($B365=10,$B365=11),$M365=OFFSET($M365,-1,0)),OFFSET(O365,-1,0),
    VLOOKUP($M365,$AP:$BB,MATCH($AX$1,$AP$1:$BB$1,0),0)+INT($E365*(VLOOKUP($M365,$AP:$BB,MATCH($AY$1,$AP$1:$BB$1,0),0)-VLOOKUP($M365,$AP:$BB,MATCH($AX$1,$AP$1:$BB$1,0),0)+1))),
"그외없음")))))</f>
        <v>삭제</v>
      </c>
      <c r="P365" t="str">
        <f ca="1">IF($M365="삭제","삭제",
IF($M365="지정 장비",
  IF(ISBLANK(VLOOKUP($N365,[1]EquipTable!$1:$1048576,MATCH("표준 GO pr Min",[1]EquipTable!$1:$1,0),0)),"DI",
    IF(ISBLANK(VLOOKUP($N365,[1]EquipTable!$1:$1048576,MATCH("표준 DI pr Min",[1]EquipTable!$1:$1,0),0)),"GO",
      IF(G365&lt;IF($B365&lt;=1,0.5,0.25),"DI","GO"))),
IF(OR($M365="캐릭터 상자 일반등급",$M365="캐릭터 상자 영웅등급"),"DI",
IF(OR($M365="지정 캐릭터",IF(ISERROR(FIND("지정 캐릭터 LBP",$M365)),0,1),$M365="안 지정 캐릭터 영웅등급"),"DI",
IF($M365="지정 캐릭터 PP","DI",
IF(OR($M365="안 지정 캐릭터 PP 일반등급",$M365="안 지정 캐릭터 PP 영웅등급"),"GO",
"그외없음"))))))</f>
        <v>삭제</v>
      </c>
      <c r="Q365" t="str">
        <f ca="1">IF($M365="삭제","삭제",
IF($P365="GO","삭제",
IF($M365="지정 장비",
  IF(ISBLANK(VLOOKUP($N365,[1]EquipTable!$1:$1048576,MATCH("표준 DI pp Min",[1]EquipTable!$1:$1,0),0)),"삭제",
    VLOOKUP($N365,[1]EquipTable!$1:$1048576,MATCH("표준 DI pp Min",[1]EquipTable!$1:$1,0),0)+INT($H365*(VLOOKUP($N365,[1]EquipTable!$1:$1048576,MATCH("표준 DI pp Max",[1]EquipTable!$1:$1,0),0)-VLOOKUP($N365,[1]EquipTable!$1:$1048576,MATCH("표준 DI pp Min",[1]EquipTable!$1:$1,0),0)+1))),
IF(OR($M365="캐릭터 상자 일반등급",$M365="캐릭터 상자 영웅등급"),"삭제",
IF(OR($M365="지정 캐릭터",IF(ISERROR(FIND("지정 캐릭터 LBP",$M365)),0,1)),
  IF(AND(OR($B365=10,$B365=11),$M365=OFFSET($M365,-1,0)),OFFSET(Q365,-1,0),
    IF(ISBLANK(VLOOKUP($N365,[2]ActorTable!$1:$1048576,MATCH("표준 DI pp Min",[2]ActorTable!$1:$1,0),0)),"삭제",
      INT(VLOOKUP($M365,$AP:$BC,MATCH($AZ$1,$AP$1:$BC$1,0),0)*(VLOOKUP($N365,[2]ActorTable!$1:$1048576,MATCH("표준 DI pp Min",[2]ActorTable!$1:$1,0),0)+$H365*(VLOOKUP($N365,[2]ActorTable!$1:$1048576,MATCH("표준 DI pp Max",[2]ActorTable!$1:$1,0),0)-VLOOKUP($N365,[2]ActorTable!$1:$1048576,MATCH("표준 DI pp Min",[2]ActorTable!$1:$1,0),0)+1))))),
IF($M365="안 지정 캐릭터 영웅등급",
  IF(AND(OR($B365=10,$B365=11),$M365=OFFSET($M365,-1,0)),OFFSET(Q365,-1,0),
    VLOOKUP($M365,$AP:$BC,MATCH($BB$1,$AP$1:$BC$1,0),0)+INT($H365*(VLOOKUP($M365,$AP:$BC,MATCH($BC$1,$AP$1:$BC$1,0),0)-VLOOKUP($M365,$AP:$BC,MATCH($BB$1,$AP$1:$BC$1,0),0)+1))),
IF($M365="지정 캐릭터 PP",
  IF(AND(OR($B365=10,$B365=11),$M365=OFFSET($M365,-1,0)),OFFSET(Q365,-1,0),
    INT($O365*VLOOKUP($M365,$AP:$BC,MATCH($AZ$1,$AP$1:$BC$1,0),0)*IF($O365&lt;=15,1,1+($O365-15)^0.5/8)*CHOOSE(MID($N365,7,1)+1,1,1.25,2))),
"그외없음")))))))</f>
        <v>삭제</v>
      </c>
      <c r="R365" t="str">
        <f ca="1">IF($M365="삭제","삭제",
IF($M365="지정 장비",
  IF($P365="DI",
    VLOOKUP($N365,[1]EquipTable!$1:$1048576,MATCH("표준 DI pr Min",[1]EquipTable!$1:$1,0),0)+INT($I365*(VLOOKUP($N365,[1]EquipTable!$1:$1048576,MATCH("표준 DI pr Max",[1]EquipTable!$1:$1,0),0)-VLOOKUP($N365,[1]EquipTable!$1:$1048576,MATCH("표준 DI pr Min",[1]EquipTable!$1:$1,0),0)+1)),
    ROUNDDOWN(VLOOKUP($N365,[1]EquipTable!$1:$1048576,MATCH("표준 GO pr Min",[1]EquipTable!$1:$1,0),0)+INT($I365*(VLOOKUP($N365,[1]EquipTable!$1:$1048576,MATCH("표준 GO pr Max",[1]EquipTable!$1:$1,0),0)-VLOOKUP($N365,[1]EquipTable!$1:$1048576,MATCH("표준 GO pr Min",[1]EquipTable!$1:$1,0),0)+100)),-2)),
IF(OR($M365="캐릭터 상자 일반등급",$M365="캐릭터 상자 영웅등급"),VLOOKUP($M365,$AP:$BC,MATCH($AZ$1,$AP$1:$BC$1,0),0),
IF(OR($M365="지정 캐릭터",IF(ISERROR(FIND("지정 캐릭터 LBP",$M365)),0,1)),
  IF(AND(OR($B365=10,$B365=11),$M365=OFFSET($M365,-1,0)),OFFSET(R365,-1,0),
    INT(VLOOKUP($M365,$AP:$BC,MATCH($AZ$1,$AP$1:$BC$1,0),0)*(VLOOKUP($N365,[2]ActorTable!$1:$1048576,MATCH("표준 DI pr Min",[2]ActorTable!$1:$1,0),0)+$I365*(VLOOKUP($N365,[2]ActorTable!$1:$1048576,MATCH("표준 DI pr Max",[2]ActorTable!$1:$1,0),0)-VLOOKUP($N365,[2]ActorTable!$1:$1048576,MATCH("표준 DI pr Min",[2]ActorTable!$1:$1,0),0)+1)))),
IF($M365="안 지정 캐릭터 영웅등급",
  IF(AND(OR($B365=10,$B365=11),$M365=OFFSET($M365,-1,0)),OFFSET(R365,-1,0),
    VLOOKUP($M365,$AP:$BC,MATCH($AZ$1,$AP$1:$BC$1,0),0)+INT($I365*(VLOOKUP($M365,$AP:$BC,MATCH($BA$1,$AP$1:$BC$1,0),0)-VLOOKUP($M365,$AP:$BC,MATCH($AZ$1,$AP$1:$BC$1,0),0)+1))),
IF($M365="지정 캐릭터 PP",
  IF(AND(OR($B365=10,$B365=11),$M365=OFFSET($M365,-1,0)),OFFSET(R365,-1,0),
    INT($O365*VLOOKUP($M365,$AP:$BC,MATCH($AZ$1,$AP$1:$BC$1,0),0)*IF($O365&lt;=15,1,1+($O365-15)^0.5/8)*CHOOSE(MID($N365,7,1)+1,1,1.25,2)*(VLOOKUP($M365,$AP:$BC,MATCH($BA$1,$AP$1:$BC$1,0),0)+$I365*(VLOOKUP($M365,$AP:$BC,MATCH($BB$1,$AP$1:$BC$1,0),0)-VLOOKUP($M365,$AP:$BC,MATCH($BA$1,$AP$1:$BC$1,0),0))))),
IF(OR($M365="안 지정 캐릭터 PP 일반등급",$M365="안 지정 캐릭터 PP 영웅등급"),
  IF(AND(OR($B365=10,$B365=11),$M365=OFFSET($M365,-1,0)),OFFSET(R365,-1,0),
    $O365*VLOOKUP($M365,$AP:$BC,MATCH($AZ$1,$AP$1:$BC$1,0),0)),
"그외없음")))))))</f>
        <v>삭제</v>
      </c>
      <c r="S365" t="str">
        <f ca="1">IF(OR(ISNUMBER(N365),N365="삭제",ISBLANK(N365)),"",
IF(LEFT(N365,5)="Equip",
  IF($BP$1&lt;VLOOKUP(N365,[1]EquipTable!$1:$1048576,MATCH("업데이트순번",[1]EquipTable!$1:$1,0),0),"업데이트순번이상",""),
IF(LEFT(N365,5)="Actor",
  IF($BY$1&lt;VLOOKUP(N365,[2]ActorTable!$1:$1048576,MATCH("업데이트순번",[2]ActorTable!$1:$1,0),0),"업데이트순번이상",""),
"그외없음")))</f>
        <v/>
      </c>
      <c r="T365" t="str">
        <f ca="1">IF(OR(ISNUMBER(N365),N365="삭제",ISBLANK(N365)),"",
IF(LEFT(N365,5)="Equip",IF(MID(N365,7,1)="4","전설",""),
IF(LEFT(N365,5)="Actor",IF(MID(N365,7,1)="2","전설",""),
"그외없음")))</f>
        <v/>
      </c>
      <c r="AA365" t="str">
        <f ca="1">IF(ISBLANK(AB365),"",
VLOOKUP(AB365,OFFSET(INDIRECT("$A:$B"),0,MATCH(AB$1&amp;"_Verify",INDIRECT("$1:$1"),0)-1),2,0)
)</f>
        <v>fl3</v>
      </c>
      <c r="AB365" t="s">
        <v>89</v>
      </c>
      <c r="AC365" t="s">
        <v>489</v>
      </c>
      <c r="AD365">
        <v>1</v>
      </c>
      <c r="AE365" t="s">
        <v>129</v>
      </c>
      <c r="AF365">
        <v>240</v>
      </c>
      <c r="AG365">
        <v>129</v>
      </c>
      <c r="AH365" t="str">
        <f>IF(OR(ISNUMBER(AC365),AC365="삭제",ISBLANK(AC365)),"",
IF(LEFT(AC365,5)="Equip",
  IF($BP$1&lt;VLOOKUP(AC365,[1]EquipTable!$1:$1048576,MATCH("업데이트순번",[1]EquipTable!$1:$1,0),0),"업데이트순번이상",""),
IF(LEFT(AC365,5)="Actor",
  IF($BY$1&lt;VLOOKUP(AC365,[2]ActorTable!$1:$1048576,MATCH("업데이트순번",[2]ActorTable!$1:$1,0),0),"업데이트순번이상",""),
"그외없음")))</f>
        <v/>
      </c>
      <c r="AI365" s="11" t="str">
        <f>IF(OR(ISNUMBER(AC365),AC365="삭제",ISBLANK(AC365)),"",
IF(LEFT(AC365,5)="Equip",IF(MID(AC365,7,1)="4","전설",""),
IF(LEFT(AC365,5)="Actor",IF(MID(AC365,7,1)="2","전설",""),
"그외없음")))</f>
        <v/>
      </c>
      <c r="AJ365" t="str">
        <f>IF(ISBLANK($AB365),"",
IF(AND($B365&gt;=VLOOKUP($AB365,$AP:$AS,3,0),$B365&lt;=VLOOKUP($AB365,$AP:$AS,4,0)),"","슬롯타입이상"))</f>
        <v/>
      </c>
      <c r="AK365" t="str">
        <f>IF(OR(
  AND(NOT(ISERROR(FIND("상자",AB365))),ISBLANK(AC365)),
  AND(ISBLANK(AB365),ISBLANK(AC365)),
  AND(NOT(ISERROR(FIND("안 지정",AB365))),ISNUMBER(AC365))),"",
IF(AND(NOT(ISERROR(FIND("상자",AB365))),NOT(ISBLANK(AC365))),"밸류불필요",
IF(AND(NOT(ISERROR(FIND("안 지정",AB365))),NOT(ISNUMBER(AC365))),"숫자필요",
IF(NOT(ISERROR(FIND("장비",AB365))),
  IFERROR(VLOOKUP(AC365,[1]EquipTable!$A:$T,MATCH("이름참고",[1]EquipTable!$1:$1,0),0),"장비없음"),
IF(NOT(ISERROR(FIND("캐릭터",AB365))),
  IFERROR(VLOOKUP(AC365,[2]ActorTable!$A:$H,MATCH("이름참고",[2]ActorTable!$1:$1,0),0),"캐릭터없음"),
"")))))</f>
        <v>닉스</v>
      </c>
      <c r="AL365">
        <v>1</v>
      </c>
      <c r="AM365" t="str">
        <f ca="1">IF(ROW()=2,AN365,OFFSET(AM365,-1,0)&amp;IF(LEN(AN365)=0,"",","&amp;AN365))</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dy":31,"sl":10},{"dy":1,"sl":11,"tp":"fl1","vl":"Actor3231","cn":1,"pt":"DI","pp":775,"pr":299},{"dy":2,"sl":11,"tp":"fl1","vl":"Actor3231","cn":1,"pt":"DI","pp":775,"pr":299},{"dy":3,"sl":11},{"dy":4,"sl":11},{"dy":5,"sl":11,"tp":"fl6","vl":"Actor3022","cn":1,"pt":"DI","pp":80,"pr":49},{"dy":6,"sl":11,"tp":"fl6","vl":"Actor3022","cn":1,"pt":"DI","pp":80,"pr":49},{"dy":7,"sl":11},{"dy":8,"sl":11},{"dy":9,"sl":11,"tp":"fl1","vl":"Actor0113","cn":1,"pt":"DI","pp":219,"pr":119},{"dy":10,"sl":11,"tp":"fl1","vl":"Actor0113","cn":1,"pt":"DI","pp":219,"pr":119},{"dy":11,"sl":11},{"dy":12,"sl":11,"tp":"fl1","vl":"Actor1141","cn":1,"pt":"DI","pp":219,"pr":119},{"dy":13,"sl":11,"tp":"fl1","vl":"Actor1141","cn":1,"pt":"DI","pp":219,"pr":119},{"dy":14,"sl":11},{"dy":15,"sl":11,"tp":"fl1","vl":"Actor2238","cn":1,"pt":"DI","pp":775,"pr":419},{"dy":16,"sl":11,"tp":"fl1","vl":"Actor2238","cn":1,"pt":"DI","pp":775,"pr":419},{"dy":17,"sl":11,"tp":"fl1","vl":"Actor2238","cn":1,"pt":"DI","pp":775,"pr":419},{"dy":18,"sl":11},{"dy":19,"sl":11,"tp":"fl6","vl":"Actor0037","cn":1,"pt":"DI","pp":90,"pr":59},{"dy":20,"sl":11,"tp":"fl6","vl":"Actor0037","cn":1,"pt":"DI","pp":90,"pr":59},{"dy":21,"sl":11},{"dy":22,"sl":11,"tp":"fl3","vl":"Actor1109","cn":1,"pt":"DI","pp":240,"pr":129},{"dy":23,"sl":11,"tp":"fl3","vl":"Actor1109","cn":1,"pt":"DI","pp":240,"pr":129}</v>
      </c>
      <c r="AN365" t="str">
        <f ca="1">IF(AL365&lt;&gt;1,"",
"{"""&amp;A$1&amp;""":"&amp;A365
&amp;","""&amp;B$1&amp;""":"&amp;B365
&amp;IF(LEN(AA365)=0,"",","""&amp;AA$1&amp;""":"""&amp;AA365&amp;"""")
&amp;IF(LEN(AC365)=0,"",","""&amp;AC$1&amp;""":"""&amp;AC365&amp;"""")
&amp;IF(LEN(AD365)=0,"",","""&amp;AD$1&amp;""":"&amp;AD365)
&amp;IF(LEN(AE365)=0,"",","""&amp;AE$1&amp;""":"""&amp;AE365&amp;"""")
&amp;IF(LEN(AF365)=0,"",","""&amp;AF$1&amp;""":"&amp;AF365)
&amp;IF(LEN(AG365)=0,"",","""&amp;AG$1&amp;""":"&amp;AG365)&amp;"}")</f>
        <v>{"dy":23,"sl":11,"tp":"fl3","vl":"Actor1109","cn":1,"pt":"DI","pp":240,"pr":129}</v>
      </c>
    </row>
    <row r="366" spans="1:40">
      <c r="A366">
        <v>24</v>
      </c>
      <c r="B366">
        <v>11</v>
      </c>
      <c r="C366">
        <f>IF(B366&lt;=9,0,
IF(B366=10,1,2))</f>
        <v>2</v>
      </c>
      <c r="D366">
        <f ca="1">RAND()</f>
        <v>1.5602074652151576E-2</v>
      </c>
      <c r="E366">
        <f ca="1">RAND()</f>
        <v>0.322680914857854</v>
      </c>
      <c r="F366">
        <f ca="1">RAND()</f>
        <v>0.51298475626600604</v>
      </c>
      <c r="G366">
        <f ca="1">RAND()</f>
        <v>0.97184477490092946</v>
      </c>
      <c r="H366">
        <f ca="1">RAND()</f>
        <v>0.57449493177441457</v>
      </c>
      <c r="I366">
        <f ca="1">RAND()</f>
        <v>0.64376960639754988</v>
      </c>
      <c r="M366" t="str">
        <f ca="1">IF(LEN(J366)&lt;&gt;0,J366,VLOOKUP(D366+$B366,$BJ:$BK,MATCH($BK$1,$BJ$1:$BK$1,0),1))</f>
        <v>삭제</v>
      </c>
      <c r="N366" t="str">
        <f ca="1">IF(LEN(K366)&lt;&gt;0,
  IF(LEN($J366)=0,"두 칸 모두 입력",
  IF($J366="지정 장비",K366,INDEX($CA:$CA,MATCH(K366,$CB:$CB,0)))),
IF($M366="삭제","삭제",
IF($M366="지정 장비",VLOOKUP($E366,OFFSET($BS:$BV,0,IF($B366=6,1,IF($B366=7,2,0))),MATCH($BV$1,OFFSET($BS$1:$BV$1,0,IF($B366=6,1,IF($B366=7,2,0))),0),1),
IF(OR($M366="캐릭터 상자 일반등급",$M366="캐릭터 상자 영웅등급"),"삭제",
IF(OR($M366="지정 캐릭터",$M366="지정 캐릭터 PP",IF(ISERROR(FIND("지정 캐릭터 LBP",$M366)),0,1)),
  IF(AND(OR($B366=10,$B366=11),$M366=OFFSET($M366,-1,0)),OFFSET(N366,-1,0),VLOOKUP($E366,$BZ:$CA,MATCH($CA$1,$BZ$1:$CA$1,0),1)),
IF(OR($M366="안 지정 캐릭터 영웅등급",$M366="안 지정 캐릭터 PP 일반등급",$M366="안 지정 캐릭터 PP 영웅등급"),
  IF(AND(OR($B366=10,$B366=11),$M366=OFFSET($M366,-1,0)),OFFSET(N366,-1,0),INT($E366*100000)),
"그외없음"))))))</f>
        <v>삭제</v>
      </c>
      <c r="O366" t="str">
        <f ca="1">IF(LEN(L366)&lt;&gt;0,
  IF(OR(LEN($J366)=0,LEN($K366)=0),"세 칸 모두 입력",L366),
IF($M366="삭제","삭제",
IF(OR($M366="지정 장비",$M366="캐릭터 상자 일반등급",$M366="캐릭터 상자 영웅등급",$M366="지정 캐릭터",IF(ISERROR(FIND("지정 캐릭터 LBP",$M366)),0,1),$M366="안 지정 캐릭터 영웅등급"),1,
IF($M366="지정 캐릭터 PP",
  IF(AND(OR($B366=10,$B366=11),$M366=OFFSET($M366,-1,0)),OFFSET(O366,-1,0),
    VLOOKUP($M366,$AP:$BB,MATCH($AX$1,$AP$1:$BB$1,0),0)+INT($E366*(VLOOKUP($M366,$AP:$BB,MATCH($AY$1,$AP$1:$BB$1,0),0)-VLOOKUP($M366,$AP:$BB,MATCH($AX$1,$AP$1:$BB$1,0),0)+1))),
IF(OR($M366="안 지정 캐릭터 PP 일반등급",$M366="안 지정 캐릭터 PP 영웅등급"),
  IF(AND(OR($B366=10,$B366=11),$M366=OFFSET($M366,-1,0)),OFFSET(O366,-1,0),
    VLOOKUP($M366,$AP:$BB,MATCH($AX$1,$AP$1:$BB$1,0),0)+INT($E366*(VLOOKUP($M366,$AP:$BB,MATCH($AY$1,$AP$1:$BB$1,0),0)-VLOOKUP($M366,$AP:$BB,MATCH($AX$1,$AP$1:$BB$1,0),0)+1))),
"그외없음")))))</f>
        <v>삭제</v>
      </c>
      <c r="P366" t="str">
        <f ca="1">IF($M366="삭제","삭제",
IF($M366="지정 장비",
  IF(ISBLANK(VLOOKUP($N366,[1]EquipTable!$1:$1048576,MATCH("표준 GO pr Min",[1]EquipTable!$1:$1,0),0)),"DI",
    IF(ISBLANK(VLOOKUP($N366,[1]EquipTable!$1:$1048576,MATCH("표준 DI pr Min",[1]EquipTable!$1:$1,0),0)),"GO",
      IF(G366&lt;IF($B366&lt;=1,0.5,0.25),"DI","GO"))),
IF(OR($M366="캐릭터 상자 일반등급",$M366="캐릭터 상자 영웅등급"),"DI",
IF(OR($M366="지정 캐릭터",IF(ISERROR(FIND("지정 캐릭터 LBP",$M366)),0,1),$M366="안 지정 캐릭터 영웅등급"),"DI",
IF($M366="지정 캐릭터 PP","DI",
IF(OR($M366="안 지정 캐릭터 PP 일반등급",$M366="안 지정 캐릭터 PP 영웅등급"),"GO",
"그외없음"))))))</f>
        <v>삭제</v>
      </c>
      <c r="Q366" t="str">
        <f ca="1">IF($M366="삭제","삭제",
IF($P366="GO","삭제",
IF($M366="지정 장비",
  IF(ISBLANK(VLOOKUP($N366,[1]EquipTable!$1:$1048576,MATCH("표준 DI pp Min",[1]EquipTable!$1:$1,0),0)),"삭제",
    VLOOKUP($N366,[1]EquipTable!$1:$1048576,MATCH("표준 DI pp Min",[1]EquipTable!$1:$1,0),0)+INT($H366*(VLOOKUP($N366,[1]EquipTable!$1:$1048576,MATCH("표준 DI pp Max",[1]EquipTable!$1:$1,0),0)-VLOOKUP($N366,[1]EquipTable!$1:$1048576,MATCH("표준 DI pp Min",[1]EquipTable!$1:$1,0),0)+1))),
IF(OR($M366="캐릭터 상자 일반등급",$M366="캐릭터 상자 영웅등급"),"삭제",
IF(OR($M366="지정 캐릭터",IF(ISERROR(FIND("지정 캐릭터 LBP",$M366)),0,1)),
  IF(AND(OR($B366=10,$B366=11),$M366=OFFSET($M366,-1,0)),OFFSET(Q366,-1,0),
    IF(ISBLANK(VLOOKUP($N366,[2]ActorTable!$1:$1048576,MATCH("표준 DI pp Min",[2]ActorTable!$1:$1,0),0)),"삭제",
      INT(VLOOKUP($M366,$AP:$BC,MATCH($AZ$1,$AP$1:$BC$1,0),0)*(VLOOKUP($N366,[2]ActorTable!$1:$1048576,MATCH("표준 DI pp Min",[2]ActorTable!$1:$1,0),0)+$H366*(VLOOKUP($N366,[2]ActorTable!$1:$1048576,MATCH("표준 DI pp Max",[2]ActorTable!$1:$1,0),0)-VLOOKUP($N366,[2]ActorTable!$1:$1048576,MATCH("표준 DI pp Min",[2]ActorTable!$1:$1,0),0)+1))))),
IF($M366="안 지정 캐릭터 영웅등급",
  IF(AND(OR($B366=10,$B366=11),$M366=OFFSET($M366,-1,0)),OFFSET(Q366,-1,0),
    VLOOKUP($M366,$AP:$BC,MATCH($BB$1,$AP$1:$BC$1,0),0)+INT($H366*(VLOOKUP($M366,$AP:$BC,MATCH($BC$1,$AP$1:$BC$1,0),0)-VLOOKUP($M366,$AP:$BC,MATCH($BB$1,$AP$1:$BC$1,0),0)+1))),
IF($M366="지정 캐릭터 PP",
  IF(AND(OR($B366=10,$B366=11),$M366=OFFSET($M366,-1,0)),OFFSET(Q366,-1,0),
    INT($O366*VLOOKUP($M366,$AP:$BC,MATCH($AZ$1,$AP$1:$BC$1,0),0)*IF($O366&lt;=15,1,1+($O366-15)^0.5/8)*CHOOSE(MID($N366,7,1)+1,1,1.25,2))),
"그외없음")))))))</f>
        <v>삭제</v>
      </c>
      <c r="R366" t="str">
        <f ca="1">IF($M366="삭제","삭제",
IF($M366="지정 장비",
  IF($P366="DI",
    VLOOKUP($N366,[1]EquipTable!$1:$1048576,MATCH("표준 DI pr Min",[1]EquipTable!$1:$1,0),0)+INT($I366*(VLOOKUP($N366,[1]EquipTable!$1:$1048576,MATCH("표준 DI pr Max",[1]EquipTable!$1:$1,0),0)-VLOOKUP($N366,[1]EquipTable!$1:$1048576,MATCH("표준 DI pr Min",[1]EquipTable!$1:$1,0),0)+1)),
    ROUNDDOWN(VLOOKUP($N366,[1]EquipTable!$1:$1048576,MATCH("표준 GO pr Min",[1]EquipTable!$1:$1,0),0)+INT($I366*(VLOOKUP($N366,[1]EquipTable!$1:$1048576,MATCH("표준 GO pr Max",[1]EquipTable!$1:$1,0),0)-VLOOKUP($N366,[1]EquipTable!$1:$1048576,MATCH("표준 GO pr Min",[1]EquipTable!$1:$1,0),0)+100)),-2)),
IF(OR($M366="캐릭터 상자 일반등급",$M366="캐릭터 상자 영웅등급"),VLOOKUP($M366,$AP:$BC,MATCH($AZ$1,$AP$1:$BC$1,0),0),
IF(OR($M366="지정 캐릭터",IF(ISERROR(FIND("지정 캐릭터 LBP",$M366)),0,1)),
  IF(AND(OR($B366=10,$B366=11),$M366=OFFSET($M366,-1,0)),OFFSET(R366,-1,0),
    INT(VLOOKUP($M366,$AP:$BC,MATCH($AZ$1,$AP$1:$BC$1,0),0)*(VLOOKUP($N366,[2]ActorTable!$1:$1048576,MATCH("표준 DI pr Min",[2]ActorTable!$1:$1,0),0)+$I366*(VLOOKUP($N366,[2]ActorTable!$1:$1048576,MATCH("표준 DI pr Max",[2]ActorTable!$1:$1,0),0)-VLOOKUP($N366,[2]ActorTable!$1:$1048576,MATCH("표준 DI pr Min",[2]ActorTable!$1:$1,0),0)+1)))),
IF($M366="안 지정 캐릭터 영웅등급",
  IF(AND(OR($B366=10,$B366=11),$M366=OFFSET($M366,-1,0)),OFFSET(R366,-1,0),
    VLOOKUP($M366,$AP:$BC,MATCH($AZ$1,$AP$1:$BC$1,0),0)+INT($I366*(VLOOKUP($M366,$AP:$BC,MATCH($BA$1,$AP$1:$BC$1,0),0)-VLOOKUP($M366,$AP:$BC,MATCH($AZ$1,$AP$1:$BC$1,0),0)+1))),
IF($M366="지정 캐릭터 PP",
  IF(AND(OR($B366=10,$B366=11),$M366=OFFSET($M366,-1,0)),OFFSET(R366,-1,0),
    INT($O366*VLOOKUP($M366,$AP:$BC,MATCH($AZ$1,$AP$1:$BC$1,0),0)*IF($O366&lt;=15,1,1+($O366-15)^0.5/8)*CHOOSE(MID($N366,7,1)+1,1,1.25,2)*(VLOOKUP($M366,$AP:$BC,MATCH($BA$1,$AP$1:$BC$1,0),0)+$I366*(VLOOKUP($M366,$AP:$BC,MATCH($BB$1,$AP$1:$BC$1,0),0)-VLOOKUP($M366,$AP:$BC,MATCH($BA$1,$AP$1:$BC$1,0),0))))),
IF(OR($M366="안 지정 캐릭터 PP 일반등급",$M366="안 지정 캐릭터 PP 영웅등급"),
  IF(AND(OR($B366=10,$B366=11),$M366=OFFSET($M366,-1,0)),OFFSET(R366,-1,0),
    $O366*VLOOKUP($M366,$AP:$BC,MATCH($AZ$1,$AP$1:$BC$1,0),0)),
"그외없음")))))))</f>
        <v>삭제</v>
      </c>
      <c r="S366" t="str">
        <f ca="1">IF(OR(ISNUMBER(N366),N366="삭제",ISBLANK(N366)),"",
IF(LEFT(N366,5)="Equip",
  IF($BP$1&lt;VLOOKUP(N366,[1]EquipTable!$1:$1048576,MATCH("업데이트순번",[1]EquipTable!$1:$1,0),0),"업데이트순번이상",""),
IF(LEFT(N366,5)="Actor",
  IF($BY$1&lt;VLOOKUP(N366,[2]ActorTable!$1:$1048576,MATCH("업데이트순번",[2]ActorTable!$1:$1,0),0),"업데이트순번이상",""),
"그외없음")))</f>
        <v/>
      </c>
      <c r="T366" t="str">
        <f ca="1">IF(OR(ISNUMBER(N366),N366="삭제",ISBLANK(N366)),"",
IF(LEFT(N366,5)="Equip",IF(MID(N366,7,1)="4","전설",""),
IF(LEFT(N366,5)="Actor",IF(MID(N366,7,1)="2","전설",""),
"그외없음")))</f>
        <v/>
      </c>
      <c r="AA366" t="str">
        <f ca="1">IF(ISBLANK(AB366),"",
VLOOKUP(AB366,OFFSET(INDIRECT("$A:$B"),0,MATCH(AB$1&amp;"_Verify",INDIRECT("$1:$1"),0)-1),2,0)
)</f>
        <v/>
      </c>
      <c r="AH366" t="str">
        <f>IF(OR(ISNUMBER(AC366),AC366="삭제",ISBLANK(AC366)),"",
IF(LEFT(AC366,5)="Equip",
  IF($BP$1&lt;VLOOKUP(AC366,[1]EquipTable!$1:$1048576,MATCH("업데이트순번",[1]EquipTable!$1:$1,0),0),"업데이트순번이상",""),
IF(LEFT(AC366,5)="Actor",
  IF($BY$1&lt;VLOOKUP(AC366,[2]ActorTable!$1:$1048576,MATCH("업데이트순번",[2]ActorTable!$1:$1,0),0),"업데이트순번이상",""),
"그외없음")))</f>
        <v/>
      </c>
      <c r="AI366" s="11" t="str">
        <f>IF(OR(ISNUMBER(AC366),AC366="삭제",ISBLANK(AC366)),"",
IF(LEFT(AC366,5)="Equip",IF(MID(AC366,7,1)="4","전설",""),
IF(LEFT(AC366,5)="Actor",IF(MID(AC366,7,1)="2","전설",""),
"그외없음")))</f>
        <v/>
      </c>
      <c r="AJ366" t="str">
        <f>IF(ISBLANK($AB366),"",
IF(AND($B366&gt;=VLOOKUP($AB366,$AP:$AS,3,0),$B366&lt;=VLOOKUP($AB366,$AP:$AS,4,0)),"","슬롯타입이상"))</f>
        <v/>
      </c>
      <c r="AK366" t="str">
        <f>IF(OR(
  AND(NOT(ISERROR(FIND("상자",AB366))),ISBLANK(AC366)),
  AND(ISBLANK(AB366),ISBLANK(AC366)),
  AND(NOT(ISERROR(FIND("안 지정",AB366))),ISNUMBER(AC366))),"",
IF(AND(NOT(ISERROR(FIND("상자",AB366))),NOT(ISBLANK(AC366))),"밸류불필요",
IF(AND(NOT(ISERROR(FIND("안 지정",AB366))),NOT(ISNUMBER(AC366))),"숫자필요",
IF(NOT(ISERROR(FIND("장비",AB366))),
  IFERROR(VLOOKUP(AC366,[1]EquipTable!$A:$T,MATCH("이름참고",[1]EquipTable!$1:$1,0),0),"장비없음"),
IF(NOT(ISERROR(FIND("캐릭터",AB366))),
  IFERROR(VLOOKUP(AC366,[2]ActorTable!$A:$H,MATCH("이름참고",[2]ActorTable!$1:$1,0),0),"캐릭터없음"),
"")))))</f>
        <v/>
      </c>
      <c r="AL366">
        <v>1</v>
      </c>
      <c r="AM366" t="str">
        <f ca="1">IF(ROW()=2,AN366,OFFSET(AM366,-1,0)&amp;IF(LEN(AN366)=0,"",","&amp;AN366))</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dy":31,"sl":10},{"dy":1,"sl":11,"tp":"fl1","vl":"Actor3231","cn":1,"pt":"DI","pp":775,"pr":299},{"dy":2,"sl":11,"tp":"fl1","vl":"Actor3231","cn":1,"pt":"DI","pp":775,"pr":299},{"dy":3,"sl":11},{"dy":4,"sl":11},{"dy":5,"sl":11,"tp":"fl6","vl":"Actor3022","cn":1,"pt":"DI","pp":80,"pr":49},{"dy":6,"sl":11,"tp":"fl6","vl":"Actor3022","cn":1,"pt":"DI","pp":80,"pr":49},{"dy":7,"sl":11},{"dy":8,"sl":11},{"dy":9,"sl":11,"tp":"fl1","vl":"Actor0113","cn":1,"pt":"DI","pp":219,"pr":119},{"dy":10,"sl":11,"tp":"fl1","vl":"Actor0113","cn":1,"pt":"DI","pp":219,"pr":119},{"dy":11,"sl":11},{"dy":12,"sl":11,"tp":"fl1","vl":"Actor1141","cn":1,"pt":"DI","pp":219,"pr":119},{"dy":13,"sl":11,"tp":"fl1","vl":"Actor1141","cn":1,"pt":"DI","pp":219,"pr":119},{"dy":14,"sl":11},{"dy":15,"sl":11,"tp":"fl1","vl":"Actor2238","cn":1,"pt":"DI","pp":775,"pr":419},{"dy":16,"sl":11,"tp":"fl1","vl":"Actor2238","cn":1,"pt":"DI","pp":775,"pr":419},{"dy":17,"sl":11,"tp":"fl1","vl":"Actor2238","cn":1,"pt":"DI","pp":775,"pr":419},{"dy":18,"sl":11},{"dy":19,"sl":11,"tp":"fl6","vl":"Actor0037","cn":1,"pt":"DI","pp":90,"pr":59},{"dy":20,"sl":11,"tp":"fl6","vl":"Actor0037","cn":1,"pt":"DI","pp":90,"pr":59},{"dy":21,"sl":11},{"dy":22,"sl":11,"tp":"fl3","vl":"Actor1109","cn":1,"pt":"DI","pp":240,"pr":129},{"dy":23,"sl":11,"tp":"fl3","vl":"Actor1109","cn":1,"pt":"DI","pp":240,"pr":129},{"dy":24,"sl":11}</v>
      </c>
      <c r="AN366" t="str">
        <f ca="1">IF(AL366&lt;&gt;1,"",
"{"""&amp;A$1&amp;""":"&amp;A366
&amp;","""&amp;B$1&amp;""":"&amp;B366
&amp;IF(LEN(AA366)=0,"",","""&amp;AA$1&amp;""":"""&amp;AA366&amp;"""")
&amp;IF(LEN(AC366)=0,"",","""&amp;AC$1&amp;""":"""&amp;AC366&amp;"""")
&amp;IF(LEN(AD366)=0,"",","""&amp;AD$1&amp;""":"&amp;AD366)
&amp;IF(LEN(AE366)=0,"",","""&amp;AE$1&amp;""":"""&amp;AE366&amp;"""")
&amp;IF(LEN(AF366)=0,"",","""&amp;AF$1&amp;""":"&amp;AF366)
&amp;IF(LEN(AG366)=0,"",","""&amp;AG$1&amp;""":"&amp;AG366)&amp;"}")</f>
        <v>{"dy":24,"sl":11}</v>
      </c>
    </row>
    <row r="367" spans="1:40">
      <c r="A367">
        <v>25</v>
      </c>
      <c r="B367">
        <v>11</v>
      </c>
      <c r="C367">
        <f>IF(B367&lt;=9,0,
IF(B367=10,1,2))</f>
        <v>2</v>
      </c>
      <c r="D367">
        <f ca="1">RAND()</f>
        <v>9.6924648103130839E-2</v>
      </c>
      <c r="E367">
        <f ca="1">RAND()</f>
        <v>0.18786459164900926</v>
      </c>
      <c r="F367">
        <f ca="1">RAND()</f>
        <v>0.3820784394229032</v>
      </c>
      <c r="G367">
        <f ca="1">RAND()</f>
        <v>0.86541826236429675</v>
      </c>
      <c r="H367">
        <f ca="1">RAND()</f>
        <v>0.84351428699103681</v>
      </c>
      <c r="I367">
        <f ca="1">RAND()</f>
        <v>0.84504652757591003</v>
      </c>
      <c r="M367" t="str">
        <f ca="1">IF(LEN(J367)&lt;&gt;0,J367,VLOOKUP(D367+$B367,$BJ:$BK,MATCH($BK$1,$BJ$1:$BK$1,0),1))</f>
        <v>삭제</v>
      </c>
      <c r="N367" t="str">
        <f ca="1">IF(LEN(K367)&lt;&gt;0,
  IF(LEN($J367)=0,"두 칸 모두 입력",
  IF($J367="지정 장비",K367,INDEX($CA:$CA,MATCH(K367,$CB:$CB,0)))),
IF($M367="삭제","삭제",
IF($M367="지정 장비",VLOOKUP($E367,OFFSET($BS:$BV,0,IF($B367=6,1,IF($B367=7,2,0))),MATCH($BV$1,OFFSET($BS$1:$BV$1,0,IF($B367=6,1,IF($B367=7,2,0))),0),1),
IF(OR($M367="캐릭터 상자 일반등급",$M367="캐릭터 상자 영웅등급"),"삭제",
IF(OR($M367="지정 캐릭터",$M367="지정 캐릭터 PP",IF(ISERROR(FIND("지정 캐릭터 LBP",$M367)),0,1)),
  IF(AND(OR($B367=10,$B367=11),$M367=OFFSET($M367,-1,0)),OFFSET(N367,-1,0),VLOOKUP($E367,$BZ:$CA,MATCH($CA$1,$BZ$1:$CA$1,0),1)),
IF(OR($M367="안 지정 캐릭터 영웅등급",$M367="안 지정 캐릭터 PP 일반등급",$M367="안 지정 캐릭터 PP 영웅등급"),
  IF(AND(OR($B367=10,$B367=11),$M367=OFFSET($M367,-1,0)),OFFSET(N367,-1,0),INT($E367*100000)),
"그외없음"))))))</f>
        <v>삭제</v>
      </c>
      <c r="O367" t="str">
        <f ca="1">IF(LEN(L367)&lt;&gt;0,
  IF(OR(LEN($J367)=0,LEN($K367)=0),"세 칸 모두 입력",L367),
IF($M367="삭제","삭제",
IF(OR($M367="지정 장비",$M367="캐릭터 상자 일반등급",$M367="캐릭터 상자 영웅등급",$M367="지정 캐릭터",IF(ISERROR(FIND("지정 캐릭터 LBP",$M367)),0,1),$M367="안 지정 캐릭터 영웅등급"),1,
IF($M367="지정 캐릭터 PP",
  IF(AND(OR($B367=10,$B367=11),$M367=OFFSET($M367,-1,0)),OFFSET(O367,-1,0),
    VLOOKUP($M367,$AP:$BB,MATCH($AX$1,$AP$1:$BB$1,0),0)+INT($E367*(VLOOKUP($M367,$AP:$BB,MATCH($AY$1,$AP$1:$BB$1,0),0)-VLOOKUP($M367,$AP:$BB,MATCH($AX$1,$AP$1:$BB$1,0),0)+1))),
IF(OR($M367="안 지정 캐릭터 PP 일반등급",$M367="안 지정 캐릭터 PP 영웅등급"),
  IF(AND(OR($B367=10,$B367=11),$M367=OFFSET($M367,-1,0)),OFFSET(O367,-1,0),
    VLOOKUP($M367,$AP:$BB,MATCH($AX$1,$AP$1:$BB$1,0),0)+INT($E367*(VLOOKUP($M367,$AP:$BB,MATCH($AY$1,$AP$1:$BB$1,0),0)-VLOOKUP($M367,$AP:$BB,MATCH($AX$1,$AP$1:$BB$1,0),0)+1))),
"그외없음")))))</f>
        <v>삭제</v>
      </c>
      <c r="P367" t="str">
        <f ca="1">IF($M367="삭제","삭제",
IF($M367="지정 장비",
  IF(ISBLANK(VLOOKUP($N367,[1]EquipTable!$1:$1048576,MATCH("표준 GO pr Min",[1]EquipTable!$1:$1,0),0)),"DI",
    IF(ISBLANK(VLOOKUP($N367,[1]EquipTable!$1:$1048576,MATCH("표준 DI pr Min",[1]EquipTable!$1:$1,0),0)),"GO",
      IF(G367&lt;IF($B367&lt;=1,0.5,0.25),"DI","GO"))),
IF(OR($M367="캐릭터 상자 일반등급",$M367="캐릭터 상자 영웅등급"),"DI",
IF(OR($M367="지정 캐릭터",IF(ISERROR(FIND("지정 캐릭터 LBP",$M367)),0,1),$M367="안 지정 캐릭터 영웅등급"),"DI",
IF($M367="지정 캐릭터 PP","DI",
IF(OR($M367="안 지정 캐릭터 PP 일반등급",$M367="안 지정 캐릭터 PP 영웅등급"),"GO",
"그외없음"))))))</f>
        <v>삭제</v>
      </c>
      <c r="Q367" t="str">
        <f ca="1">IF($M367="삭제","삭제",
IF($P367="GO","삭제",
IF($M367="지정 장비",
  IF(ISBLANK(VLOOKUP($N367,[1]EquipTable!$1:$1048576,MATCH("표준 DI pp Min",[1]EquipTable!$1:$1,0),0)),"삭제",
    VLOOKUP($N367,[1]EquipTable!$1:$1048576,MATCH("표준 DI pp Min",[1]EquipTable!$1:$1,0),0)+INT($H367*(VLOOKUP($N367,[1]EquipTable!$1:$1048576,MATCH("표준 DI pp Max",[1]EquipTable!$1:$1,0),0)-VLOOKUP($N367,[1]EquipTable!$1:$1048576,MATCH("표준 DI pp Min",[1]EquipTable!$1:$1,0),0)+1))),
IF(OR($M367="캐릭터 상자 일반등급",$M367="캐릭터 상자 영웅등급"),"삭제",
IF(OR($M367="지정 캐릭터",IF(ISERROR(FIND("지정 캐릭터 LBP",$M367)),0,1)),
  IF(AND(OR($B367=10,$B367=11),$M367=OFFSET($M367,-1,0)),OFFSET(Q367,-1,0),
    IF(ISBLANK(VLOOKUP($N367,[2]ActorTable!$1:$1048576,MATCH("표준 DI pp Min",[2]ActorTable!$1:$1,0),0)),"삭제",
      INT(VLOOKUP($M367,$AP:$BC,MATCH($AZ$1,$AP$1:$BC$1,0),0)*(VLOOKUP($N367,[2]ActorTable!$1:$1048576,MATCH("표준 DI pp Min",[2]ActorTable!$1:$1,0),0)+$H367*(VLOOKUP($N367,[2]ActorTable!$1:$1048576,MATCH("표준 DI pp Max",[2]ActorTable!$1:$1,0),0)-VLOOKUP($N367,[2]ActorTable!$1:$1048576,MATCH("표준 DI pp Min",[2]ActorTable!$1:$1,0),0)+1))))),
IF($M367="안 지정 캐릭터 영웅등급",
  IF(AND(OR($B367=10,$B367=11),$M367=OFFSET($M367,-1,0)),OFFSET(Q367,-1,0),
    VLOOKUP($M367,$AP:$BC,MATCH($BB$1,$AP$1:$BC$1,0),0)+INT($H367*(VLOOKUP($M367,$AP:$BC,MATCH($BC$1,$AP$1:$BC$1,0),0)-VLOOKUP($M367,$AP:$BC,MATCH($BB$1,$AP$1:$BC$1,0),0)+1))),
IF($M367="지정 캐릭터 PP",
  IF(AND(OR($B367=10,$B367=11),$M367=OFFSET($M367,-1,0)),OFFSET(Q367,-1,0),
    INT($O367*VLOOKUP($M367,$AP:$BC,MATCH($AZ$1,$AP$1:$BC$1,0),0)*IF($O367&lt;=15,1,1+($O367-15)^0.5/8)*CHOOSE(MID($N367,7,1)+1,1,1.25,2))),
"그외없음")))))))</f>
        <v>삭제</v>
      </c>
      <c r="R367" t="str">
        <f ca="1">IF($M367="삭제","삭제",
IF($M367="지정 장비",
  IF($P367="DI",
    VLOOKUP($N367,[1]EquipTable!$1:$1048576,MATCH("표준 DI pr Min",[1]EquipTable!$1:$1,0),0)+INT($I367*(VLOOKUP($N367,[1]EquipTable!$1:$1048576,MATCH("표준 DI pr Max",[1]EquipTable!$1:$1,0),0)-VLOOKUP($N367,[1]EquipTable!$1:$1048576,MATCH("표준 DI pr Min",[1]EquipTable!$1:$1,0),0)+1)),
    ROUNDDOWN(VLOOKUP($N367,[1]EquipTable!$1:$1048576,MATCH("표준 GO pr Min",[1]EquipTable!$1:$1,0),0)+INT($I367*(VLOOKUP($N367,[1]EquipTable!$1:$1048576,MATCH("표준 GO pr Max",[1]EquipTable!$1:$1,0),0)-VLOOKUP($N367,[1]EquipTable!$1:$1048576,MATCH("표준 GO pr Min",[1]EquipTable!$1:$1,0),0)+100)),-2)),
IF(OR($M367="캐릭터 상자 일반등급",$M367="캐릭터 상자 영웅등급"),VLOOKUP($M367,$AP:$BC,MATCH($AZ$1,$AP$1:$BC$1,0),0),
IF(OR($M367="지정 캐릭터",IF(ISERROR(FIND("지정 캐릭터 LBP",$M367)),0,1)),
  IF(AND(OR($B367=10,$B367=11),$M367=OFFSET($M367,-1,0)),OFFSET(R367,-1,0),
    INT(VLOOKUP($M367,$AP:$BC,MATCH($AZ$1,$AP$1:$BC$1,0),0)*(VLOOKUP($N367,[2]ActorTable!$1:$1048576,MATCH("표준 DI pr Min",[2]ActorTable!$1:$1,0),0)+$I367*(VLOOKUP($N367,[2]ActorTable!$1:$1048576,MATCH("표준 DI pr Max",[2]ActorTable!$1:$1,0),0)-VLOOKUP($N367,[2]ActorTable!$1:$1048576,MATCH("표준 DI pr Min",[2]ActorTable!$1:$1,0),0)+1)))),
IF($M367="안 지정 캐릭터 영웅등급",
  IF(AND(OR($B367=10,$B367=11),$M367=OFFSET($M367,-1,0)),OFFSET(R367,-1,0),
    VLOOKUP($M367,$AP:$BC,MATCH($AZ$1,$AP$1:$BC$1,0),0)+INT($I367*(VLOOKUP($M367,$AP:$BC,MATCH($BA$1,$AP$1:$BC$1,0),0)-VLOOKUP($M367,$AP:$BC,MATCH($AZ$1,$AP$1:$BC$1,0),0)+1))),
IF($M367="지정 캐릭터 PP",
  IF(AND(OR($B367=10,$B367=11),$M367=OFFSET($M367,-1,0)),OFFSET(R367,-1,0),
    INT($O367*VLOOKUP($M367,$AP:$BC,MATCH($AZ$1,$AP$1:$BC$1,0),0)*IF($O367&lt;=15,1,1+($O367-15)^0.5/8)*CHOOSE(MID($N367,7,1)+1,1,1.25,2)*(VLOOKUP($M367,$AP:$BC,MATCH($BA$1,$AP$1:$BC$1,0),0)+$I367*(VLOOKUP($M367,$AP:$BC,MATCH($BB$1,$AP$1:$BC$1,0),0)-VLOOKUP($M367,$AP:$BC,MATCH($BA$1,$AP$1:$BC$1,0),0))))),
IF(OR($M367="안 지정 캐릭터 PP 일반등급",$M367="안 지정 캐릭터 PP 영웅등급"),
  IF(AND(OR($B367=10,$B367=11),$M367=OFFSET($M367,-1,0)),OFFSET(R367,-1,0),
    $O367*VLOOKUP($M367,$AP:$BC,MATCH($AZ$1,$AP$1:$BC$1,0),0)),
"그외없음")))))))</f>
        <v>삭제</v>
      </c>
      <c r="S367" t="str">
        <f ca="1">IF(OR(ISNUMBER(N367),N367="삭제",ISBLANK(N367)),"",
IF(LEFT(N367,5)="Equip",
  IF($BP$1&lt;VLOOKUP(N367,[1]EquipTable!$1:$1048576,MATCH("업데이트순번",[1]EquipTable!$1:$1,0),0),"업데이트순번이상",""),
IF(LEFT(N367,5)="Actor",
  IF($BY$1&lt;VLOOKUP(N367,[2]ActorTable!$1:$1048576,MATCH("업데이트순번",[2]ActorTable!$1:$1,0),0),"업데이트순번이상",""),
"그외없음")))</f>
        <v/>
      </c>
      <c r="T367" t="str">
        <f ca="1">IF(OR(ISNUMBER(N367),N367="삭제",ISBLANK(N367)),"",
IF(LEFT(N367,5)="Equip",IF(MID(N367,7,1)="4","전설",""),
IF(LEFT(N367,5)="Actor",IF(MID(N367,7,1)="2","전설",""),
"그외없음")))</f>
        <v/>
      </c>
      <c r="AA367" t="str">
        <f ca="1">IF(ISBLANK(AB367),"",
VLOOKUP(AB367,OFFSET(INDIRECT("$A:$B"),0,MATCH(AB$1&amp;"_Verify",INDIRECT("$1:$1"),0)-1),2,0)
)</f>
        <v>fl3</v>
      </c>
      <c r="AB367" t="s">
        <v>89</v>
      </c>
      <c r="AC367" t="s">
        <v>475</v>
      </c>
      <c r="AD367">
        <v>1</v>
      </c>
      <c r="AE367" t="s">
        <v>129</v>
      </c>
      <c r="AF367">
        <v>240</v>
      </c>
      <c r="AG367">
        <v>119</v>
      </c>
      <c r="AH367" t="str">
        <f>IF(OR(ISNUMBER(AC367),AC367="삭제",ISBLANK(AC367)),"",
IF(LEFT(AC367,5)="Equip",
  IF($BP$1&lt;VLOOKUP(AC367,[1]EquipTable!$1:$1048576,MATCH("업데이트순번",[1]EquipTable!$1:$1,0),0),"업데이트순번이상",""),
IF(LEFT(AC367,5)="Actor",
  IF($BY$1&lt;VLOOKUP(AC367,[2]ActorTable!$1:$1048576,MATCH("업데이트순번",[2]ActorTable!$1:$1,0),0),"업데이트순번이상",""),
"그외없음")))</f>
        <v/>
      </c>
      <c r="AI367" s="11" t="str">
        <f>IF(OR(ISNUMBER(AC367),AC367="삭제",ISBLANK(AC367)),"",
IF(LEFT(AC367,5)="Equip",IF(MID(AC367,7,1)="4","전설",""),
IF(LEFT(AC367,5)="Actor",IF(MID(AC367,7,1)="2","전설",""),
"그외없음")))</f>
        <v/>
      </c>
      <c r="AJ367" t="str">
        <f>IF(ISBLANK($AB367),"",
IF(AND($B367&gt;=VLOOKUP($AB367,$AP:$AS,3,0),$B367&lt;=VLOOKUP($AB367,$AP:$AS,4,0)),"","슬롯타입이상"))</f>
        <v/>
      </c>
      <c r="AK367" t="str">
        <f>IF(OR(
  AND(NOT(ISERROR(FIND("상자",AB367))),ISBLANK(AC367)),
  AND(ISBLANK(AB367),ISBLANK(AC367)),
  AND(NOT(ISERROR(FIND("안 지정",AB367))),ISNUMBER(AC367))),"",
IF(AND(NOT(ISERROR(FIND("상자",AB367))),NOT(ISBLANK(AC367))),"밸류불필요",
IF(AND(NOT(ISERROR(FIND("안 지정",AB367))),NOT(ISNUMBER(AC367))),"숫자필요",
IF(NOT(ISERROR(FIND("장비",AB367))),
  IFERROR(VLOOKUP(AC367,[1]EquipTable!$A:$T,MATCH("이름참고",[1]EquipTable!$1:$1,0),0),"장비없음"),
IF(NOT(ISERROR(FIND("캐릭터",AB367))),
  IFERROR(VLOOKUP(AC367,[2]ActorTable!$A:$H,MATCH("이름참고",[2]ActorTable!$1:$1,0),0),"캐릭터없음"),
"")))))</f>
        <v>미네락</v>
      </c>
      <c r="AL367">
        <v>1</v>
      </c>
      <c r="AM367" t="str">
        <f ca="1">IF(ROW()=2,AN367,OFFSET(AM367,-1,0)&amp;IF(LEN(AN367)=0,"",","&amp;AN367))</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dy":31,"sl":10},{"dy":1,"sl":11,"tp":"fl1","vl":"Actor3231","cn":1,"pt":"DI","pp":775,"pr":299},{"dy":2,"sl":11,"tp":"fl1","vl":"Actor3231","cn":1,"pt":"DI","pp":775,"pr":299},{"dy":3,"sl":11},{"dy":4,"sl":11},{"dy":5,"sl":11,"tp":"fl6","vl":"Actor3022","cn":1,"pt":"DI","pp":80,"pr":49},{"dy":6,"sl":11,"tp":"fl6","vl":"Actor3022","cn":1,"pt":"DI","pp":80,"pr":49},{"dy":7,"sl":11},{"dy":8,"sl":11},{"dy":9,"sl":11,"tp":"fl1","vl":"Actor0113","cn":1,"pt":"DI","pp":219,"pr":119},{"dy":10,"sl":11,"tp":"fl1","vl":"Actor0113","cn":1,"pt":"DI","pp":219,"pr":119},{"dy":11,"sl":11},{"dy":12,"sl":11,"tp":"fl1","vl":"Actor1141","cn":1,"pt":"DI","pp":219,"pr":119},{"dy":13,"sl":11,"tp":"fl1","vl":"Actor1141","cn":1,"pt":"DI","pp":219,"pr":119},{"dy":14,"sl":11},{"dy":15,"sl":11,"tp":"fl1","vl":"Actor2238","cn":1,"pt":"DI","pp":775,"pr":419},{"dy":16,"sl":11,"tp":"fl1","vl":"Actor2238","cn":1,"pt":"DI","pp":775,"pr":419},{"dy":17,"sl":11,"tp":"fl1","vl":"Actor2238","cn":1,"pt":"DI","pp":775,"pr":419},{"dy":18,"sl":11},{"dy":19,"sl":11,"tp":"fl6","vl":"Actor0037","cn":1,"pt":"DI","pp":90,"pr":59},{"dy":20,"sl":11,"tp":"fl6","vl":"Actor0037","cn":1,"pt":"DI","pp":90,"pr":59},{"dy":21,"sl":11},{"dy":22,"sl":11,"tp":"fl3","vl":"Actor1109","cn":1,"pt":"DI","pp":240,"pr":129},{"dy":23,"sl":11,"tp":"fl3","vl":"Actor1109","cn":1,"pt":"DI","pp":240,"pr":129},{"dy":24,"sl":11},{"dy":25,"sl":11,"tp":"fl3","vl":"Actor2120","cn":1,"pt":"DI","pp":240,"pr":119}</v>
      </c>
      <c r="AN367" t="str">
        <f ca="1">IF(AL367&lt;&gt;1,"",
"{"""&amp;A$1&amp;""":"&amp;A367
&amp;","""&amp;B$1&amp;""":"&amp;B367
&amp;IF(LEN(AA367)=0,"",","""&amp;AA$1&amp;""":"""&amp;AA367&amp;"""")
&amp;IF(LEN(AC367)=0,"",","""&amp;AC$1&amp;""":"""&amp;AC367&amp;"""")
&amp;IF(LEN(AD367)=0,"",","""&amp;AD$1&amp;""":"&amp;AD367)
&amp;IF(LEN(AE367)=0,"",","""&amp;AE$1&amp;""":"""&amp;AE367&amp;"""")
&amp;IF(LEN(AF367)=0,"",","""&amp;AF$1&amp;""":"&amp;AF367)
&amp;IF(LEN(AG367)=0,"",","""&amp;AG$1&amp;""":"&amp;AG367)&amp;"}")</f>
        <v>{"dy":25,"sl":11,"tp":"fl3","vl":"Actor2120","cn":1,"pt":"DI","pp":240,"pr":119}</v>
      </c>
    </row>
    <row r="368" spans="1:40">
      <c r="A368">
        <v>26</v>
      </c>
      <c r="B368">
        <v>11</v>
      </c>
      <c r="C368">
        <f>IF(B368&lt;=9,0,
IF(B368=10,1,2))</f>
        <v>2</v>
      </c>
      <c r="D368">
        <f ca="1">RAND()</f>
        <v>0.13328653908086996</v>
      </c>
      <c r="E368">
        <f ca="1">RAND()</f>
        <v>0.16854684551573795</v>
      </c>
      <c r="F368">
        <f ca="1">RAND()</f>
        <v>0.95765283133182255</v>
      </c>
      <c r="G368">
        <f ca="1">RAND()</f>
        <v>0.44831086341883741</v>
      </c>
      <c r="H368">
        <f ca="1">RAND()</f>
        <v>0.69001129480855461</v>
      </c>
      <c r="I368">
        <f ca="1">RAND()</f>
        <v>0.57423705127951929</v>
      </c>
      <c r="M368" t="str">
        <f ca="1">IF(LEN(J368)&lt;&gt;0,J368,VLOOKUP(D368+$B368,$BJ:$BK,MATCH($BK$1,$BJ$1:$BK$1,0),1))</f>
        <v>삭제</v>
      </c>
      <c r="N368" t="str">
        <f ca="1">IF(LEN(K368)&lt;&gt;0,
  IF(LEN($J368)=0,"두 칸 모두 입력",
  IF($J368="지정 장비",K368,INDEX($CA:$CA,MATCH(K368,$CB:$CB,0)))),
IF($M368="삭제","삭제",
IF($M368="지정 장비",VLOOKUP($E368,OFFSET($BS:$BV,0,IF($B368=6,1,IF($B368=7,2,0))),MATCH($BV$1,OFFSET($BS$1:$BV$1,0,IF($B368=6,1,IF($B368=7,2,0))),0),1),
IF(OR($M368="캐릭터 상자 일반등급",$M368="캐릭터 상자 영웅등급"),"삭제",
IF(OR($M368="지정 캐릭터",$M368="지정 캐릭터 PP",IF(ISERROR(FIND("지정 캐릭터 LBP",$M368)),0,1)),
  IF(AND(OR($B368=10,$B368=11),$M368=OFFSET($M368,-1,0)),OFFSET(N368,-1,0),VLOOKUP($E368,$BZ:$CA,MATCH($CA$1,$BZ$1:$CA$1,0),1)),
IF(OR($M368="안 지정 캐릭터 영웅등급",$M368="안 지정 캐릭터 PP 일반등급",$M368="안 지정 캐릭터 PP 영웅등급"),
  IF(AND(OR($B368=10,$B368=11),$M368=OFFSET($M368,-1,0)),OFFSET(N368,-1,0),INT($E368*100000)),
"그외없음"))))))</f>
        <v>삭제</v>
      </c>
      <c r="O368" t="str">
        <f ca="1">IF(LEN(L368)&lt;&gt;0,
  IF(OR(LEN($J368)=0,LEN($K368)=0),"세 칸 모두 입력",L368),
IF($M368="삭제","삭제",
IF(OR($M368="지정 장비",$M368="캐릭터 상자 일반등급",$M368="캐릭터 상자 영웅등급",$M368="지정 캐릭터",IF(ISERROR(FIND("지정 캐릭터 LBP",$M368)),0,1),$M368="안 지정 캐릭터 영웅등급"),1,
IF($M368="지정 캐릭터 PP",
  IF(AND(OR($B368=10,$B368=11),$M368=OFFSET($M368,-1,0)),OFFSET(O368,-1,0),
    VLOOKUP($M368,$AP:$BB,MATCH($AX$1,$AP$1:$BB$1,0),0)+INT($E368*(VLOOKUP($M368,$AP:$BB,MATCH($AY$1,$AP$1:$BB$1,0),0)-VLOOKUP($M368,$AP:$BB,MATCH($AX$1,$AP$1:$BB$1,0),0)+1))),
IF(OR($M368="안 지정 캐릭터 PP 일반등급",$M368="안 지정 캐릭터 PP 영웅등급"),
  IF(AND(OR($B368=10,$B368=11),$M368=OFFSET($M368,-1,0)),OFFSET(O368,-1,0),
    VLOOKUP($M368,$AP:$BB,MATCH($AX$1,$AP$1:$BB$1,0),0)+INT($E368*(VLOOKUP($M368,$AP:$BB,MATCH($AY$1,$AP$1:$BB$1,0),0)-VLOOKUP($M368,$AP:$BB,MATCH($AX$1,$AP$1:$BB$1,0),0)+1))),
"그외없음")))))</f>
        <v>삭제</v>
      </c>
      <c r="P368" t="str">
        <f ca="1">IF($M368="삭제","삭제",
IF($M368="지정 장비",
  IF(ISBLANK(VLOOKUP($N368,[1]EquipTable!$1:$1048576,MATCH("표준 GO pr Min",[1]EquipTable!$1:$1,0),0)),"DI",
    IF(ISBLANK(VLOOKUP($N368,[1]EquipTable!$1:$1048576,MATCH("표준 DI pr Min",[1]EquipTable!$1:$1,0),0)),"GO",
      IF(G368&lt;IF($B368&lt;=1,0.5,0.25),"DI","GO"))),
IF(OR($M368="캐릭터 상자 일반등급",$M368="캐릭터 상자 영웅등급"),"DI",
IF(OR($M368="지정 캐릭터",IF(ISERROR(FIND("지정 캐릭터 LBP",$M368)),0,1),$M368="안 지정 캐릭터 영웅등급"),"DI",
IF($M368="지정 캐릭터 PP","DI",
IF(OR($M368="안 지정 캐릭터 PP 일반등급",$M368="안 지정 캐릭터 PP 영웅등급"),"GO",
"그외없음"))))))</f>
        <v>삭제</v>
      </c>
      <c r="Q368" t="str">
        <f ca="1">IF($M368="삭제","삭제",
IF($P368="GO","삭제",
IF($M368="지정 장비",
  IF(ISBLANK(VLOOKUP($N368,[1]EquipTable!$1:$1048576,MATCH("표준 DI pp Min",[1]EquipTable!$1:$1,0),0)),"삭제",
    VLOOKUP($N368,[1]EquipTable!$1:$1048576,MATCH("표준 DI pp Min",[1]EquipTable!$1:$1,0),0)+INT($H368*(VLOOKUP($N368,[1]EquipTable!$1:$1048576,MATCH("표준 DI pp Max",[1]EquipTable!$1:$1,0),0)-VLOOKUP($N368,[1]EquipTable!$1:$1048576,MATCH("표준 DI pp Min",[1]EquipTable!$1:$1,0),0)+1))),
IF(OR($M368="캐릭터 상자 일반등급",$M368="캐릭터 상자 영웅등급"),"삭제",
IF(OR($M368="지정 캐릭터",IF(ISERROR(FIND("지정 캐릭터 LBP",$M368)),0,1)),
  IF(AND(OR($B368=10,$B368=11),$M368=OFFSET($M368,-1,0)),OFFSET(Q368,-1,0),
    IF(ISBLANK(VLOOKUP($N368,[2]ActorTable!$1:$1048576,MATCH("표준 DI pp Min",[2]ActorTable!$1:$1,0),0)),"삭제",
      INT(VLOOKUP($M368,$AP:$BC,MATCH($AZ$1,$AP$1:$BC$1,0),0)*(VLOOKUP($N368,[2]ActorTable!$1:$1048576,MATCH("표준 DI pp Min",[2]ActorTable!$1:$1,0),0)+$H368*(VLOOKUP($N368,[2]ActorTable!$1:$1048576,MATCH("표준 DI pp Max",[2]ActorTable!$1:$1,0),0)-VLOOKUP($N368,[2]ActorTable!$1:$1048576,MATCH("표준 DI pp Min",[2]ActorTable!$1:$1,0),0)+1))))),
IF($M368="안 지정 캐릭터 영웅등급",
  IF(AND(OR($B368=10,$B368=11),$M368=OFFSET($M368,-1,0)),OFFSET(Q368,-1,0),
    VLOOKUP($M368,$AP:$BC,MATCH($BB$1,$AP$1:$BC$1,0),0)+INT($H368*(VLOOKUP($M368,$AP:$BC,MATCH($BC$1,$AP$1:$BC$1,0),0)-VLOOKUP($M368,$AP:$BC,MATCH($BB$1,$AP$1:$BC$1,0),0)+1))),
IF($M368="지정 캐릭터 PP",
  IF(AND(OR($B368=10,$B368=11),$M368=OFFSET($M368,-1,0)),OFFSET(Q368,-1,0),
    INT($O368*VLOOKUP($M368,$AP:$BC,MATCH($AZ$1,$AP$1:$BC$1,0),0)*IF($O368&lt;=15,1,1+($O368-15)^0.5/8)*CHOOSE(MID($N368,7,1)+1,1,1.25,2))),
"그외없음")))))))</f>
        <v>삭제</v>
      </c>
      <c r="R368" t="str">
        <f ca="1">IF($M368="삭제","삭제",
IF($M368="지정 장비",
  IF($P368="DI",
    VLOOKUP($N368,[1]EquipTable!$1:$1048576,MATCH("표준 DI pr Min",[1]EquipTable!$1:$1,0),0)+INT($I368*(VLOOKUP($N368,[1]EquipTable!$1:$1048576,MATCH("표준 DI pr Max",[1]EquipTable!$1:$1,0),0)-VLOOKUP($N368,[1]EquipTable!$1:$1048576,MATCH("표준 DI pr Min",[1]EquipTable!$1:$1,0),0)+1)),
    ROUNDDOWN(VLOOKUP($N368,[1]EquipTable!$1:$1048576,MATCH("표준 GO pr Min",[1]EquipTable!$1:$1,0),0)+INT($I368*(VLOOKUP($N368,[1]EquipTable!$1:$1048576,MATCH("표준 GO pr Max",[1]EquipTable!$1:$1,0),0)-VLOOKUP($N368,[1]EquipTable!$1:$1048576,MATCH("표준 GO pr Min",[1]EquipTable!$1:$1,0),0)+100)),-2)),
IF(OR($M368="캐릭터 상자 일반등급",$M368="캐릭터 상자 영웅등급"),VLOOKUP($M368,$AP:$BC,MATCH($AZ$1,$AP$1:$BC$1,0),0),
IF(OR($M368="지정 캐릭터",IF(ISERROR(FIND("지정 캐릭터 LBP",$M368)),0,1)),
  IF(AND(OR($B368=10,$B368=11),$M368=OFFSET($M368,-1,0)),OFFSET(R368,-1,0),
    INT(VLOOKUP($M368,$AP:$BC,MATCH($AZ$1,$AP$1:$BC$1,0),0)*(VLOOKUP($N368,[2]ActorTable!$1:$1048576,MATCH("표준 DI pr Min",[2]ActorTable!$1:$1,0),0)+$I368*(VLOOKUP($N368,[2]ActorTable!$1:$1048576,MATCH("표준 DI pr Max",[2]ActorTable!$1:$1,0),0)-VLOOKUP($N368,[2]ActorTable!$1:$1048576,MATCH("표준 DI pr Min",[2]ActorTable!$1:$1,0),0)+1)))),
IF($M368="안 지정 캐릭터 영웅등급",
  IF(AND(OR($B368=10,$B368=11),$M368=OFFSET($M368,-1,0)),OFFSET(R368,-1,0),
    VLOOKUP($M368,$AP:$BC,MATCH($AZ$1,$AP$1:$BC$1,0),0)+INT($I368*(VLOOKUP($M368,$AP:$BC,MATCH($BA$1,$AP$1:$BC$1,0),0)-VLOOKUP($M368,$AP:$BC,MATCH($AZ$1,$AP$1:$BC$1,0),0)+1))),
IF($M368="지정 캐릭터 PP",
  IF(AND(OR($B368=10,$B368=11),$M368=OFFSET($M368,-1,0)),OFFSET(R368,-1,0),
    INT($O368*VLOOKUP($M368,$AP:$BC,MATCH($AZ$1,$AP$1:$BC$1,0),0)*IF($O368&lt;=15,1,1+($O368-15)^0.5/8)*CHOOSE(MID($N368,7,1)+1,1,1.25,2)*(VLOOKUP($M368,$AP:$BC,MATCH($BA$1,$AP$1:$BC$1,0),0)+$I368*(VLOOKUP($M368,$AP:$BC,MATCH($BB$1,$AP$1:$BC$1,0),0)-VLOOKUP($M368,$AP:$BC,MATCH($BA$1,$AP$1:$BC$1,0),0))))),
IF(OR($M368="안 지정 캐릭터 PP 일반등급",$M368="안 지정 캐릭터 PP 영웅등급"),
  IF(AND(OR($B368=10,$B368=11),$M368=OFFSET($M368,-1,0)),OFFSET(R368,-1,0),
    $O368*VLOOKUP($M368,$AP:$BC,MATCH($AZ$1,$AP$1:$BC$1,0),0)),
"그외없음")))))))</f>
        <v>삭제</v>
      </c>
      <c r="S368" t="str">
        <f ca="1">IF(OR(ISNUMBER(N368),N368="삭제",ISBLANK(N368)),"",
IF(LEFT(N368,5)="Equip",
  IF($BP$1&lt;VLOOKUP(N368,[1]EquipTable!$1:$1048576,MATCH("업데이트순번",[1]EquipTable!$1:$1,0),0),"업데이트순번이상",""),
IF(LEFT(N368,5)="Actor",
  IF($BY$1&lt;VLOOKUP(N368,[2]ActorTable!$1:$1048576,MATCH("업데이트순번",[2]ActorTable!$1:$1,0),0),"업데이트순번이상",""),
"그외없음")))</f>
        <v/>
      </c>
      <c r="T368" t="str">
        <f ca="1">IF(OR(ISNUMBER(N368),N368="삭제",ISBLANK(N368)),"",
IF(LEFT(N368,5)="Equip",IF(MID(N368,7,1)="4","전설",""),
IF(LEFT(N368,5)="Actor",IF(MID(N368,7,1)="2","전설",""),
"그외없음")))</f>
        <v/>
      </c>
      <c r="AA368" t="str">
        <f ca="1">IF(ISBLANK(AB368),"",
VLOOKUP(AB368,OFFSET(INDIRECT("$A:$B"),0,MATCH(AB$1&amp;"_Verify",INDIRECT("$1:$1"),0)-1),2,0)
)</f>
        <v>fl3</v>
      </c>
      <c r="AB368" t="s">
        <v>89</v>
      </c>
      <c r="AC368" t="s">
        <v>475</v>
      </c>
      <c r="AD368">
        <v>1</v>
      </c>
      <c r="AE368" t="s">
        <v>129</v>
      </c>
      <c r="AF368">
        <v>240</v>
      </c>
      <c r="AG368">
        <v>119</v>
      </c>
      <c r="AH368" t="str">
        <f>IF(OR(ISNUMBER(AC368),AC368="삭제",ISBLANK(AC368)),"",
IF(LEFT(AC368,5)="Equip",
  IF($BP$1&lt;VLOOKUP(AC368,[1]EquipTable!$1:$1048576,MATCH("업데이트순번",[1]EquipTable!$1:$1,0),0),"업데이트순번이상",""),
IF(LEFT(AC368,5)="Actor",
  IF($BY$1&lt;VLOOKUP(AC368,[2]ActorTable!$1:$1048576,MATCH("업데이트순번",[2]ActorTable!$1:$1,0),0),"업데이트순번이상",""),
"그외없음")))</f>
        <v/>
      </c>
      <c r="AI368" s="11" t="str">
        <f>IF(OR(ISNUMBER(AC368),AC368="삭제",ISBLANK(AC368)),"",
IF(LEFT(AC368,5)="Equip",IF(MID(AC368,7,1)="4","전설",""),
IF(LEFT(AC368,5)="Actor",IF(MID(AC368,7,1)="2","전설",""),
"그외없음")))</f>
        <v/>
      </c>
      <c r="AJ368" t="str">
        <f>IF(ISBLANK($AB368),"",
IF(AND($B368&gt;=VLOOKUP($AB368,$AP:$AS,3,0),$B368&lt;=VLOOKUP($AB368,$AP:$AS,4,0)),"","슬롯타입이상"))</f>
        <v/>
      </c>
      <c r="AK368" t="str">
        <f>IF(OR(
  AND(NOT(ISERROR(FIND("상자",AB368))),ISBLANK(AC368)),
  AND(ISBLANK(AB368),ISBLANK(AC368)),
  AND(NOT(ISERROR(FIND("안 지정",AB368))),ISNUMBER(AC368))),"",
IF(AND(NOT(ISERROR(FIND("상자",AB368))),NOT(ISBLANK(AC368))),"밸류불필요",
IF(AND(NOT(ISERROR(FIND("안 지정",AB368))),NOT(ISNUMBER(AC368))),"숫자필요",
IF(NOT(ISERROR(FIND("장비",AB368))),
  IFERROR(VLOOKUP(AC368,[1]EquipTable!$A:$T,MATCH("이름참고",[1]EquipTable!$1:$1,0),0),"장비없음"),
IF(NOT(ISERROR(FIND("캐릭터",AB368))),
  IFERROR(VLOOKUP(AC368,[2]ActorTable!$A:$H,MATCH("이름참고",[2]ActorTable!$1:$1,0),0),"캐릭터없음"),
"")))))</f>
        <v>미네락</v>
      </c>
      <c r="AL368">
        <v>1</v>
      </c>
      <c r="AM368" t="str">
        <f ca="1">IF(ROW()=2,AN368,OFFSET(AM368,-1,0)&amp;IF(LEN(AN368)=0,"",","&amp;AN368))</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dy":31,"sl":10},{"dy":1,"sl":11,"tp":"fl1","vl":"Actor3231","cn":1,"pt":"DI","pp":775,"pr":299},{"dy":2,"sl":11,"tp":"fl1","vl":"Actor3231","cn":1,"pt":"DI","pp":775,"pr":299},{"dy":3,"sl":11},{"dy":4,"sl":11},{"dy":5,"sl":11,"tp":"fl6","vl":"Actor3022","cn":1,"pt":"DI","pp":80,"pr":49},{"dy":6,"sl":11,"tp":"fl6","vl":"Actor3022","cn":1,"pt":"DI","pp":80,"pr":49},{"dy":7,"sl":11},{"dy":8,"sl":11},{"dy":9,"sl":11,"tp":"fl1","vl":"Actor0113","cn":1,"pt":"DI","pp":219,"pr":119},{"dy":10,"sl":11,"tp":"fl1","vl":"Actor0113","cn":1,"pt":"DI","pp":219,"pr":119},{"dy":11,"sl":11},{"dy":12,"sl":11,"tp":"fl1","vl":"Actor1141","cn":1,"pt":"DI","pp":219,"pr":119},{"dy":13,"sl":11,"tp":"fl1","vl":"Actor1141","cn":1,"pt":"DI","pp":219,"pr":119},{"dy":14,"sl":11},{"dy":15,"sl":11,"tp":"fl1","vl":"Actor2238","cn":1,"pt":"DI","pp":775,"pr":419},{"dy":16,"sl":11,"tp":"fl1","vl":"Actor2238","cn":1,"pt":"DI","pp":775,"pr":419},{"dy":17,"sl":11,"tp":"fl1","vl":"Actor2238","cn":1,"pt":"DI","pp":775,"pr":419},{"dy":18,"sl":11},{"dy":19,"sl":11,"tp":"fl6","vl":"Actor0037","cn":1,"pt":"DI","pp":90,"pr":59},{"dy":20,"sl":11,"tp":"fl6","vl":"Actor0037","cn":1,"pt":"DI","pp":90,"pr":59},{"dy":21,"sl":11},{"dy":22,"sl":11,"tp":"fl3","vl":"Actor1109","cn":1,"pt":"DI","pp":240,"pr":129},{"dy":23,"sl":11,"tp":"fl3","vl":"Actor1109","cn":1,"pt":"DI","pp":240,"pr":129},{"dy":24,"sl":11},{"dy":25,"sl":11,"tp":"fl3","vl":"Actor2120","cn":1,"pt":"DI","pp":240,"pr":119},{"dy":26,"sl":11,"tp":"fl3","vl":"Actor2120","cn":1,"pt":"DI","pp":240,"pr":119}</v>
      </c>
      <c r="AN368" t="str">
        <f ca="1">IF(AL368&lt;&gt;1,"",
"{"""&amp;A$1&amp;""":"&amp;A368
&amp;","""&amp;B$1&amp;""":"&amp;B368
&amp;IF(LEN(AA368)=0,"",","""&amp;AA$1&amp;""":"""&amp;AA368&amp;"""")
&amp;IF(LEN(AC368)=0,"",","""&amp;AC$1&amp;""":"""&amp;AC368&amp;"""")
&amp;IF(LEN(AD368)=0,"",","""&amp;AD$1&amp;""":"&amp;AD368)
&amp;IF(LEN(AE368)=0,"",","""&amp;AE$1&amp;""":"""&amp;AE368&amp;"""")
&amp;IF(LEN(AF368)=0,"",","""&amp;AF$1&amp;""":"&amp;AF368)
&amp;IF(LEN(AG368)=0,"",","""&amp;AG$1&amp;""":"&amp;AG368)&amp;"}")</f>
        <v>{"dy":26,"sl":11,"tp":"fl3","vl":"Actor2120","cn":1,"pt":"DI","pp":240,"pr":119}</v>
      </c>
    </row>
    <row r="369" spans="1:40">
      <c r="A369">
        <v>27</v>
      </c>
      <c r="B369">
        <v>11</v>
      </c>
      <c r="C369">
        <f>IF(B369&lt;=9,0,
IF(B369=10,1,2))</f>
        <v>2</v>
      </c>
      <c r="D369">
        <f ca="1">RAND()</f>
        <v>0.19318864348550757</v>
      </c>
      <c r="E369">
        <f ca="1">RAND()</f>
        <v>0.4078748959925621</v>
      </c>
      <c r="F369">
        <f ca="1">RAND()</f>
        <v>0.38052773783934779</v>
      </c>
      <c r="G369">
        <f ca="1">RAND()</f>
        <v>0.99015895171590318</v>
      </c>
      <c r="H369">
        <f ca="1">RAND()</f>
        <v>0.53793774026787855</v>
      </c>
      <c r="I369">
        <f ca="1">RAND()</f>
        <v>0.90488708187041356</v>
      </c>
      <c r="M369" t="str">
        <f ca="1">IF(LEN(J369)&lt;&gt;0,J369,VLOOKUP(D369+$B369,$BJ:$BK,MATCH($BK$1,$BJ$1:$BK$1,0),1))</f>
        <v>삭제</v>
      </c>
      <c r="N369" t="str">
        <f ca="1">IF(LEN(K369)&lt;&gt;0,
  IF(LEN($J369)=0,"두 칸 모두 입력",
  IF($J369="지정 장비",K369,INDEX($CA:$CA,MATCH(K369,$CB:$CB,0)))),
IF($M369="삭제","삭제",
IF($M369="지정 장비",VLOOKUP($E369,OFFSET($BS:$BV,0,IF($B369=6,1,IF($B369=7,2,0))),MATCH($BV$1,OFFSET($BS$1:$BV$1,0,IF($B369=6,1,IF($B369=7,2,0))),0),1),
IF(OR($M369="캐릭터 상자 일반등급",$M369="캐릭터 상자 영웅등급"),"삭제",
IF(OR($M369="지정 캐릭터",$M369="지정 캐릭터 PP",IF(ISERROR(FIND("지정 캐릭터 LBP",$M369)),0,1)),
  IF(AND(OR($B369=10,$B369=11),$M369=OFFSET($M369,-1,0)),OFFSET(N369,-1,0),VLOOKUP($E369,$BZ:$CA,MATCH($CA$1,$BZ$1:$CA$1,0),1)),
IF(OR($M369="안 지정 캐릭터 영웅등급",$M369="안 지정 캐릭터 PP 일반등급",$M369="안 지정 캐릭터 PP 영웅등급"),
  IF(AND(OR($B369=10,$B369=11),$M369=OFFSET($M369,-1,0)),OFFSET(N369,-1,0),INT($E369*100000)),
"그외없음"))))))</f>
        <v>삭제</v>
      </c>
      <c r="O369" t="str">
        <f ca="1">IF(LEN(L369)&lt;&gt;0,
  IF(OR(LEN($J369)=0,LEN($K369)=0),"세 칸 모두 입력",L369),
IF($M369="삭제","삭제",
IF(OR($M369="지정 장비",$M369="캐릭터 상자 일반등급",$M369="캐릭터 상자 영웅등급",$M369="지정 캐릭터",IF(ISERROR(FIND("지정 캐릭터 LBP",$M369)),0,1),$M369="안 지정 캐릭터 영웅등급"),1,
IF($M369="지정 캐릭터 PP",
  IF(AND(OR($B369=10,$B369=11),$M369=OFFSET($M369,-1,0)),OFFSET(O369,-1,0),
    VLOOKUP($M369,$AP:$BB,MATCH($AX$1,$AP$1:$BB$1,0),0)+INT($E369*(VLOOKUP($M369,$AP:$BB,MATCH($AY$1,$AP$1:$BB$1,0),0)-VLOOKUP($M369,$AP:$BB,MATCH($AX$1,$AP$1:$BB$1,0),0)+1))),
IF(OR($M369="안 지정 캐릭터 PP 일반등급",$M369="안 지정 캐릭터 PP 영웅등급"),
  IF(AND(OR($B369=10,$B369=11),$M369=OFFSET($M369,-1,0)),OFFSET(O369,-1,0),
    VLOOKUP($M369,$AP:$BB,MATCH($AX$1,$AP$1:$BB$1,0),0)+INT($E369*(VLOOKUP($M369,$AP:$BB,MATCH($AY$1,$AP$1:$BB$1,0),0)-VLOOKUP($M369,$AP:$BB,MATCH($AX$1,$AP$1:$BB$1,0),0)+1))),
"그외없음")))))</f>
        <v>삭제</v>
      </c>
      <c r="P369" t="str">
        <f ca="1">IF($M369="삭제","삭제",
IF($M369="지정 장비",
  IF(ISBLANK(VLOOKUP($N369,[1]EquipTable!$1:$1048576,MATCH("표준 GO pr Min",[1]EquipTable!$1:$1,0),0)),"DI",
    IF(ISBLANK(VLOOKUP($N369,[1]EquipTable!$1:$1048576,MATCH("표준 DI pr Min",[1]EquipTable!$1:$1,0),0)),"GO",
      IF(G369&lt;IF($B369&lt;=1,0.5,0.25),"DI","GO"))),
IF(OR($M369="캐릭터 상자 일반등급",$M369="캐릭터 상자 영웅등급"),"DI",
IF(OR($M369="지정 캐릭터",IF(ISERROR(FIND("지정 캐릭터 LBP",$M369)),0,1),$M369="안 지정 캐릭터 영웅등급"),"DI",
IF($M369="지정 캐릭터 PP","DI",
IF(OR($M369="안 지정 캐릭터 PP 일반등급",$M369="안 지정 캐릭터 PP 영웅등급"),"GO",
"그외없음"))))))</f>
        <v>삭제</v>
      </c>
      <c r="Q369" t="str">
        <f ca="1">IF($M369="삭제","삭제",
IF($P369="GO","삭제",
IF($M369="지정 장비",
  IF(ISBLANK(VLOOKUP($N369,[1]EquipTable!$1:$1048576,MATCH("표준 DI pp Min",[1]EquipTable!$1:$1,0),0)),"삭제",
    VLOOKUP($N369,[1]EquipTable!$1:$1048576,MATCH("표준 DI pp Min",[1]EquipTable!$1:$1,0),0)+INT($H369*(VLOOKUP($N369,[1]EquipTable!$1:$1048576,MATCH("표준 DI pp Max",[1]EquipTable!$1:$1,0),0)-VLOOKUP($N369,[1]EquipTable!$1:$1048576,MATCH("표준 DI pp Min",[1]EquipTable!$1:$1,0),0)+1))),
IF(OR($M369="캐릭터 상자 일반등급",$M369="캐릭터 상자 영웅등급"),"삭제",
IF(OR($M369="지정 캐릭터",IF(ISERROR(FIND("지정 캐릭터 LBP",$M369)),0,1)),
  IF(AND(OR($B369=10,$B369=11),$M369=OFFSET($M369,-1,0)),OFFSET(Q369,-1,0),
    IF(ISBLANK(VLOOKUP($N369,[2]ActorTable!$1:$1048576,MATCH("표준 DI pp Min",[2]ActorTable!$1:$1,0),0)),"삭제",
      INT(VLOOKUP($M369,$AP:$BC,MATCH($AZ$1,$AP$1:$BC$1,0),0)*(VLOOKUP($N369,[2]ActorTable!$1:$1048576,MATCH("표준 DI pp Min",[2]ActorTable!$1:$1,0),0)+$H369*(VLOOKUP($N369,[2]ActorTable!$1:$1048576,MATCH("표준 DI pp Max",[2]ActorTable!$1:$1,0),0)-VLOOKUP($N369,[2]ActorTable!$1:$1048576,MATCH("표준 DI pp Min",[2]ActorTable!$1:$1,0),0)+1))))),
IF($M369="안 지정 캐릭터 영웅등급",
  IF(AND(OR($B369=10,$B369=11),$M369=OFFSET($M369,-1,0)),OFFSET(Q369,-1,0),
    VLOOKUP($M369,$AP:$BC,MATCH($BB$1,$AP$1:$BC$1,0),0)+INT($H369*(VLOOKUP($M369,$AP:$BC,MATCH($BC$1,$AP$1:$BC$1,0),0)-VLOOKUP($M369,$AP:$BC,MATCH($BB$1,$AP$1:$BC$1,0),0)+1))),
IF($M369="지정 캐릭터 PP",
  IF(AND(OR($B369=10,$B369=11),$M369=OFFSET($M369,-1,0)),OFFSET(Q369,-1,0),
    INT($O369*VLOOKUP($M369,$AP:$BC,MATCH($AZ$1,$AP$1:$BC$1,0),0)*IF($O369&lt;=15,1,1+($O369-15)^0.5/8)*CHOOSE(MID($N369,7,1)+1,1,1.25,2))),
"그외없음")))))))</f>
        <v>삭제</v>
      </c>
      <c r="R369" t="str">
        <f ca="1">IF($M369="삭제","삭제",
IF($M369="지정 장비",
  IF($P369="DI",
    VLOOKUP($N369,[1]EquipTable!$1:$1048576,MATCH("표준 DI pr Min",[1]EquipTable!$1:$1,0),0)+INT($I369*(VLOOKUP($N369,[1]EquipTable!$1:$1048576,MATCH("표준 DI pr Max",[1]EquipTable!$1:$1,0),0)-VLOOKUP($N369,[1]EquipTable!$1:$1048576,MATCH("표준 DI pr Min",[1]EquipTable!$1:$1,0),0)+1)),
    ROUNDDOWN(VLOOKUP($N369,[1]EquipTable!$1:$1048576,MATCH("표준 GO pr Min",[1]EquipTable!$1:$1,0),0)+INT($I369*(VLOOKUP($N369,[1]EquipTable!$1:$1048576,MATCH("표준 GO pr Max",[1]EquipTable!$1:$1,0),0)-VLOOKUP($N369,[1]EquipTable!$1:$1048576,MATCH("표준 GO pr Min",[1]EquipTable!$1:$1,0),0)+100)),-2)),
IF(OR($M369="캐릭터 상자 일반등급",$M369="캐릭터 상자 영웅등급"),VLOOKUP($M369,$AP:$BC,MATCH($AZ$1,$AP$1:$BC$1,0),0),
IF(OR($M369="지정 캐릭터",IF(ISERROR(FIND("지정 캐릭터 LBP",$M369)),0,1)),
  IF(AND(OR($B369=10,$B369=11),$M369=OFFSET($M369,-1,0)),OFFSET(R369,-1,0),
    INT(VLOOKUP($M369,$AP:$BC,MATCH($AZ$1,$AP$1:$BC$1,0),0)*(VLOOKUP($N369,[2]ActorTable!$1:$1048576,MATCH("표준 DI pr Min",[2]ActorTable!$1:$1,0),0)+$I369*(VLOOKUP($N369,[2]ActorTable!$1:$1048576,MATCH("표준 DI pr Max",[2]ActorTable!$1:$1,0),0)-VLOOKUP($N369,[2]ActorTable!$1:$1048576,MATCH("표준 DI pr Min",[2]ActorTable!$1:$1,0),0)+1)))),
IF($M369="안 지정 캐릭터 영웅등급",
  IF(AND(OR($B369=10,$B369=11),$M369=OFFSET($M369,-1,0)),OFFSET(R369,-1,0),
    VLOOKUP($M369,$AP:$BC,MATCH($AZ$1,$AP$1:$BC$1,0),0)+INT($I369*(VLOOKUP($M369,$AP:$BC,MATCH($BA$1,$AP$1:$BC$1,0),0)-VLOOKUP($M369,$AP:$BC,MATCH($AZ$1,$AP$1:$BC$1,0),0)+1))),
IF($M369="지정 캐릭터 PP",
  IF(AND(OR($B369=10,$B369=11),$M369=OFFSET($M369,-1,0)),OFFSET(R369,-1,0),
    INT($O369*VLOOKUP($M369,$AP:$BC,MATCH($AZ$1,$AP$1:$BC$1,0),0)*IF($O369&lt;=15,1,1+($O369-15)^0.5/8)*CHOOSE(MID($N369,7,1)+1,1,1.25,2)*(VLOOKUP($M369,$AP:$BC,MATCH($BA$1,$AP$1:$BC$1,0),0)+$I369*(VLOOKUP($M369,$AP:$BC,MATCH($BB$1,$AP$1:$BC$1,0),0)-VLOOKUP($M369,$AP:$BC,MATCH($BA$1,$AP$1:$BC$1,0),0))))),
IF(OR($M369="안 지정 캐릭터 PP 일반등급",$M369="안 지정 캐릭터 PP 영웅등급"),
  IF(AND(OR($B369=10,$B369=11),$M369=OFFSET($M369,-1,0)),OFFSET(R369,-1,0),
    $O369*VLOOKUP($M369,$AP:$BC,MATCH($AZ$1,$AP$1:$BC$1,0),0)),
"그외없음")))))))</f>
        <v>삭제</v>
      </c>
      <c r="S369" t="str">
        <f ca="1">IF(OR(ISNUMBER(N369),N369="삭제",ISBLANK(N369)),"",
IF(LEFT(N369,5)="Equip",
  IF($BP$1&lt;VLOOKUP(N369,[1]EquipTable!$1:$1048576,MATCH("업데이트순번",[1]EquipTable!$1:$1,0),0),"업데이트순번이상",""),
IF(LEFT(N369,5)="Actor",
  IF($BY$1&lt;VLOOKUP(N369,[2]ActorTable!$1:$1048576,MATCH("업데이트순번",[2]ActorTable!$1:$1,0),0),"업데이트순번이상",""),
"그외없음")))</f>
        <v/>
      </c>
      <c r="T369" t="str">
        <f ca="1">IF(OR(ISNUMBER(N369),N369="삭제",ISBLANK(N369)),"",
IF(LEFT(N369,5)="Equip",IF(MID(N369,7,1)="4","전설",""),
IF(LEFT(N369,5)="Actor",IF(MID(N369,7,1)="2","전설",""),
"그외없음")))</f>
        <v/>
      </c>
      <c r="AA369" t="str">
        <f ca="1">IF(ISBLANK(AB369),"",
VLOOKUP(AB369,OFFSET(INDIRECT("$A:$B"),0,MATCH(AB$1&amp;"_Verify",INDIRECT("$1:$1"),0)-1),2,0)
)</f>
        <v/>
      </c>
      <c r="AH369" t="str">
        <f>IF(OR(ISNUMBER(AC369),AC369="삭제",ISBLANK(AC369)),"",
IF(LEFT(AC369,5)="Equip",
  IF($BP$1&lt;VLOOKUP(AC369,[1]EquipTable!$1:$1048576,MATCH("업데이트순번",[1]EquipTable!$1:$1,0),0),"업데이트순번이상",""),
IF(LEFT(AC369,5)="Actor",
  IF($BY$1&lt;VLOOKUP(AC369,[2]ActorTable!$1:$1048576,MATCH("업데이트순번",[2]ActorTable!$1:$1,0),0),"업데이트순번이상",""),
"그외없음")))</f>
        <v/>
      </c>
      <c r="AI369" s="11" t="str">
        <f>IF(OR(ISNUMBER(AC369),AC369="삭제",ISBLANK(AC369)),"",
IF(LEFT(AC369,5)="Equip",IF(MID(AC369,7,1)="4","전설",""),
IF(LEFT(AC369,5)="Actor",IF(MID(AC369,7,1)="2","전설",""),
"그외없음")))</f>
        <v/>
      </c>
      <c r="AJ369" t="str">
        <f>IF(ISBLANK($AB369),"",
IF(AND($B369&gt;=VLOOKUP($AB369,$AP:$AS,3,0),$B369&lt;=VLOOKUP($AB369,$AP:$AS,4,0)),"","슬롯타입이상"))</f>
        <v/>
      </c>
      <c r="AK369" t="str">
        <f>IF(OR(
  AND(NOT(ISERROR(FIND("상자",AB369))),ISBLANK(AC369)),
  AND(ISBLANK(AB369),ISBLANK(AC369)),
  AND(NOT(ISERROR(FIND("안 지정",AB369))),ISNUMBER(AC369))),"",
IF(AND(NOT(ISERROR(FIND("상자",AB369))),NOT(ISBLANK(AC369))),"밸류불필요",
IF(AND(NOT(ISERROR(FIND("안 지정",AB369))),NOT(ISNUMBER(AC369))),"숫자필요",
IF(NOT(ISERROR(FIND("장비",AB369))),
  IFERROR(VLOOKUP(AC369,[1]EquipTable!$A:$T,MATCH("이름참고",[1]EquipTable!$1:$1,0),0),"장비없음"),
IF(NOT(ISERROR(FIND("캐릭터",AB369))),
  IFERROR(VLOOKUP(AC369,[2]ActorTable!$A:$H,MATCH("이름참고",[2]ActorTable!$1:$1,0),0),"캐릭터없음"),
"")))))</f>
        <v/>
      </c>
      <c r="AL369">
        <v>1</v>
      </c>
      <c r="AM369" t="str">
        <f ca="1">IF(ROW()=2,AN369,OFFSET(AM369,-1,0)&amp;IF(LEN(AN369)=0,"",","&amp;AN369))</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dy":31,"sl":10},{"dy":1,"sl":11,"tp":"fl1","vl":"Actor3231","cn":1,"pt":"DI","pp":775,"pr":299},{"dy":2,"sl":11,"tp":"fl1","vl":"Actor3231","cn":1,"pt":"DI","pp":775,"pr":299},{"dy":3,"sl":11},{"dy":4,"sl":11},{"dy":5,"sl":11,"tp":"fl6","vl":"Actor3022","cn":1,"pt":"DI","pp":80,"pr":49},{"dy":6,"sl":11,"tp":"fl6","vl":"Actor3022","cn":1,"pt":"DI","pp":80,"pr":49},{"dy":7,"sl":11},{"dy":8,"sl":11},{"dy":9,"sl":11,"tp":"fl1","vl":"Actor0113","cn":1,"pt":"DI","pp":219,"pr":119},{"dy":10,"sl":11,"tp":"fl1","vl":"Actor0113","cn":1,"pt":"DI","pp":219,"pr":119},{"dy":11,"sl":11},{"dy":12,"sl":11,"tp":"fl1","vl":"Actor1141","cn":1,"pt":"DI","pp":219,"pr":119},{"dy":13,"sl":11,"tp":"fl1","vl":"Actor1141","cn":1,"pt":"DI","pp":219,"pr":119},{"dy":14,"sl":11},{"dy":15,"sl":11,"tp":"fl1","vl":"Actor2238","cn":1,"pt":"DI","pp":775,"pr":419},{"dy":16,"sl":11,"tp":"fl1","vl":"Actor2238","cn":1,"pt":"DI","pp":775,"pr":419},{"dy":17,"sl":11,"tp":"fl1","vl":"Actor2238","cn":1,"pt":"DI","pp":775,"pr":419},{"dy":18,"sl":11},{"dy":19,"sl":11,"tp":"fl6","vl":"Actor0037","cn":1,"pt":"DI","pp":90,"pr":59},{"dy":20,"sl":11,"tp":"fl6","vl":"Actor0037","cn":1,"pt":"DI","pp":90,"pr":59},{"dy":21,"sl":11},{"dy":22,"sl":11,"tp":"fl3","vl":"Actor1109","cn":1,"pt":"DI","pp":240,"pr":129},{"dy":23,"sl":11,"tp":"fl3","vl":"Actor1109","cn":1,"pt":"DI","pp":240,"pr":129},{"dy":24,"sl":11},{"dy":25,"sl":11,"tp":"fl3","vl":"Actor2120","cn":1,"pt":"DI","pp":240,"pr":119},{"dy":26,"sl":11,"tp":"fl3","vl":"Actor2120","cn":1,"pt":"DI","pp":240,"pr":119},{"dy":27,"sl":11}</v>
      </c>
      <c r="AN369" t="str">
        <f ca="1">IF(AL369&lt;&gt;1,"",
"{"""&amp;A$1&amp;""":"&amp;A369
&amp;","""&amp;B$1&amp;""":"&amp;B369
&amp;IF(LEN(AA369)=0,"",","""&amp;AA$1&amp;""":"""&amp;AA369&amp;"""")
&amp;IF(LEN(AC369)=0,"",","""&amp;AC$1&amp;""":"""&amp;AC369&amp;"""")
&amp;IF(LEN(AD369)=0,"",","""&amp;AD$1&amp;""":"&amp;AD369)
&amp;IF(LEN(AE369)=0,"",","""&amp;AE$1&amp;""":"""&amp;AE369&amp;"""")
&amp;IF(LEN(AF369)=0,"",","""&amp;AF$1&amp;""":"&amp;AF369)
&amp;IF(LEN(AG369)=0,"",","""&amp;AG$1&amp;""":"&amp;AG369)&amp;"}")</f>
        <v>{"dy":27,"sl":11}</v>
      </c>
    </row>
    <row r="370" spans="1:40">
      <c r="A370">
        <v>28</v>
      </c>
      <c r="B370">
        <v>11</v>
      </c>
      <c r="C370">
        <f>IF(B370&lt;=9,0,
IF(B370=10,1,2))</f>
        <v>2</v>
      </c>
      <c r="D370">
        <f ca="1">RAND()</f>
        <v>0.17031637004202049</v>
      </c>
      <c r="E370">
        <f ca="1">RAND()</f>
        <v>0.53502895640673664</v>
      </c>
      <c r="F370">
        <f ca="1">RAND()</f>
        <v>0.61013231774916687</v>
      </c>
      <c r="G370">
        <f ca="1">RAND()</f>
        <v>9.3487378222236295E-2</v>
      </c>
      <c r="H370">
        <f ca="1">RAND()</f>
        <v>0.38338560909175967</v>
      </c>
      <c r="I370">
        <f ca="1">RAND()</f>
        <v>0.52512232224418987</v>
      </c>
      <c r="M370" t="str">
        <f ca="1">IF(LEN(J370)&lt;&gt;0,J370,VLOOKUP(D370+$B370,$BJ:$BK,MATCH($BK$1,$BJ$1:$BK$1,0),1))</f>
        <v>삭제</v>
      </c>
      <c r="N370" t="str">
        <f ca="1">IF(LEN(K370)&lt;&gt;0,
  IF(LEN($J370)=0,"두 칸 모두 입력",
  IF($J370="지정 장비",K370,INDEX($CA:$CA,MATCH(K370,$CB:$CB,0)))),
IF($M370="삭제","삭제",
IF($M370="지정 장비",VLOOKUP($E370,OFFSET($BS:$BV,0,IF($B370=6,1,IF($B370=7,2,0))),MATCH($BV$1,OFFSET($BS$1:$BV$1,0,IF($B370=6,1,IF($B370=7,2,0))),0),1),
IF(OR($M370="캐릭터 상자 일반등급",$M370="캐릭터 상자 영웅등급"),"삭제",
IF(OR($M370="지정 캐릭터",$M370="지정 캐릭터 PP",IF(ISERROR(FIND("지정 캐릭터 LBP",$M370)),0,1)),
  IF(AND(OR($B370=10,$B370=11),$M370=OFFSET($M370,-1,0)),OFFSET(N370,-1,0),VLOOKUP($E370,$BZ:$CA,MATCH($CA$1,$BZ$1:$CA$1,0),1)),
IF(OR($M370="안 지정 캐릭터 영웅등급",$M370="안 지정 캐릭터 PP 일반등급",$M370="안 지정 캐릭터 PP 영웅등급"),
  IF(AND(OR($B370=10,$B370=11),$M370=OFFSET($M370,-1,0)),OFFSET(N370,-1,0),INT($E370*100000)),
"그외없음"))))))</f>
        <v>삭제</v>
      </c>
      <c r="O370" t="str">
        <f ca="1">IF(LEN(L370)&lt;&gt;0,
  IF(OR(LEN($J370)=0,LEN($K370)=0),"세 칸 모두 입력",L370),
IF($M370="삭제","삭제",
IF(OR($M370="지정 장비",$M370="캐릭터 상자 일반등급",$M370="캐릭터 상자 영웅등급",$M370="지정 캐릭터",IF(ISERROR(FIND("지정 캐릭터 LBP",$M370)),0,1),$M370="안 지정 캐릭터 영웅등급"),1,
IF($M370="지정 캐릭터 PP",
  IF(AND(OR($B370=10,$B370=11),$M370=OFFSET($M370,-1,0)),OFFSET(O370,-1,0),
    VLOOKUP($M370,$AP:$BB,MATCH($AX$1,$AP$1:$BB$1,0),0)+INT($E370*(VLOOKUP($M370,$AP:$BB,MATCH($AY$1,$AP$1:$BB$1,0),0)-VLOOKUP($M370,$AP:$BB,MATCH($AX$1,$AP$1:$BB$1,0),0)+1))),
IF(OR($M370="안 지정 캐릭터 PP 일반등급",$M370="안 지정 캐릭터 PP 영웅등급"),
  IF(AND(OR($B370=10,$B370=11),$M370=OFFSET($M370,-1,0)),OFFSET(O370,-1,0),
    VLOOKUP($M370,$AP:$BB,MATCH($AX$1,$AP$1:$BB$1,0),0)+INT($E370*(VLOOKUP($M370,$AP:$BB,MATCH($AY$1,$AP$1:$BB$1,0),0)-VLOOKUP($M370,$AP:$BB,MATCH($AX$1,$AP$1:$BB$1,0),0)+1))),
"그외없음")))))</f>
        <v>삭제</v>
      </c>
      <c r="P370" t="str">
        <f ca="1">IF($M370="삭제","삭제",
IF($M370="지정 장비",
  IF(ISBLANK(VLOOKUP($N370,[1]EquipTable!$1:$1048576,MATCH("표준 GO pr Min",[1]EquipTable!$1:$1,0),0)),"DI",
    IF(ISBLANK(VLOOKUP($N370,[1]EquipTable!$1:$1048576,MATCH("표준 DI pr Min",[1]EquipTable!$1:$1,0),0)),"GO",
      IF(G370&lt;IF($B370&lt;=1,0.5,0.25),"DI","GO"))),
IF(OR($M370="캐릭터 상자 일반등급",$M370="캐릭터 상자 영웅등급"),"DI",
IF(OR($M370="지정 캐릭터",IF(ISERROR(FIND("지정 캐릭터 LBP",$M370)),0,1),$M370="안 지정 캐릭터 영웅등급"),"DI",
IF($M370="지정 캐릭터 PP","DI",
IF(OR($M370="안 지정 캐릭터 PP 일반등급",$M370="안 지정 캐릭터 PP 영웅등급"),"GO",
"그외없음"))))))</f>
        <v>삭제</v>
      </c>
      <c r="Q370" t="str">
        <f ca="1">IF($M370="삭제","삭제",
IF($P370="GO","삭제",
IF($M370="지정 장비",
  IF(ISBLANK(VLOOKUP($N370,[1]EquipTable!$1:$1048576,MATCH("표준 DI pp Min",[1]EquipTable!$1:$1,0),0)),"삭제",
    VLOOKUP($N370,[1]EquipTable!$1:$1048576,MATCH("표준 DI pp Min",[1]EquipTable!$1:$1,0),0)+INT($H370*(VLOOKUP($N370,[1]EquipTable!$1:$1048576,MATCH("표준 DI pp Max",[1]EquipTable!$1:$1,0),0)-VLOOKUP($N370,[1]EquipTable!$1:$1048576,MATCH("표준 DI pp Min",[1]EquipTable!$1:$1,0),0)+1))),
IF(OR($M370="캐릭터 상자 일반등급",$M370="캐릭터 상자 영웅등급"),"삭제",
IF(OR($M370="지정 캐릭터",IF(ISERROR(FIND("지정 캐릭터 LBP",$M370)),0,1)),
  IF(AND(OR($B370=10,$B370=11),$M370=OFFSET($M370,-1,0)),OFFSET(Q370,-1,0),
    IF(ISBLANK(VLOOKUP($N370,[2]ActorTable!$1:$1048576,MATCH("표준 DI pp Min",[2]ActorTable!$1:$1,0),0)),"삭제",
      INT(VLOOKUP($M370,$AP:$BC,MATCH($AZ$1,$AP$1:$BC$1,0),0)*(VLOOKUP($N370,[2]ActorTable!$1:$1048576,MATCH("표준 DI pp Min",[2]ActorTable!$1:$1,0),0)+$H370*(VLOOKUP($N370,[2]ActorTable!$1:$1048576,MATCH("표준 DI pp Max",[2]ActorTable!$1:$1,0),0)-VLOOKUP($N370,[2]ActorTable!$1:$1048576,MATCH("표준 DI pp Min",[2]ActorTable!$1:$1,0),0)+1))))),
IF($M370="안 지정 캐릭터 영웅등급",
  IF(AND(OR($B370=10,$B370=11),$M370=OFFSET($M370,-1,0)),OFFSET(Q370,-1,0),
    VLOOKUP($M370,$AP:$BC,MATCH($BB$1,$AP$1:$BC$1,0),0)+INT($H370*(VLOOKUP($M370,$AP:$BC,MATCH($BC$1,$AP$1:$BC$1,0),0)-VLOOKUP($M370,$AP:$BC,MATCH($BB$1,$AP$1:$BC$1,0),0)+1))),
IF($M370="지정 캐릭터 PP",
  IF(AND(OR($B370=10,$B370=11),$M370=OFFSET($M370,-1,0)),OFFSET(Q370,-1,0),
    INT($O370*VLOOKUP($M370,$AP:$BC,MATCH($AZ$1,$AP$1:$BC$1,0),0)*IF($O370&lt;=15,1,1+($O370-15)^0.5/8)*CHOOSE(MID($N370,7,1)+1,1,1.25,2))),
"그외없음")))))))</f>
        <v>삭제</v>
      </c>
      <c r="R370" t="str">
        <f ca="1">IF($M370="삭제","삭제",
IF($M370="지정 장비",
  IF($P370="DI",
    VLOOKUP($N370,[1]EquipTable!$1:$1048576,MATCH("표준 DI pr Min",[1]EquipTable!$1:$1,0),0)+INT($I370*(VLOOKUP($N370,[1]EquipTable!$1:$1048576,MATCH("표준 DI pr Max",[1]EquipTable!$1:$1,0),0)-VLOOKUP($N370,[1]EquipTable!$1:$1048576,MATCH("표준 DI pr Min",[1]EquipTable!$1:$1,0),0)+1)),
    ROUNDDOWN(VLOOKUP($N370,[1]EquipTable!$1:$1048576,MATCH("표준 GO pr Min",[1]EquipTable!$1:$1,0),0)+INT($I370*(VLOOKUP($N370,[1]EquipTable!$1:$1048576,MATCH("표준 GO pr Max",[1]EquipTable!$1:$1,0),0)-VLOOKUP($N370,[1]EquipTable!$1:$1048576,MATCH("표준 GO pr Min",[1]EquipTable!$1:$1,0),0)+100)),-2)),
IF(OR($M370="캐릭터 상자 일반등급",$M370="캐릭터 상자 영웅등급"),VLOOKUP($M370,$AP:$BC,MATCH($AZ$1,$AP$1:$BC$1,0),0),
IF(OR($M370="지정 캐릭터",IF(ISERROR(FIND("지정 캐릭터 LBP",$M370)),0,1)),
  IF(AND(OR($B370=10,$B370=11),$M370=OFFSET($M370,-1,0)),OFFSET(R370,-1,0),
    INT(VLOOKUP($M370,$AP:$BC,MATCH($AZ$1,$AP$1:$BC$1,0),0)*(VLOOKUP($N370,[2]ActorTable!$1:$1048576,MATCH("표준 DI pr Min",[2]ActorTable!$1:$1,0),0)+$I370*(VLOOKUP($N370,[2]ActorTable!$1:$1048576,MATCH("표준 DI pr Max",[2]ActorTable!$1:$1,0),0)-VLOOKUP($N370,[2]ActorTable!$1:$1048576,MATCH("표준 DI pr Min",[2]ActorTable!$1:$1,0),0)+1)))),
IF($M370="안 지정 캐릭터 영웅등급",
  IF(AND(OR($B370=10,$B370=11),$M370=OFFSET($M370,-1,0)),OFFSET(R370,-1,0),
    VLOOKUP($M370,$AP:$BC,MATCH($AZ$1,$AP$1:$BC$1,0),0)+INT($I370*(VLOOKUP($M370,$AP:$BC,MATCH($BA$1,$AP$1:$BC$1,0),0)-VLOOKUP($M370,$AP:$BC,MATCH($AZ$1,$AP$1:$BC$1,0),0)+1))),
IF($M370="지정 캐릭터 PP",
  IF(AND(OR($B370=10,$B370=11),$M370=OFFSET($M370,-1,0)),OFFSET(R370,-1,0),
    INT($O370*VLOOKUP($M370,$AP:$BC,MATCH($AZ$1,$AP$1:$BC$1,0),0)*IF($O370&lt;=15,1,1+($O370-15)^0.5/8)*CHOOSE(MID($N370,7,1)+1,1,1.25,2)*(VLOOKUP($M370,$AP:$BC,MATCH($BA$1,$AP$1:$BC$1,0),0)+$I370*(VLOOKUP($M370,$AP:$BC,MATCH($BB$1,$AP$1:$BC$1,0),0)-VLOOKUP($M370,$AP:$BC,MATCH($BA$1,$AP$1:$BC$1,0),0))))),
IF(OR($M370="안 지정 캐릭터 PP 일반등급",$M370="안 지정 캐릭터 PP 영웅등급"),
  IF(AND(OR($B370=10,$B370=11),$M370=OFFSET($M370,-1,0)),OFFSET(R370,-1,0),
    $O370*VLOOKUP($M370,$AP:$BC,MATCH($AZ$1,$AP$1:$BC$1,0),0)),
"그외없음")))))))</f>
        <v>삭제</v>
      </c>
      <c r="S370" t="str">
        <f ca="1">IF(OR(ISNUMBER(N370),N370="삭제",ISBLANK(N370)),"",
IF(LEFT(N370,5)="Equip",
  IF($BP$1&lt;VLOOKUP(N370,[1]EquipTable!$1:$1048576,MATCH("업데이트순번",[1]EquipTable!$1:$1,0),0),"업데이트순번이상",""),
IF(LEFT(N370,5)="Actor",
  IF($BY$1&lt;VLOOKUP(N370,[2]ActorTable!$1:$1048576,MATCH("업데이트순번",[2]ActorTable!$1:$1,0),0),"업데이트순번이상",""),
"그외없음")))</f>
        <v/>
      </c>
      <c r="T370" t="str">
        <f ca="1">IF(OR(ISNUMBER(N370),N370="삭제",ISBLANK(N370)),"",
IF(LEFT(N370,5)="Equip",IF(MID(N370,7,1)="4","전설",""),
IF(LEFT(N370,5)="Actor",IF(MID(N370,7,1)="2","전설",""),
"그외없음")))</f>
        <v/>
      </c>
      <c r="AA370" t="str">
        <f ca="1">IF(ISBLANK(AB370),"",
VLOOKUP(AB370,OFFSET(INDIRECT("$A:$B"),0,MATCH(AB$1&amp;"_Verify",INDIRECT("$1:$1"),0)-1),2,0)
)</f>
        <v>fl6</v>
      </c>
      <c r="AB370" t="s">
        <v>439</v>
      </c>
      <c r="AC370" t="s">
        <v>474</v>
      </c>
      <c r="AD370">
        <v>1</v>
      </c>
      <c r="AE370" t="s">
        <v>129</v>
      </c>
      <c r="AF370">
        <v>90</v>
      </c>
      <c r="AG370">
        <v>59</v>
      </c>
      <c r="AH370" t="str">
        <f>IF(OR(ISNUMBER(AC370),AC370="삭제",ISBLANK(AC370)),"",
IF(LEFT(AC370,5)="Equip",
  IF($BP$1&lt;VLOOKUP(AC370,[1]EquipTable!$1:$1048576,MATCH("업데이트순번",[1]EquipTable!$1:$1,0),0),"업데이트순번이상",""),
IF(LEFT(AC370,5)="Actor",
  IF($BY$1&lt;VLOOKUP(AC370,[2]ActorTable!$1:$1048576,MATCH("업데이트순번",[2]ActorTable!$1:$1,0),0),"업데이트순번이상",""),
"그외없음")))</f>
        <v/>
      </c>
      <c r="AI370" s="11" t="str">
        <f>IF(OR(ISNUMBER(AC370),AC370="삭제",ISBLANK(AC370)),"",
IF(LEFT(AC370,5)="Equip",IF(MID(AC370,7,1)="4","전설",""),
IF(LEFT(AC370,5)="Actor",IF(MID(AC370,7,1)="2","전설",""),
"그외없음")))</f>
        <v/>
      </c>
      <c r="AJ370" t="str">
        <f>IF(ISBLANK($AB370),"",
IF(AND($B370&gt;=VLOOKUP($AB370,$AP:$AS,3,0),$B370&lt;=VLOOKUP($AB370,$AP:$AS,4,0)),"","슬롯타입이상"))</f>
        <v/>
      </c>
      <c r="AK370" t="str">
        <f>IF(OR(
  AND(NOT(ISERROR(FIND("상자",AB370))),ISBLANK(AC370)),
  AND(ISBLANK(AB370),ISBLANK(AC370)),
  AND(NOT(ISERROR(FIND("안 지정",AB370))),ISNUMBER(AC370))),"",
IF(AND(NOT(ISERROR(FIND("상자",AB370))),NOT(ISBLANK(AC370))),"밸류불필요",
IF(AND(NOT(ISERROR(FIND("안 지정",AB370))),NOT(ISNUMBER(AC370))),"숫자필요",
IF(NOT(ISERROR(FIND("장비",AB370))),
  IFERROR(VLOOKUP(AC370,[1]EquipTable!$A:$T,MATCH("이름참고",[1]EquipTable!$1:$1,0),0),"장비없음"),
IF(NOT(ISERROR(FIND("캐릭터",AB370))),
  IFERROR(VLOOKUP(AC370,[2]ActorTable!$A:$H,MATCH("이름참고",[2]ActorTable!$1:$1,0),0),"캐릭터없음"),
"")))))</f>
        <v>러센트</v>
      </c>
      <c r="AL370">
        <v>1</v>
      </c>
      <c r="AM370" t="str">
        <f ca="1">IF(ROW()=2,AN370,OFFSET(AM370,-1,0)&amp;IF(LEN(AN370)=0,"",","&amp;AN370))</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dy":31,"sl":10},{"dy":1,"sl":11,"tp":"fl1","vl":"Actor3231","cn":1,"pt":"DI","pp":775,"pr":299},{"dy":2,"sl":11,"tp":"fl1","vl":"Actor3231","cn":1,"pt":"DI","pp":775,"pr":299},{"dy":3,"sl":11},{"dy":4,"sl":11},{"dy":5,"sl":11,"tp":"fl6","vl":"Actor3022","cn":1,"pt":"DI","pp":80,"pr":49},{"dy":6,"sl":11,"tp":"fl6","vl":"Actor3022","cn":1,"pt":"DI","pp":80,"pr":49},{"dy":7,"sl":11},{"dy":8,"sl":11},{"dy":9,"sl":11,"tp":"fl1","vl":"Actor0113","cn":1,"pt":"DI","pp":219,"pr":119},{"dy":10,"sl":11,"tp":"fl1","vl":"Actor0113","cn":1,"pt":"DI","pp":219,"pr":119},{"dy":11,"sl":11},{"dy":12,"sl":11,"tp":"fl1","vl":"Actor1141","cn":1,"pt":"DI","pp":219,"pr":119},{"dy":13,"sl":11,"tp":"fl1","vl":"Actor1141","cn":1,"pt":"DI","pp":219,"pr":119},{"dy":14,"sl":11},{"dy":15,"sl":11,"tp":"fl1","vl":"Actor2238","cn":1,"pt":"DI","pp":775,"pr":419},{"dy":16,"sl":11,"tp":"fl1","vl":"Actor2238","cn":1,"pt":"DI","pp":775,"pr":419},{"dy":17,"sl":11,"tp":"fl1","vl":"Actor2238","cn":1,"pt":"DI","pp":775,"pr":419},{"dy":18,"sl":11},{"dy":19,"sl":11,"tp":"fl6","vl":"Actor0037","cn":1,"pt":"DI","pp":90,"pr":59},{"dy":20,"sl":11,"tp":"fl6","vl":"Actor0037","cn":1,"pt":"DI","pp":90,"pr":59},{"dy":21,"sl":11},{"dy":22,"sl":11,"tp":"fl3","vl":"Actor1109","cn":1,"pt":"DI","pp":240,"pr":129},{"dy":23,"sl":11,"tp":"fl3","vl":"Actor1109","cn":1,"pt":"DI","pp":240,"pr":129},{"dy":24,"sl":11},{"dy":25,"sl":11,"tp":"fl3","vl":"Actor2120","cn":1,"pt":"DI","pp":240,"pr":119},{"dy":26,"sl":11,"tp":"fl3","vl":"Actor2120","cn":1,"pt":"DI","pp":240,"pr":119},{"dy":27,"sl":11},{"dy":28,"sl":11,"tp":"fl6","vl":"Actor0024","cn":1,"pt":"DI","pp":90,"pr":59}</v>
      </c>
      <c r="AN370" t="str">
        <f ca="1">IF(AL370&lt;&gt;1,"",
"{"""&amp;A$1&amp;""":"&amp;A370
&amp;","""&amp;B$1&amp;""":"&amp;B370
&amp;IF(LEN(AA370)=0,"",","""&amp;AA$1&amp;""":"""&amp;AA370&amp;"""")
&amp;IF(LEN(AC370)=0,"",","""&amp;AC$1&amp;""":"""&amp;AC370&amp;"""")
&amp;IF(LEN(AD370)=0,"",","""&amp;AD$1&amp;""":"&amp;AD370)
&amp;IF(LEN(AE370)=0,"",","""&amp;AE$1&amp;""":"""&amp;AE370&amp;"""")
&amp;IF(LEN(AF370)=0,"",","""&amp;AF$1&amp;""":"&amp;AF370)
&amp;IF(LEN(AG370)=0,"",","""&amp;AG$1&amp;""":"&amp;AG370)&amp;"}")</f>
        <v>{"dy":28,"sl":11,"tp":"fl6","vl":"Actor0024","cn":1,"pt":"DI","pp":90,"pr":59}</v>
      </c>
    </row>
    <row r="371" spans="1:40">
      <c r="A371">
        <v>29</v>
      </c>
      <c r="B371">
        <v>11</v>
      </c>
      <c r="C371">
        <f>IF(B371&lt;=9,0,
IF(B371=10,1,2))</f>
        <v>2</v>
      </c>
      <c r="D371">
        <f ca="1">RAND()</f>
        <v>0.82907517404682451</v>
      </c>
      <c r="E371">
        <f ca="1">RAND()</f>
        <v>3.0267173174910011E-2</v>
      </c>
      <c r="F371">
        <f ca="1">RAND()</f>
        <v>0.20502320138905683</v>
      </c>
      <c r="G371">
        <f ca="1">RAND()</f>
        <v>4.3784823871875433E-2</v>
      </c>
      <c r="H371">
        <f ca="1">RAND()</f>
        <v>0.92065474049904772</v>
      </c>
      <c r="I371">
        <f ca="1">RAND()</f>
        <v>0.33173194400287531</v>
      </c>
      <c r="M371" t="str">
        <f ca="1">IF(LEN(J371)&lt;&gt;0,J371,VLOOKUP(D371+$B371,$BJ:$BK,MATCH($BK$1,$BJ$1:$BK$1,0),1))</f>
        <v>삭제</v>
      </c>
      <c r="N371" t="str">
        <f ca="1">IF(LEN(K371)&lt;&gt;0,
  IF(LEN($J371)=0,"두 칸 모두 입력",
  IF($J371="지정 장비",K371,INDEX($CA:$CA,MATCH(K371,$CB:$CB,0)))),
IF($M371="삭제","삭제",
IF($M371="지정 장비",VLOOKUP($E371,OFFSET($BS:$BV,0,IF($B371=6,1,IF($B371=7,2,0))),MATCH($BV$1,OFFSET($BS$1:$BV$1,0,IF($B371=6,1,IF($B371=7,2,0))),0),1),
IF(OR($M371="캐릭터 상자 일반등급",$M371="캐릭터 상자 영웅등급"),"삭제",
IF(OR($M371="지정 캐릭터",$M371="지정 캐릭터 PP",IF(ISERROR(FIND("지정 캐릭터 LBP",$M371)),0,1)),
  IF(AND(OR($B371=10,$B371=11),$M371=OFFSET($M371,-1,0)),OFFSET(N371,-1,0),VLOOKUP($E371,$BZ:$CA,MATCH($CA$1,$BZ$1:$CA$1,0),1)),
IF(OR($M371="안 지정 캐릭터 영웅등급",$M371="안 지정 캐릭터 PP 일반등급",$M371="안 지정 캐릭터 PP 영웅등급"),
  IF(AND(OR($B371=10,$B371=11),$M371=OFFSET($M371,-1,0)),OFFSET(N371,-1,0),INT($E371*100000)),
"그외없음"))))))</f>
        <v>삭제</v>
      </c>
      <c r="O371" t="str">
        <f ca="1">IF(LEN(L371)&lt;&gt;0,
  IF(OR(LEN($J371)=0,LEN($K371)=0),"세 칸 모두 입력",L371),
IF($M371="삭제","삭제",
IF(OR($M371="지정 장비",$M371="캐릭터 상자 일반등급",$M371="캐릭터 상자 영웅등급",$M371="지정 캐릭터",IF(ISERROR(FIND("지정 캐릭터 LBP",$M371)),0,1),$M371="안 지정 캐릭터 영웅등급"),1,
IF($M371="지정 캐릭터 PP",
  IF(AND(OR($B371=10,$B371=11),$M371=OFFSET($M371,-1,0)),OFFSET(O371,-1,0),
    VLOOKUP($M371,$AP:$BB,MATCH($AX$1,$AP$1:$BB$1,0),0)+INT($E371*(VLOOKUP($M371,$AP:$BB,MATCH($AY$1,$AP$1:$BB$1,0),0)-VLOOKUP($M371,$AP:$BB,MATCH($AX$1,$AP$1:$BB$1,0),0)+1))),
IF(OR($M371="안 지정 캐릭터 PP 일반등급",$M371="안 지정 캐릭터 PP 영웅등급"),
  IF(AND(OR($B371=10,$B371=11),$M371=OFFSET($M371,-1,0)),OFFSET(O371,-1,0),
    VLOOKUP($M371,$AP:$BB,MATCH($AX$1,$AP$1:$BB$1,0),0)+INT($E371*(VLOOKUP($M371,$AP:$BB,MATCH($AY$1,$AP$1:$BB$1,0),0)-VLOOKUP($M371,$AP:$BB,MATCH($AX$1,$AP$1:$BB$1,0),0)+1))),
"그외없음")))))</f>
        <v>삭제</v>
      </c>
      <c r="P371" t="str">
        <f ca="1">IF($M371="삭제","삭제",
IF($M371="지정 장비",
  IF(ISBLANK(VLOOKUP($N371,[1]EquipTable!$1:$1048576,MATCH("표준 GO pr Min",[1]EquipTable!$1:$1,0),0)),"DI",
    IF(ISBLANK(VLOOKUP($N371,[1]EquipTable!$1:$1048576,MATCH("표준 DI pr Min",[1]EquipTable!$1:$1,0),0)),"GO",
      IF(G371&lt;IF($B371&lt;=1,0.5,0.25),"DI","GO"))),
IF(OR($M371="캐릭터 상자 일반등급",$M371="캐릭터 상자 영웅등급"),"DI",
IF(OR($M371="지정 캐릭터",IF(ISERROR(FIND("지정 캐릭터 LBP",$M371)),0,1),$M371="안 지정 캐릭터 영웅등급"),"DI",
IF($M371="지정 캐릭터 PP","DI",
IF(OR($M371="안 지정 캐릭터 PP 일반등급",$M371="안 지정 캐릭터 PP 영웅등급"),"GO",
"그외없음"))))))</f>
        <v>삭제</v>
      </c>
      <c r="Q371" t="str">
        <f ca="1">IF($M371="삭제","삭제",
IF($P371="GO","삭제",
IF($M371="지정 장비",
  IF(ISBLANK(VLOOKUP($N371,[1]EquipTable!$1:$1048576,MATCH("표준 DI pp Min",[1]EquipTable!$1:$1,0),0)),"삭제",
    VLOOKUP($N371,[1]EquipTable!$1:$1048576,MATCH("표준 DI pp Min",[1]EquipTable!$1:$1,0),0)+INT($H371*(VLOOKUP($N371,[1]EquipTable!$1:$1048576,MATCH("표준 DI pp Max",[1]EquipTable!$1:$1,0),0)-VLOOKUP($N371,[1]EquipTable!$1:$1048576,MATCH("표준 DI pp Min",[1]EquipTable!$1:$1,0),0)+1))),
IF(OR($M371="캐릭터 상자 일반등급",$M371="캐릭터 상자 영웅등급"),"삭제",
IF(OR($M371="지정 캐릭터",IF(ISERROR(FIND("지정 캐릭터 LBP",$M371)),0,1)),
  IF(AND(OR($B371=10,$B371=11),$M371=OFFSET($M371,-1,0)),OFFSET(Q371,-1,0),
    IF(ISBLANK(VLOOKUP($N371,[2]ActorTable!$1:$1048576,MATCH("표준 DI pp Min",[2]ActorTable!$1:$1,0),0)),"삭제",
      INT(VLOOKUP($M371,$AP:$BC,MATCH($AZ$1,$AP$1:$BC$1,0),0)*(VLOOKUP($N371,[2]ActorTable!$1:$1048576,MATCH("표준 DI pp Min",[2]ActorTable!$1:$1,0),0)+$H371*(VLOOKUP($N371,[2]ActorTable!$1:$1048576,MATCH("표준 DI pp Max",[2]ActorTable!$1:$1,0),0)-VLOOKUP($N371,[2]ActorTable!$1:$1048576,MATCH("표준 DI pp Min",[2]ActorTable!$1:$1,0),0)+1))))),
IF($M371="안 지정 캐릭터 영웅등급",
  IF(AND(OR($B371=10,$B371=11),$M371=OFFSET($M371,-1,0)),OFFSET(Q371,-1,0),
    VLOOKUP($M371,$AP:$BC,MATCH($BB$1,$AP$1:$BC$1,0),0)+INT($H371*(VLOOKUP($M371,$AP:$BC,MATCH($BC$1,$AP$1:$BC$1,0),0)-VLOOKUP($M371,$AP:$BC,MATCH($BB$1,$AP$1:$BC$1,0),0)+1))),
IF($M371="지정 캐릭터 PP",
  IF(AND(OR($B371=10,$B371=11),$M371=OFFSET($M371,-1,0)),OFFSET(Q371,-1,0),
    INT($O371*VLOOKUP($M371,$AP:$BC,MATCH($AZ$1,$AP$1:$BC$1,0),0)*IF($O371&lt;=15,1,1+($O371-15)^0.5/8)*CHOOSE(MID($N371,7,1)+1,1,1.25,2))),
"그외없음")))))))</f>
        <v>삭제</v>
      </c>
      <c r="R371" t="str">
        <f ca="1">IF($M371="삭제","삭제",
IF($M371="지정 장비",
  IF($P371="DI",
    VLOOKUP($N371,[1]EquipTable!$1:$1048576,MATCH("표준 DI pr Min",[1]EquipTable!$1:$1,0),0)+INT($I371*(VLOOKUP($N371,[1]EquipTable!$1:$1048576,MATCH("표준 DI pr Max",[1]EquipTable!$1:$1,0),0)-VLOOKUP($N371,[1]EquipTable!$1:$1048576,MATCH("표준 DI pr Min",[1]EquipTable!$1:$1,0),0)+1)),
    ROUNDDOWN(VLOOKUP($N371,[1]EquipTable!$1:$1048576,MATCH("표준 GO pr Min",[1]EquipTable!$1:$1,0),0)+INT($I371*(VLOOKUP($N371,[1]EquipTable!$1:$1048576,MATCH("표준 GO pr Max",[1]EquipTable!$1:$1,0),0)-VLOOKUP($N371,[1]EquipTable!$1:$1048576,MATCH("표준 GO pr Min",[1]EquipTable!$1:$1,0),0)+100)),-2)),
IF(OR($M371="캐릭터 상자 일반등급",$M371="캐릭터 상자 영웅등급"),VLOOKUP($M371,$AP:$BC,MATCH($AZ$1,$AP$1:$BC$1,0),0),
IF(OR($M371="지정 캐릭터",IF(ISERROR(FIND("지정 캐릭터 LBP",$M371)),0,1)),
  IF(AND(OR($B371=10,$B371=11),$M371=OFFSET($M371,-1,0)),OFFSET(R371,-1,0),
    INT(VLOOKUP($M371,$AP:$BC,MATCH($AZ$1,$AP$1:$BC$1,0),0)*(VLOOKUP($N371,[2]ActorTable!$1:$1048576,MATCH("표준 DI pr Min",[2]ActorTable!$1:$1,0),0)+$I371*(VLOOKUP($N371,[2]ActorTable!$1:$1048576,MATCH("표준 DI pr Max",[2]ActorTable!$1:$1,0),0)-VLOOKUP($N371,[2]ActorTable!$1:$1048576,MATCH("표준 DI pr Min",[2]ActorTable!$1:$1,0),0)+1)))),
IF($M371="안 지정 캐릭터 영웅등급",
  IF(AND(OR($B371=10,$B371=11),$M371=OFFSET($M371,-1,0)),OFFSET(R371,-1,0),
    VLOOKUP($M371,$AP:$BC,MATCH($AZ$1,$AP$1:$BC$1,0),0)+INT($I371*(VLOOKUP($M371,$AP:$BC,MATCH($BA$1,$AP$1:$BC$1,0),0)-VLOOKUP($M371,$AP:$BC,MATCH($AZ$1,$AP$1:$BC$1,0),0)+1))),
IF($M371="지정 캐릭터 PP",
  IF(AND(OR($B371=10,$B371=11),$M371=OFFSET($M371,-1,0)),OFFSET(R371,-1,0),
    INT($O371*VLOOKUP($M371,$AP:$BC,MATCH($AZ$1,$AP$1:$BC$1,0),0)*IF($O371&lt;=15,1,1+($O371-15)^0.5/8)*CHOOSE(MID($N371,7,1)+1,1,1.25,2)*(VLOOKUP($M371,$AP:$BC,MATCH($BA$1,$AP$1:$BC$1,0),0)+$I371*(VLOOKUP($M371,$AP:$BC,MATCH($BB$1,$AP$1:$BC$1,0),0)-VLOOKUP($M371,$AP:$BC,MATCH($BA$1,$AP$1:$BC$1,0),0))))),
IF(OR($M371="안 지정 캐릭터 PP 일반등급",$M371="안 지정 캐릭터 PP 영웅등급"),
  IF(AND(OR($B371=10,$B371=11),$M371=OFFSET($M371,-1,0)),OFFSET(R371,-1,0),
    $O371*VLOOKUP($M371,$AP:$BC,MATCH($AZ$1,$AP$1:$BC$1,0),0)),
"그외없음")))))))</f>
        <v>삭제</v>
      </c>
      <c r="S371" t="str">
        <f ca="1">IF(OR(ISNUMBER(N371),N371="삭제",ISBLANK(N371)),"",
IF(LEFT(N371,5)="Equip",
  IF($BP$1&lt;VLOOKUP(N371,[1]EquipTable!$1:$1048576,MATCH("업데이트순번",[1]EquipTable!$1:$1,0),0),"업데이트순번이상",""),
IF(LEFT(N371,5)="Actor",
  IF($BY$1&lt;VLOOKUP(N371,[2]ActorTable!$1:$1048576,MATCH("업데이트순번",[2]ActorTable!$1:$1,0),0),"업데이트순번이상",""),
"그외없음")))</f>
        <v/>
      </c>
      <c r="T371" t="str">
        <f ca="1">IF(OR(ISNUMBER(N371),N371="삭제",ISBLANK(N371)),"",
IF(LEFT(N371,5)="Equip",IF(MID(N371,7,1)="4","전설",""),
IF(LEFT(N371,5)="Actor",IF(MID(N371,7,1)="2","전설",""),
"그외없음")))</f>
        <v/>
      </c>
      <c r="AA371" t="str">
        <f ca="1">IF(ISBLANK(AB371),"",
VLOOKUP(AB371,OFFSET(INDIRECT("$A:$B"),0,MATCH(AB$1&amp;"_Verify",INDIRECT("$1:$1"),0)-1),2,0)
)</f>
        <v>fl6</v>
      </c>
      <c r="AB371" t="s">
        <v>439</v>
      </c>
      <c r="AC371" t="s">
        <v>474</v>
      </c>
      <c r="AD371">
        <v>1</v>
      </c>
      <c r="AE371" t="s">
        <v>129</v>
      </c>
      <c r="AF371">
        <v>90</v>
      </c>
      <c r="AG371">
        <v>59</v>
      </c>
      <c r="AH371" t="str">
        <f>IF(OR(ISNUMBER(AC371),AC371="삭제",ISBLANK(AC371)),"",
IF(LEFT(AC371,5)="Equip",
  IF($BP$1&lt;VLOOKUP(AC371,[1]EquipTable!$1:$1048576,MATCH("업데이트순번",[1]EquipTable!$1:$1,0),0),"업데이트순번이상",""),
IF(LEFT(AC371,5)="Actor",
  IF($BY$1&lt;VLOOKUP(AC371,[2]ActorTable!$1:$1048576,MATCH("업데이트순번",[2]ActorTable!$1:$1,0),0),"업데이트순번이상",""),
"그외없음")))</f>
        <v/>
      </c>
      <c r="AI371" s="11" t="str">
        <f>IF(OR(ISNUMBER(AC371),AC371="삭제",ISBLANK(AC371)),"",
IF(LEFT(AC371,5)="Equip",IF(MID(AC371,7,1)="4","전설",""),
IF(LEFT(AC371,5)="Actor",IF(MID(AC371,7,1)="2","전설",""),
"그외없음")))</f>
        <v/>
      </c>
      <c r="AJ371" t="str">
        <f>IF(ISBLANK($AB371),"",
IF(AND($B371&gt;=VLOOKUP($AB371,$AP:$AS,3,0),$B371&lt;=VLOOKUP($AB371,$AP:$AS,4,0)),"","슬롯타입이상"))</f>
        <v/>
      </c>
      <c r="AK371" t="str">
        <f>IF(OR(
  AND(NOT(ISERROR(FIND("상자",AB371))),ISBLANK(AC371)),
  AND(ISBLANK(AB371),ISBLANK(AC371)),
  AND(NOT(ISERROR(FIND("안 지정",AB371))),ISNUMBER(AC371))),"",
IF(AND(NOT(ISERROR(FIND("상자",AB371))),NOT(ISBLANK(AC371))),"밸류불필요",
IF(AND(NOT(ISERROR(FIND("안 지정",AB371))),NOT(ISNUMBER(AC371))),"숫자필요",
IF(NOT(ISERROR(FIND("장비",AB371))),
  IFERROR(VLOOKUP(AC371,[1]EquipTable!$A:$T,MATCH("이름참고",[1]EquipTable!$1:$1,0),0),"장비없음"),
IF(NOT(ISERROR(FIND("캐릭터",AB371))),
  IFERROR(VLOOKUP(AC371,[2]ActorTable!$A:$H,MATCH("이름참고",[2]ActorTable!$1:$1,0),0),"캐릭터없음"),
"")))))</f>
        <v>러센트</v>
      </c>
      <c r="AL371">
        <v>1</v>
      </c>
      <c r="AM371" t="str">
        <f ca="1">IF(ROW()=2,AN371,OFFSET(AM371,-1,0)&amp;IF(LEN(AN371)=0,"",","&amp;AN371))</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dy":31,"sl":10},{"dy":1,"sl":11,"tp":"fl1","vl":"Actor3231","cn":1,"pt":"DI","pp":775,"pr":299},{"dy":2,"sl":11,"tp":"fl1","vl":"Actor3231","cn":1,"pt":"DI","pp":775,"pr":299},{"dy":3,"sl":11},{"dy":4,"sl":11},{"dy":5,"sl":11,"tp":"fl6","vl":"Actor3022","cn":1,"pt":"DI","pp":80,"pr":49},{"dy":6,"sl":11,"tp":"fl6","vl":"Actor3022","cn":1,"pt":"DI","pp":80,"pr":49},{"dy":7,"sl":11},{"dy":8,"sl":11},{"dy":9,"sl":11,"tp":"fl1","vl":"Actor0113","cn":1,"pt":"DI","pp":219,"pr":119},{"dy":10,"sl":11,"tp":"fl1","vl":"Actor0113","cn":1,"pt":"DI","pp":219,"pr":119},{"dy":11,"sl":11},{"dy":12,"sl":11,"tp":"fl1","vl":"Actor1141","cn":1,"pt":"DI","pp":219,"pr":119},{"dy":13,"sl":11,"tp":"fl1","vl":"Actor1141","cn":1,"pt":"DI","pp":219,"pr":119},{"dy":14,"sl":11},{"dy":15,"sl":11,"tp":"fl1","vl":"Actor2238","cn":1,"pt":"DI","pp":775,"pr":419},{"dy":16,"sl":11,"tp":"fl1","vl":"Actor2238","cn":1,"pt":"DI","pp":775,"pr":419},{"dy":17,"sl":11,"tp":"fl1","vl":"Actor2238","cn":1,"pt":"DI","pp":775,"pr":419},{"dy":18,"sl":11},{"dy":19,"sl":11,"tp":"fl6","vl":"Actor0037","cn":1,"pt":"DI","pp":90,"pr":59},{"dy":20,"sl":11,"tp":"fl6","vl":"Actor0037","cn":1,"pt":"DI","pp":90,"pr":59},{"dy":21,"sl":11},{"dy":22,"sl":11,"tp":"fl3","vl":"Actor1109","cn":1,"pt":"DI","pp":240,"pr":129},{"dy":23,"sl":11,"tp":"fl3","vl":"Actor1109","cn":1,"pt":"DI","pp":240,"pr":129},{"dy":24,"sl":11},{"dy":25,"sl":11,"tp":"fl3","vl":"Actor2120","cn":1,"pt":"DI","pp":240,"pr":119},{"dy":26,"sl":11,"tp":"fl3","vl":"Actor2120","cn":1,"pt":"DI","pp":240,"pr":119},{"dy":27,"sl":11},{"dy":28,"sl":11,"tp":"fl6","vl":"Actor0024","cn":1,"pt":"DI","pp":90,"pr":59},{"dy":29,"sl":11,"tp":"fl6","vl":"Actor0024","cn":1,"pt":"DI","pp":90,"pr":59}</v>
      </c>
      <c r="AN371" t="str">
        <f ca="1">IF(AL371&lt;&gt;1,"",
"{"""&amp;A$1&amp;""":"&amp;A371
&amp;","""&amp;B$1&amp;""":"&amp;B371
&amp;IF(LEN(AA371)=0,"",","""&amp;AA$1&amp;""":"""&amp;AA371&amp;"""")
&amp;IF(LEN(AC371)=0,"",","""&amp;AC$1&amp;""":"""&amp;AC371&amp;"""")
&amp;IF(LEN(AD371)=0,"",","""&amp;AD$1&amp;""":"&amp;AD371)
&amp;IF(LEN(AE371)=0,"",","""&amp;AE$1&amp;""":"""&amp;AE371&amp;"""")
&amp;IF(LEN(AF371)=0,"",","""&amp;AF$1&amp;""":"&amp;AF371)
&amp;IF(LEN(AG371)=0,"",","""&amp;AG$1&amp;""":"&amp;AG371)&amp;"}")</f>
        <v>{"dy":29,"sl":11,"tp":"fl6","vl":"Actor0024","cn":1,"pt":"DI","pp":90,"pr":59}</v>
      </c>
    </row>
    <row r="372" spans="1:40">
      <c r="A372">
        <v>30</v>
      </c>
      <c r="B372">
        <v>11</v>
      </c>
      <c r="C372">
        <f>IF(B372&lt;=9,0,
IF(B372=10,1,2))</f>
        <v>2</v>
      </c>
      <c r="D372">
        <f ca="1">RAND()</f>
        <v>0.89221426204257881</v>
      </c>
      <c r="E372">
        <f ca="1">RAND()</f>
        <v>0.28694585712205956</v>
      </c>
      <c r="F372">
        <f ca="1">RAND()</f>
        <v>3.1179552905590935E-2</v>
      </c>
      <c r="G372">
        <f ca="1">RAND()</f>
        <v>0.19498352005959563</v>
      </c>
      <c r="H372">
        <f ca="1">RAND()</f>
        <v>0.69741290680999768</v>
      </c>
      <c r="I372">
        <f ca="1">RAND()</f>
        <v>5.3086057447583102E-2</v>
      </c>
      <c r="M372" t="str">
        <f ca="1">IF(LEN(J372)&lt;&gt;0,J372,VLOOKUP(D372+$B372,$BJ:$BK,MATCH($BK$1,$BJ$1:$BK$1,0),1))</f>
        <v>삭제</v>
      </c>
      <c r="N372" t="str">
        <f ca="1">IF(LEN(K372)&lt;&gt;0,
  IF(LEN($J372)=0,"두 칸 모두 입력",
  IF($J372="지정 장비",K372,INDEX($CA:$CA,MATCH(K372,$CB:$CB,0)))),
IF($M372="삭제","삭제",
IF($M372="지정 장비",VLOOKUP($E372,OFFSET($BS:$BV,0,IF($B372=6,1,IF($B372=7,2,0))),MATCH($BV$1,OFFSET($BS$1:$BV$1,0,IF($B372=6,1,IF($B372=7,2,0))),0),1),
IF(OR($M372="캐릭터 상자 일반등급",$M372="캐릭터 상자 영웅등급"),"삭제",
IF(OR($M372="지정 캐릭터",$M372="지정 캐릭터 PP",IF(ISERROR(FIND("지정 캐릭터 LBP",$M372)),0,1)),
  IF(AND(OR($B372=10,$B372=11),$M372=OFFSET($M372,-1,0)),OFFSET(N372,-1,0),VLOOKUP($E372,$BZ:$CA,MATCH($CA$1,$BZ$1:$CA$1,0),1)),
IF(OR($M372="안 지정 캐릭터 영웅등급",$M372="안 지정 캐릭터 PP 일반등급",$M372="안 지정 캐릭터 PP 영웅등급"),
  IF(AND(OR($B372=10,$B372=11),$M372=OFFSET($M372,-1,0)),OFFSET(N372,-1,0),INT($E372*100000)),
"그외없음"))))))</f>
        <v>삭제</v>
      </c>
      <c r="O372" t="str">
        <f ca="1">IF(LEN(L372)&lt;&gt;0,
  IF(OR(LEN($J372)=0,LEN($K372)=0),"세 칸 모두 입력",L372),
IF($M372="삭제","삭제",
IF(OR($M372="지정 장비",$M372="캐릭터 상자 일반등급",$M372="캐릭터 상자 영웅등급",$M372="지정 캐릭터",IF(ISERROR(FIND("지정 캐릭터 LBP",$M372)),0,1),$M372="안 지정 캐릭터 영웅등급"),1,
IF($M372="지정 캐릭터 PP",
  IF(AND(OR($B372=10,$B372=11),$M372=OFFSET($M372,-1,0)),OFFSET(O372,-1,0),
    VLOOKUP($M372,$AP:$BB,MATCH($AX$1,$AP$1:$BB$1,0),0)+INT($E372*(VLOOKUP($M372,$AP:$BB,MATCH($AY$1,$AP$1:$BB$1,0),0)-VLOOKUP($M372,$AP:$BB,MATCH($AX$1,$AP$1:$BB$1,0),0)+1))),
IF(OR($M372="안 지정 캐릭터 PP 일반등급",$M372="안 지정 캐릭터 PP 영웅등급"),
  IF(AND(OR($B372=10,$B372=11),$M372=OFFSET($M372,-1,0)),OFFSET(O372,-1,0),
    VLOOKUP($M372,$AP:$BB,MATCH($AX$1,$AP$1:$BB$1,0),0)+INT($E372*(VLOOKUP($M372,$AP:$BB,MATCH($AY$1,$AP$1:$BB$1,0),0)-VLOOKUP($M372,$AP:$BB,MATCH($AX$1,$AP$1:$BB$1,0),0)+1))),
"그외없음")))))</f>
        <v>삭제</v>
      </c>
      <c r="P372" t="str">
        <f ca="1">IF($M372="삭제","삭제",
IF($M372="지정 장비",
  IF(ISBLANK(VLOOKUP($N372,[1]EquipTable!$1:$1048576,MATCH("표준 GO pr Min",[1]EquipTable!$1:$1,0),0)),"DI",
    IF(ISBLANK(VLOOKUP($N372,[1]EquipTable!$1:$1048576,MATCH("표준 DI pr Min",[1]EquipTable!$1:$1,0),0)),"GO",
      IF(G372&lt;IF($B372&lt;=1,0.5,0.25),"DI","GO"))),
IF(OR($M372="캐릭터 상자 일반등급",$M372="캐릭터 상자 영웅등급"),"DI",
IF(OR($M372="지정 캐릭터",IF(ISERROR(FIND("지정 캐릭터 LBP",$M372)),0,1),$M372="안 지정 캐릭터 영웅등급"),"DI",
IF($M372="지정 캐릭터 PP","DI",
IF(OR($M372="안 지정 캐릭터 PP 일반등급",$M372="안 지정 캐릭터 PP 영웅등급"),"GO",
"그외없음"))))))</f>
        <v>삭제</v>
      </c>
      <c r="Q372" t="str">
        <f ca="1">IF($M372="삭제","삭제",
IF($P372="GO","삭제",
IF($M372="지정 장비",
  IF(ISBLANK(VLOOKUP($N372,[1]EquipTable!$1:$1048576,MATCH("표준 DI pp Min",[1]EquipTable!$1:$1,0),0)),"삭제",
    VLOOKUP($N372,[1]EquipTable!$1:$1048576,MATCH("표준 DI pp Min",[1]EquipTable!$1:$1,0),0)+INT($H372*(VLOOKUP($N372,[1]EquipTable!$1:$1048576,MATCH("표준 DI pp Max",[1]EquipTable!$1:$1,0),0)-VLOOKUP($N372,[1]EquipTable!$1:$1048576,MATCH("표준 DI pp Min",[1]EquipTable!$1:$1,0),0)+1))),
IF(OR($M372="캐릭터 상자 일반등급",$M372="캐릭터 상자 영웅등급"),"삭제",
IF(OR($M372="지정 캐릭터",IF(ISERROR(FIND("지정 캐릭터 LBP",$M372)),0,1)),
  IF(AND(OR($B372=10,$B372=11),$M372=OFFSET($M372,-1,0)),OFFSET(Q372,-1,0),
    IF(ISBLANK(VLOOKUP($N372,[2]ActorTable!$1:$1048576,MATCH("표준 DI pp Min",[2]ActorTable!$1:$1,0),0)),"삭제",
      INT(VLOOKUP($M372,$AP:$BC,MATCH($AZ$1,$AP$1:$BC$1,0),0)*(VLOOKUP($N372,[2]ActorTable!$1:$1048576,MATCH("표준 DI pp Min",[2]ActorTable!$1:$1,0),0)+$H372*(VLOOKUP($N372,[2]ActorTable!$1:$1048576,MATCH("표준 DI pp Max",[2]ActorTable!$1:$1,0),0)-VLOOKUP($N372,[2]ActorTable!$1:$1048576,MATCH("표준 DI pp Min",[2]ActorTable!$1:$1,0),0)+1))))),
IF($M372="안 지정 캐릭터 영웅등급",
  IF(AND(OR($B372=10,$B372=11),$M372=OFFSET($M372,-1,0)),OFFSET(Q372,-1,0),
    VLOOKUP($M372,$AP:$BC,MATCH($BB$1,$AP$1:$BC$1,0),0)+INT($H372*(VLOOKUP($M372,$AP:$BC,MATCH($BC$1,$AP$1:$BC$1,0),0)-VLOOKUP($M372,$AP:$BC,MATCH($BB$1,$AP$1:$BC$1,0),0)+1))),
IF($M372="지정 캐릭터 PP",
  IF(AND(OR($B372=10,$B372=11),$M372=OFFSET($M372,-1,0)),OFFSET(Q372,-1,0),
    INT($O372*VLOOKUP($M372,$AP:$BC,MATCH($AZ$1,$AP$1:$BC$1,0),0)*IF($O372&lt;=15,1,1+($O372-15)^0.5/8)*CHOOSE(MID($N372,7,1)+1,1,1.25,2))),
"그외없음")))))))</f>
        <v>삭제</v>
      </c>
      <c r="R372" t="str">
        <f ca="1">IF($M372="삭제","삭제",
IF($M372="지정 장비",
  IF($P372="DI",
    VLOOKUP($N372,[1]EquipTable!$1:$1048576,MATCH("표준 DI pr Min",[1]EquipTable!$1:$1,0),0)+INT($I372*(VLOOKUP($N372,[1]EquipTable!$1:$1048576,MATCH("표준 DI pr Max",[1]EquipTable!$1:$1,0),0)-VLOOKUP($N372,[1]EquipTable!$1:$1048576,MATCH("표준 DI pr Min",[1]EquipTable!$1:$1,0),0)+1)),
    ROUNDDOWN(VLOOKUP($N372,[1]EquipTable!$1:$1048576,MATCH("표준 GO pr Min",[1]EquipTable!$1:$1,0),0)+INT($I372*(VLOOKUP($N372,[1]EquipTable!$1:$1048576,MATCH("표준 GO pr Max",[1]EquipTable!$1:$1,0),0)-VLOOKUP($N372,[1]EquipTable!$1:$1048576,MATCH("표준 GO pr Min",[1]EquipTable!$1:$1,0),0)+100)),-2)),
IF(OR($M372="캐릭터 상자 일반등급",$M372="캐릭터 상자 영웅등급"),VLOOKUP($M372,$AP:$BC,MATCH($AZ$1,$AP$1:$BC$1,0),0),
IF(OR($M372="지정 캐릭터",IF(ISERROR(FIND("지정 캐릭터 LBP",$M372)),0,1)),
  IF(AND(OR($B372=10,$B372=11),$M372=OFFSET($M372,-1,0)),OFFSET(R372,-1,0),
    INT(VLOOKUP($M372,$AP:$BC,MATCH($AZ$1,$AP$1:$BC$1,0),0)*(VLOOKUP($N372,[2]ActorTable!$1:$1048576,MATCH("표준 DI pr Min",[2]ActorTable!$1:$1,0),0)+$I372*(VLOOKUP($N372,[2]ActorTable!$1:$1048576,MATCH("표준 DI pr Max",[2]ActorTable!$1:$1,0),0)-VLOOKUP($N372,[2]ActorTable!$1:$1048576,MATCH("표준 DI pr Min",[2]ActorTable!$1:$1,0),0)+1)))),
IF($M372="안 지정 캐릭터 영웅등급",
  IF(AND(OR($B372=10,$B372=11),$M372=OFFSET($M372,-1,0)),OFFSET(R372,-1,0),
    VLOOKUP($M372,$AP:$BC,MATCH($AZ$1,$AP$1:$BC$1,0),0)+INT($I372*(VLOOKUP($M372,$AP:$BC,MATCH($BA$1,$AP$1:$BC$1,0),0)-VLOOKUP($M372,$AP:$BC,MATCH($AZ$1,$AP$1:$BC$1,0),0)+1))),
IF($M372="지정 캐릭터 PP",
  IF(AND(OR($B372=10,$B372=11),$M372=OFFSET($M372,-1,0)),OFFSET(R372,-1,0),
    INT($O372*VLOOKUP($M372,$AP:$BC,MATCH($AZ$1,$AP$1:$BC$1,0),0)*IF($O372&lt;=15,1,1+($O372-15)^0.5/8)*CHOOSE(MID($N372,7,1)+1,1,1.25,2)*(VLOOKUP($M372,$AP:$BC,MATCH($BA$1,$AP$1:$BC$1,0),0)+$I372*(VLOOKUP($M372,$AP:$BC,MATCH($BB$1,$AP$1:$BC$1,0),0)-VLOOKUP($M372,$AP:$BC,MATCH($BA$1,$AP$1:$BC$1,0),0))))),
IF(OR($M372="안 지정 캐릭터 PP 일반등급",$M372="안 지정 캐릭터 PP 영웅등급"),
  IF(AND(OR($B372=10,$B372=11),$M372=OFFSET($M372,-1,0)),OFFSET(R372,-1,0),
    $O372*VLOOKUP($M372,$AP:$BC,MATCH($AZ$1,$AP$1:$BC$1,0),0)),
"그외없음")))))))</f>
        <v>삭제</v>
      </c>
      <c r="S372" t="str">
        <f ca="1">IF(OR(ISNUMBER(N372),N372="삭제",ISBLANK(N372)),"",
IF(LEFT(N372,5)="Equip",
  IF($BP$1&lt;VLOOKUP(N372,[1]EquipTable!$1:$1048576,MATCH("업데이트순번",[1]EquipTable!$1:$1,0),0),"업데이트순번이상",""),
IF(LEFT(N372,5)="Actor",
  IF($BY$1&lt;VLOOKUP(N372,[2]ActorTable!$1:$1048576,MATCH("업데이트순번",[2]ActorTable!$1:$1,0),0),"업데이트순번이상",""),
"그외없음")))</f>
        <v/>
      </c>
      <c r="T372" t="str">
        <f ca="1">IF(OR(ISNUMBER(N372),N372="삭제",ISBLANK(N372)),"",
IF(LEFT(N372,5)="Equip",IF(MID(N372,7,1)="4","전설",""),
IF(LEFT(N372,5)="Actor",IF(MID(N372,7,1)="2","전설",""),
"그외없음")))</f>
        <v/>
      </c>
      <c r="AA372" t="str">
        <f ca="1">IF(ISBLANK(AB372),"",
VLOOKUP(AB372,OFFSET(INDIRECT("$A:$B"),0,MATCH(AB$1&amp;"_Verify",INDIRECT("$1:$1"),0)-1),2,0)
)</f>
        <v/>
      </c>
      <c r="AH372" t="str">
        <f>IF(OR(ISNUMBER(AC372),AC372="삭제",ISBLANK(AC372)),"",
IF(LEFT(AC372,5)="Equip",
  IF($BP$1&lt;VLOOKUP(AC372,[1]EquipTable!$1:$1048576,MATCH("업데이트순번",[1]EquipTable!$1:$1,0),0),"업데이트순번이상",""),
IF(LEFT(AC372,5)="Actor",
  IF($BY$1&lt;VLOOKUP(AC372,[2]ActorTable!$1:$1048576,MATCH("업데이트순번",[2]ActorTable!$1:$1,0),0),"업데이트순번이상",""),
"그외없음")))</f>
        <v/>
      </c>
      <c r="AI372" s="11" t="str">
        <f>IF(OR(ISNUMBER(AC372),AC372="삭제",ISBLANK(AC372)),"",
IF(LEFT(AC372,5)="Equip",IF(MID(AC372,7,1)="4","전설",""),
IF(LEFT(AC372,5)="Actor",IF(MID(AC372,7,1)="2","전설",""),
"그외없음")))</f>
        <v/>
      </c>
      <c r="AJ372" t="str">
        <f>IF(ISBLANK($AB372),"",
IF(AND($B372&gt;=VLOOKUP($AB372,$AP:$AS,3,0),$B372&lt;=VLOOKUP($AB372,$AP:$AS,4,0)),"","슬롯타입이상"))</f>
        <v/>
      </c>
      <c r="AK372" t="str">
        <f>IF(OR(
  AND(NOT(ISERROR(FIND("상자",AB372))),ISBLANK(AC372)),
  AND(ISBLANK(AB372),ISBLANK(AC372)),
  AND(NOT(ISERROR(FIND("안 지정",AB372))),ISNUMBER(AC372))),"",
IF(AND(NOT(ISERROR(FIND("상자",AB372))),NOT(ISBLANK(AC372))),"밸류불필요",
IF(AND(NOT(ISERROR(FIND("안 지정",AB372))),NOT(ISNUMBER(AC372))),"숫자필요",
IF(NOT(ISERROR(FIND("장비",AB372))),
  IFERROR(VLOOKUP(AC372,[1]EquipTable!$A:$T,MATCH("이름참고",[1]EquipTable!$1:$1,0),0),"장비없음"),
IF(NOT(ISERROR(FIND("캐릭터",AB372))),
  IFERROR(VLOOKUP(AC372,[2]ActorTable!$A:$H,MATCH("이름참고",[2]ActorTable!$1:$1,0),0),"캐릭터없음"),
"")))))</f>
        <v/>
      </c>
      <c r="AL372">
        <v>1</v>
      </c>
      <c r="AM372" t="str">
        <f ca="1">IF(ROW()=2,AN372,OFFSET(AM372,-1,0)&amp;IF(LEN(AN372)=0,"",","&amp;AN372))</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dy":31,"sl":10},{"dy":1,"sl":11,"tp":"fl1","vl":"Actor3231","cn":1,"pt":"DI","pp":775,"pr":299},{"dy":2,"sl":11,"tp":"fl1","vl":"Actor3231","cn":1,"pt":"DI","pp":775,"pr":299},{"dy":3,"sl":11},{"dy":4,"sl":11},{"dy":5,"sl":11,"tp":"fl6","vl":"Actor3022","cn":1,"pt":"DI","pp":80,"pr":49},{"dy":6,"sl":11,"tp":"fl6","vl":"Actor3022","cn":1,"pt":"DI","pp":80,"pr":49},{"dy":7,"sl":11},{"dy":8,"sl":11},{"dy":9,"sl":11,"tp":"fl1","vl":"Actor0113","cn":1,"pt":"DI","pp":219,"pr":119},{"dy":10,"sl":11,"tp":"fl1","vl":"Actor0113","cn":1,"pt":"DI","pp":219,"pr":119},{"dy":11,"sl":11},{"dy":12,"sl":11,"tp":"fl1","vl":"Actor1141","cn":1,"pt":"DI","pp":219,"pr":119},{"dy":13,"sl":11,"tp":"fl1","vl":"Actor1141","cn":1,"pt":"DI","pp":219,"pr":119},{"dy":14,"sl":11},{"dy":15,"sl":11,"tp":"fl1","vl":"Actor2238","cn":1,"pt":"DI","pp":775,"pr":419},{"dy":16,"sl":11,"tp":"fl1","vl":"Actor2238","cn":1,"pt":"DI","pp":775,"pr":419},{"dy":17,"sl":11,"tp":"fl1","vl":"Actor2238","cn":1,"pt":"DI","pp":775,"pr":419},{"dy":18,"sl":11},{"dy":19,"sl":11,"tp":"fl6","vl":"Actor0037","cn":1,"pt":"DI","pp":90,"pr":59},{"dy":20,"sl":11,"tp":"fl6","vl":"Actor0037","cn":1,"pt":"DI","pp":90,"pr":59},{"dy":21,"sl":11},{"dy":22,"sl":11,"tp":"fl3","vl":"Actor1109","cn":1,"pt":"DI","pp":240,"pr":129},{"dy":23,"sl":11,"tp":"fl3","vl":"Actor1109","cn":1,"pt":"DI","pp":240,"pr":129},{"dy":24,"sl":11},{"dy":25,"sl":11,"tp":"fl3","vl":"Actor2120","cn":1,"pt":"DI","pp":240,"pr":119},{"dy":26,"sl":11,"tp":"fl3","vl":"Actor2120","cn":1,"pt":"DI","pp":240,"pr":119},{"dy":27,"sl":11},{"dy":28,"sl":11,"tp":"fl6","vl":"Actor0024","cn":1,"pt":"DI","pp":90,"pr":59},{"dy":29,"sl":11,"tp":"fl6","vl":"Actor0024","cn":1,"pt":"DI","pp":90,"pr":59},{"dy":30,"sl":11}</v>
      </c>
      <c r="AN372" t="str">
        <f ca="1">IF(AL372&lt;&gt;1,"",
"{"""&amp;A$1&amp;""":"&amp;A372
&amp;","""&amp;B$1&amp;""":"&amp;B372
&amp;IF(LEN(AA372)=0,"",","""&amp;AA$1&amp;""":"""&amp;AA372&amp;"""")
&amp;IF(LEN(AC372)=0,"",","""&amp;AC$1&amp;""":"""&amp;AC372&amp;"""")
&amp;IF(LEN(AD372)=0,"",","""&amp;AD$1&amp;""":"&amp;AD372)
&amp;IF(LEN(AE372)=0,"",","""&amp;AE$1&amp;""":"""&amp;AE372&amp;"""")
&amp;IF(LEN(AF372)=0,"",","""&amp;AF$1&amp;""":"&amp;AF372)
&amp;IF(LEN(AG372)=0,"",","""&amp;AG$1&amp;""":"&amp;AG372)&amp;"}")</f>
        <v>{"dy":30,"sl":11}</v>
      </c>
    </row>
    <row r="373" spans="1:40">
      <c r="A373">
        <v>31</v>
      </c>
      <c r="B373">
        <v>11</v>
      </c>
      <c r="C373">
        <f>IF(B373&lt;=9,0,
IF(B373=10,1,2))</f>
        <v>2</v>
      </c>
      <c r="D373">
        <f ca="1">RAND()</f>
        <v>0.79138877659503892</v>
      </c>
      <c r="E373">
        <f ca="1">RAND()</f>
        <v>0.35326520440233067</v>
      </c>
      <c r="F373">
        <f ca="1">RAND()</f>
        <v>9.9511205033761874E-2</v>
      </c>
      <c r="G373">
        <f ca="1">RAND()</f>
        <v>0.67767626883800791</v>
      </c>
      <c r="H373">
        <f ca="1">RAND()</f>
        <v>0.70846540830363114</v>
      </c>
      <c r="I373">
        <f ca="1">RAND()</f>
        <v>0.87548008340667216</v>
      </c>
      <c r="M373" t="str">
        <f ca="1">IF(LEN(J373)&lt;&gt;0,J373,VLOOKUP(D373+$B373,$BJ:$BK,MATCH($BK$1,$BJ$1:$BK$1,0),1))</f>
        <v>삭제</v>
      </c>
      <c r="N373" t="str">
        <f ca="1">IF(LEN(K373)&lt;&gt;0,
  IF(LEN($J373)=0,"두 칸 모두 입력",
  IF($J373="지정 장비",K373,INDEX($CA:$CA,MATCH(K373,$CB:$CB,0)))),
IF($M373="삭제","삭제",
IF($M373="지정 장비",VLOOKUP($E373,OFFSET($BS:$BV,0,IF($B373=6,1,IF($B373=7,2,0))),MATCH($BV$1,OFFSET($BS$1:$BV$1,0,IF($B373=6,1,IF($B373=7,2,0))),0),1),
IF(OR($M373="캐릭터 상자 일반등급",$M373="캐릭터 상자 영웅등급"),"삭제",
IF(OR($M373="지정 캐릭터",$M373="지정 캐릭터 PP",IF(ISERROR(FIND("지정 캐릭터 LBP",$M373)),0,1)),
  IF(AND(OR($B373=10,$B373=11),$M373=OFFSET($M373,-1,0)),OFFSET(N373,-1,0),VLOOKUP($E373,$BZ:$CA,MATCH($CA$1,$BZ$1:$CA$1,0),1)),
IF(OR($M373="안 지정 캐릭터 영웅등급",$M373="안 지정 캐릭터 PP 일반등급",$M373="안 지정 캐릭터 PP 영웅등급"),
  IF(AND(OR($B373=10,$B373=11),$M373=OFFSET($M373,-1,0)),OFFSET(N373,-1,0),INT($E373*100000)),
"그외없음"))))))</f>
        <v>삭제</v>
      </c>
      <c r="O373" t="str">
        <f ca="1">IF(LEN(L373)&lt;&gt;0,
  IF(OR(LEN($J373)=0,LEN($K373)=0),"세 칸 모두 입력",L373),
IF($M373="삭제","삭제",
IF(OR($M373="지정 장비",$M373="캐릭터 상자 일반등급",$M373="캐릭터 상자 영웅등급",$M373="지정 캐릭터",IF(ISERROR(FIND("지정 캐릭터 LBP",$M373)),0,1),$M373="안 지정 캐릭터 영웅등급"),1,
IF($M373="지정 캐릭터 PP",
  IF(AND(OR($B373=10,$B373=11),$M373=OFFSET($M373,-1,0)),OFFSET(O373,-1,0),
    VLOOKUP($M373,$AP:$BB,MATCH($AX$1,$AP$1:$BB$1,0),0)+INT($E373*(VLOOKUP($M373,$AP:$BB,MATCH($AY$1,$AP$1:$BB$1,0),0)-VLOOKUP($M373,$AP:$BB,MATCH($AX$1,$AP$1:$BB$1,0),0)+1))),
IF(OR($M373="안 지정 캐릭터 PP 일반등급",$M373="안 지정 캐릭터 PP 영웅등급"),
  IF(AND(OR($B373=10,$B373=11),$M373=OFFSET($M373,-1,0)),OFFSET(O373,-1,0),
    VLOOKUP($M373,$AP:$BB,MATCH($AX$1,$AP$1:$BB$1,0),0)+INT($E373*(VLOOKUP($M373,$AP:$BB,MATCH($AY$1,$AP$1:$BB$1,0),0)-VLOOKUP($M373,$AP:$BB,MATCH($AX$1,$AP$1:$BB$1,0),0)+1))),
"그외없음")))))</f>
        <v>삭제</v>
      </c>
      <c r="P373" t="str">
        <f ca="1">IF($M373="삭제","삭제",
IF($M373="지정 장비",
  IF(ISBLANK(VLOOKUP($N373,[1]EquipTable!$1:$1048576,MATCH("표준 GO pr Min",[1]EquipTable!$1:$1,0),0)),"DI",
    IF(ISBLANK(VLOOKUP($N373,[1]EquipTable!$1:$1048576,MATCH("표준 DI pr Min",[1]EquipTable!$1:$1,0),0)),"GO",
      IF(G373&lt;IF($B373&lt;=1,0.5,0.25),"DI","GO"))),
IF(OR($M373="캐릭터 상자 일반등급",$M373="캐릭터 상자 영웅등급"),"DI",
IF(OR($M373="지정 캐릭터",IF(ISERROR(FIND("지정 캐릭터 LBP",$M373)),0,1),$M373="안 지정 캐릭터 영웅등급"),"DI",
IF($M373="지정 캐릭터 PP","DI",
IF(OR($M373="안 지정 캐릭터 PP 일반등급",$M373="안 지정 캐릭터 PP 영웅등급"),"GO",
"그외없음"))))))</f>
        <v>삭제</v>
      </c>
      <c r="Q373" t="str">
        <f ca="1">IF($M373="삭제","삭제",
IF($P373="GO","삭제",
IF($M373="지정 장비",
  IF(ISBLANK(VLOOKUP($N373,[1]EquipTable!$1:$1048576,MATCH("표준 DI pp Min",[1]EquipTable!$1:$1,0),0)),"삭제",
    VLOOKUP($N373,[1]EquipTable!$1:$1048576,MATCH("표준 DI pp Min",[1]EquipTable!$1:$1,0),0)+INT($H373*(VLOOKUP($N373,[1]EquipTable!$1:$1048576,MATCH("표준 DI pp Max",[1]EquipTable!$1:$1,0),0)-VLOOKUP($N373,[1]EquipTable!$1:$1048576,MATCH("표준 DI pp Min",[1]EquipTable!$1:$1,0),0)+1))),
IF(OR($M373="캐릭터 상자 일반등급",$M373="캐릭터 상자 영웅등급"),"삭제",
IF(OR($M373="지정 캐릭터",IF(ISERROR(FIND("지정 캐릭터 LBP",$M373)),0,1)),
  IF(AND(OR($B373=10,$B373=11),$M373=OFFSET($M373,-1,0)),OFFSET(Q373,-1,0),
    IF(ISBLANK(VLOOKUP($N373,[2]ActorTable!$1:$1048576,MATCH("표준 DI pp Min",[2]ActorTable!$1:$1,0),0)),"삭제",
      INT(VLOOKUP($M373,$AP:$BC,MATCH($AZ$1,$AP$1:$BC$1,0),0)*(VLOOKUP($N373,[2]ActorTable!$1:$1048576,MATCH("표준 DI pp Min",[2]ActorTable!$1:$1,0),0)+$H373*(VLOOKUP($N373,[2]ActorTable!$1:$1048576,MATCH("표준 DI pp Max",[2]ActorTable!$1:$1,0),0)-VLOOKUP($N373,[2]ActorTable!$1:$1048576,MATCH("표준 DI pp Min",[2]ActorTable!$1:$1,0),0)+1))))),
IF($M373="안 지정 캐릭터 영웅등급",
  IF(AND(OR($B373=10,$B373=11),$M373=OFFSET($M373,-1,0)),OFFSET(Q373,-1,0),
    VLOOKUP($M373,$AP:$BC,MATCH($BB$1,$AP$1:$BC$1,0),0)+INT($H373*(VLOOKUP($M373,$AP:$BC,MATCH($BC$1,$AP$1:$BC$1,0),0)-VLOOKUP($M373,$AP:$BC,MATCH($BB$1,$AP$1:$BC$1,0),0)+1))),
IF($M373="지정 캐릭터 PP",
  IF(AND(OR($B373=10,$B373=11),$M373=OFFSET($M373,-1,0)),OFFSET(Q373,-1,0),
    INT($O373*VLOOKUP($M373,$AP:$BC,MATCH($AZ$1,$AP$1:$BC$1,0),0)*IF($O373&lt;=15,1,1+($O373-15)^0.5/8)*CHOOSE(MID($N373,7,1)+1,1,1.25,2))),
"그외없음")))))))</f>
        <v>삭제</v>
      </c>
      <c r="R373" t="str">
        <f ca="1">IF($M373="삭제","삭제",
IF($M373="지정 장비",
  IF($P373="DI",
    VLOOKUP($N373,[1]EquipTable!$1:$1048576,MATCH("표준 DI pr Min",[1]EquipTable!$1:$1,0),0)+INT($I373*(VLOOKUP($N373,[1]EquipTable!$1:$1048576,MATCH("표준 DI pr Max",[1]EquipTable!$1:$1,0),0)-VLOOKUP($N373,[1]EquipTable!$1:$1048576,MATCH("표준 DI pr Min",[1]EquipTable!$1:$1,0),0)+1)),
    ROUNDDOWN(VLOOKUP($N373,[1]EquipTable!$1:$1048576,MATCH("표준 GO pr Min",[1]EquipTable!$1:$1,0),0)+INT($I373*(VLOOKUP($N373,[1]EquipTable!$1:$1048576,MATCH("표준 GO pr Max",[1]EquipTable!$1:$1,0),0)-VLOOKUP($N373,[1]EquipTable!$1:$1048576,MATCH("표준 GO pr Min",[1]EquipTable!$1:$1,0),0)+100)),-2)),
IF(OR($M373="캐릭터 상자 일반등급",$M373="캐릭터 상자 영웅등급"),VLOOKUP($M373,$AP:$BC,MATCH($AZ$1,$AP$1:$BC$1,0),0),
IF(OR($M373="지정 캐릭터",IF(ISERROR(FIND("지정 캐릭터 LBP",$M373)),0,1)),
  IF(AND(OR($B373=10,$B373=11),$M373=OFFSET($M373,-1,0)),OFFSET(R373,-1,0),
    INT(VLOOKUP($M373,$AP:$BC,MATCH($AZ$1,$AP$1:$BC$1,0),0)*(VLOOKUP($N373,[2]ActorTable!$1:$1048576,MATCH("표준 DI pr Min",[2]ActorTable!$1:$1,0),0)+$I373*(VLOOKUP($N373,[2]ActorTable!$1:$1048576,MATCH("표준 DI pr Max",[2]ActorTable!$1:$1,0),0)-VLOOKUP($N373,[2]ActorTable!$1:$1048576,MATCH("표준 DI pr Min",[2]ActorTable!$1:$1,0),0)+1)))),
IF($M373="안 지정 캐릭터 영웅등급",
  IF(AND(OR($B373=10,$B373=11),$M373=OFFSET($M373,-1,0)),OFFSET(R373,-1,0),
    VLOOKUP($M373,$AP:$BC,MATCH($AZ$1,$AP$1:$BC$1,0),0)+INT($I373*(VLOOKUP($M373,$AP:$BC,MATCH($BA$1,$AP$1:$BC$1,0),0)-VLOOKUP($M373,$AP:$BC,MATCH($AZ$1,$AP$1:$BC$1,0),0)+1))),
IF($M373="지정 캐릭터 PP",
  IF(AND(OR($B373=10,$B373=11),$M373=OFFSET($M373,-1,0)),OFFSET(R373,-1,0),
    INT($O373*VLOOKUP($M373,$AP:$BC,MATCH($AZ$1,$AP$1:$BC$1,0),0)*IF($O373&lt;=15,1,1+($O373-15)^0.5/8)*CHOOSE(MID($N373,7,1)+1,1,1.25,2)*(VLOOKUP($M373,$AP:$BC,MATCH($BA$1,$AP$1:$BC$1,0),0)+$I373*(VLOOKUP($M373,$AP:$BC,MATCH($BB$1,$AP$1:$BC$1,0),0)-VLOOKUP($M373,$AP:$BC,MATCH($BA$1,$AP$1:$BC$1,0),0))))),
IF(OR($M373="안 지정 캐릭터 PP 일반등급",$M373="안 지정 캐릭터 PP 영웅등급"),
  IF(AND(OR($B373=10,$B373=11),$M373=OFFSET($M373,-1,0)),OFFSET(R373,-1,0),
    $O373*VLOOKUP($M373,$AP:$BC,MATCH($AZ$1,$AP$1:$BC$1,0),0)),
"그외없음")))))))</f>
        <v>삭제</v>
      </c>
      <c r="S373" t="str">
        <f ca="1">IF(OR(ISNUMBER(N373),N373="삭제",ISBLANK(N373)),"",
IF(LEFT(N373,5)="Equip",
  IF($BP$1&lt;VLOOKUP(N373,[1]EquipTable!$1:$1048576,MATCH("업데이트순번",[1]EquipTable!$1:$1,0),0),"업데이트순번이상",""),
IF(LEFT(N373,5)="Actor",
  IF($BY$1&lt;VLOOKUP(N373,[2]ActorTable!$1:$1048576,MATCH("업데이트순번",[2]ActorTable!$1:$1,0),0),"업데이트순번이상",""),
"그외없음")))</f>
        <v/>
      </c>
      <c r="T373" t="str">
        <f ca="1">IF(OR(ISNUMBER(N373),N373="삭제",ISBLANK(N373)),"",
IF(LEFT(N373,5)="Equip",IF(MID(N373,7,1)="4","전설",""),
IF(LEFT(N373,5)="Actor",IF(MID(N373,7,1)="2","전설",""),
"그외없음")))</f>
        <v/>
      </c>
      <c r="AA373" t="str">
        <f ca="1">IF(ISBLANK(AB373),"",
VLOOKUP(AB373,OFFSET(INDIRECT("$A:$B"),0,MATCH(AB$1&amp;"_Verify",INDIRECT("$1:$1"),0)-1),2,0)
)</f>
        <v/>
      </c>
      <c r="AH373" t="str">
        <f>IF(OR(ISNUMBER(AC373),AC373="삭제",ISBLANK(AC373)),"",
IF(LEFT(AC373,5)="Equip",
  IF($BP$1&lt;VLOOKUP(AC373,[1]EquipTable!$1:$1048576,MATCH("업데이트순번",[1]EquipTable!$1:$1,0),0),"업데이트순번이상",""),
IF(LEFT(AC373,5)="Actor",
  IF($BY$1&lt;VLOOKUP(AC373,[2]ActorTable!$1:$1048576,MATCH("업데이트순번",[2]ActorTable!$1:$1,0),0),"업데이트순번이상",""),
"그외없음")))</f>
        <v/>
      </c>
      <c r="AI373" s="11" t="str">
        <f>IF(OR(ISNUMBER(AC373),AC373="삭제",ISBLANK(AC373)),"",
IF(LEFT(AC373,5)="Equip",IF(MID(AC373,7,1)="4","전설",""),
IF(LEFT(AC373,5)="Actor",IF(MID(AC373,7,1)="2","전설",""),
"그외없음")))</f>
        <v/>
      </c>
      <c r="AJ373" t="str">
        <f>IF(ISBLANK($AB373),"",
IF(AND($B373&gt;=VLOOKUP($AB373,$AP:$AS,3,0),$B373&lt;=VLOOKUP($AB373,$AP:$AS,4,0)),"","슬롯타입이상"))</f>
        <v/>
      </c>
      <c r="AK373" t="str">
        <f>IF(OR(
  AND(NOT(ISERROR(FIND("상자",AB373))),ISBLANK(AC373)),
  AND(ISBLANK(AB373),ISBLANK(AC373)),
  AND(NOT(ISERROR(FIND("안 지정",AB373))),ISNUMBER(AC373))),"",
IF(AND(NOT(ISERROR(FIND("상자",AB373))),NOT(ISBLANK(AC373))),"밸류불필요",
IF(AND(NOT(ISERROR(FIND("안 지정",AB373))),NOT(ISNUMBER(AC373))),"숫자필요",
IF(NOT(ISERROR(FIND("장비",AB373))),
  IFERROR(VLOOKUP(AC373,[1]EquipTable!$A:$T,MATCH("이름참고",[1]EquipTable!$1:$1,0),0),"장비없음"),
IF(NOT(ISERROR(FIND("캐릭터",AB373))),
  IFERROR(VLOOKUP(AC373,[2]ActorTable!$A:$H,MATCH("이름참고",[2]ActorTable!$1:$1,0),0),"캐릭터없음"),
"")))))</f>
        <v/>
      </c>
      <c r="AL373">
        <v>1</v>
      </c>
      <c r="AM373" t="str">
        <f ca="1">IF(ROW()=2,AN373,OFFSET(AM373,-1,0)&amp;IF(LEN(AN373)=0,"",","&amp;AN373))</f>
        <v>{"dy":1,"sl":0,"tp":"upn","vl":"45765","cn":14,"pt":"GO","pr":4200},{"dy":1,"sl":1,"tp":"fe","vl":"Equip5002","cn":1,"pt":"GO","pr":800},{"dy":1,"sl":2,"tp":"upn","vl":"56326","cn":5,"pt":"GO","pr":1500},{"dy":1,"sl":3,"tp":"fe","vl":"Equip0201","cn":1,"pt":"GO","pr":3400},{"dy":1,"sl":4,"tp":"uph","vl":"71037","cn":10,"pt":"GO","pr":3000},{"dy":1,"sl":5,"tp":"fe","vl":"Equip6002","cn":1,"pt":"GO","pr":2200},{"dy":1,"sl":6,"tp":"fe","vl":"Equip7001","cn":1,"pt":"GO","pr":1900},{"dy":1,"sl":7,"tp":"fe","vl":"Equip8101","cn":1,"pt":"GO","pr":7800},{"dy":1,"sl":8,"tp":"fl1","vl":"Actor3021","cn":1,"pt":"DI","pp":55,"pr":39},{"dy":1,"sl":9,"tp":"fl1","vl":"Actor0030","cn":1,"pt":"DI","pp":55,"pr":39},{"dy":2,"sl":0,"tp":"fe","vl":"Equip1201","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2302","cn":1,"pt":"GO","pr":7800},{"dy":3,"sl":4,"tp":"upn","vl":"84568","cn":14,"pt":"DI","pr":3},{"dy":3,"sl":5,"tp":"fe","vl":"Equip7001","cn":1,"pt":"GO","pr":2000},{"dy":3,"sl":6,"tp":"uph","vl":"30136","cn":4,"pt":"GO","pr":1200},{"dy":3,"sl":7,"tp":"fe","vl":"Equip6101","cn":1,"pt":"GO","pr":3500},{"dy":3,"sl":8,"tp":"fc","vl":"Actor1109","cn":1,"pt":"DI","pp":229,"pr":129},{"dy":3,"sl":9,"tp":"fl1","vl":"Actor1109","cn":1,"pt":"DI","pp":219,"pr":119},{"dy":4,"sl":0,"tp":"fe","vl":"Equip2001","cn":1,"pt":"GO","pr":700},{"dy":4,"sl":1,"tp":"upn","vl":"17107","cn":7,"pt":"GO","pr":2100},{"dy":4,"sl":2,"tp":"fe","vl":"Equip3301","cn":1,"pt":"GO","pr":7600},{"dy":4,"sl":3,"tp":"fe","vl":"Equip4201","cn":1,"pt":"GO","pr":3000},{"dy":4,"sl":4,"tp":"fe","vl":"Equip5201","cn":1,"pt":"GO","pr":2900},{"dy":4,"sl":5,"tp":"uph","vl":"26542","cn":10,"pt":"GO","pr":3000},{"dy":4,"sl":6,"tp":"fe","vl":"Equip7101","cn":1,"pt":"GO","pr":3200},{"dy":4,"sl":7,"tp":"fe","vl":"Equip6002","cn":1,"pt":"GO","pr":1900},{"dy":4,"sl":8},{"dy":4,"sl":9},{"dy":5,"sl":0,"tp":"fe","vl":"Equip3001","cn":1,"pt":"GO","pr":700},{"dy":5,"sl":1,"tp":"fe","vl":"Equip4201","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2001","cn":1,"pt":"GO","pr":800},{"dy":6,"sl":5,"tp":"fe","vl":"Equip3302","cn":1,"pt":"GO","pr":7200},{"dy":6,"sl":6,"tp":"uph","vl":"78038","cn":7,"pt":"GO","pr":2100},{"dy":6,"sl":7,"tp":"fe","vl":"Equip8102","cn":1,"pt":"GO","pr":7700},{"dy":6,"sl":8,"tp":"fc","vl":"Actor2120","cn":1,"pt":"DI","pp":229,"pr":139},{"dy":6,"sl":9,"tp":"fl1","vl":"Actor2120","cn":1,"pt":"DI","pp":209,"pr":109},{"dy":7,"sl":0,"tp":"fe","vl":"Equip3201","cn":1,"pt":"DI","pr":5},{"dy":7,"sl":1,"tp":"upn","vl":"41576","cn":6,"pt":"GO","pr":1800},{"dy":7,"sl":2,"tp":"upn","vl":"84367","cn":13,"pt":"GO","pr":3900},{"dy":7,"sl":3,"tp":"fe","vl":"Equip1402","cn":1,"pt":"DI","pp":189,"pr":59},{"dy":7,"sl":4,"tp":"fe","vl":"Equip4001","cn":1,"pt":"GO","pr":900},{"dy":7,"sl":5,"tp":"fe","vl":"Equip0002","cn":1,"pt":"GO","pr":700},{"dy":7,"sl":6,"tp":"fe","vl":"Equip6201","cn":1,"pt":"DI","pr":15},{"dy":7,"sl":7,"tp":"uph","vl":"30128","cn":10,"pt":"GO","pr":3000},{"dy":7,"sl":8},{"dy":7,"sl":9},{"dy":8,"sl":0,"tp":"upn","vl":"48090","cn":7,"pt":"GO","pr":2100},{"dy":8,"sl":1,"tp":"fe","vl":"Equip4302","cn":1,"pt":"GO","pr":7000},{"dy":8,"sl":2,"tp":"fe","vl":"Equip5002","cn":1,"pt":"GO","pr":600},{"dy":8,"sl":3,"tp":"fe","vl":"Equip0002","cn":1,"pt":"GO","pr":700},{"dy":8,"sl":4,"tp":"uph","vl":"56233","cn":11,"pt":"DI","pr":3},{"dy":8,"sl":5,"tp":"fe","vl":"Equip1301","cn":1,"pt":"GO","pr":7300},{"dy":8,"sl":6,"tp":"uph","vl":"19503","cn":9,"pt":"GO","pr":2700},{"dy":8,"sl":7,"tp":"fe","vl":"Equip8202","cn":1,"pt":"GO","pr":29300},{"dy":8,"sl":8,"tp":"fl2","vl":"Actor2015","cn":1,"pt":"DI","pp":70,"pr":49},{"dy":8,"sl":9,"tp":"fl3","vl":"Actor2015","cn":1,"pt":"DI","pp":70,"pr":49},{"dy":9,"sl":0,"tp":"fe","vl":"Equip6002","cn":1,"pt":"GO","pr":1900},{"dy":9,"sl":1,"tp":"upn","vl":"36063","cn":11,"pt":"GO","pr":3300},{"dy":9,"sl":2,"tp":"fe","vl":"Equip5201","cn":1,"pt":"GO","pr":3400},{"dy":9,"sl":3,"tp":"fe","vl":"Equip2302","cn":1,"pt":"GO","pr":7300},{"dy":9,"sl":4,"tp":"fe","vl":"Equip1302","cn":1,"pt":"DI","pr":11},{"dy":9,"sl":5,"tp":"upn","vl":"64661","cn":6,"pt":"GO","pr":1800},{"dy":9,"sl":6,"tp":"fe","vl":"Equip8201","cn":1,"pt":"GO","pr":29300},{"dy":9,"sl":7,"tp":"uph","vl":"80489","cn":14,"pt":"GO","pr":4200},{"dy":9,"sl":8},{"dy":9,"sl":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c","vl":"Actor3114","cn":1,"pt":"DI","pp":229,"pr":159},{"dy":11,"sl":9,"tp":"fp","vl":"Actor3114","cn":75,"pt":"DI","pp":172,"pr":69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4401","cn":1,"pt":"DI","pp":199,"pr":149},{"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0201","cn":1,"pt":"GO","pr":3100},{"dy":15,"sl":5,"tp":"uph","vl":"70085","cn":10,"pt":"GO","pr":3000},{"dy":15,"sl":6,"tp":"fe","vl":"Equip7302","cn":1,"pt":"GO","pr":22400},{"dy":15,"sl":7,"tp":"fe","vl":"Equip8101","cn":1,"pt":"GO","pr":7800},{"dy":15,"sl":8,"tp":"fl1","vl":"Actor0104","cn":1,"pt":"DI","pp":219,"pr":129},{"dy":15,"sl":9,"tp":"fl1","vl":"Actor2120","cn":1,"pt":"DI","pp":219,"pr":129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7201","cn":1,"pt":"DI","pr":14},{"dy":17,"sl":3,"tp":"uph","vl":"86575","cn":14,"pt":"DI","pr":4},{"dy":17,"sl":4,"tp":"fe","vl":"Equip0403","cn":1,"pt":"DI","pp":199,"pr":149},{"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7101","cn":1,"pt":"GO","pr":3600},{"dy":18,"sl":6,"tp":"uph","vl":"22126","cn":10,"pt":"GO","pr":3000},{"dy":18,"sl":7,"tp":"fe","vl":"Equip8002","cn":1,"pt":"GO","pr":4500},{"dy":18,"sl":8,"tp":"fl1","vl":"Actor3019","cn":1,"pt":"DI","pp":64,"pr":39},{"dy":18,"sl":9,"tp":"fl1","vl":"Actor2011","cn":1,"pt":"DI","pp":64,"pr":39},{"dy":19,"sl":0,"tp":"fe","vl":"Equip2102","cn":1,"pt":"GO","pr":1300},{"dy":19,"sl":1,"tp":"fe","vl":"Equip5202","cn":1,"pt":"DI","pr":5},{"dy":19,"sl":2,"tp":"fe","vl":"Equip1301","cn":1,"pt":"GO","pr":7100},{"dy":19,"sl":3,"tp":"upn","vl":"13618","cn":9,"pt":"GO","pr":2700},{"dy":19,"sl":4,"tp":"fe","vl":"Equip3402","cn":1,"pt":"DI","pp":219,"pr":139},{"dy":19,"sl":5,"tp":"uph","vl":"57917","cn":12,"pt":"GO","pr":3600},{"dy":19,"sl":6,"tp":"fe","vl":"Equip7001","cn":1,"pt":"GO","pr":1800},{"dy":19,"sl":7,"tp":"upn","vl":"52601","cn":11,"pt":"GO","pr":3300},{"dy":19,"sl":8},{"dy":19,"sl":9},{"dy":20,"sl":0,"tp":"upn","vl":"69160","cn":10,"pt":"GO","pr":3000},{"dy":20,"sl":1,"tp":"fe","vl":"Equip2202","cn":1,"pt":"DI","pr":5},{"dy":20,"sl":2,"tp":"upn","vl":"81403","cn":6,"pt":"GO","pr":1800},{"dy":20,"sl":3,"tp":"fe","vl":"Equip0002","cn":1,"pt":"GO","pr":800},{"dy":20,"sl":4,"tp":"fe","vl":"Equip3002","cn":1,"pt":"GO","pr":800},{"dy":20,"sl":5,"tp":"fe","vl":"Equip6102","cn":1,"pt":"GO","pr":3800},{"dy":20,"sl":6,"tp":"fe","vl":"Equip8002","cn":1,"pt":"GO","pr":4600},{"dy":20,"sl":7,"tp":"uph","vl":"88102","cn":14,"pt":"DI","pr":3},{"dy":20,"sl":8},{"dy":20,"sl":9},{"dy":21,"sl":0,"tp":"upn","vl":"16467","cn":4,"pt":"GO","pr":1200},{"dy":21,"sl":1,"tp":"uph","vl":"84861","cn":14,"pt":"DI","pr":4},{"dy":21,"sl":2,"tp":"fe","vl":"Equip3302","cn":1,"pt":"DI","pr":11},{"dy":21,"sl":3,"tp":"fe","vl":"Equip4301","cn":1,"pt":"DI","pr":10},{"dy":21,"sl":4,"tp":"fe","vl":"Equip5002","cn":1,"pt":"GO","pr":700},{"dy":21,"sl":5,"tp":"upn","vl":"33155","cn":11,"pt":"GO","pr":3300},{"dy":21,"sl":6,"tp":"fe","vl":"Equip7101","cn":1,"pt":"GO","pr":3900},{"dy":21,"sl":7,"tp":"fe","vl":"Equip1301","cn":1,"pt":"GO","pr":7800},{"dy":21,"sl":8},{"dy":21,"sl":9},{"dy":22,"sl":0,"tp":"upn","vl":"82746","cn":12,"pt":"GO","pr":3600},{"dy":22,"sl":1,"tp":"fe","vl":"Equip5301","cn":1,"pt":"DI","pr":10},{"dy":22,"sl":2,"tp":"fe","vl":"Equip2002","cn":1,"pt":"GO","pr":800},{"dy":22,"sl":3,"tp":"fe","vl":"Equip5401","cn":1,"pt":"DI","pp":199,"pr":149},{"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dy":23,"sl":9},{"dy":24,"sl":0,"tp":"upn","vl":"11471","cn":12,"pt":"DI","pr":3},{"dy":24,"sl":1,"tp":"fe","vl":"Equip0102","cn":1,"pt":"GO","pr":1000},{"dy":24,"sl":2,"tp":"uph","vl":"52405","cn":9,"pt":"GO","pr":2700},{"dy":24,"sl":3,"tp":"fe","vl":"Equip3302","cn":1,"pt":"GO","pr":7600},{"dy":24,"sl":4,"tp":"fe","vl":"Equip3001","cn":1,"pt":"GO","pr":700},{"dy":24,"sl":5,"tp":"fe","vl":"Equip2102","cn":1,"pt":"GO","pr":1100},{"dy":24,"sl":6,"tp":"uph","vl":"15462","cn":10,"pt":"GO","pr":3000},{"dy":24,"sl":7,"tp":"fe","vl":"Equip6102","cn":1,"pt":"GO","pr":3100},{"dy":24,"sl":8,"tp":"fl2","vl":"Actor0037","cn":1,"pt":"DI","pp":70,"pr":49},{"dy":24,"sl":9,"tp":"fl3","vl":"Actor0037","cn":1,"pt":"DI","pp":70,"pr":49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0201","cn":1,"pt":"GO","pr":3100},{"dy":26,"sl":1,"tp":"upn","vl":"45727","cn":5,"pt":"GO","pr":1500},{"dy":26,"sl":2,"tp":"upn","vl":"56908","cn":10,"pt":"GO","pr":3000},{"dy":26,"sl":3,"tp":"fe","vl":"Equip2402","cn":1,"pt":"DI","pp":209,"pr":119},{"dy":26,"sl":4,"tp":"fe","vl":"Equip2102","cn":1,"pt":"GO","pr":1200},{"dy":26,"sl":5,"tp":"fe","vl":"Equip7001","cn":1,"pt":"GO","pr":1900},{"dy":26,"sl":6,"tp":"uph","vl":"79985","cn":12,"pt":"GO","pr":3600},{"dy":26,"sl":7,"tp":"fe","vl":"Equip6102","cn":1,"pt":"GO","pr":3800},{"dy":26,"sl":8},{"dy":26,"sl":9},{"dy":27,"sl":0,"tp":"fe","vl":"Equip2101","cn":1,"pt":"GO","pr":1400},{"dy":27,"sl":1,"tp":"upn","vl":"46336","cn":11,"pt":"GO","pr":3300},{"dy":27,"sl":2,"tp":"fe","vl":"Equip7101","cn":1,"pt":"GO","pr":3200},{"dy":27,"sl":3,"tp":"fe","vl":"Equip1001","cn":1,"pt":"GO","pr":900},{"dy":27,"sl":4,"tp":"upn","vl":"58093","cn":12,"pt":"GO","pr":3600},{"dy":27,"sl":5,"tp":"fe","vl":"Equip6002","cn":1,"pt":"GO","pr":2200},{"dy":27,"sl":6,"tp":"fe","vl":"Equip8202","cn":1,"pt":"GO","pr":29100},{"dy":27,"sl":7,"tp":"uph","vl":"34952","cn":11,"pt":"DI","pr":3},{"dy":27,"sl":8,"tp":"fl1","vl":"Actor1141","cn":1,"pt":"DI","pp":219,"pr":129},{"dy":27,"sl":9,"tp":"fl1","vl":"Actor0104","cn":1,"pt":"DI","pp":219,"pr":129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dy":29,"sl":9},{"dy":30,"sl":0,"tp":"fe","vl":"Equip0002","cn":1,"pt":"GO","pr":600},{"dy":30,"sl":1,"tp":"fe","vl":"Equip4101","cn":1,"pt":"GO","pr":1000},{"dy":30,"sl":2,"tp":"fe","vl":"Equip5001","cn":1,"pt":"GO","pr":700},{"dy":30,"sl":3,"tp":"upn","vl":"41845","cn":4,"pt":"GO","pr":1200},{"dy":30,"sl":4,"tp":"fe","vl":"Equip0402","cn":1,"pt":"DI","pp":179,"pr":69},{"dy":30,"sl":5,"tp":"uph","vl":"75139","cn":10,"pt":"GO","pr":3000},{"dy":30,"sl":6,"tp":"fe","vl":"Equip8102","cn":1,"pt":"GO","pr":8100},{"dy":30,"sl":7,"tp":"upn","vl":"15133","cn":13,"pt":"GO","pr":3900},{"dy":30,"sl":8},{"dy":30,"sl":9},{"dy":31,"sl":0,"tp":"fe","vl":"Equip0101","cn":1,"pt":"GO","pr":1300},{"dy":31,"sl":1,"tp":"upn","vl":"38931","cn":7,"pt":"GO","pr":2100},{"dy":31,"sl":2,"tp":"fe","vl":"Equip2002","cn":1,"pt":"GO","pr":600},{"dy":31,"sl":3,"tp":"fe","vl":"Equip3201","cn":1,"pt":"GO","pr":3300},{"dy":31,"sl":4,"tp":"fe","vl":"Equip4002","cn":1,"pt":"GO","pr":700},{"dy":31,"sl":5,"tp":"uph","vl":"13217","cn":4,"pt":"GO","pr":1200},{"dy":31,"sl":6,"tp":"fe","vl":"Equip7202","cn":1,"pt":"GO","pr":9200},{"dy":31,"sl":7,"tp":"upn","vl":"82505","cn":12,"pt":"GO","pr":3600},{"dy":31,"sl":8,"tp":"fl2","vl":"Actor1029","cn":1,"pt":"DI","pp":72,"pr":49},{"dy":31,"sl":9,"tp":"fl3","vl":"Actor1029","cn":1,"pt":"DI","pp":72,"pr":49},{"dy":1,"sl":10,"tp":"fc","vl":"Actor3231","cn":1,"pt":"DI","pp":790,"pr":333},{"dy":2,"sl":10,"tp":"fc","vl":"Actor3231","cn":1,"pt":"DI","pp":790,"pr":333},{"dy":3,"sl":10},{"dy":4,"sl":10},{"dy":5,"sl":10,"tp":"fl5","vl":"Actor3022","cn":1,"pt":"DI","pp":80,"pr":49},{"dy":6,"sl":10,"tp":"fl5","vl":"Actor3022","cn":1,"pt":"DI","pp":80,"pr":49},{"dy":7,"sl":10},{"dy":8,"sl":10},{"dy":9,"sl":10,"tp":"fc","vl":"Actor0113","cn":1,"pt":"DI","pp":229,"pr":159},{"dy":10,"sl":10,"tp":"fc","vl":"Actor0113","cn":1,"pt":"DI","pp":229,"pr":159},{"dy":11,"sl":10},{"dy":12,"sl":10,"tp":"fc","vl":"Actor1141","cn":1,"pt":"DI","pp":229,"pr":159},{"dy":13,"sl":10,"tp":"fc","vl":"Actor1141","cn":1,"pt":"DI","pp":229,"pr":159},{"dy":14,"sl":10},{"dy":15,"sl":10,"tp":"fc","vl":"Actor2238","cn":1,"pt":"DI","pp":820,"pr":479},{"dy":16,"sl":10,"tp":"fc","vl":"Actor2238","cn":1,"pt":"DI","pp":820,"pr":479},{"dy":17,"sl":10,"tp":"fc","vl":"Actor2238","cn":1,"pt":"DI","pp":820,"pr":479},{"dy":18,"sl":10},{"dy":19,"sl":10,"tp":"fl5","vl":"Actor0037","cn":1,"pt":"DI","pp":90,"pr":59},{"dy":20,"sl":10,"tp":"fl5","vl":"Actor0037","cn":1,"pt":"DI","pp":90,"pr":59},{"dy":21,"sl":10},{"dy":22,"sl":10,"tp":"fl2","vl":"Actor1109","cn":1,"pt":"DI","pp":190,"pr":99},{"dy":23,"sl":10,"tp":"fl2","vl":"Actor1109","cn":1,"pt":"DI","pp":190,"pr":99},{"dy":24,"sl":10},{"dy":25,"sl":10,"tp":"fl2","vl":"Actor2120","cn":1,"pt":"DI","pp":180,"pr":79},{"dy":26,"sl":10,"tp":"fl2","vl":"Actor2120","cn":1,"pt":"DI","pp":180,"pr":79},{"dy":27,"sl":10},{"dy":28,"sl":10,"tp":"fl5","vl":"Actor0024","cn":1,"pt":"DI","pp":90,"pr":59},{"dy":29,"sl":10,"tp":"fl5","vl":"Actor0024","cn":1,"pt":"DI","pp":90,"pr":59},{"dy":30,"sl":10},{"dy":31,"sl":10},{"dy":1,"sl":11,"tp":"fl1","vl":"Actor3231","cn":1,"pt":"DI","pp":775,"pr":299},{"dy":2,"sl":11,"tp":"fl1","vl":"Actor3231","cn":1,"pt":"DI","pp":775,"pr":299},{"dy":3,"sl":11},{"dy":4,"sl":11},{"dy":5,"sl":11,"tp":"fl6","vl":"Actor3022","cn":1,"pt":"DI","pp":80,"pr":49},{"dy":6,"sl":11,"tp":"fl6","vl":"Actor3022","cn":1,"pt":"DI","pp":80,"pr":49},{"dy":7,"sl":11},{"dy":8,"sl":11},{"dy":9,"sl":11,"tp":"fl1","vl":"Actor0113","cn":1,"pt":"DI","pp":219,"pr":119},{"dy":10,"sl":11,"tp":"fl1","vl":"Actor0113","cn":1,"pt":"DI","pp":219,"pr":119},{"dy":11,"sl":11},{"dy":12,"sl":11,"tp":"fl1","vl":"Actor1141","cn":1,"pt":"DI","pp":219,"pr":119},{"dy":13,"sl":11,"tp":"fl1","vl":"Actor1141","cn":1,"pt":"DI","pp":219,"pr":119},{"dy":14,"sl":11},{"dy":15,"sl":11,"tp":"fl1","vl":"Actor2238","cn":1,"pt":"DI","pp":775,"pr":419},{"dy":16,"sl":11,"tp":"fl1","vl":"Actor2238","cn":1,"pt":"DI","pp":775,"pr":419},{"dy":17,"sl":11,"tp":"fl1","vl":"Actor2238","cn":1,"pt":"DI","pp":775,"pr":419},{"dy":18,"sl":11},{"dy":19,"sl":11,"tp":"fl6","vl":"Actor0037","cn":1,"pt":"DI","pp":90,"pr":59},{"dy":20,"sl":11,"tp":"fl6","vl":"Actor0037","cn":1,"pt":"DI","pp":90,"pr":59},{"dy":21,"sl":11},{"dy":22,"sl":11,"tp":"fl3","vl":"Actor1109","cn":1,"pt":"DI","pp":240,"pr":129},{"dy":23,"sl":11,"tp":"fl3","vl":"Actor1109","cn":1,"pt":"DI","pp":240,"pr":129},{"dy":24,"sl":11},{"dy":25,"sl":11,"tp":"fl3","vl":"Actor2120","cn":1,"pt":"DI","pp":240,"pr":119},{"dy":26,"sl":11,"tp":"fl3","vl":"Actor2120","cn":1,"pt":"DI","pp":240,"pr":119},{"dy":27,"sl":11},{"dy":28,"sl":11,"tp":"fl6","vl":"Actor0024","cn":1,"pt":"DI","pp":90,"pr":59},{"dy":29,"sl":11,"tp":"fl6","vl":"Actor0024","cn":1,"pt":"DI","pp":90,"pr":59},{"dy":30,"sl":11},{"dy":31,"sl":11}</v>
      </c>
      <c r="AN373" t="str">
        <f ca="1">IF(AL373&lt;&gt;1,"",
"{"""&amp;A$1&amp;""":"&amp;A373
&amp;","""&amp;B$1&amp;""":"&amp;B373
&amp;IF(LEN(AA373)=0,"",","""&amp;AA$1&amp;""":"""&amp;AA373&amp;"""")
&amp;IF(LEN(AC373)=0,"",","""&amp;AC$1&amp;""":"""&amp;AC373&amp;"""")
&amp;IF(LEN(AD373)=0,"",","""&amp;AD$1&amp;""":"&amp;AD373)
&amp;IF(LEN(AE373)=0,"",","""&amp;AE$1&amp;""":"""&amp;AE373&amp;"""")
&amp;IF(LEN(AF373)=0,"",","""&amp;AF$1&amp;""":"&amp;AF373)
&amp;IF(LEN(AG373)=0,"",","""&amp;AG$1&amp;""":"&amp;AG373)&amp;"}")</f>
        <v>{"dy":31,"sl":11}</v>
      </c>
    </row>
  </sheetData>
  <autoFilter ref="AL1:AL373" xr:uid="{2D1E7AD5-7508-4439-B76E-7FCBFCB9C0E2}"/>
  <sortState xmlns:xlrd2="http://schemas.microsoft.com/office/spreadsheetml/2017/richdata2" ref="A2:AN373">
    <sortCondition ref="C2:C373"/>
    <sortCondition ref="A2:A373"/>
    <sortCondition ref="B2:B373"/>
  </sortState>
  <phoneticPr fontId="1" type="noConversion"/>
  <dataValidations count="2">
    <dataValidation type="list" allowBlank="1" showInputMessage="1" showErrorMessage="1" sqref="J2:J373 AB2 AB4 AB6:AB8 AB86:AB104 AB184:AB224 AB257:AB264 AB226:AB255 AB156:AB182 AB26:AB44 AB46:AB52 AB266:AB373 AB54:AB84 AB10:AB24 AB106:AB154" xr:uid="{2C9A71EA-E66E-4755-B69A-000F3F44FEA5}">
      <formula1>OFFSET(INDIRECT("$A$1"),1,MATCH(J$1&amp;"_Verify",INDIRECT("$1:$1"),0)-1,COUNTA(OFFSET(INDIRECT("$A:$A"),0,MATCH(J$1&amp;"_Verify",INDIRECT("$1:$1"),0)-1))-1,1)</formula1>
    </dataValidation>
    <dataValidation type="list" allowBlank="1" showInputMessage="1" showErrorMessage="1" sqref="K28:K292 K294 K2:K25 K296:K373" xr:uid="{A724796F-0E0B-47A9-9DF8-BD3C43ACFF00}">
      <formula1>OFFSET(INDIRECT("$A$1"),1,MATCH(IF(J2="지정 장비","장비",IF(LEFT(J2,6)="지정 캐릭터","캐릭","유효성오류")),INDIRECT("$1:$1"),0)-1,COUNTA(OFFSET(INDIRECT("$A:$A"),0,MATCH(IF(J2="지정 장비","장비",IF(LEFT(J2,6)="지정 캐릭터","캐릭","유효성오류")),INDIRECT("$1:$1"),0)-1))-1,1)</formula1>
    </dataValidation>
  </dataValidations>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A46AF-07BF-4816-9D49-511BE19BA957}">
  <dimension ref="A1:AF81"/>
  <sheetViews>
    <sheetView tabSelected="1" topLeftCell="K1" workbookViewId="0">
      <pane ySplit="1" topLeftCell="A62" activePane="bottomLeft" state="frozen"/>
      <selection pane="bottomLeft" activeCell="AE12" sqref="AE12"/>
    </sheetView>
    <sheetView workbookViewId="1">
      <pane ySplit="1" topLeftCell="A50" activePane="bottomLeft" state="frozen"/>
      <selection pane="bottomLeft" activeCell="F2" sqref="F2:R46"/>
    </sheetView>
  </sheetViews>
  <sheetFormatPr defaultRowHeight="16.5"/>
  <cols>
    <col min="3" max="3" width="11.75" bestFit="1" customWidth="1"/>
    <col min="4" max="5" width="13.875" customWidth="1"/>
    <col min="6" max="6" width="11.75" bestFit="1" customWidth="1"/>
    <col min="19" max="19" width="36.75" customWidth="1"/>
    <col min="27" max="27" width="11.75" bestFit="1" customWidth="1"/>
  </cols>
  <sheetData>
    <row r="1" spans="1:32" ht="27" customHeight="1">
      <c r="A1" t="s">
        <v>63</v>
      </c>
      <c r="B1" t="s">
        <v>66</v>
      </c>
      <c r="C1" t="s">
        <v>346</v>
      </c>
      <c r="D1" t="s">
        <v>311</v>
      </c>
      <c r="E1" t="s">
        <v>350</v>
      </c>
      <c r="F1" t="s">
        <v>298</v>
      </c>
      <c r="G1" t="s">
        <v>303</v>
      </c>
      <c r="H1" t="s">
        <v>304</v>
      </c>
      <c r="I1" t="s">
        <v>299</v>
      </c>
      <c r="J1" t="s">
        <v>300</v>
      </c>
      <c r="K1" t="s">
        <v>301</v>
      </c>
      <c r="L1" t="s">
        <v>302</v>
      </c>
      <c r="M1" t="s">
        <v>305</v>
      </c>
      <c r="N1" t="s">
        <v>306</v>
      </c>
      <c r="O1" t="s">
        <v>307</v>
      </c>
      <c r="P1" t="s">
        <v>308</v>
      </c>
      <c r="Q1" t="s">
        <v>309</v>
      </c>
      <c r="R1" t="s">
        <v>310</v>
      </c>
      <c r="S1" t="s">
        <v>348</v>
      </c>
      <c r="T1" t="s">
        <v>347</v>
      </c>
      <c r="U1" t="s">
        <v>351</v>
      </c>
      <c r="V1" t="s">
        <v>352</v>
      </c>
      <c r="X1" t="s">
        <v>353</v>
      </c>
      <c r="Z1" t="s">
        <v>342</v>
      </c>
      <c r="AA1" t="s">
        <v>343</v>
      </c>
      <c r="AD1" t="s">
        <v>344</v>
      </c>
      <c r="AE1" t="s">
        <v>345</v>
      </c>
    </row>
    <row r="2" spans="1:32">
      <c r="A2">
        <v>1</v>
      </c>
      <c r="B2">
        <f t="shared" ref="B2:B24" ca="1" si="0">IF(A2&lt;&gt;OFFSET(A2,-1,0),1,OFFSET(B2,-1,0)+1)</f>
        <v>1</v>
      </c>
      <c r="C2" t="str">
        <f t="shared" ref="C2:C34" ca="1" si="1">VLOOKUP(RANDBETWEEN(1,COUNTA(Z:Z)-1),Z:AA,2,0)</f>
        <v>Actor1109m</v>
      </c>
      <c r="D2" t="str">
        <f>IF(ISBLANK(F2),"",
IFERROR(VLOOKUP(F2,[2]ActorTable!$A:$H,MATCH("이름참고",[2]ActorTable!$1:$1,0),0),"캐릭터없음"))</f>
        <v>닉스</v>
      </c>
      <c r="E2" t="str">
        <f t="shared" ref="E2:E34" ca="1" si="2">IF(AND(B2&lt;=OFFSET(B2,1,0),NOT(ISBLANK(F2))),
IF(F2=OFFSET(F2,1,0),"같음",""),"")</f>
        <v/>
      </c>
      <c r="F2" t="s">
        <v>319</v>
      </c>
      <c r="G2">
        <v>3</v>
      </c>
      <c r="H2">
        <v>6</v>
      </c>
      <c r="I2">
        <v>0</v>
      </c>
      <c r="J2">
        <v>5</v>
      </c>
      <c r="K2">
        <v>10</v>
      </c>
      <c r="L2">
        <v>0</v>
      </c>
      <c r="M2">
        <v>0</v>
      </c>
      <c r="N2">
        <v>0</v>
      </c>
      <c r="O2">
        <v>0</v>
      </c>
      <c r="P2">
        <v>0</v>
      </c>
      <c r="Q2">
        <v>18</v>
      </c>
      <c r="R2">
        <v>169</v>
      </c>
      <c r="S2" t="str">
        <f>IFERROR(VLOOKUP(R2,[2]WingLookTable!$A:$B,2,0),"캐릭터없음")</f>
        <v>Wing_DustMultiOtherOtherFullFast</v>
      </c>
      <c r="T2">
        <f t="shared" ref="T2:T34" ca="1" si="3">VLOOKUP(RANDBETWEEN(1,COUNTA(AD:AD)-1),AD:AE,2,0)</f>
        <v>297</v>
      </c>
      <c r="U2" t="str">
        <f t="shared" ref="U2:U68" ca="1" si="4">IF(ROW()=2,V2,OFFSET(U2,-1,0)&amp;IF(LEN(V2)=0,"",","&amp;V2))</f>
        <v>{"dy":1,"sl":1,"id":"Actor1109m","stats":{"tr":3,"trp":6,"str":0,"dex":5,"int":10,"vit":0,"train":0,"wgGr0":0,"wgGr1":0,"wgGr2":0,"wgGr3":18,"wgLk":169}}</v>
      </c>
      <c r="V2" t="str">
        <f t="shared" ref="V2" ca="1" si="5">"{"""&amp;A$1&amp;""":"&amp;A2
&amp;","""&amp;B$1&amp;""":"&amp;B2
&amp;IF(LEN(F2)=0,"",","""&amp;F$1&amp;""":"""&amp;F2&amp;"""")
&amp;IF(LEN(F2)=0,"",",""stats"":{")
&amp;IF(LEN(F2)=0,"",""""&amp;G$1&amp;""":"&amp;G2)
&amp;IF(LEN(F2)=0,"",","""&amp;H$1&amp;""":"&amp;H2)
&amp;IF(LEN(F2)=0,"",","""&amp;I$1&amp;""":"&amp;I2)
&amp;IF(LEN(F2)=0,"",","""&amp;J$1&amp;""":"&amp;J2)
&amp;IF(LEN(F2)=0,"",","""&amp;K$1&amp;""":"&amp;K2)
&amp;IF(LEN(F2)=0,"",","""&amp;L$1&amp;""":"&amp;L2)
&amp;IF(LEN(F2)=0,"",","""&amp;M$1&amp;""":"&amp;M2)
&amp;IF(LEN(F2)=0,"",","""&amp;N$1&amp;""":"&amp;N2)
&amp;IF(LEN(F2)=0,"",","""&amp;O$1&amp;""":"&amp;O2)
&amp;IF(LEN(F2)=0,"",","""&amp;P$1&amp;""":"&amp;P2)
&amp;IF(LEN(F2)=0,"",","""&amp;Q$1&amp;""":"&amp;Q2)
&amp;IF(LEN(F2)=0,"",","""&amp;R$1&amp;""":"&amp;R2)
&amp;IF(LEN(F2)=0,"","}")&amp;"}"</f>
        <v>{"dy":1,"sl":1,"id":"Actor1109m","stats":{"tr":3,"trp":6,"str":0,"dex":5,"int":10,"vit":0,"train":0,"wgGr0":0,"wgGr1":0,"wgGr2":0,"wgGr3":18,"wgLk":169}}</v>
      </c>
      <c r="X2" t="str">
        <f ca="1">"["&amp;
IF(LEFT(OFFSET(U1,COUNTA(U:U)-1,0),1)=",",SUBSTITUTE(OFFSET(U1,COUNTA(U:U)-1,0),",","",1),OFFSET(U1,COUNTA(U:U)-1,0))
&amp;"]"</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0125m","stats":{"tr":3,"trp":6,"str":0,"dex":10,"int":5,"vit":0,"train":0,"wgGr0":0,"wgGr1":0,"wgGr2":0,"wgGr3":18,"wgLk":294}},{"dy":22,"sl":2,"id":"Actor1005m","stats":{"tr":3,"trp":6,"str":0,"dex":5,"int":10,"vit":0,"train":0,"wgGr0":0,"wgGr1":0,"wgGr2":0,"wgGr3":18,"wgLk":199}},{"dy":23,"sl":1,"id":"Actor1141m","stats":{"tr":3,"trp":6,"str":0,"dex":8,"int":7,"vit":0,"train":0,"wgGr0":0,"wgGr1":0,"wgGr2":0,"wgGr3":18,"wgLk":190}},{"dy":23,"sl":2,"id":"Actor0030m","stats":{"tr":3,"trp":6,"str":0,"dex":15,"int":0,"vit":0,"train":0,"wgGr0":0,"wgGr1":0,"wgGr2":0,"wgGr3":18,"wgLk":151}},{"dy":24,"sl":1,"id":"Actor2235m","stats":{"tr":3,"trp":6,"str":5,"dex":10,"int":0,"vit":0,"train":0,"wgGr0":0,"wgGr1":0,"wgGr2":0,"wgGr3":18,"wgLk":226}},{"dy":24,"sl":2,"id":"Actor3117m","stats":{"tr":3,"trp":6,"str":0,"dex":0,"int":15,"vit":0,"train":0,"wgGr0":0,"wgGr1":0,"wgGr2":0,"wgGr3":18,"wgLk":214}},{"dy":25,"sl":1,"id":"Actor0236m","stats":{"tr":3,"trp":6,"str":0,"dex":0,"int":15,"vit":0,"train":0,"wgGr0":0,"wgGr1":0,"wgGr2":0,"wgGr3":18,"wgLk":166}},{"dy":25,"sl":2,"id":"Actor1109m","stats":{"tr":3,"trp":6,"str":15,"dex":0,"int":0,"vit":0,"train":0,"wgGr0":0,"wgGr1":0,"wgGr2":0,"wgGr3":18,"wgLk":264}},{"dy":25,"sl":3,"id":"Actor0024m","stats":{"tr":3,"trp":6,"str":10,"dex":0,"int":0,"vit":5,"train":0,"wgGr0":0,"wgGr1":0,"wgGr2":0,"wgGr3":18,"wgLk":344}},{"dy":26,"sl":1,"id":"Actor3212m","stats":{"tr":3,"trp":6,"str":8,"dex":0,"int":7,"vit":0,"train":0,"wgGr0":0,"wgGr1":0,"wgGr2":0,"wgGr3":18,"wgLk":129}},{"dy":26,"sl":2,"id":"Actor0104m","stats":{"tr":3,"trp":6,"str":8,"dex":7,"int":0,"vit":0,"train":0,"wgGr0":0,"wgGr1":0,"wgGr2":0,"wgGr3":18,"wgLk":284}},{"dy":26,"sl":3,"id":"Actor2011m","stats":{"tr":3,"trp":6,"str":0,"dex":8,"int":7,"vit":0,"train":0,"wgGr0":0,"wgGr1":0,"wgGr2":0,"wgGr3":18,"wgLk":332}},{"dy":27,"sl":1,"id":"Actor1108m","stats":{"tr":3,"trp":6,"str":0,"dex":5,"int":0,"vit":10,"train":0,"wgGr0":0,"wgGr1":0,"wgGr2":0,"wgGr3":18,"wgLk":148}},{"dy":27,"sl":2,"id":"Actor3019m","stats":{"tr":3,"trp":6,"str":0,"dex":5,"int":10,"vit":0,"train":0,"wgGr0":0,"wgGr1":0,"wgGr2":0,"wgGr3":18,"wgLk":154}},{"dy":28,"sl":1,"id":"Actor3117m","stats":{"tr":3,"trp":6,"str":0,"dex":0,"int":15,"vit":0,"train":0,"wgGr0":0,"wgGr1":0,"wgGr2":0,"wgGr3":18,"wgLk":352}},{"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dy":31,"sl":1,"id":"Actor0113m","stats":{"tr":3,"trp":6,"str":0,"dex":8,"int":7,"vit":0,"train":0,"wgGr0":0,"wgGr1":0,"wgGr2":0,"wgGr3":18,"wgLk":276}},{"dy":31,"sl":2,"id":"Actor3022m","stats":{"tr":3,"trp":6,"str":0,"dex":7,"int":8,"vit":0,"train":0,"wgGr0":0,"wgGr1":0,"wgGr2":0,"wgGr3":18,"wgLk":101}}]</v>
      </c>
      <c r="Z2">
        <v>1</v>
      </c>
      <c r="AA2" t="s">
        <v>312</v>
      </c>
      <c r="AB2">
        <f>COUNTIF(F:F,AA2)</f>
        <v>1</v>
      </c>
      <c r="AD2">
        <v>1</v>
      </c>
      <c r="AE2">
        <v>101</v>
      </c>
      <c r="AF2">
        <f>COUNTIF(R:R,AE2)</f>
        <v>1</v>
      </c>
    </row>
    <row r="3" spans="1:32">
      <c r="A3">
        <v>1</v>
      </c>
      <c r="B3">
        <f t="shared" ca="1" si="0"/>
        <v>2</v>
      </c>
      <c r="C3" t="str">
        <f t="shared" ca="1" si="1"/>
        <v>Actor0236m</v>
      </c>
      <c r="D3" t="str">
        <f>IF(ISBLANK(F3),"",
IFERROR(VLOOKUP(F3,[2]ActorTable!$A:$H,MATCH("이름참고",[2]ActorTable!$1:$1,0),0),"캐릭터없음"))</f>
        <v>무테이</v>
      </c>
      <c r="E3" t="str">
        <f t="shared" ca="1" si="2"/>
        <v/>
      </c>
      <c r="F3" t="s">
        <v>435</v>
      </c>
      <c r="G3">
        <v>3</v>
      </c>
      <c r="H3">
        <v>6</v>
      </c>
      <c r="I3">
        <v>7</v>
      </c>
      <c r="J3">
        <v>8</v>
      </c>
      <c r="K3">
        <v>0</v>
      </c>
      <c r="L3">
        <v>0</v>
      </c>
      <c r="M3">
        <v>0</v>
      </c>
      <c r="N3">
        <v>0</v>
      </c>
      <c r="O3">
        <v>0</v>
      </c>
      <c r="P3">
        <v>0</v>
      </c>
      <c r="Q3">
        <v>18</v>
      </c>
      <c r="R3">
        <v>157</v>
      </c>
      <c r="S3" t="str">
        <f>IFERROR(VLOOKUP(R3,[2]WingLookTable!$A:$B,2,0),"캐릭터없음")</f>
        <v>Wing_DustGreenPatternPatternStripeSlow</v>
      </c>
      <c r="T3">
        <f t="shared" ca="1" si="3"/>
        <v>291</v>
      </c>
      <c r="U3" t="str">
        <f t="shared" ca="1" si="4"/>
        <v>{"dy":1,"sl":1,"id":"Actor1109m","stats":{"tr":3,"trp":6,"str":0,"dex":5,"int":10,"vit":0,"train":0,"wgGr0":0,"wgGr1":0,"wgGr2":0,"wgGr3":18,"wgLk":169}},{"dy":1,"sl":2,"id":"Actor3021m","stats":{"tr":3,"trp":6,"str":7,"dex":8,"int":0,"vit":0,"train":0,"wgGr0":0,"wgGr1":0,"wgGr2":0,"wgGr3":18,"wgLk":157}}</v>
      </c>
      <c r="V3" t="str">
        <f t="shared" ref="V3:V23" ca="1" si="6">"{"""&amp;A$1&amp;""":"&amp;A3
&amp;","""&amp;B$1&amp;""":"&amp;B3
&amp;IF(LEN(F3)=0,"",","""&amp;F$1&amp;""":"""&amp;F3&amp;"""")
&amp;IF(LEN(F3)=0,"",",""stats"":{")
&amp;IF(LEN(F3)=0,"",""""&amp;G$1&amp;""":"&amp;G3)
&amp;IF(LEN(F3)=0,"",","""&amp;H$1&amp;""":"&amp;H3)
&amp;IF(LEN(F3)=0,"",","""&amp;I$1&amp;""":"&amp;I3)
&amp;IF(LEN(F3)=0,"",","""&amp;J$1&amp;""":"&amp;J3)
&amp;IF(LEN(F3)=0,"",","""&amp;K$1&amp;""":"&amp;K3)
&amp;IF(LEN(F3)=0,"",","""&amp;L$1&amp;""":"&amp;L3)
&amp;IF(LEN(F3)=0,"",","""&amp;M$1&amp;""":"&amp;M3)
&amp;IF(LEN(F3)=0,"",","""&amp;N$1&amp;""":"&amp;N3)
&amp;IF(LEN(F3)=0,"",","""&amp;O$1&amp;""":"&amp;O3)
&amp;IF(LEN(F3)=0,"",","""&amp;P$1&amp;""":"&amp;P3)
&amp;IF(LEN(F3)=0,"",","""&amp;Q$1&amp;""":"&amp;Q3)
&amp;IF(LEN(F3)=0,"",","""&amp;R$1&amp;""":"&amp;R3)
&amp;IF(LEN(F3)=0,"","}")&amp;"}"</f>
        <v>{"dy":1,"sl":2,"id":"Actor3021m","stats":{"tr":3,"trp":6,"str":7,"dex":8,"int":0,"vit":0,"train":0,"wgGr0":0,"wgGr1":0,"wgGr2":0,"wgGr3":18,"wgLk":157}}</v>
      </c>
      <c r="Z3">
        <v>2</v>
      </c>
      <c r="AA3" t="s">
        <v>313</v>
      </c>
      <c r="AB3">
        <f>COUNTIF(F:F,AA3)</f>
        <v>1</v>
      </c>
      <c r="AD3">
        <v>2</v>
      </c>
      <c r="AE3">
        <v>105</v>
      </c>
      <c r="AF3">
        <f>COUNTIF(R:R,AE3)</f>
        <v>1</v>
      </c>
    </row>
    <row r="4" spans="1:32">
      <c r="A4">
        <v>2</v>
      </c>
      <c r="B4">
        <f t="shared" ca="1" si="0"/>
        <v>1</v>
      </c>
      <c r="C4" t="str">
        <f t="shared" ref="C4" ca="1" si="7">VLOOKUP(RANDBETWEEN(1,COUNTA(Z:Z)-1),Z:AA,2,0)</f>
        <v>Actor1039m</v>
      </c>
      <c r="D4" t="str">
        <f>IF(ISBLANK(F4),"",
IFERROR(VLOOKUP(F4,[2]ActorTable!$A:$H,MATCH("이름참고",[2]ActorTable!$1:$1,0),0),"캐릭터없음"))</f>
        <v>메디아</v>
      </c>
      <c r="E4" t="str">
        <f t="shared" ref="E4" ca="1" si="8">IF(AND(B4&lt;=OFFSET(B4,1,0),NOT(ISBLANK(F4))),
IF(F4=OFFSET(F4,1,0),"같음",""),"")</f>
        <v/>
      </c>
      <c r="F4" t="s">
        <v>419</v>
      </c>
      <c r="G4">
        <v>3</v>
      </c>
      <c r="H4">
        <v>6</v>
      </c>
      <c r="I4">
        <v>8</v>
      </c>
      <c r="J4">
        <v>7</v>
      </c>
      <c r="K4">
        <v>0</v>
      </c>
      <c r="L4">
        <v>0</v>
      </c>
      <c r="M4">
        <v>0</v>
      </c>
      <c r="N4">
        <v>0</v>
      </c>
      <c r="O4">
        <v>0</v>
      </c>
      <c r="P4">
        <v>0</v>
      </c>
      <c r="Q4">
        <v>18</v>
      </c>
      <c r="R4">
        <v>372</v>
      </c>
      <c r="S4" t="str">
        <f>IFERROR(VLOOKUP(R4,[2]WingLookTable!$A:$B,2,0),"캐릭터없음")</f>
        <v>Wing_WhiteFullNoiseOtherFast</v>
      </c>
      <c r="T4">
        <f t="shared" ref="T4" ca="1" si="9">VLOOKUP(RANDBETWEEN(1,COUNTA(AD:AD)-1),AD:AE,2,0)</f>
        <v>181</v>
      </c>
      <c r="U4" t="str">
        <f t="shared" ref="U4" ca="1" si="10">IF(ROW()=2,V4,OFFSET(U4,-1,0)&amp;IF(LEN(V4)=0,"",","&amp;V4))</f>
        <v>{"dy":1,"sl":1,"id":"Actor1109m","stats":{"tr":3,"trp":6,"str":0,"dex":5,"int":10,"vit":0,"train":0,"wgGr0":0,"wgGr1":0,"wgGr2":0,"wgGr3":18,"wgLk":169}},{"dy":1,"sl":2,"id":"Actor3021m","stats":{"tr":3,"trp":6,"str":7,"dex":8,"int":0,"vit":0,"train":0,"wgGr0":0,"wgGr1":0,"wgGr2":0,"wgGr3":18,"wgLk":157}},{"dy":2,"sl":1,"id":"Actor1218m","stats":{"tr":3,"trp":6,"str":8,"dex":7,"int":0,"vit":0,"train":0,"wgGr0":0,"wgGr1":0,"wgGr2":0,"wgGr3":18,"wgLk":372}}</v>
      </c>
      <c r="V4" t="str">
        <f t="shared" ca="1" si="6"/>
        <v>{"dy":2,"sl":1,"id":"Actor1218m","stats":{"tr":3,"trp":6,"str":8,"dex":7,"int":0,"vit":0,"train":0,"wgGr0":0,"wgGr1":0,"wgGr2":0,"wgGr3":18,"wgLk":372}}</v>
      </c>
      <c r="Z4">
        <v>3</v>
      </c>
      <c r="AA4" t="s">
        <v>314</v>
      </c>
      <c r="AB4">
        <f>COUNTIF(F:F,AA4)</f>
        <v>1</v>
      </c>
      <c r="AD4">
        <v>3</v>
      </c>
      <c r="AE4">
        <v>109</v>
      </c>
      <c r="AF4">
        <f>COUNTIF(R:R,AE4)</f>
        <v>1</v>
      </c>
    </row>
    <row r="5" spans="1:32">
      <c r="A5">
        <v>2</v>
      </c>
      <c r="B5">
        <f t="shared" ca="1" si="0"/>
        <v>2</v>
      </c>
      <c r="C5" t="str">
        <f t="shared" ref="C5" ca="1" si="11">VLOOKUP(RANDBETWEEN(1,COUNTA(Z:Z)-1),Z:AA,2,0)</f>
        <v>Actor0236m</v>
      </c>
      <c r="D5" t="str">
        <f>IF(ISBLANK(F5),"",
IFERROR(VLOOKUP(F5,[2]ActorTable!$A:$H,MATCH("이름참고",[2]ActorTable!$1:$1,0),0),"캐릭터없음"))</f>
        <v>원더</v>
      </c>
      <c r="E5" t="str">
        <f t="shared" ref="E5" ca="1" si="12">IF(AND(B5&lt;=OFFSET(B5,1,0),NOT(ISBLANK(F5))),
IF(F5=OFFSET(F5,1,0),"같음",""),"")</f>
        <v/>
      </c>
      <c r="F5" t="s">
        <v>363</v>
      </c>
      <c r="G5">
        <v>3</v>
      </c>
      <c r="H5">
        <v>6</v>
      </c>
      <c r="I5">
        <v>8</v>
      </c>
      <c r="J5">
        <v>0</v>
      </c>
      <c r="K5">
        <v>7</v>
      </c>
      <c r="L5">
        <v>0</v>
      </c>
      <c r="M5">
        <v>0</v>
      </c>
      <c r="N5">
        <v>0</v>
      </c>
      <c r="O5">
        <v>0</v>
      </c>
      <c r="P5">
        <v>0</v>
      </c>
      <c r="Q5">
        <v>18</v>
      </c>
      <c r="R5">
        <v>321</v>
      </c>
      <c r="S5" t="str">
        <f>IFERROR(VLOOKUP(R5,[2]WingLookTable!$A:$B,2,0),"캐릭터없음")</f>
        <v>Wing_DustMultiOtherOtherOtherSlow</v>
      </c>
      <c r="T5">
        <f t="shared" ref="T5" ca="1" si="13">VLOOKUP(RANDBETWEEN(1,COUNTA(AD:AD)-1),AD:AE,2,0)</f>
        <v>184</v>
      </c>
      <c r="U5" t="str">
        <f t="shared" ref="U5" ca="1" si="14">IF(ROW()=2,V5,OFFSET(U5,-1,0)&amp;IF(LEN(V5)=0,"",","&amp;V5))</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v>
      </c>
      <c r="V5" t="str">
        <f t="shared" ca="1" si="6"/>
        <v>{"dy":2,"sl":2,"id":"Actor2128m","stats":{"tr":3,"trp":6,"str":8,"dex":0,"int":7,"vit":0,"train":0,"wgGr0":0,"wgGr1":0,"wgGr2":0,"wgGr3":18,"wgLk":321}}</v>
      </c>
      <c r="Z5">
        <v>4</v>
      </c>
      <c r="AA5" t="s">
        <v>315</v>
      </c>
      <c r="AB5">
        <f>COUNTIF(F:F,AA5)</f>
        <v>3</v>
      </c>
      <c r="AD5">
        <v>4</v>
      </c>
      <c r="AE5">
        <v>113</v>
      </c>
      <c r="AF5">
        <f>COUNTIF(R:R,AE5)</f>
        <v>1</v>
      </c>
    </row>
    <row r="6" spans="1:32">
      <c r="A6">
        <v>3</v>
      </c>
      <c r="B6">
        <f t="shared" ca="1" si="0"/>
        <v>1</v>
      </c>
      <c r="C6" t="str">
        <f t="shared" ca="1" si="1"/>
        <v>Actor1005m</v>
      </c>
      <c r="D6" t="str">
        <f>IF(ISBLANK(F6),"",
IFERROR(VLOOKUP(F6,[2]ActorTable!$A:$H,MATCH("이름참고",[2]ActorTable!$1:$1,0),0),"캐릭터없음"))</f>
        <v>메릴</v>
      </c>
      <c r="E6" t="str">
        <f t="shared" ca="1" si="2"/>
        <v/>
      </c>
      <c r="F6" t="s">
        <v>428</v>
      </c>
      <c r="G6">
        <v>3</v>
      </c>
      <c r="H6">
        <v>6</v>
      </c>
      <c r="I6">
        <v>0</v>
      </c>
      <c r="J6">
        <v>0</v>
      </c>
      <c r="K6">
        <v>0</v>
      </c>
      <c r="L6">
        <v>15</v>
      </c>
      <c r="M6">
        <v>0</v>
      </c>
      <c r="N6">
        <v>0</v>
      </c>
      <c r="O6">
        <v>0</v>
      </c>
      <c r="P6">
        <v>0</v>
      </c>
      <c r="Q6">
        <v>18</v>
      </c>
      <c r="R6">
        <v>256</v>
      </c>
      <c r="S6" t="str">
        <f>IFERROR(VLOOKUP(R6,[2]WingLookTable!$A:$B,2,0),"캐릭터없음")</f>
        <v>Wing_SkyFullNoiseOtherFast</v>
      </c>
      <c r="T6">
        <f t="shared" ref="T6" ca="1" si="15">VLOOKUP(RANDBETWEEN(1,COUNTA(AD:AD)-1),AD:AE,2,0)</f>
        <v>332</v>
      </c>
      <c r="U6" t="str">
        <f t="shared" ref="U6" ca="1" si="16">IF(ROW()=2,V6,OFFSET(U6,-1,0)&amp;IF(LEN(V6)=0,"",","&amp;V6))</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v>
      </c>
      <c r="V6" t="str">
        <f t="shared" ca="1" si="6"/>
        <v>{"dy":3,"sl":1,"id":"Actor3212m","stats":{"tr":3,"trp":6,"str":0,"dex":0,"int":0,"vit":15,"train":0,"wgGr0":0,"wgGr1":0,"wgGr2":0,"wgGr3":18,"wgLk":256}}</v>
      </c>
      <c r="Z6">
        <v>5</v>
      </c>
      <c r="AA6" t="s">
        <v>316</v>
      </c>
      <c r="AB6">
        <f>COUNTIF(F:F,AA6)</f>
        <v>1</v>
      </c>
      <c r="AD6">
        <v>5</v>
      </c>
      <c r="AE6">
        <v>117</v>
      </c>
      <c r="AF6">
        <f>COUNTIF(R:R,AE6)</f>
        <v>1</v>
      </c>
    </row>
    <row r="7" spans="1:32">
      <c r="A7">
        <v>3</v>
      </c>
      <c r="B7">
        <f t="shared" ca="1" si="0"/>
        <v>2</v>
      </c>
      <c r="C7" t="str">
        <f t="shared" ref="C7" ca="1" si="17">VLOOKUP(RANDBETWEEN(1,COUNTA(Z:Z)-1),Z:AA,2,0)</f>
        <v>Actor1029m</v>
      </c>
      <c r="D7" t="str">
        <f>IF(ISBLANK(F7),"",
IFERROR(VLOOKUP(F7,[2]ActorTable!$A:$H,MATCH("이름참고",[2]ActorTable!$1:$1,0),0),"캐릭터없음"))</f>
        <v>베이</v>
      </c>
      <c r="E7" t="str">
        <f t="shared" ref="E7" ca="1" si="18">IF(AND(B7&lt;=OFFSET(B7,1,0),NOT(ISBLANK(F7))),
IF(F7=OFFSET(F7,1,0),"같음",""),"")</f>
        <v/>
      </c>
      <c r="F7" t="s">
        <v>406</v>
      </c>
      <c r="G7">
        <v>3</v>
      </c>
      <c r="H7">
        <v>6</v>
      </c>
      <c r="I7">
        <v>0</v>
      </c>
      <c r="J7">
        <v>15</v>
      </c>
      <c r="K7">
        <v>0</v>
      </c>
      <c r="L7">
        <v>0</v>
      </c>
      <c r="M7">
        <v>0</v>
      </c>
      <c r="N7">
        <v>0</v>
      </c>
      <c r="O7">
        <v>0</v>
      </c>
      <c r="P7">
        <v>0</v>
      </c>
      <c r="Q7">
        <v>18</v>
      </c>
      <c r="R7">
        <v>336</v>
      </c>
      <c r="S7" t="str">
        <f>IFERROR(VLOOKUP(R7,[2]WingLookTable!$A:$B,2,0),"캐릭터없음")</f>
        <v>Wing_DustRedSineNoiseOtherSlow</v>
      </c>
      <c r="T7">
        <f t="shared" ref="T7" ca="1" si="19">VLOOKUP(RANDBETWEEN(1,COUNTA(AD:AD)-1),AD:AE,2,0)</f>
        <v>196</v>
      </c>
      <c r="U7" t="str">
        <f t="shared" ref="U7" ca="1" si="20">IF(ROW()=2,V7,OFFSET(U7,-1,0)&amp;IF(LEN(V7)=0,"",","&amp;V7))</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v>
      </c>
      <c r="V7" t="str">
        <f t="shared" ca="1" si="6"/>
        <v>{"dy":3,"sl":2,"id":"Actor0104m","stats":{"tr":3,"trp":6,"str":0,"dex":15,"int":0,"vit":0,"train":0,"wgGr0":0,"wgGr1":0,"wgGr2":0,"wgGr3":18,"wgLk":336}}</v>
      </c>
      <c r="Z7">
        <v>6</v>
      </c>
      <c r="AA7" t="s">
        <v>317</v>
      </c>
      <c r="AB7">
        <f>COUNTIF(F:F,AA7)</f>
        <v>1</v>
      </c>
      <c r="AD7">
        <v>6</v>
      </c>
      <c r="AE7">
        <v>121</v>
      </c>
      <c r="AF7">
        <f>COUNTIF(R:R,AE7)</f>
        <v>1</v>
      </c>
    </row>
    <row r="8" spans="1:32">
      <c r="A8">
        <v>3</v>
      </c>
      <c r="B8">
        <f t="shared" ca="1" si="0"/>
        <v>3</v>
      </c>
      <c r="C8" t="str">
        <f t="shared" ref="C8" ca="1" si="21">VLOOKUP(RANDBETWEEN(1,COUNTA(Z:Z)-1),Z:AA,2,0)</f>
        <v>Actor0037m</v>
      </c>
      <c r="D8" t="str">
        <f>IF(ISBLANK(F8),"",
IFERROR(VLOOKUP(F8,[2]ActorTable!$A:$H,MATCH("이름참고",[2]ActorTable!$1:$1,0),0),"캐릭터없음"))</f>
        <v>플랜도</v>
      </c>
      <c r="E8" t="str">
        <f t="shared" ref="E8" ca="1" si="22">IF(AND(B8&lt;=OFFSET(B8,1,0),NOT(ISBLANK(F8))),
IF(F8=OFFSET(F8,1,0),"같음",""),"")</f>
        <v/>
      </c>
      <c r="F8" t="s">
        <v>469</v>
      </c>
      <c r="G8">
        <v>3</v>
      </c>
      <c r="H8">
        <v>6</v>
      </c>
      <c r="I8">
        <v>0</v>
      </c>
      <c r="J8">
        <v>0</v>
      </c>
      <c r="K8">
        <v>15</v>
      </c>
      <c r="L8">
        <v>0</v>
      </c>
      <c r="M8">
        <v>0</v>
      </c>
      <c r="N8">
        <v>0</v>
      </c>
      <c r="O8">
        <v>0</v>
      </c>
      <c r="P8">
        <v>0</v>
      </c>
      <c r="Q8">
        <v>18</v>
      </c>
      <c r="R8">
        <v>163</v>
      </c>
      <c r="S8" t="str">
        <f>IFERROR(VLOOKUP(R8,[2]WingLookTable!$A:$B,2,0),"캐릭터없음")</f>
        <v>Wing_DustGreenSineOtherFullFast</v>
      </c>
      <c r="T8">
        <f t="shared" ref="T8" ca="1" si="23">VLOOKUP(RANDBETWEEN(1,COUNTA(AD:AD)-1),AD:AE,2,0)</f>
        <v>294</v>
      </c>
      <c r="U8" t="str">
        <f t="shared" ref="U8" ca="1" si="24">IF(ROW()=2,V8,OFFSET(U8,-1,0)&amp;IF(LEN(V8)=0,"",","&amp;V8))</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v>
      </c>
      <c r="V8" t="str">
        <f t="shared" ref="V8" ca="1" si="25">"{"""&amp;A$1&amp;""":"&amp;A8
&amp;","""&amp;B$1&amp;""":"&amp;B8
&amp;IF(LEN(F8)=0,"",","""&amp;F$1&amp;""":"""&amp;F8&amp;"""")
&amp;IF(LEN(F8)=0,"",",""stats"":{")
&amp;IF(LEN(F8)=0,"",""""&amp;G$1&amp;""":"&amp;G8)
&amp;IF(LEN(F8)=0,"",","""&amp;H$1&amp;""":"&amp;H8)
&amp;IF(LEN(F8)=0,"",","""&amp;I$1&amp;""":"&amp;I8)
&amp;IF(LEN(F8)=0,"",","""&amp;J$1&amp;""":"&amp;J8)
&amp;IF(LEN(F8)=0,"",","""&amp;K$1&amp;""":"&amp;K8)
&amp;IF(LEN(F8)=0,"",","""&amp;L$1&amp;""":"&amp;L8)
&amp;IF(LEN(F8)=0,"",","""&amp;M$1&amp;""":"&amp;M8)
&amp;IF(LEN(F8)=0,"",","""&amp;N$1&amp;""":"&amp;N8)
&amp;IF(LEN(F8)=0,"",","""&amp;O$1&amp;""":"&amp;O8)
&amp;IF(LEN(F8)=0,"",","""&amp;P$1&amp;""":"&amp;P8)
&amp;IF(LEN(F8)=0,"",","""&amp;Q$1&amp;""":"&amp;Q8)
&amp;IF(LEN(F8)=0,"",","""&amp;R$1&amp;""":"&amp;R8)
&amp;IF(LEN(F8)=0,"","}")&amp;"}"</f>
        <v>{"dy":3,"sl":3,"id":"Actor1039m","stats":{"tr":3,"trp":6,"str":0,"dex":0,"int":15,"vit":0,"train":0,"wgGr0":0,"wgGr1":0,"wgGr2":0,"wgGr3":18,"wgLk":163}}</v>
      </c>
      <c r="Z8">
        <v>7</v>
      </c>
      <c r="AA8" t="s">
        <v>318</v>
      </c>
      <c r="AB8">
        <f>COUNTIF(F:F,AA8)</f>
        <v>3</v>
      </c>
      <c r="AD8">
        <v>7</v>
      </c>
      <c r="AE8">
        <v>125</v>
      </c>
      <c r="AF8">
        <f>COUNTIF(R:R,AE8)</f>
        <v>1</v>
      </c>
    </row>
    <row r="9" spans="1:32">
      <c r="A9">
        <v>4</v>
      </c>
      <c r="B9">
        <f t="shared" ca="1" si="0"/>
        <v>1</v>
      </c>
      <c r="C9" t="str">
        <f t="shared" ca="1" si="1"/>
        <v>Actor2238m</v>
      </c>
      <c r="D9" t="str">
        <f>IF(ISBLANK(F9),"",
IFERROR(VLOOKUP(F9,[2]ActorTable!$A:$H,MATCH("이름참고",[2]ActorTable!$1:$1,0),0),"캐릭터없음"))</f>
        <v>프리스</v>
      </c>
      <c r="E9" t="str">
        <f t="shared" ca="1" si="2"/>
        <v/>
      </c>
      <c r="F9" t="s">
        <v>367</v>
      </c>
      <c r="G9">
        <v>3</v>
      </c>
      <c r="H9">
        <v>6</v>
      </c>
      <c r="I9">
        <v>15</v>
      </c>
      <c r="J9">
        <v>0</v>
      </c>
      <c r="K9">
        <v>0</v>
      </c>
      <c r="L9">
        <v>0</v>
      </c>
      <c r="M9">
        <v>0</v>
      </c>
      <c r="N9">
        <v>0</v>
      </c>
      <c r="O9">
        <v>0</v>
      </c>
      <c r="P9">
        <v>0</v>
      </c>
      <c r="Q9">
        <v>18</v>
      </c>
      <c r="R9">
        <v>121</v>
      </c>
      <c r="S9" t="str">
        <f>IFERROR(VLOOKUP(R9,[2]WingLookTable!$A:$B,2,0),"캐릭터없음")</f>
        <v>Wing_BlueSinePatternFullSlow</v>
      </c>
      <c r="T9">
        <f t="shared" ca="1" si="3"/>
        <v>303</v>
      </c>
      <c r="U9" t="str">
        <f t="shared" ca="1" si="4"/>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v>
      </c>
      <c r="V9" t="str">
        <f t="shared" ca="1" si="6"/>
        <v>{"dy":4,"sl":1,"id":"Actor0125m","stats":{"tr":3,"trp":6,"str":15,"dex":0,"int":0,"vit":0,"train":0,"wgGr0":0,"wgGr1":0,"wgGr2":0,"wgGr3":18,"wgLk":121}}</v>
      </c>
      <c r="Z9">
        <v>8</v>
      </c>
      <c r="AA9" t="s">
        <v>319</v>
      </c>
      <c r="AB9">
        <f>COUNTIF(F:F,AA9)</f>
        <v>3</v>
      </c>
      <c r="AD9">
        <v>8</v>
      </c>
      <c r="AE9">
        <v>129</v>
      </c>
      <c r="AF9">
        <f>COUNTIF(R:R,AE9)</f>
        <v>1</v>
      </c>
    </row>
    <row r="10" spans="1:32">
      <c r="A10">
        <v>4</v>
      </c>
      <c r="B10">
        <f t="shared" ca="1" si="0"/>
        <v>2</v>
      </c>
      <c r="C10" t="str">
        <f t="shared" ca="1" si="1"/>
        <v>Actor1218m</v>
      </c>
      <c r="D10" t="str">
        <f>IF(ISBLANK(F10),"",
IFERROR(VLOOKUP(F10,[2]ActorTable!$A:$H,MATCH("이름참고",[2]ActorTable!$1:$1,0),0),"캐릭터없음"))</f>
        <v>그루퍼스</v>
      </c>
      <c r="E10" t="str">
        <f t="shared" ca="1" si="2"/>
        <v/>
      </c>
      <c r="F10" t="s">
        <v>369</v>
      </c>
      <c r="G10">
        <v>3</v>
      </c>
      <c r="H10">
        <v>6</v>
      </c>
      <c r="I10">
        <v>7</v>
      </c>
      <c r="J10">
        <v>8</v>
      </c>
      <c r="K10">
        <v>0</v>
      </c>
      <c r="L10">
        <v>0</v>
      </c>
      <c r="M10">
        <v>0</v>
      </c>
      <c r="N10">
        <v>0</v>
      </c>
      <c r="O10">
        <v>0</v>
      </c>
      <c r="P10">
        <v>0</v>
      </c>
      <c r="Q10">
        <v>18</v>
      </c>
      <c r="R10">
        <v>105</v>
      </c>
      <c r="S10" t="str">
        <f>IFERROR(VLOOKUP(R10,[2]WingLookTable!$A:$B,2,0),"캐릭터없음")</f>
        <v>Wing_BlueNoisePatternFullFast</v>
      </c>
      <c r="T10">
        <f t="shared" ca="1" si="3"/>
        <v>240</v>
      </c>
      <c r="U10" t="str">
        <f t="shared" ca="1" si="4"/>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v>
      </c>
      <c r="V10" t="str">
        <f t="shared" ca="1" si="6"/>
        <v>{"dy":4,"sl":2,"id":"Actor2010m","stats":{"tr":3,"trp":6,"str":7,"dex":8,"int":0,"vit":0,"train":0,"wgGr0":0,"wgGr1":0,"wgGr2":0,"wgGr3":18,"wgLk":105}}</v>
      </c>
      <c r="Z10">
        <v>9</v>
      </c>
      <c r="AA10" t="s">
        <v>320</v>
      </c>
      <c r="AB10">
        <f>COUNTIF(F:F,AA10)</f>
        <v>3</v>
      </c>
      <c r="AD10">
        <v>9</v>
      </c>
      <c r="AE10">
        <v>133</v>
      </c>
      <c r="AF10">
        <f>COUNTIF(R:R,AE10)</f>
        <v>0</v>
      </c>
    </row>
    <row r="11" spans="1:32">
      <c r="A11">
        <v>5</v>
      </c>
      <c r="B11">
        <f t="shared" ca="1" si="0"/>
        <v>1</v>
      </c>
      <c r="C11" t="str">
        <f t="shared" ref="C11" ca="1" si="26">VLOOKUP(RANDBETWEEN(1,COUNTA(Z:Z)-1),Z:AA,2,0)</f>
        <v>Actor0104m</v>
      </c>
      <c r="D11" t="str">
        <f>IF(ISBLANK(F11),"",
IFERROR(VLOOKUP(F11,[2]ActorTable!$A:$H,MATCH("이름참고",[2]ActorTable!$1:$1,0),0),"캐릭터없음"))</f>
        <v>미네락</v>
      </c>
      <c r="E11" t="str">
        <f t="shared" ref="E11" ca="1" si="27">IF(AND(B11&lt;=OFFSET(B11,1,0),NOT(ISBLANK(F11))),
IF(F11=OFFSET(F11,1,0),"같음",""),"")</f>
        <v/>
      </c>
      <c r="F11" t="s">
        <v>328</v>
      </c>
      <c r="G11">
        <v>3</v>
      </c>
      <c r="H11">
        <v>6</v>
      </c>
      <c r="I11">
        <v>0</v>
      </c>
      <c r="J11">
        <v>8</v>
      </c>
      <c r="K11">
        <v>7</v>
      </c>
      <c r="L11">
        <v>0</v>
      </c>
      <c r="M11">
        <v>0</v>
      </c>
      <c r="N11">
        <v>0</v>
      </c>
      <c r="O11">
        <v>0</v>
      </c>
      <c r="P11">
        <v>0</v>
      </c>
      <c r="Q11">
        <v>18</v>
      </c>
      <c r="R11">
        <v>315</v>
      </c>
      <c r="S11" t="str">
        <f>IFERROR(VLOOKUP(R11,[2]WingLookTable!$A:$B,2,0),"캐릭터없음")</f>
        <v>Wing_DustMultiNoiseOtherOtherSlow</v>
      </c>
      <c r="T11">
        <f t="shared" ref="T11" ca="1" si="28">VLOOKUP(RANDBETWEEN(1,COUNTA(AD:AD)-1),AD:AE,2,0)</f>
        <v>272</v>
      </c>
      <c r="U11" t="str">
        <f t="shared" ref="U11" ca="1" si="29">IF(ROW()=2,V11,OFFSET(U11,-1,0)&amp;IF(LEN(V11)=0,"",","&amp;V11))</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v>
      </c>
      <c r="V11" t="str">
        <f t="shared" ca="1" si="6"/>
        <v>{"dy":5,"sl":1,"id":"Actor2120m","stats":{"tr":3,"trp":6,"str":0,"dex":8,"int":7,"vit":0,"train":0,"wgGr0":0,"wgGr1":0,"wgGr2":0,"wgGr3":18,"wgLk":315}}</v>
      </c>
      <c r="Z11">
        <v>10</v>
      </c>
      <c r="AA11" t="s">
        <v>321</v>
      </c>
      <c r="AB11">
        <f>COUNTIF(F:F,AA11)</f>
        <v>2</v>
      </c>
      <c r="AD11">
        <v>10</v>
      </c>
      <c r="AE11">
        <v>137</v>
      </c>
      <c r="AF11">
        <f>COUNTIF(R:R,AE11)</f>
        <v>1</v>
      </c>
    </row>
    <row r="12" spans="1:32">
      <c r="A12">
        <v>5</v>
      </c>
      <c r="B12">
        <f t="shared" ca="1" si="0"/>
        <v>2</v>
      </c>
      <c r="C12" t="str">
        <f t="shared" ref="C12" ca="1" si="30">VLOOKUP(RANDBETWEEN(1,COUNTA(Z:Z)-1),Z:AA,2,0)</f>
        <v>Actor1108m</v>
      </c>
      <c r="D12" t="str">
        <f>IF(ISBLANK(F12),"",
IFERROR(VLOOKUP(F12,[2]ActorTable!$A:$H,MATCH("이름참고",[2]ActorTable!$1:$1,0),0),"캐릭터없음"))</f>
        <v>롤라</v>
      </c>
      <c r="E12" t="str">
        <f t="shared" ref="E12" ca="1" si="31">IF(AND(B12&lt;=OFFSET(B12,1,0),NOT(ISBLANK(F12))),
IF(F12=OFFSET(F12,1,0),"같음",""),"")</f>
        <v/>
      </c>
      <c r="F12" t="s">
        <v>327</v>
      </c>
      <c r="G12">
        <v>3</v>
      </c>
      <c r="H12">
        <v>6</v>
      </c>
      <c r="I12">
        <v>8</v>
      </c>
      <c r="J12">
        <v>7</v>
      </c>
      <c r="K12">
        <v>0</v>
      </c>
      <c r="L12">
        <v>0</v>
      </c>
      <c r="M12">
        <v>0</v>
      </c>
      <c r="N12">
        <v>0</v>
      </c>
      <c r="O12">
        <v>0</v>
      </c>
      <c r="P12">
        <v>0</v>
      </c>
      <c r="Q12">
        <v>18</v>
      </c>
      <c r="R12">
        <v>220</v>
      </c>
      <c r="S12" t="str">
        <f>IFERROR(VLOOKUP(R12,[2]WingLookTable!$A:$B,2,0),"캐릭터없음")</f>
        <v>Wing_GreenPatternPatternFullSlow</v>
      </c>
      <c r="T12">
        <f t="shared" ref="T12" ca="1" si="32">VLOOKUP(RANDBETWEEN(1,COUNTA(AD:AD)-1),AD:AE,2,0)</f>
        <v>332</v>
      </c>
      <c r="U12" t="str">
        <f t="shared" ref="U12" ca="1" si="33">IF(ROW()=2,V12,OFFSET(U12,-1,0)&amp;IF(LEN(V12)=0,"",","&amp;V12))</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v>
      </c>
      <c r="V12" t="str">
        <f t="shared" ca="1" si="6"/>
        <v>{"dy":5,"sl":2,"id":"Actor3019m","stats":{"tr":3,"trp":6,"str":8,"dex":7,"int":0,"vit":0,"train":0,"wgGr0":0,"wgGr1":0,"wgGr2":0,"wgGr3":18,"wgLk":220}}</v>
      </c>
      <c r="Z12">
        <v>11</v>
      </c>
      <c r="AA12" t="s">
        <v>322</v>
      </c>
      <c r="AB12">
        <f>COUNTIF(F:F,AA12)</f>
        <v>3</v>
      </c>
      <c r="AD12">
        <v>11</v>
      </c>
      <c r="AE12">
        <v>141</v>
      </c>
      <c r="AF12">
        <f>COUNTIF(R:R,AE12)</f>
        <v>1</v>
      </c>
    </row>
    <row r="13" spans="1:32">
      <c r="A13">
        <v>6</v>
      </c>
      <c r="B13">
        <f t="shared" ca="1" si="0"/>
        <v>1</v>
      </c>
      <c r="C13" t="str">
        <f t="shared" ca="1" si="1"/>
        <v>Actor2011m</v>
      </c>
      <c r="D13" t="str">
        <f>IF(ISBLANK(F13),"",
IFERROR(VLOOKUP(F13,[2]ActorTable!$A:$H,MATCH("이름참고",[2]ActorTable!$1:$1,0),0),"캐릭터없음"))</f>
        <v>린하이</v>
      </c>
      <c r="E13" t="str">
        <f t="shared" ca="1" si="2"/>
        <v/>
      </c>
      <c r="F13" t="s">
        <v>461</v>
      </c>
      <c r="G13">
        <v>3</v>
      </c>
      <c r="H13">
        <v>6</v>
      </c>
      <c r="I13">
        <v>7</v>
      </c>
      <c r="J13">
        <v>0</v>
      </c>
      <c r="K13">
        <v>0</v>
      </c>
      <c r="L13">
        <v>8</v>
      </c>
      <c r="M13">
        <v>0</v>
      </c>
      <c r="N13">
        <v>0</v>
      </c>
      <c r="O13">
        <v>0</v>
      </c>
      <c r="P13">
        <v>0</v>
      </c>
      <c r="Q13">
        <v>18</v>
      </c>
      <c r="R13">
        <v>312</v>
      </c>
      <c r="S13" t="str">
        <f>IFERROR(VLOOKUP(R13,[2]WingLookTable!$A:$B,2,0),"캐릭터없음")</f>
        <v>Wing_DustMultiNoiseOtherFullFast</v>
      </c>
      <c r="T13">
        <f t="shared" ca="1" si="3"/>
        <v>193</v>
      </c>
      <c r="U13" t="str">
        <f t="shared" ca="1" si="4"/>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v>
      </c>
      <c r="V13" t="str">
        <f t="shared" ca="1" si="6"/>
        <v>{"dy":6,"sl":1,"id":"Actor2235m","stats":{"tr":3,"trp":6,"str":7,"dex":0,"int":0,"vit":8,"train":0,"wgGr0":0,"wgGr1":0,"wgGr2":0,"wgGr3":18,"wgLk":312}}</v>
      </c>
      <c r="Z13">
        <v>12</v>
      </c>
      <c r="AA13" t="s">
        <v>323</v>
      </c>
      <c r="AB13">
        <f>COUNTIF(F:F,AA13)</f>
        <v>2</v>
      </c>
      <c r="AD13">
        <v>12</v>
      </c>
      <c r="AE13">
        <v>145</v>
      </c>
      <c r="AF13">
        <f>COUNTIF(R:R,AE13)</f>
        <v>1</v>
      </c>
    </row>
    <row r="14" spans="1:32">
      <c r="A14">
        <v>6</v>
      </c>
      <c r="B14">
        <f t="shared" ca="1" si="0"/>
        <v>2</v>
      </c>
      <c r="C14" t="str">
        <f t="shared" ca="1" si="1"/>
        <v>Actor2010m</v>
      </c>
      <c r="D14" t="str">
        <f>IF(ISBLANK(F14),"",
IFERROR(VLOOKUP(F14,[2]ActorTable!$A:$H,MATCH("이름참고",[2]ActorTable!$1:$1,0),0),"캐릭터없음"))</f>
        <v>테이슨</v>
      </c>
      <c r="E14" t="str">
        <f t="shared" ca="1" si="2"/>
        <v/>
      </c>
      <c r="F14" t="s">
        <v>360</v>
      </c>
      <c r="G14">
        <v>3</v>
      </c>
      <c r="H14">
        <v>6</v>
      </c>
      <c r="I14">
        <v>15</v>
      </c>
      <c r="J14">
        <v>0</v>
      </c>
      <c r="K14">
        <v>0</v>
      </c>
      <c r="L14">
        <v>0</v>
      </c>
      <c r="M14">
        <v>0</v>
      </c>
      <c r="N14">
        <v>0</v>
      </c>
      <c r="O14">
        <v>0</v>
      </c>
      <c r="P14">
        <v>0</v>
      </c>
      <c r="Q14">
        <v>18</v>
      </c>
      <c r="R14">
        <v>328</v>
      </c>
      <c r="S14" t="str">
        <f>IFERROR(VLOOKUP(R14,[2]WingLookTable!$A:$B,2,0),"캐릭터없음")</f>
        <v>Wing_DustRedFullBeeOtherSlow</v>
      </c>
      <c r="T14">
        <f t="shared" ca="1" si="3"/>
        <v>372</v>
      </c>
      <c r="U14" t="str">
        <f t="shared" ca="1" si="4"/>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v>
      </c>
      <c r="V14" t="str">
        <f t="shared" ca="1" si="6"/>
        <v>{"dy":6,"sl":2,"id":"Actor1108m","stats":{"tr":3,"trp":6,"str":15,"dex":0,"int":0,"vit":0,"train":0,"wgGr0":0,"wgGr1":0,"wgGr2":0,"wgGr3":18,"wgLk":328}}</v>
      </c>
      <c r="Z14">
        <v>13</v>
      </c>
      <c r="AA14" t="s">
        <v>324</v>
      </c>
      <c r="AB14">
        <f>COUNTIF(F:F,AA14)</f>
        <v>2</v>
      </c>
      <c r="AD14">
        <v>13</v>
      </c>
      <c r="AE14">
        <v>148</v>
      </c>
      <c r="AF14">
        <f>COUNTIF(R:R,AE14)</f>
        <v>1</v>
      </c>
    </row>
    <row r="15" spans="1:32">
      <c r="A15">
        <v>6</v>
      </c>
      <c r="B15">
        <f t="shared" ca="1" si="0"/>
        <v>3</v>
      </c>
      <c r="C15" t="str">
        <f t="shared" ref="C15" ca="1" si="34">VLOOKUP(RANDBETWEEN(1,COUNTA(Z:Z)-1),Z:AA,2,0)</f>
        <v>Actor3022m</v>
      </c>
      <c r="D15" t="str">
        <f>IF(ISBLANK(F15),"",
IFERROR(VLOOKUP(F15,[2]ActorTable!$A:$H,MATCH("이름참고",[2]ActorTable!$1:$1,0),0),"캐릭터없음"))</f>
        <v>러센트</v>
      </c>
      <c r="E15" t="str">
        <f t="shared" ref="E15" ca="1" si="35">IF(AND(B15&lt;=OFFSET(B15,1,0),NOT(ISBLANK(F15))),
IF(F15=OFFSET(F15,1,0),"같음",""),"")</f>
        <v/>
      </c>
      <c r="F15" t="s">
        <v>384</v>
      </c>
      <c r="G15">
        <v>3</v>
      </c>
      <c r="H15">
        <v>6</v>
      </c>
      <c r="I15">
        <v>0</v>
      </c>
      <c r="J15">
        <v>0</v>
      </c>
      <c r="K15">
        <v>0</v>
      </c>
      <c r="L15">
        <v>15</v>
      </c>
      <c r="M15">
        <v>0</v>
      </c>
      <c r="N15">
        <v>0</v>
      </c>
      <c r="O15">
        <v>0</v>
      </c>
      <c r="P15">
        <v>0</v>
      </c>
      <c r="Q15">
        <v>18</v>
      </c>
      <c r="R15">
        <v>109</v>
      </c>
      <c r="S15" t="str">
        <f>IFERROR(VLOOKUP(R15,[2]WingLookTable!$A:$B,2,0),"캐릭터없음")</f>
        <v>Wing_BlueOtherNoiseFullFast</v>
      </c>
      <c r="T15">
        <f t="shared" ref="T15" ca="1" si="36">VLOOKUP(RANDBETWEEN(1,COUNTA(AD:AD)-1),AD:AE,2,0)</f>
        <v>336</v>
      </c>
      <c r="U15" t="str">
        <f t="shared" ref="U15" ca="1" si="37">IF(ROW()=2,V15,OFFSET(U15,-1,0)&amp;IF(LEN(V15)=0,"",","&amp;V15))</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v>
      </c>
      <c r="V15" t="str">
        <f t="shared" ref="V15" ca="1" si="38">"{"""&amp;A$1&amp;""":"&amp;A15
&amp;","""&amp;B$1&amp;""":"&amp;B15
&amp;IF(LEN(F15)=0,"",","""&amp;F$1&amp;""":"""&amp;F15&amp;"""")
&amp;IF(LEN(F15)=0,"",",""stats"":{")
&amp;IF(LEN(F15)=0,"",""""&amp;G$1&amp;""":"&amp;G15)
&amp;IF(LEN(F15)=0,"",","""&amp;H$1&amp;""":"&amp;H15)
&amp;IF(LEN(F15)=0,"",","""&amp;I$1&amp;""":"&amp;I15)
&amp;IF(LEN(F15)=0,"",","""&amp;J$1&amp;""":"&amp;J15)
&amp;IF(LEN(F15)=0,"",","""&amp;K$1&amp;""":"&amp;K15)
&amp;IF(LEN(F15)=0,"",","""&amp;L$1&amp;""":"&amp;L15)
&amp;IF(LEN(F15)=0,"",","""&amp;M$1&amp;""":"&amp;M15)
&amp;IF(LEN(F15)=0,"",","""&amp;N$1&amp;""":"&amp;N15)
&amp;IF(LEN(F15)=0,"",","""&amp;O$1&amp;""":"&amp;O15)
&amp;IF(LEN(F15)=0,"",","""&amp;P$1&amp;""":"&amp;P15)
&amp;IF(LEN(F15)=0,"",","""&amp;Q$1&amp;""":"&amp;Q15)
&amp;IF(LEN(F15)=0,"",","""&amp;R$1&amp;""":"&amp;R15)
&amp;IF(LEN(F15)=0,"","}")&amp;"}"</f>
        <v>{"dy":6,"sl":3,"id":"Actor0024m","stats":{"tr":3,"trp":6,"str":0,"dex":0,"int":0,"vit":15,"train":0,"wgGr0":0,"wgGr1":0,"wgGr2":0,"wgGr3":18,"wgLk":109}}</v>
      </c>
      <c r="Z15">
        <v>14</v>
      </c>
      <c r="AA15" t="s">
        <v>325</v>
      </c>
      <c r="AB15">
        <f>COUNTIF(F:F,AA15)</f>
        <v>1</v>
      </c>
      <c r="AD15">
        <v>14</v>
      </c>
      <c r="AE15">
        <v>151</v>
      </c>
      <c r="AF15">
        <f>COUNTIF(R:R,AE15)</f>
        <v>1</v>
      </c>
    </row>
    <row r="16" spans="1:32">
      <c r="A16">
        <v>7</v>
      </c>
      <c r="B16">
        <f t="shared" ca="1" si="0"/>
        <v>1</v>
      </c>
      <c r="C16" t="str">
        <f t="shared" ca="1" si="1"/>
        <v>Actor2235m</v>
      </c>
      <c r="D16" t="str">
        <f>IF(ISBLANK(F16),"",
IFERROR(VLOOKUP(F16,[2]ActorTable!$A:$H,MATCH("이름참고",[2]ActorTable!$1:$1,0),0),"캐릭터없음"))</f>
        <v>간파울</v>
      </c>
      <c r="E16" t="str">
        <f t="shared" ca="1" si="2"/>
        <v/>
      </c>
      <c r="F16" t="s">
        <v>407</v>
      </c>
      <c r="G16">
        <v>3</v>
      </c>
      <c r="H16">
        <v>6</v>
      </c>
      <c r="I16">
        <v>7</v>
      </c>
      <c r="J16">
        <v>0</v>
      </c>
      <c r="K16">
        <v>8</v>
      </c>
      <c r="L16">
        <v>0</v>
      </c>
      <c r="M16">
        <v>0</v>
      </c>
      <c r="N16">
        <v>0</v>
      </c>
      <c r="O16">
        <v>0</v>
      </c>
      <c r="P16">
        <v>0</v>
      </c>
      <c r="Q16">
        <v>18</v>
      </c>
      <c r="R16">
        <v>229</v>
      </c>
      <c r="S16" t="str">
        <f>IFERROR(VLOOKUP(R16,[2]WingLookTable!$A:$B,2,0),"캐릭터없음")</f>
        <v>Wing_MultiOtherOtherOtherFast</v>
      </c>
      <c r="T16">
        <f t="shared" ca="1" si="3"/>
        <v>276</v>
      </c>
      <c r="U16" t="str">
        <f t="shared" ca="1" si="4"/>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v>
      </c>
      <c r="V16" t="str">
        <f t="shared" ca="1" si="6"/>
        <v>{"dy":7,"sl":1,"id":"Actor0201m","stats":{"tr":3,"trp":6,"str":7,"dex":0,"int":8,"vit":0,"train":0,"wgGr0":0,"wgGr1":0,"wgGr2":0,"wgGr3":18,"wgLk":229}}</v>
      </c>
      <c r="Z16">
        <v>15</v>
      </c>
      <c r="AA16" t="s">
        <v>326</v>
      </c>
      <c r="AB16">
        <f>COUNTIF(F:F,AA16)</f>
        <v>3</v>
      </c>
      <c r="AD16">
        <v>15</v>
      </c>
      <c r="AE16">
        <v>154</v>
      </c>
      <c r="AF16">
        <f>COUNTIF(R:R,AE16)</f>
        <v>1</v>
      </c>
    </row>
    <row r="17" spans="1:32">
      <c r="A17">
        <v>7</v>
      </c>
      <c r="B17">
        <f t="shared" ca="1" si="0"/>
        <v>2</v>
      </c>
      <c r="C17" t="str">
        <f t="shared" ca="1" si="1"/>
        <v>Actor1108m</v>
      </c>
      <c r="D17" t="str">
        <f>IF(ISBLANK(F17),"",
IFERROR(VLOOKUP(F17,[2]ActorTable!$A:$H,MATCH("이름참고",[2]ActorTable!$1:$1,0),0),"캐릭터없음"))</f>
        <v>테이슨</v>
      </c>
      <c r="E17" t="str">
        <f t="shared" ca="1" si="2"/>
        <v/>
      </c>
      <c r="F17" t="s">
        <v>318</v>
      </c>
      <c r="G17">
        <v>3</v>
      </c>
      <c r="H17">
        <v>6</v>
      </c>
      <c r="I17">
        <v>15</v>
      </c>
      <c r="J17">
        <v>0</v>
      </c>
      <c r="K17">
        <v>0</v>
      </c>
      <c r="L17">
        <v>0</v>
      </c>
      <c r="M17">
        <v>0</v>
      </c>
      <c r="N17">
        <v>0</v>
      </c>
      <c r="O17">
        <v>0</v>
      </c>
      <c r="P17">
        <v>0</v>
      </c>
      <c r="Q17">
        <v>18</v>
      </c>
      <c r="R17">
        <v>244</v>
      </c>
      <c r="S17" t="str">
        <f>IFERROR(VLOOKUP(R17,[2]WingLookTable!$A:$B,2,0),"캐릭터없음")</f>
        <v>Wing_PurpleStripeNoiseFullSlow</v>
      </c>
      <c r="T17">
        <f t="shared" ca="1" si="3"/>
        <v>101</v>
      </c>
      <c r="U17" t="str">
        <f t="shared" ca="1" si="4"/>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v>
      </c>
      <c r="V17" t="str">
        <f t="shared" ca="1" si="6"/>
        <v>{"dy":7,"sl":2,"id":"Actor1108m","stats":{"tr":3,"trp":6,"str":15,"dex":0,"int":0,"vit":0,"train":0,"wgGr0":0,"wgGr1":0,"wgGr2":0,"wgGr3":18,"wgLk":244}}</v>
      </c>
      <c r="Z17">
        <v>16</v>
      </c>
      <c r="AA17" t="s">
        <v>327</v>
      </c>
      <c r="AB17">
        <f>COUNTIF(F:F,AA17)</f>
        <v>2</v>
      </c>
      <c r="AD17">
        <v>16</v>
      </c>
      <c r="AE17">
        <v>157</v>
      </c>
      <c r="AF17">
        <f>COUNTIF(R:R,AE17)</f>
        <v>1</v>
      </c>
    </row>
    <row r="18" spans="1:32">
      <c r="A18">
        <v>8</v>
      </c>
      <c r="B18">
        <f t="shared" ca="1" si="0"/>
        <v>1</v>
      </c>
      <c r="C18" t="str">
        <f t="shared" ca="1" si="1"/>
        <v>Actor3231m</v>
      </c>
      <c r="D18" t="str">
        <f>IF(ISBLANK(F18),"",
IFERROR(VLOOKUP(F18,[2]ActorTable!$A:$H,MATCH("이름참고",[2]ActorTable!$1:$1,0),0),"캐릭터없음"))</f>
        <v>슬로니카</v>
      </c>
      <c r="E18" t="str">
        <f t="shared" ca="1" si="2"/>
        <v/>
      </c>
      <c r="F18" t="s">
        <v>361</v>
      </c>
      <c r="G18">
        <v>3</v>
      </c>
      <c r="H18">
        <v>6</v>
      </c>
      <c r="I18">
        <v>0</v>
      </c>
      <c r="J18">
        <v>15</v>
      </c>
      <c r="K18">
        <v>0</v>
      </c>
      <c r="L18">
        <v>0</v>
      </c>
      <c r="M18">
        <v>0</v>
      </c>
      <c r="N18">
        <v>0</v>
      </c>
      <c r="O18">
        <v>0</v>
      </c>
      <c r="P18">
        <v>0</v>
      </c>
      <c r="Q18">
        <v>18</v>
      </c>
      <c r="R18">
        <v>208</v>
      </c>
      <c r="S18" t="str">
        <f>IFERROR(VLOOKUP(R18,[2]WingLookTable!$A:$B,2,0),"캐릭터없음")</f>
        <v>Wing_FireSineBeeFullSlow</v>
      </c>
      <c r="T18">
        <f t="shared" ca="1" si="3"/>
        <v>264</v>
      </c>
      <c r="U18" t="str">
        <f t="shared" ca="1" si="4"/>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v>
      </c>
      <c r="V18" t="str">
        <f t="shared" ca="1" si="6"/>
        <v>{"dy":8,"sl":1,"id":"Actor3114m","stats":{"tr":3,"trp":6,"str":0,"dex":15,"int":0,"vit":0,"train":0,"wgGr0":0,"wgGr1":0,"wgGr2":0,"wgGr3":18,"wgLk":208}}</v>
      </c>
      <c r="Z18">
        <v>17</v>
      </c>
      <c r="AA18" t="s">
        <v>328</v>
      </c>
      <c r="AB18">
        <f>COUNTIF(F:F,AA18)</f>
        <v>3</v>
      </c>
      <c r="AD18">
        <v>17</v>
      </c>
      <c r="AE18">
        <v>160</v>
      </c>
      <c r="AF18">
        <f>COUNTIF(R:R,AE18)</f>
        <v>1</v>
      </c>
    </row>
    <row r="19" spans="1:32">
      <c r="A19">
        <v>8</v>
      </c>
      <c r="B19">
        <f t="shared" ca="1" si="0"/>
        <v>2</v>
      </c>
      <c r="C19" t="str">
        <f t="shared" ref="C19" ca="1" si="39">VLOOKUP(RANDBETWEEN(1,COUNTA(Z:Z)-1),Z:AA,2,0)</f>
        <v>Actor2128m</v>
      </c>
      <c r="D19" t="str">
        <f>IF(ISBLANK(F19),"",
IFERROR(VLOOKUP(F19,[2]ActorTable!$A:$H,MATCH("이름참고",[2]ActorTable!$1:$1,0),0),"캐릭터없음"))</f>
        <v>솔</v>
      </c>
      <c r="E19" t="str">
        <f t="shared" ref="E19" ca="1" si="40">IF(AND(B19&lt;=OFFSET(B19,1,0),NOT(ISBLANK(F19))),
IF(F19=OFFSET(F19,1,0),"같음",""),"")</f>
        <v/>
      </c>
      <c r="F19" t="s">
        <v>408</v>
      </c>
      <c r="G19">
        <v>3</v>
      </c>
      <c r="H19">
        <v>6</v>
      </c>
      <c r="I19">
        <v>0</v>
      </c>
      <c r="J19">
        <v>8</v>
      </c>
      <c r="K19">
        <v>7</v>
      </c>
      <c r="L19">
        <v>0</v>
      </c>
      <c r="M19">
        <v>0</v>
      </c>
      <c r="N19">
        <v>0</v>
      </c>
      <c r="O19">
        <v>0</v>
      </c>
      <c r="P19">
        <v>0</v>
      </c>
      <c r="Q19">
        <v>18</v>
      </c>
      <c r="R19">
        <v>348</v>
      </c>
      <c r="S19" t="str">
        <f>IFERROR(VLOOKUP(R19,[2]WingLookTable!$A:$B,2,0),"캐릭터없음")</f>
        <v>Wing_DustYellowSineSineOtherFast</v>
      </c>
      <c r="T19">
        <f t="shared" ref="T19" ca="1" si="41">VLOOKUP(RANDBETWEEN(1,COUNTA(AD:AD)-1),AD:AE,2,0)</f>
        <v>328</v>
      </c>
      <c r="U19" t="str">
        <f t="shared" ref="U19" ca="1" si="42">IF(ROW()=2,V19,OFFSET(U19,-1,0)&amp;IF(LEN(V19)=0,"",","&amp;V19))</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v>
      </c>
      <c r="V19" t="str">
        <f t="shared" ca="1" si="6"/>
        <v>{"dy":8,"sl":2,"id":"Actor2015m","stats":{"tr":3,"trp":6,"str":0,"dex":8,"int":7,"vit":0,"train":0,"wgGr0":0,"wgGr1":0,"wgGr2":0,"wgGr3":18,"wgLk":348}}</v>
      </c>
      <c r="Z19">
        <v>18</v>
      </c>
      <c r="AA19" t="s">
        <v>329</v>
      </c>
      <c r="AB19">
        <f>COUNTIF(F:F,AA19)</f>
        <v>3</v>
      </c>
      <c r="AD19">
        <v>18</v>
      </c>
      <c r="AE19">
        <v>163</v>
      </c>
      <c r="AF19">
        <f>COUNTIF(R:R,AE19)</f>
        <v>1</v>
      </c>
    </row>
    <row r="20" spans="1:32">
      <c r="A20">
        <v>9</v>
      </c>
      <c r="B20">
        <f t="shared" ca="1" si="0"/>
        <v>1</v>
      </c>
      <c r="C20" t="str">
        <f t="shared" ref="C20" ca="1" si="43">VLOOKUP(RANDBETWEEN(1,COUNTA(Z:Z)-1),Z:AA,2,0)</f>
        <v>Actor2010m</v>
      </c>
      <c r="D20" t="str">
        <f>IF(ISBLANK(F20),"",
IFERROR(VLOOKUP(F20,[2]ActorTable!$A:$H,MATCH("이름참고",[2]ActorTable!$1:$1,0),0),"캐릭터없음"))</f>
        <v>베이</v>
      </c>
      <c r="E20" t="str">
        <f t="shared" ref="E20" ca="1" si="44">IF(AND(B20&lt;=OFFSET(B20,1,0),NOT(ISBLANK(F20))),
IF(F20=OFFSET(F20,1,0),"같음",""),"")</f>
        <v/>
      </c>
      <c r="F20" t="s">
        <v>406</v>
      </c>
      <c r="G20">
        <v>3</v>
      </c>
      <c r="H20">
        <v>6</v>
      </c>
      <c r="I20">
        <v>0</v>
      </c>
      <c r="J20">
        <v>0</v>
      </c>
      <c r="K20">
        <v>7</v>
      </c>
      <c r="L20">
        <v>8</v>
      </c>
      <c r="M20">
        <v>0</v>
      </c>
      <c r="N20">
        <v>0</v>
      </c>
      <c r="O20">
        <v>0</v>
      </c>
      <c r="P20">
        <v>0</v>
      </c>
      <c r="Q20">
        <v>18</v>
      </c>
      <c r="R20">
        <v>217</v>
      </c>
      <c r="S20" t="str">
        <f>IFERROR(VLOOKUP(R20,[2]WingLookTable!$A:$B,2,0),"캐릭터없음")</f>
        <v>Wing_GreenOtherSineFullFast</v>
      </c>
      <c r="T20">
        <f t="shared" ca="1" si="3"/>
        <v>109</v>
      </c>
      <c r="U20" t="str">
        <f t="shared" ca="1" si="4"/>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v>
      </c>
      <c r="V20" t="str">
        <f t="shared" ca="1" si="6"/>
        <v>{"dy":9,"sl":1,"id":"Actor0104m","stats":{"tr":3,"trp":6,"str":0,"dex":0,"int":7,"vit":8,"train":0,"wgGr0":0,"wgGr1":0,"wgGr2":0,"wgGr3":18,"wgLk":217}}</v>
      </c>
      <c r="Z20">
        <v>19</v>
      </c>
      <c r="AA20" t="s">
        <v>330</v>
      </c>
      <c r="AB20">
        <f>COUNTIF(F:F,AA20)</f>
        <v>1</v>
      </c>
      <c r="AD20">
        <v>19</v>
      </c>
      <c r="AE20">
        <v>166</v>
      </c>
      <c r="AF20">
        <f>COUNTIF(R:R,AE20)</f>
        <v>1</v>
      </c>
    </row>
    <row r="21" spans="1:32">
      <c r="A21">
        <v>9</v>
      </c>
      <c r="B21">
        <f t="shared" ca="1" si="0"/>
        <v>2</v>
      </c>
      <c r="C21" t="str">
        <f t="shared" ref="C21" ca="1" si="45">VLOOKUP(RANDBETWEEN(1,COUNTA(Z:Z)-1),Z:AA,2,0)</f>
        <v>Actor2128m</v>
      </c>
      <c r="D21" t="str">
        <f>IF(ISBLANK(F21),"",
IFERROR(VLOOKUP(F21,[2]ActorTable!$A:$H,MATCH("이름참고",[2]ActorTable!$1:$1,0),0),"캐릭터없음"))</f>
        <v>소하</v>
      </c>
      <c r="E21" t="str">
        <f t="shared" ref="E21" ca="1" si="46">IF(AND(B21&lt;=OFFSET(B21,1,0),NOT(ISBLANK(F21))),
IF(F21=OFFSET(F21,1,0),"같음",""),"")</f>
        <v/>
      </c>
      <c r="F21" t="s">
        <v>425</v>
      </c>
      <c r="G21">
        <v>3</v>
      </c>
      <c r="H21">
        <v>6</v>
      </c>
      <c r="I21">
        <v>15</v>
      </c>
      <c r="J21">
        <v>0</v>
      </c>
      <c r="K21">
        <v>0</v>
      </c>
      <c r="L21">
        <v>0</v>
      </c>
      <c r="M21">
        <v>0</v>
      </c>
      <c r="N21">
        <v>0</v>
      </c>
      <c r="O21">
        <v>0</v>
      </c>
      <c r="P21">
        <v>0</v>
      </c>
      <c r="Q21">
        <v>18</v>
      </c>
      <c r="R21">
        <v>137</v>
      </c>
      <c r="S21" t="str">
        <f>IFERROR(VLOOKUP(R21,[2]WingLookTable!$A:$B,2,0),"캐릭터없음")</f>
        <v>Wing_CyanStripePatternFullFast</v>
      </c>
      <c r="T21">
        <f t="shared" ca="1" si="3"/>
        <v>101</v>
      </c>
      <c r="U21" t="str">
        <f t="shared" ca="1" si="4"/>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v>
      </c>
      <c r="V21" t="str">
        <f t="shared" ca="1" si="6"/>
        <v>{"dy":9,"sl":2,"id":"Actor1002m","stats":{"tr":3,"trp":6,"str":15,"dex":0,"int":0,"vit":0,"train":0,"wgGr0":0,"wgGr1":0,"wgGr2":0,"wgGr3":18,"wgLk":137}}</v>
      </c>
      <c r="Z21">
        <v>20</v>
      </c>
      <c r="AA21" t="s">
        <v>331</v>
      </c>
      <c r="AB21">
        <f>COUNTIF(F:F,AA21)</f>
        <v>3</v>
      </c>
      <c r="AD21">
        <v>20</v>
      </c>
      <c r="AE21">
        <v>169</v>
      </c>
      <c r="AF21">
        <f>COUNTIF(R:R,AE21)</f>
        <v>1</v>
      </c>
    </row>
    <row r="22" spans="1:32">
      <c r="A22">
        <v>10</v>
      </c>
      <c r="B22">
        <f t="shared" ca="1" si="0"/>
        <v>1</v>
      </c>
      <c r="C22" t="str">
        <f t="shared" ca="1" si="1"/>
        <v>Actor0125m</v>
      </c>
      <c r="D22" t="str">
        <f>IF(ISBLANK(F22),"",
IFERROR(VLOOKUP(F22,[2]ActorTable!$A:$H,MATCH("이름참고",[2]ActorTable!$1:$1,0),0),"캐릭터없음"))</f>
        <v>나인</v>
      </c>
      <c r="E22" t="str">
        <f t="shared" ca="1" si="2"/>
        <v/>
      </c>
      <c r="F22" t="s">
        <v>460</v>
      </c>
      <c r="G22">
        <v>3</v>
      </c>
      <c r="H22">
        <v>6</v>
      </c>
      <c r="I22">
        <v>8</v>
      </c>
      <c r="J22">
        <v>0</v>
      </c>
      <c r="K22">
        <v>7</v>
      </c>
      <c r="L22">
        <v>0</v>
      </c>
      <c r="M22">
        <v>0</v>
      </c>
      <c r="N22">
        <v>0</v>
      </c>
      <c r="O22">
        <v>0</v>
      </c>
      <c r="P22">
        <v>0</v>
      </c>
      <c r="Q22">
        <v>18</v>
      </c>
      <c r="R22">
        <v>369</v>
      </c>
      <c r="S22" t="str">
        <f>IFERROR(VLOOKUP(R22,[2]WingLookTable!$A:$B,2,0),"캐릭터없음")</f>
        <v>Wing_SkyLightningSineOtherFast</v>
      </c>
      <c r="T22">
        <f t="shared" ref="T22" ca="1" si="47">VLOOKUP(RANDBETWEEN(1,COUNTA(AD:AD)-1),AD:AE,2,0)</f>
        <v>109</v>
      </c>
      <c r="U22" t="str">
        <f t="shared" ref="U22" ca="1" si="48">IF(ROW()=2,V22,OFFSET(U22,-1,0)&amp;IF(LEN(V22)=0,"",","&amp;V22))</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v>
      </c>
      <c r="V22" t="str">
        <f t="shared" ca="1" si="6"/>
        <v>{"dy":10,"sl":1,"id":"Actor0236m","stats":{"tr":3,"trp":6,"str":8,"dex":0,"int":7,"vit":0,"train":0,"wgGr0":0,"wgGr1":0,"wgGr2":0,"wgGr3":18,"wgLk":369}}</v>
      </c>
      <c r="Z22">
        <v>21</v>
      </c>
      <c r="AA22" t="s">
        <v>332</v>
      </c>
      <c r="AB22">
        <f>COUNTIF(F:F,AA22)</f>
        <v>3</v>
      </c>
      <c r="AD22">
        <v>21</v>
      </c>
      <c r="AE22">
        <v>172</v>
      </c>
      <c r="AF22">
        <f>COUNTIF(R:R,AE22)</f>
        <v>1</v>
      </c>
    </row>
    <row r="23" spans="1:32">
      <c r="A23">
        <v>10</v>
      </c>
      <c r="B23">
        <f t="shared" ca="1" si="0"/>
        <v>2</v>
      </c>
      <c r="C23" t="str">
        <f t="shared" ref="C23" ca="1" si="49">VLOOKUP(RANDBETWEEN(1,COUNTA(Z:Z)-1),Z:AA,2,0)</f>
        <v>Actor0037m</v>
      </c>
      <c r="D23" t="str">
        <f>IF(ISBLANK(F23),"",
IFERROR(VLOOKUP(F23,[2]ActorTable!$A:$H,MATCH("이름참고",[2]ActorTable!$1:$1,0),0),"캐릭터없음"))</f>
        <v>오비우스</v>
      </c>
      <c r="E23" t="str">
        <f t="shared" ref="E23" ca="1" si="50">IF(AND(B23&lt;=OFFSET(B23,1,0),NOT(ISBLANK(F23))),
IF(F23=OFFSET(F23,1,0),"같음",""),"")</f>
        <v/>
      </c>
      <c r="F23" t="s">
        <v>349</v>
      </c>
      <c r="G23">
        <v>3</v>
      </c>
      <c r="H23">
        <v>6</v>
      </c>
      <c r="I23">
        <v>0</v>
      </c>
      <c r="J23">
        <v>8</v>
      </c>
      <c r="K23">
        <v>7</v>
      </c>
      <c r="L23">
        <v>0</v>
      </c>
      <c r="M23">
        <v>0</v>
      </c>
      <c r="N23">
        <v>0</v>
      </c>
      <c r="O23">
        <v>0</v>
      </c>
      <c r="P23">
        <v>0</v>
      </c>
      <c r="Q23">
        <v>18</v>
      </c>
      <c r="R23">
        <v>260</v>
      </c>
      <c r="S23" t="str">
        <f>IFERROR(VLOOKUP(R23,[2]WingLookTable!$A:$B,2,0),"캐릭터없음")</f>
        <v>Wing_SkySineNoiseFullSlow</v>
      </c>
      <c r="T23">
        <f t="shared" ref="T23" ca="1" si="51">VLOOKUP(RANDBETWEEN(1,COUNTA(AD:AD)-1),AD:AE,2,0)</f>
        <v>166</v>
      </c>
      <c r="U23" t="str">
        <f t="shared" ref="U23" ca="1" si="52">IF(ROW()=2,V23,OFFSET(U23,-1,0)&amp;IF(LEN(V23)=0,"",","&amp;V23))</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v>
      </c>
      <c r="V23" t="str">
        <f t="shared" ca="1" si="6"/>
        <v>{"dy":10,"sl":2,"id":"Actor1141m","stats":{"tr":3,"trp":6,"str":0,"dex":8,"int":7,"vit":0,"train":0,"wgGr0":0,"wgGr1":0,"wgGr2":0,"wgGr3":18,"wgLk":260}}</v>
      </c>
      <c r="Z23">
        <v>22</v>
      </c>
      <c r="AA23" t="s">
        <v>333</v>
      </c>
      <c r="AB23">
        <f>COUNTIF(F:F,AA23)</f>
        <v>2</v>
      </c>
      <c r="AD23">
        <v>22</v>
      </c>
      <c r="AE23">
        <v>175</v>
      </c>
      <c r="AF23">
        <f>COUNTIF(R:R,AE23)</f>
        <v>1</v>
      </c>
    </row>
    <row r="24" spans="1:32">
      <c r="A24">
        <v>10</v>
      </c>
      <c r="B24">
        <f t="shared" ca="1" si="0"/>
        <v>3</v>
      </c>
      <c r="C24" t="str">
        <f t="shared" ref="C24" ca="1" si="53">VLOOKUP(RANDBETWEEN(1,COUNTA(Z:Z)-1),Z:AA,2,0)</f>
        <v>Actor3019m</v>
      </c>
      <c r="D24" t="str">
        <f>IF(ISBLANK(F24),"",
IFERROR(VLOOKUP(F24,[2]ActorTable!$A:$H,MATCH("이름참고",[2]ActorTable!$1:$1,0),0),"캐릭터없음"))</f>
        <v>클라크</v>
      </c>
      <c r="E24" t="str">
        <f t="shared" ref="E24" ca="1" si="54">IF(AND(B24&lt;=OFFSET(B24,1,0),NOT(ISBLANK(F24))),
IF(F24=OFFSET(F24,1,0),"같음",""),"")</f>
        <v/>
      </c>
      <c r="F24" t="s">
        <v>370</v>
      </c>
      <c r="G24">
        <v>3</v>
      </c>
      <c r="H24">
        <v>6</v>
      </c>
      <c r="I24">
        <v>8</v>
      </c>
      <c r="J24">
        <v>0</v>
      </c>
      <c r="K24">
        <v>7</v>
      </c>
      <c r="L24">
        <v>0</v>
      </c>
      <c r="M24">
        <v>0</v>
      </c>
      <c r="N24">
        <v>0</v>
      </c>
      <c r="O24">
        <v>0</v>
      </c>
      <c r="P24">
        <v>0</v>
      </c>
      <c r="Q24">
        <v>18</v>
      </c>
      <c r="R24">
        <v>175</v>
      </c>
      <c r="S24" t="str">
        <f>IFERROR(VLOOKUP(R24,[2]WingLookTable!$A:$B,2,0),"캐릭터없음")</f>
        <v>Wing_DustMultiSineOtherFullSlow2</v>
      </c>
      <c r="T24">
        <f t="shared" ref="T24" ca="1" si="55">VLOOKUP(RANDBETWEEN(1,COUNTA(AD:AD)-1),AD:AE,2,0)</f>
        <v>363</v>
      </c>
      <c r="U24" t="str">
        <f t="shared" ref="U24" ca="1" si="56">IF(ROW()=2,V24,OFFSET(U24,-1,0)&amp;IF(LEN(V24)=0,"",","&amp;V24))</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v>
      </c>
      <c r="V24" t="str">
        <f t="shared" ref="V24" ca="1" si="57">"{"""&amp;A$1&amp;""":"&amp;A24
&amp;","""&amp;B$1&amp;""":"&amp;B24
&amp;IF(LEN(F24)=0,"",","""&amp;F$1&amp;""":"""&amp;F24&amp;"""")
&amp;IF(LEN(F24)=0,"",",""stats"":{")
&amp;IF(LEN(F24)=0,"",""""&amp;G$1&amp;""":"&amp;G24)
&amp;IF(LEN(F24)=0,"",","""&amp;H$1&amp;""":"&amp;H24)
&amp;IF(LEN(F24)=0,"",","""&amp;I$1&amp;""":"&amp;I24)
&amp;IF(LEN(F24)=0,"",","""&amp;J$1&amp;""":"&amp;J24)
&amp;IF(LEN(F24)=0,"",","""&amp;K$1&amp;""":"&amp;K24)
&amp;IF(LEN(F24)=0,"",","""&amp;L$1&amp;""":"&amp;L24)
&amp;IF(LEN(F24)=0,"",","""&amp;M$1&amp;""":"&amp;M24)
&amp;IF(LEN(F24)=0,"",","""&amp;N$1&amp;""":"&amp;N24)
&amp;IF(LEN(F24)=0,"",","""&amp;O$1&amp;""":"&amp;O24)
&amp;IF(LEN(F24)=0,"",","""&amp;P$1&amp;""":"&amp;P24)
&amp;IF(LEN(F24)=0,"",","""&amp;Q$1&amp;""":"&amp;Q24)
&amp;IF(LEN(F24)=0,"",","""&amp;R$1&amp;""":"&amp;R24)
&amp;IF(LEN(F24)=0,"","}")&amp;"}"</f>
        <v>{"dy":10,"sl":3,"id":"Actor2011m","stats":{"tr":3,"trp":6,"str":8,"dex":0,"int":7,"vit":0,"train":0,"wgGr0":0,"wgGr1":0,"wgGr2":0,"wgGr3":18,"wgLk":175}}</v>
      </c>
      <c r="Z24">
        <v>23</v>
      </c>
      <c r="AA24" t="s">
        <v>334</v>
      </c>
      <c r="AB24">
        <f>COUNTIF(F:F,AA24)</f>
        <v>2</v>
      </c>
      <c r="AD24">
        <v>23</v>
      </c>
      <c r="AE24">
        <v>178</v>
      </c>
      <c r="AF24">
        <f>COUNTIF(R:R,AE24)</f>
        <v>1</v>
      </c>
    </row>
    <row r="25" spans="1:32">
      <c r="A25">
        <v>11</v>
      </c>
      <c r="B25">
        <f ca="1">IF(A25&lt;&gt;OFFSET(A25,-1,0),1,OFFSET(B25,-1,0)+1)</f>
        <v>1</v>
      </c>
      <c r="C25" t="str">
        <f t="shared" ref="C25" ca="1" si="58">VLOOKUP(RANDBETWEEN(1,COUNTA(Z:Z)-1),Z:AA,2,0)</f>
        <v>Actor0125m</v>
      </c>
      <c r="D25" t="str">
        <f>IF(ISBLANK(F25),"",
IFERROR(VLOOKUP(F25,[2]ActorTable!$A:$H,MATCH("이름참고",[2]ActorTable!$1:$1,0),0),"캐릭터없음"))</f>
        <v>원더</v>
      </c>
      <c r="E25" t="str">
        <f t="shared" ref="E25" ca="1" si="59">IF(AND(B25&lt;=OFFSET(B25,1,0),NOT(ISBLANK(F25))),
IF(F25=OFFSET(F25,1,0),"같음",""),"")</f>
        <v/>
      </c>
      <c r="F25" t="s">
        <v>333</v>
      </c>
      <c r="G25">
        <v>3</v>
      </c>
      <c r="H25">
        <v>6</v>
      </c>
      <c r="I25">
        <v>8</v>
      </c>
      <c r="J25">
        <v>7</v>
      </c>
      <c r="K25">
        <v>0</v>
      </c>
      <c r="L25">
        <v>0</v>
      </c>
      <c r="M25">
        <v>0</v>
      </c>
      <c r="N25">
        <v>0</v>
      </c>
      <c r="O25">
        <v>0</v>
      </c>
      <c r="P25">
        <v>0</v>
      </c>
      <c r="Q25">
        <v>18</v>
      </c>
      <c r="R25">
        <v>232</v>
      </c>
      <c r="S25" t="str">
        <f>IFERROR(VLOOKUP(R25,[2]WingLookTable!$A:$B,2,0),"캐릭터없음")</f>
        <v>Wing_MultiOtherOtherStripeSlow</v>
      </c>
      <c r="T25">
        <f t="shared" ref="T25" ca="1" si="60">VLOOKUP(RANDBETWEEN(1,COUNTA(AD:AD)-1),AD:AE,2,0)</f>
        <v>300</v>
      </c>
      <c r="U25" t="str">
        <f t="shared" ref="U25" ca="1" si="61">IF(ROW()=2,V25,OFFSET(U25,-1,0)&amp;IF(LEN(V25)=0,"",","&amp;V25))</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v>
      </c>
      <c r="V25" t="str">
        <f ca="1">"{"""&amp;A$1&amp;""":"&amp;A25
&amp;","""&amp;B$1&amp;""":"&amp;B25
&amp;IF(LEN(F25)=0,"",","""&amp;F$1&amp;""":"""&amp;F25&amp;"""")
&amp;IF(LEN(F25)=0,"",",""stats"":{")
&amp;IF(LEN(F25)=0,"",""""&amp;G$1&amp;""":"&amp;G25)
&amp;IF(LEN(F25)=0,"",","""&amp;H$1&amp;""":"&amp;H25)
&amp;IF(LEN(F25)=0,"",","""&amp;I$1&amp;""":"&amp;I25)
&amp;IF(LEN(F25)=0,"",","""&amp;J$1&amp;""":"&amp;J25)
&amp;IF(LEN(F25)=0,"",","""&amp;K$1&amp;""":"&amp;K25)
&amp;IF(LEN(F25)=0,"",","""&amp;L$1&amp;""":"&amp;L25)
&amp;IF(LEN(F25)=0,"",","""&amp;M$1&amp;""":"&amp;M25)
&amp;IF(LEN(F25)=0,"",","""&amp;N$1&amp;""":"&amp;N25)
&amp;IF(LEN(F25)=0,"",","""&amp;O$1&amp;""":"&amp;O25)
&amp;IF(LEN(F25)=0,"",","""&amp;P$1&amp;""":"&amp;P25)
&amp;IF(LEN(F25)=0,"",","""&amp;Q$1&amp;""":"&amp;Q25)
&amp;IF(LEN(F25)=0,"",","""&amp;R$1&amp;""":"&amp;R25)
&amp;IF(LEN(F25)=0,"","}")&amp;"}"</f>
        <v>{"dy":11,"sl":1,"id":"Actor2128m","stats":{"tr":3,"trp":6,"str":8,"dex":7,"int":0,"vit":0,"train":0,"wgGr0":0,"wgGr1":0,"wgGr2":0,"wgGr3":18,"wgLk":232}}</v>
      </c>
      <c r="Z25">
        <v>24</v>
      </c>
      <c r="AA25" t="s">
        <v>335</v>
      </c>
      <c r="AB25">
        <f>COUNTIF(F:F,AA25)</f>
        <v>2</v>
      </c>
      <c r="AD25">
        <v>24</v>
      </c>
      <c r="AE25">
        <v>181</v>
      </c>
      <c r="AF25">
        <f>COUNTIF(R:R,AE25)</f>
        <v>1</v>
      </c>
    </row>
    <row r="26" spans="1:32">
      <c r="A26">
        <v>11</v>
      </c>
      <c r="B26">
        <f ca="1">IF(A26&lt;&gt;OFFSET(A26,-1,0),1,OFFSET(B26,-1,0)+1)</f>
        <v>2</v>
      </c>
      <c r="C26" t="str">
        <f t="shared" ref="C26" ca="1" si="62">VLOOKUP(RANDBETWEEN(1,COUNTA(Z:Z)-1),Z:AA,2,0)</f>
        <v>Actor3019m</v>
      </c>
      <c r="D26" t="str">
        <f>IF(ISBLANK(F26),"",
IFERROR(VLOOKUP(F26,[2]ActorTable!$A:$H,MATCH("이름참고",[2]ActorTable!$1:$1,0),0),"캐릭터없음"))</f>
        <v>무테이</v>
      </c>
      <c r="E26" t="str">
        <f t="shared" ref="E26" ca="1" si="63">IF(AND(B26&lt;=OFFSET(B26,1,0),NOT(ISBLANK(F26))),
IF(F26=OFFSET(F26,1,0),"같음",""),"")</f>
        <v/>
      </c>
      <c r="F26" t="s">
        <v>329</v>
      </c>
      <c r="G26">
        <v>3</v>
      </c>
      <c r="H26">
        <v>6</v>
      </c>
      <c r="I26">
        <v>0</v>
      </c>
      <c r="J26">
        <v>7</v>
      </c>
      <c r="K26">
        <v>8</v>
      </c>
      <c r="L26">
        <v>0</v>
      </c>
      <c r="M26">
        <v>0</v>
      </c>
      <c r="N26">
        <v>0</v>
      </c>
      <c r="O26">
        <v>0</v>
      </c>
      <c r="P26">
        <v>0</v>
      </c>
      <c r="Q26">
        <v>18</v>
      </c>
      <c r="R26">
        <v>240</v>
      </c>
      <c r="S26" t="str">
        <f>IFERROR(VLOOKUP(R26,[2]WingLookTable!$A:$B,2,0),"캐릭터없음")</f>
        <v>Wing_MultiStripeOtherOtherSlow</v>
      </c>
      <c r="T26">
        <f t="shared" ref="T26" ca="1" si="64">VLOOKUP(RANDBETWEEN(1,COUNTA(AD:AD)-1),AD:AE,2,0)</f>
        <v>193</v>
      </c>
      <c r="U26" t="str">
        <f t="shared" ref="U26" ca="1" si="65">IF(ROW()=2,V26,OFFSET(U26,-1,0)&amp;IF(LEN(V26)=0,"",","&amp;V26))</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v>
      </c>
      <c r="V26" t="str">
        <f ca="1">"{"""&amp;A$1&amp;""":"&amp;A26
&amp;","""&amp;B$1&amp;""":"&amp;B26
&amp;IF(LEN(F26)=0,"",","""&amp;F$1&amp;""":"""&amp;F26&amp;"""")
&amp;IF(LEN(F26)=0,"",",""stats"":{")
&amp;IF(LEN(F26)=0,"",""""&amp;G$1&amp;""":"&amp;G26)
&amp;IF(LEN(F26)=0,"",","""&amp;H$1&amp;""":"&amp;H26)
&amp;IF(LEN(F26)=0,"",","""&amp;I$1&amp;""":"&amp;I26)
&amp;IF(LEN(F26)=0,"",","""&amp;J$1&amp;""":"&amp;J26)
&amp;IF(LEN(F26)=0,"",","""&amp;K$1&amp;""":"&amp;K26)
&amp;IF(LEN(F26)=0,"",","""&amp;L$1&amp;""":"&amp;L26)
&amp;IF(LEN(F26)=0,"",","""&amp;M$1&amp;""":"&amp;M26)
&amp;IF(LEN(F26)=0,"",","""&amp;N$1&amp;""":"&amp;N26)
&amp;IF(LEN(F26)=0,"",","""&amp;O$1&amp;""":"&amp;O26)
&amp;IF(LEN(F26)=0,"",","""&amp;P$1&amp;""":"&amp;P26)
&amp;IF(LEN(F26)=0,"",","""&amp;Q$1&amp;""":"&amp;Q26)
&amp;IF(LEN(F26)=0,"",","""&amp;R$1&amp;""":"&amp;R26)
&amp;IF(LEN(F26)=0,"","}")&amp;"}"</f>
        <v>{"dy":11,"sl":2,"id":"Actor3021m","stats":{"tr":3,"trp":6,"str":0,"dex":7,"int":8,"vit":0,"train":0,"wgGr0":0,"wgGr1":0,"wgGr2":0,"wgGr3":18,"wgLk":240}}</v>
      </c>
      <c r="Z26">
        <v>25</v>
      </c>
      <c r="AA26" t="s">
        <v>336</v>
      </c>
      <c r="AB26">
        <f>COUNTIF(F:F,AA26)</f>
        <v>1</v>
      </c>
      <c r="AD26">
        <v>25</v>
      </c>
      <c r="AE26">
        <v>184</v>
      </c>
      <c r="AF26">
        <f>COUNTIF(R:R,AE26)</f>
        <v>1</v>
      </c>
    </row>
    <row r="27" spans="1:32">
      <c r="A27">
        <v>12</v>
      </c>
      <c r="B27">
        <f ca="1">IF(A27&lt;&gt;OFFSET(A27,-1,0),1,OFFSET(B27,-1,0)+1)</f>
        <v>1</v>
      </c>
      <c r="C27" t="str">
        <f t="shared" ref="C27" ca="1" si="66">VLOOKUP(RANDBETWEEN(1,COUNTA(Z:Z)-1),Z:AA,2,0)</f>
        <v>Actor2103m</v>
      </c>
      <c r="D27" t="str">
        <f>IF(ISBLANK(F27),"",
IFERROR(VLOOKUP(F27,[2]ActorTable!$A:$H,MATCH("이름참고",[2]ActorTable!$1:$1,0),0),"캐릭터없음"))</f>
        <v>케이저</v>
      </c>
      <c r="E27" t="str">
        <f t="shared" ref="E27" ca="1" si="67">IF(AND(B27&lt;=OFFSET(B27,1,0),NOT(ISBLANK(F27))),
IF(F27=OFFSET(F27,1,0),"같음",""),"")</f>
        <v/>
      </c>
      <c r="F27" t="s">
        <v>322</v>
      </c>
      <c r="G27">
        <v>3</v>
      </c>
      <c r="H27">
        <v>6</v>
      </c>
      <c r="I27">
        <v>8</v>
      </c>
      <c r="J27">
        <v>0</v>
      </c>
      <c r="K27">
        <v>7</v>
      </c>
      <c r="L27">
        <v>0</v>
      </c>
      <c r="M27">
        <v>0</v>
      </c>
      <c r="N27">
        <v>0</v>
      </c>
      <c r="O27">
        <v>0</v>
      </c>
      <c r="P27">
        <v>0</v>
      </c>
      <c r="Q27">
        <v>18</v>
      </c>
      <c r="R27">
        <v>223</v>
      </c>
      <c r="S27" t="str">
        <f>IFERROR(VLOOKUP(R27,[2]WingLookTable!$A:$B,2,0),"캐릭터없음")</f>
        <v>Wing_MultiFullOtherFullFast</v>
      </c>
      <c r="T27">
        <f t="shared" ref="T27" ca="1" si="68">VLOOKUP(RANDBETWEEN(1,COUNTA(AD:AD)-1),AD:AE,2,0)</f>
        <v>288</v>
      </c>
      <c r="U27" t="str">
        <f t="shared" ref="U27" ca="1" si="69">IF(ROW()=2,V27,OFFSET(U27,-1,0)&amp;IF(LEN(V27)=0,"",","&amp;V27))</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v>
      </c>
      <c r="V27" t="str">
        <f ca="1">"{"""&amp;A$1&amp;""":"&amp;A27
&amp;","""&amp;B$1&amp;""":"&amp;B27
&amp;IF(LEN(F27)=0,"",","""&amp;F$1&amp;""":"""&amp;F27&amp;"""")
&amp;IF(LEN(F27)=0,"",",""stats"":{")
&amp;IF(LEN(F27)=0,"",""""&amp;G$1&amp;""":"&amp;G27)
&amp;IF(LEN(F27)=0,"",","""&amp;H$1&amp;""":"&amp;H27)
&amp;IF(LEN(F27)=0,"",","""&amp;I$1&amp;""":"&amp;I27)
&amp;IF(LEN(F27)=0,"",","""&amp;J$1&amp;""":"&amp;J27)
&amp;IF(LEN(F27)=0,"",","""&amp;K$1&amp;""":"&amp;K27)
&amp;IF(LEN(F27)=0,"",","""&amp;L$1&amp;""":"&amp;L27)
&amp;IF(LEN(F27)=0,"",","""&amp;M$1&amp;""":"&amp;M27)
&amp;IF(LEN(F27)=0,"",","""&amp;N$1&amp;""":"&amp;N27)
&amp;IF(LEN(F27)=0,"",","""&amp;O$1&amp;""":"&amp;O27)
&amp;IF(LEN(F27)=0,"",","""&amp;P$1&amp;""":"&amp;P27)
&amp;IF(LEN(F27)=0,"",","""&amp;Q$1&amp;""":"&amp;Q27)
&amp;IF(LEN(F27)=0,"",","""&amp;R$1&amp;""":"&amp;R27)
&amp;IF(LEN(F27)=0,"","}")&amp;"}"</f>
        <v>{"dy":12,"sl":1,"id":"Actor0113m","stats":{"tr":3,"trp":6,"str":8,"dex":0,"int":7,"vit":0,"train":0,"wgGr0":0,"wgGr1":0,"wgGr2":0,"wgGr3":18,"wgLk":223}}</v>
      </c>
      <c r="Z27">
        <v>26</v>
      </c>
      <c r="AA27" t="s">
        <v>337</v>
      </c>
      <c r="AB27">
        <f>COUNTIF(F:F,AA27)</f>
        <v>2</v>
      </c>
      <c r="AD27">
        <v>26</v>
      </c>
      <c r="AE27">
        <v>187</v>
      </c>
      <c r="AF27">
        <f>COUNTIF(R:R,AE27)</f>
        <v>1</v>
      </c>
    </row>
    <row r="28" spans="1:32">
      <c r="A28">
        <v>12</v>
      </c>
      <c r="B28">
        <f ca="1">IF(A28&lt;&gt;OFFSET(A28,-1,0),1,OFFSET(B28,-1,0)+1)</f>
        <v>2</v>
      </c>
      <c r="C28" t="str">
        <f t="shared" ref="C28" ca="1" si="70">VLOOKUP(RANDBETWEEN(1,COUNTA(Z:Z)-1),Z:AA,2,0)</f>
        <v>Actor1216m</v>
      </c>
      <c r="D28" t="str">
        <f>IF(ISBLANK(F28),"",
IFERROR(VLOOKUP(F28,[2]ActorTable!$A:$H,MATCH("이름참고",[2]ActorTable!$1:$1,0),0),"캐릭터없음"))</f>
        <v>그루퍼스</v>
      </c>
      <c r="E28" t="str">
        <f t="shared" ref="E28" ca="1" si="71">IF(AND(B28&lt;=OFFSET(B28,1,0),NOT(ISBLANK(F28))),
IF(F28=OFFSET(F28,1,0),"같음",""),"")</f>
        <v/>
      </c>
      <c r="F28" t="s">
        <v>320</v>
      </c>
      <c r="G28">
        <v>3</v>
      </c>
      <c r="H28">
        <v>6</v>
      </c>
      <c r="I28">
        <v>15</v>
      </c>
      <c r="J28">
        <v>0</v>
      </c>
      <c r="K28">
        <v>0</v>
      </c>
      <c r="L28">
        <v>0</v>
      </c>
      <c r="M28">
        <v>0</v>
      </c>
      <c r="N28">
        <v>0</v>
      </c>
      <c r="O28">
        <v>0</v>
      </c>
      <c r="P28">
        <v>0</v>
      </c>
      <c r="Q28">
        <v>18</v>
      </c>
      <c r="R28">
        <v>113</v>
      </c>
      <c r="S28" t="str">
        <f>IFERROR(VLOOKUP(R28,[2]WingLookTable!$A:$B,2,0),"캐릭터없음")</f>
        <v>Wing_BlueSineFullStripeFast</v>
      </c>
      <c r="T28">
        <f t="shared" ref="T28" ca="1" si="72">VLOOKUP(RANDBETWEEN(1,COUNTA(AD:AD)-1),AD:AE,2,0)</f>
        <v>276</v>
      </c>
      <c r="U28" t="str">
        <f t="shared" ref="U28" ca="1" si="73">IF(ROW()=2,V28,OFFSET(U28,-1,0)&amp;IF(LEN(V28)=0,"",","&amp;V28))</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v>
      </c>
      <c r="V28" t="str">
        <f ca="1">"{"""&amp;A$1&amp;""":"&amp;A28
&amp;","""&amp;B$1&amp;""":"&amp;B28
&amp;IF(LEN(F28)=0,"",","""&amp;F$1&amp;""":"""&amp;F28&amp;"""")
&amp;IF(LEN(F28)=0,"",",""stats"":{")
&amp;IF(LEN(F28)=0,"",""""&amp;G$1&amp;""":"&amp;G28)
&amp;IF(LEN(F28)=0,"",","""&amp;H$1&amp;""":"&amp;H28)
&amp;IF(LEN(F28)=0,"",","""&amp;I$1&amp;""":"&amp;I28)
&amp;IF(LEN(F28)=0,"",","""&amp;J$1&amp;""":"&amp;J28)
&amp;IF(LEN(F28)=0,"",","""&amp;K$1&amp;""":"&amp;K28)
&amp;IF(LEN(F28)=0,"",","""&amp;L$1&amp;""":"&amp;L28)
&amp;IF(LEN(F28)=0,"",","""&amp;M$1&amp;""":"&amp;M28)
&amp;IF(LEN(F28)=0,"",","""&amp;N$1&amp;""":"&amp;N28)
&amp;IF(LEN(F28)=0,"",","""&amp;O$1&amp;""":"&amp;O28)
&amp;IF(LEN(F28)=0,"",","""&amp;P$1&amp;""":"&amp;P28)
&amp;IF(LEN(F28)=0,"",","""&amp;Q$1&amp;""":"&amp;Q28)
&amp;IF(LEN(F28)=0,"",","""&amp;R$1&amp;""":"&amp;R28)
&amp;IF(LEN(F28)=0,"","}")&amp;"}"</f>
        <v>{"dy":12,"sl":2,"id":"Actor2010m","stats":{"tr":3,"trp":6,"str":15,"dex":0,"int":0,"vit":0,"train":0,"wgGr0":0,"wgGr1":0,"wgGr2":0,"wgGr3":18,"wgLk":113}}</v>
      </c>
      <c r="Z28">
        <v>27</v>
      </c>
      <c r="AA28" t="s">
        <v>338</v>
      </c>
      <c r="AB28">
        <f>COUNTIF(F:F,AA28)</f>
        <v>2</v>
      </c>
      <c r="AD28">
        <v>27</v>
      </c>
      <c r="AE28">
        <v>190</v>
      </c>
      <c r="AF28">
        <f>COUNTIF(R:R,AE28)</f>
        <v>1</v>
      </c>
    </row>
    <row r="29" spans="1:32">
      <c r="A29">
        <v>13</v>
      </c>
      <c r="B29">
        <f ca="1">IF(A29&lt;&gt;OFFSET(A29,-1,0),1,OFFSET(B29,-1,0)+1)</f>
        <v>1</v>
      </c>
      <c r="C29" t="str">
        <f t="shared" ca="1" si="1"/>
        <v>Actor1108m</v>
      </c>
      <c r="D29" t="str">
        <f>IF(ISBLANK(F29),"",
IFERROR(VLOOKUP(F29,[2]ActorTable!$A:$H,MATCH("이름참고",[2]ActorTable!$1:$1,0),0),"캐릭터없음"))</f>
        <v>클레타</v>
      </c>
      <c r="E29" t="str">
        <f t="shared" ca="1" si="2"/>
        <v/>
      </c>
      <c r="F29" t="s">
        <v>358</v>
      </c>
      <c r="G29">
        <v>3</v>
      </c>
      <c r="H29">
        <v>6</v>
      </c>
      <c r="I29">
        <v>10</v>
      </c>
      <c r="J29">
        <v>5</v>
      </c>
      <c r="K29">
        <v>0</v>
      </c>
      <c r="L29">
        <v>0</v>
      </c>
      <c r="M29">
        <v>0</v>
      </c>
      <c r="N29">
        <v>0</v>
      </c>
      <c r="O29">
        <v>0</v>
      </c>
      <c r="P29">
        <v>0</v>
      </c>
      <c r="Q29">
        <v>18</v>
      </c>
      <c r="R29">
        <v>211</v>
      </c>
      <c r="S29" t="str">
        <f>IFERROR(VLOOKUP(R29,[2]WingLookTable!$A:$B,2,0),"캐릭터없음")</f>
        <v>Wing_FireSinePatternFullSlow</v>
      </c>
      <c r="T29">
        <f t="shared" ca="1" si="3"/>
        <v>240</v>
      </c>
      <c r="U29" t="str">
        <f t="shared" ca="1" si="4"/>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v>
      </c>
      <c r="V29" t="str">
        <f ca="1">"{"""&amp;A$1&amp;""":"&amp;A29
&amp;","""&amp;B$1&amp;""":"&amp;B29
&amp;IF(LEN(F29)=0,"",","""&amp;F$1&amp;""":"""&amp;F29&amp;"""")
&amp;IF(LEN(F29)=0,"",",""stats"":{")
&amp;IF(LEN(F29)=0,"",""""&amp;G$1&amp;""":"&amp;G29)
&amp;IF(LEN(F29)=0,"",","""&amp;H$1&amp;""":"&amp;H29)
&amp;IF(LEN(F29)=0,"",","""&amp;I$1&amp;""":"&amp;I29)
&amp;IF(LEN(F29)=0,"",","""&amp;J$1&amp;""":"&amp;J29)
&amp;IF(LEN(F29)=0,"",","""&amp;K$1&amp;""":"&amp;K29)
&amp;IF(LEN(F29)=0,"",","""&amp;L$1&amp;""":"&amp;L29)
&amp;IF(LEN(F29)=0,"",","""&amp;M$1&amp;""":"&amp;M29)
&amp;IF(LEN(F29)=0,"",","""&amp;N$1&amp;""":"&amp;N29)
&amp;IF(LEN(F29)=0,"",","""&amp;O$1&amp;""":"&amp;O29)
&amp;IF(LEN(F29)=0,"",","""&amp;P$1&amp;""":"&amp;P29)
&amp;IF(LEN(F29)=0,"",","""&amp;Q$1&amp;""":"&amp;Q29)
&amp;IF(LEN(F29)=0,"",","""&amp;R$1&amp;""":"&amp;R29)
&amp;IF(LEN(F29)=0,"","}")&amp;"}"</f>
        <v>{"dy":13,"sl":1,"id":"Actor0240m","stats":{"tr":3,"trp":6,"str":10,"dex":5,"int":0,"vit":0,"train":0,"wgGr0":0,"wgGr1":0,"wgGr2":0,"wgGr3":18,"wgLk":211}}</v>
      </c>
      <c r="Z29">
        <v>28</v>
      </c>
      <c r="AA29" t="s">
        <v>339</v>
      </c>
      <c r="AB29">
        <f>COUNTIF(F:F,AA29)</f>
        <v>2</v>
      </c>
      <c r="AD29">
        <v>28</v>
      </c>
      <c r="AE29">
        <v>193</v>
      </c>
      <c r="AF29">
        <f>COUNTIF(R:R,AE29)</f>
        <v>0</v>
      </c>
    </row>
    <row r="30" spans="1:32">
      <c r="A30">
        <v>13</v>
      </c>
      <c r="B30">
        <f ca="1">IF(A30&lt;&gt;OFFSET(A30,-1,0),1,OFFSET(B30,-1,0)+1)</f>
        <v>2</v>
      </c>
      <c r="C30" t="str">
        <f t="shared" ca="1" si="1"/>
        <v>Actor0104m</v>
      </c>
      <c r="D30" t="str">
        <f>IF(ISBLANK(F30),"",
IFERROR(VLOOKUP(F30,[2]ActorTable!$A:$H,MATCH("이름참고",[2]ActorTable!$1:$1,0),0),"캐릭터없음"))</f>
        <v>미네락</v>
      </c>
      <c r="E30" t="str">
        <f t="shared" ca="1" si="2"/>
        <v/>
      </c>
      <c r="F30" t="s">
        <v>388</v>
      </c>
      <c r="G30">
        <v>3</v>
      </c>
      <c r="H30">
        <v>6</v>
      </c>
      <c r="I30">
        <v>10</v>
      </c>
      <c r="J30">
        <v>0</v>
      </c>
      <c r="K30">
        <v>5</v>
      </c>
      <c r="L30">
        <v>0</v>
      </c>
      <c r="M30">
        <v>0</v>
      </c>
      <c r="N30">
        <v>0</v>
      </c>
      <c r="O30">
        <v>0</v>
      </c>
      <c r="P30">
        <v>0</v>
      </c>
      <c r="Q30">
        <v>18</v>
      </c>
      <c r="R30">
        <v>306</v>
      </c>
      <c r="S30" t="str">
        <f>IFERROR(VLOOKUP(R30,[2]WingLookTable!$A:$B,2,0),"캐릭터없음")</f>
        <v>Wing_DustGreenSineOtherOtherFast</v>
      </c>
      <c r="T30">
        <f t="shared" ca="1" si="3"/>
        <v>248</v>
      </c>
      <c r="U30" t="str">
        <f t="shared" ca="1" si="4"/>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v>
      </c>
      <c r="V30" t="str">
        <f ca="1">"{"""&amp;A$1&amp;""":"&amp;A30
&amp;","""&amp;B$1&amp;""":"&amp;B30
&amp;IF(LEN(F30)=0,"",","""&amp;F$1&amp;""":"""&amp;F30&amp;"""")
&amp;IF(LEN(F30)=0,"",",""stats"":{")
&amp;IF(LEN(F30)=0,"",""""&amp;G$1&amp;""":"&amp;G30)
&amp;IF(LEN(F30)=0,"",","""&amp;H$1&amp;""":"&amp;H30)
&amp;IF(LEN(F30)=0,"",","""&amp;I$1&amp;""":"&amp;I30)
&amp;IF(LEN(F30)=0,"",","""&amp;J$1&amp;""":"&amp;J30)
&amp;IF(LEN(F30)=0,"",","""&amp;K$1&amp;""":"&amp;K30)
&amp;IF(LEN(F30)=0,"",","""&amp;L$1&amp;""":"&amp;L30)
&amp;IF(LEN(F30)=0,"",","""&amp;M$1&amp;""":"&amp;M30)
&amp;IF(LEN(F30)=0,"",","""&amp;N$1&amp;""":"&amp;N30)
&amp;IF(LEN(F30)=0,"",","""&amp;O$1&amp;""":"&amp;O30)
&amp;IF(LEN(F30)=0,"",","""&amp;P$1&amp;""":"&amp;P30)
&amp;IF(LEN(F30)=0,"",","""&amp;Q$1&amp;""":"&amp;Q30)
&amp;IF(LEN(F30)=0,"",","""&amp;R$1&amp;""":"&amp;R30)
&amp;IF(LEN(F30)=0,"","}")&amp;"}"</f>
        <v>{"dy":13,"sl":2,"id":"Actor2120m","stats":{"tr":3,"trp":6,"str":10,"dex":0,"int":5,"vit":0,"train":0,"wgGr0":0,"wgGr1":0,"wgGr2":0,"wgGr3":18,"wgLk":306}}</v>
      </c>
      <c r="Z30">
        <v>29</v>
      </c>
      <c r="AA30" t="s">
        <v>340</v>
      </c>
      <c r="AB30">
        <f>COUNTIF(F:F,AA30)</f>
        <v>1</v>
      </c>
      <c r="AD30">
        <v>29</v>
      </c>
      <c r="AE30">
        <v>196</v>
      </c>
      <c r="AF30">
        <f>COUNTIF(R:R,AE30)</f>
        <v>0</v>
      </c>
    </row>
    <row r="31" spans="1:32">
      <c r="A31">
        <v>14</v>
      </c>
      <c r="B31">
        <f ca="1">IF(A31&lt;&gt;OFFSET(A31,-1,0),1,OFFSET(B31,-1,0)+1)</f>
        <v>1</v>
      </c>
      <c r="C31" t="str">
        <f t="shared" ca="1" si="1"/>
        <v>Actor3022m</v>
      </c>
      <c r="D31" t="str">
        <f>IF(ISBLANK(F31),"",
IFERROR(VLOOKUP(F31,[2]ActorTable!$A:$H,MATCH("이름참고",[2]ActorTable!$1:$1,0),0),"캐릭터없음"))</f>
        <v>데브샤</v>
      </c>
      <c r="E31" t="str">
        <f t="shared" ca="1" si="2"/>
        <v/>
      </c>
      <c r="F31" t="s">
        <v>401</v>
      </c>
      <c r="G31">
        <v>3</v>
      </c>
      <c r="H31">
        <v>6</v>
      </c>
      <c r="I31">
        <v>8</v>
      </c>
      <c r="J31">
        <v>0</v>
      </c>
      <c r="K31">
        <v>7</v>
      </c>
      <c r="L31">
        <v>0</v>
      </c>
      <c r="M31">
        <v>0</v>
      </c>
      <c r="N31">
        <v>0</v>
      </c>
      <c r="O31">
        <v>0</v>
      </c>
      <c r="P31">
        <v>0</v>
      </c>
      <c r="Q31">
        <v>18</v>
      </c>
      <c r="R31">
        <v>181</v>
      </c>
      <c r="S31" t="str">
        <f>IFERROR(VLOOKUP(R31,[2]WingLookTable!$A:$B,2,0),"캐릭터없음")</f>
        <v>Wing_DustPurpleNoiseOtherStripeSlow</v>
      </c>
      <c r="T31">
        <f t="shared" ca="1" si="3"/>
        <v>236</v>
      </c>
      <c r="U31" t="str">
        <f t="shared" ca="1" si="4"/>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v>
      </c>
      <c r="V31" t="str">
        <f ca="1">"{"""&amp;A$1&amp;""":"&amp;A31
&amp;","""&amp;B$1&amp;""":"&amp;B31
&amp;IF(LEN(F31)=0,"",","""&amp;F$1&amp;""":"""&amp;F31&amp;"""")
&amp;IF(LEN(F31)=0,"",",""stats"":{")
&amp;IF(LEN(F31)=0,"",""""&amp;G$1&amp;""":"&amp;G31)
&amp;IF(LEN(F31)=0,"",","""&amp;H$1&amp;""":"&amp;H31)
&amp;IF(LEN(F31)=0,"",","""&amp;I$1&amp;""":"&amp;I31)
&amp;IF(LEN(F31)=0,"",","""&amp;J$1&amp;""":"&amp;J31)
&amp;IF(LEN(F31)=0,"",","""&amp;K$1&amp;""":"&amp;K31)
&amp;IF(LEN(F31)=0,"",","""&amp;L$1&amp;""":"&amp;L31)
&amp;IF(LEN(F31)=0,"",","""&amp;M$1&amp;""":"&amp;M31)
&amp;IF(LEN(F31)=0,"",","""&amp;N$1&amp;""":"&amp;N31)
&amp;IF(LEN(F31)=0,"",","""&amp;O$1&amp;""":"&amp;O31)
&amp;IF(LEN(F31)=0,"",","""&amp;P$1&amp;""":"&amp;P31)
&amp;IF(LEN(F31)=0,"",","""&amp;Q$1&amp;""":"&amp;Q31)
&amp;IF(LEN(F31)=0,"",","""&amp;R$1&amp;""":"&amp;R31)
&amp;IF(LEN(F31)=0,"","}")&amp;"}"</f>
        <v>{"dy":14,"sl":1,"id":"Actor2103m","stats":{"tr":3,"trp":6,"str":8,"dex":0,"int":7,"vit":0,"train":0,"wgGr0":0,"wgGr1":0,"wgGr2":0,"wgGr3":18,"wgLk":181}}</v>
      </c>
      <c r="Z31">
        <v>30</v>
      </c>
      <c r="AA31" t="s">
        <v>341</v>
      </c>
      <c r="AB31">
        <f>COUNTIF(F:F,AA31)</f>
        <v>3</v>
      </c>
      <c r="AD31">
        <v>30</v>
      </c>
      <c r="AE31">
        <v>199</v>
      </c>
      <c r="AF31">
        <f>COUNTIF(R:R,AE31)</f>
        <v>1</v>
      </c>
    </row>
    <row r="32" spans="1:32">
      <c r="A32">
        <v>14</v>
      </c>
      <c r="B32">
        <f ca="1">IF(A32&lt;&gt;OFFSET(A32,-1,0),1,OFFSET(B32,-1,0)+1)</f>
        <v>2</v>
      </c>
      <c r="C32" t="str">
        <f t="shared" ca="1" si="1"/>
        <v>Actor0240m</v>
      </c>
      <c r="D32" t="str">
        <f>IF(ISBLANK(F32),"",
IFERROR(VLOOKUP(F32,[2]ActorTable!$A:$H,MATCH("이름참고",[2]ActorTable!$1:$1,0),0),"캐릭터없음"))</f>
        <v>에이잭</v>
      </c>
      <c r="E32" t="str">
        <f t="shared" ca="1" si="2"/>
        <v/>
      </c>
      <c r="F32" t="s">
        <v>405</v>
      </c>
      <c r="G32">
        <v>3</v>
      </c>
      <c r="H32">
        <v>6</v>
      </c>
      <c r="I32">
        <v>2</v>
      </c>
      <c r="J32">
        <v>5</v>
      </c>
      <c r="K32">
        <v>8</v>
      </c>
      <c r="L32">
        <v>0</v>
      </c>
      <c r="M32">
        <v>0</v>
      </c>
      <c r="N32">
        <v>0</v>
      </c>
      <c r="O32">
        <v>0</v>
      </c>
      <c r="P32">
        <v>0</v>
      </c>
      <c r="Q32">
        <v>18</v>
      </c>
      <c r="R32">
        <v>187</v>
      </c>
      <c r="S32" t="str">
        <f>IFERROR(VLOOKUP(R32,[2]WingLookTable!$A:$B,2,0),"캐릭터없음")</f>
        <v>Wing_DustPurpleSinePatternFullFast</v>
      </c>
      <c r="T32">
        <f t="shared" ca="1" si="3"/>
        <v>360</v>
      </c>
      <c r="U32" t="str">
        <f t="shared" ca="1" si="4"/>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v>
      </c>
      <c r="V32" t="str">
        <f ca="1">"{"""&amp;A$1&amp;""":"&amp;A32
&amp;","""&amp;B$1&amp;""":"&amp;B32
&amp;IF(LEN(F32)=0,"",","""&amp;F$1&amp;""":"""&amp;F32&amp;"""")
&amp;IF(LEN(F32)=0,"",",""stats"":{")
&amp;IF(LEN(F32)=0,"",""""&amp;G$1&amp;""":"&amp;G32)
&amp;IF(LEN(F32)=0,"",","""&amp;H$1&amp;""":"&amp;H32)
&amp;IF(LEN(F32)=0,"",","""&amp;I$1&amp;""":"&amp;I32)
&amp;IF(LEN(F32)=0,"",","""&amp;J$1&amp;""":"&amp;J32)
&amp;IF(LEN(F32)=0,"",","""&amp;K$1&amp;""":"&amp;K32)
&amp;IF(LEN(F32)=0,"",","""&amp;L$1&amp;""":"&amp;L32)
&amp;IF(LEN(F32)=0,"",","""&amp;M$1&amp;""":"&amp;M32)
&amp;IF(LEN(F32)=0,"",","""&amp;N$1&amp;""":"&amp;N32)
&amp;IF(LEN(F32)=0,"",","""&amp;O$1&amp;""":"&amp;O32)
&amp;IF(LEN(F32)=0,"",","""&amp;P$1&amp;""":"&amp;P32)
&amp;IF(LEN(F32)=0,"",","""&amp;Q$1&amp;""":"&amp;Q32)
&amp;IF(LEN(F32)=0,"",","""&amp;R$1&amp;""":"&amp;R32)
&amp;IF(LEN(F32)=0,"","}")&amp;"}"</f>
        <v>{"dy":14,"sl":2,"id":"Actor1029m","stats":{"tr":3,"trp":6,"str":2,"dex":5,"int":8,"vit":0,"train":0,"wgGr0":0,"wgGr1":0,"wgGr2":0,"wgGr3":18,"wgLk":187}}</v>
      </c>
      <c r="Z32">
        <v>31</v>
      </c>
      <c r="AA32" t="s">
        <v>419</v>
      </c>
      <c r="AB32">
        <f>COUNTIF(F:F,AA32)</f>
        <v>2</v>
      </c>
      <c r="AD32">
        <v>31</v>
      </c>
      <c r="AE32">
        <v>202</v>
      </c>
      <c r="AF32">
        <f>COUNTIF(R:R,AE32)</f>
        <v>1</v>
      </c>
    </row>
    <row r="33" spans="1:32">
      <c r="A33">
        <v>15</v>
      </c>
      <c r="B33">
        <f ca="1">IF(A33&lt;&gt;OFFSET(A33,-1,0),1,OFFSET(B33,-1,0)+1)</f>
        <v>1</v>
      </c>
      <c r="C33" t="str">
        <f t="shared" ca="1" si="1"/>
        <v>Actor3022m</v>
      </c>
      <c r="D33" t="str">
        <f>IF(ISBLANK(F33),"",
IFERROR(VLOOKUP(F33,[2]ActorTable!$A:$H,MATCH("이름참고",[2]ActorTable!$1:$1,0),0),"캐릭터없음"))</f>
        <v>카츄진</v>
      </c>
      <c r="E33" t="str">
        <f t="shared" ca="1" si="2"/>
        <v/>
      </c>
      <c r="F33" t="s">
        <v>354</v>
      </c>
      <c r="G33">
        <v>3</v>
      </c>
      <c r="H33">
        <v>6</v>
      </c>
      <c r="I33">
        <v>5</v>
      </c>
      <c r="J33">
        <v>5</v>
      </c>
      <c r="K33">
        <v>5</v>
      </c>
      <c r="L33">
        <v>0</v>
      </c>
      <c r="M33">
        <v>0</v>
      </c>
      <c r="N33">
        <v>0</v>
      </c>
      <c r="O33">
        <v>0</v>
      </c>
      <c r="P33">
        <v>0</v>
      </c>
      <c r="Q33">
        <v>18</v>
      </c>
      <c r="R33">
        <v>125</v>
      </c>
      <c r="S33" t="str">
        <f>IFERROR(VLOOKUP(R33,[2]WingLookTable!$A:$B,2,0),"캐릭터없음")</f>
        <v>Wing_CyanOtherBeeOtherSlow</v>
      </c>
      <c r="T33">
        <f t="shared" ca="1" si="3"/>
        <v>284</v>
      </c>
      <c r="U33" t="str">
        <f t="shared" ca="1" si="4"/>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v>
      </c>
      <c r="V33" t="str">
        <f ca="1">"{"""&amp;A$1&amp;""":"&amp;A33
&amp;","""&amp;B$1&amp;""":"&amp;B33
&amp;IF(LEN(F33)=0,"",","""&amp;F$1&amp;""":"""&amp;F33&amp;"""")
&amp;IF(LEN(F33)=0,"",",""stats"":{")
&amp;IF(LEN(F33)=0,"",""""&amp;G$1&amp;""":"&amp;G33)
&amp;IF(LEN(F33)=0,"",","""&amp;H$1&amp;""":"&amp;H33)
&amp;IF(LEN(F33)=0,"",","""&amp;I$1&amp;""":"&amp;I33)
&amp;IF(LEN(F33)=0,"",","""&amp;J$1&amp;""":"&amp;J33)
&amp;IF(LEN(F33)=0,"",","""&amp;K$1&amp;""":"&amp;K33)
&amp;IF(LEN(F33)=0,"",","""&amp;L$1&amp;""":"&amp;L33)
&amp;IF(LEN(F33)=0,"",","""&amp;M$1&amp;""":"&amp;M33)
&amp;IF(LEN(F33)=0,"",","""&amp;N$1&amp;""":"&amp;N33)
&amp;IF(LEN(F33)=0,"",","""&amp;O$1&amp;""":"&amp;O33)
&amp;IF(LEN(F33)=0,"",","""&amp;P$1&amp;""":"&amp;P33)
&amp;IF(LEN(F33)=0,"",","""&amp;Q$1&amp;""":"&amp;Q33)
&amp;IF(LEN(F33)=0,"",","""&amp;R$1&amp;""":"&amp;R33)
&amp;IF(LEN(F33)=0,"","}")&amp;"}"</f>
        <v>{"dy":15,"sl":1,"id":"Actor3117m","stats":{"tr":3,"trp":6,"str":5,"dex":5,"int":5,"vit":0,"train":0,"wgGr0":0,"wgGr1":0,"wgGr2":0,"wgGr3":18,"wgLk":125}}</v>
      </c>
      <c r="Z33">
        <v>32</v>
      </c>
      <c r="AA33" t="s">
        <v>428</v>
      </c>
      <c r="AB33">
        <f>COUNTIF(F:F,AA33)</f>
        <v>2</v>
      </c>
      <c r="AD33">
        <v>32</v>
      </c>
      <c r="AE33">
        <v>205</v>
      </c>
      <c r="AF33">
        <f>COUNTIF(R:R,AE33)</f>
        <v>1</v>
      </c>
    </row>
    <row r="34" spans="1:32">
      <c r="A34">
        <v>15</v>
      </c>
      <c r="B34">
        <f ca="1">IF(A34&lt;&gt;OFFSET(A34,-1,0),1,OFFSET(B34,-1,0)+1)</f>
        <v>2</v>
      </c>
      <c r="C34" t="str">
        <f t="shared" ca="1" si="1"/>
        <v>Actor2010m</v>
      </c>
      <c r="D34" t="str">
        <f>IF(ISBLANK(F34),"",
IFERROR(VLOOKUP(F34,[2]ActorTable!$A:$H,MATCH("이름참고",[2]ActorTable!$1:$1,0),0),"캐릭터없음"))</f>
        <v>무테이</v>
      </c>
      <c r="E34" t="str">
        <f t="shared" ca="1" si="2"/>
        <v/>
      </c>
      <c r="F34" t="s">
        <v>368</v>
      </c>
      <c r="G34">
        <v>3</v>
      </c>
      <c r="H34">
        <v>6</v>
      </c>
      <c r="I34">
        <v>10</v>
      </c>
      <c r="J34">
        <v>5</v>
      </c>
      <c r="K34">
        <v>0</v>
      </c>
      <c r="L34">
        <v>0</v>
      </c>
      <c r="M34">
        <v>0</v>
      </c>
      <c r="N34">
        <v>0</v>
      </c>
      <c r="O34">
        <v>0</v>
      </c>
      <c r="P34">
        <v>0</v>
      </c>
      <c r="Q34">
        <v>18</v>
      </c>
      <c r="R34">
        <v>205</v>
      </c>
      <c r="S34" t="str">
        <f>IFERROR(VLOOKUP(R34,[2]WingLookTable!$A:$B,2,0),"캐릭터없음")</f>
        <v>Wing_FirePatternPatternFullFast</v>
      </c>
      <c r="T34">
        <f t="shared" ca="1" si="3"/>
        <v>248</v>
      </c>
      <c r="U34" t="str">
        <f t="shared" ca="1" si="4"/>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v>
      </c>
      <c r="V34" t="str">
        <f ca="1">"{"""&amp;A$1&amp;""":"&amp;A34
&amp;","""&amp;B$1&amp;""":"&amp;B34
&amp;IF(LEN(F34)=0,"",","""&amp;F$1&amp;""":"""&amp;F34&amp;"""")
&amp;IF(LEN(F34)=0,"",",""stats"":{")
&amp;IF(LEN(F34)=0,"",""""&amp;G$1&amp;""":"&amp;G34)
&amp;IF(LEN(F34)=0,"",","""&amp;H$1&amp;""":"&amp;H34)
&amp;IF(LEN(F34)=0,"",","""&amp;I$1&amp;""":"&amp;I34)
&amp;IF(LEN(F34)=0,"",","""&amp;J$1&amp;""":"&amp;J34)
&amp;IF(LEN(F34)=0,"",","""&amp;K$1&amp;""":"&amp;K34)
&amp;IF(LEN(F34)=0,"",","""&amp;L$1&amp;""":"&amp;L34)
&amp;IF(LEN(F34)=0,"",","""&amp;M$1&amp;""":"&amp;M34)
&amp;IF(LEN(F34)=0,"",","""&amp;N$1&amp;""":"&amp;N34)
&amp;IF(LEN(F34)=0,"",","""&amp;O$1&amp;""":"&amp;O34)
&amp;IF(LEN(F34)=0,"",","""&amp;P$1&amp;""":"&amp;P34)
&amp;IF(LEN(F34)=0,"",","""&amp;Q$1&amp;""":"&amp;Q34)
&amp;IF(LEN(F34)=0,"",","""&amp;R$1&amp;""":"&amp;R34)
&amp;IF(LEN(F34)=0,"","}")&amp;"}"</f>
        <v>{"dy":15,"sl":2,"id":"Actor3021m","stats":{"tr":3,"trp":6,"str":10,"dex":5,"int":0,"vit":0,"train":0,"wgGr0":0,"wgGr1":0,"wgGr2":0,"wgGr3":18,"wgLk":205}}</v>
      </c>
      <c r="Z34">
        <v>33</v>
      </c>
      <c r="AA34" t="s">
        <v>460</v>
      </c>
      <c r="AB34">
        <f>COUNTIF(F:F,AA34)</f>
        <v>2</v>
      </c>
      <c r="AD34">
        <v>33</v>
      </c>
      <c r="AE34">
        <v>208</v>
      </c>
      <c r="AF34">
        <f>COUNTIF(R:R,AE34)</f>
        <v>1</v>
      </c>
    </row>
    <row r="35" spans="1:32">
      <c r="A35">
        <v>16</v>
      </c>
      <c r="B35">
        <f ca="1">IF(A35&lt;&gt;OFFSET(A35,-1,0),1,OFFSET(B35,-1,0)+1)</f>
        <v>1</v>
      </c>
      <c r="C35" t="str">
        <f t="shared" ref="C35" ca="1" si="74">VLOOKUP(RANDBETWEEN(1,COUNTA(Z:Z)-1),Z:AA,2,0)</f>
        <v>Actor1039m</v>
      </c>
      <c r="D35" t="str">
        <f>IF(ISBLANK(F35),"",
IFERROR(VLOOKUP(F35,[2]ActorTable!$A:$H,MATCH("이름참고",[2]ActorTable!$1:$1,0),0),"캐릭터없음"))</f>
        <v>니엘</v>
      </c>
      <c r="E35" t="str">
        <f t="shared" ref="E35" ca="1" si="75">IF(AND(B35&lt;=OFFSET(B35,1,0),NOT(ISBLANK(F35))),
IF(F35=OFFSET(F35,1,0),"같음",""),"")</f>
        <v/>
      </c>
      <c r="F35" t="s">
        <v>359</v>
      </c>
      <c r="G35">
        <v>3</v>
      </c>
      <c r="H35">
        <v>6</v>
      </c>
      <c r="I35">
        <v>0</v>
      </c>
      <c r="J35">
        <v>0</v>
      </c>
      <c r="K35">
        <v>15</v>
      </c>
      <c r="L35">
        <v>0</v>
      </c>
      <c r="M35">
        <v>0</v>
      </c>
      <c r="N35">
        <v>0</v>
      </c>
      <c r="O35">
        <v>0</v>
      </c>
      <c r="P35">
        <v>0</v>
      </c>
      <c r="Q35">
        <v>18</v>
      </c>
      <c r="R35">
        <v>178</v>
      </c>
      <c r="S35" t="str">
        <f>IFERROR(VLOOKUP(R35,[2]WingLookTable!$A:$B,2,0),"캐릭터없음")</f>
        <v>Wing_DustMultiSineSineFullFast</v>
      </c>
      <c r="T35">
        <f t="shared" ref="T35" ca="1" si="76">VLOOKUP(RANDBETWEEN(1,COUNTA(AD:AD)-1),AD:AE,2,0)</f>
        <v>318</v>
      </c>
      <c r="U35" t="str">
        <f t="shared" ref="U35" ca="1" si="77">IF(ROW()=2,V35,OFFSET(U35,-1,0)&amp;IF(LEN(V35)=0,"",","&amp;V35))</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v>
      </c>
      <c r="V35" t="str">
        <f ca="1">"{"""&amp;A$1&amp;""":"&amp;A35
&amp;","""&amp;B$1&amp;""":"&amp;B35
&amp;IF(LEN(F35)=0,"",","""&amp;F$1&amp;""":"""&amp;F35&amp;"""")
&amp;IF(LEN(F35)=0,"",",""stats"":{")
&amp;IF(LEN(F35)=0,"",""""&amp;G$1&amp;""":"&amp;G35)
&amp;IF(LEN(F35)=0,"",","""&amp;H$1&amp;""":"&amp;H35)
&amp;IF(LEN(F35)=0,"",","""&amp;I$1&amp;""":"&amp;I35)
&amp;IF(LEN(F35)=0,"",","""&amp;J$1&amp;""":"&amp;J35)
&amp;IF(LEN(F35)=0,"",","""&amp;K$1&amp;""":"&amp;K35)
&amp;IF(LEN(F35)=0,"",","""&amp;L$1&amp;""":"&amp;L35)
&amp;IF(LEN(F35)=0,"",","""&amp;M$1&amp;""":"&amp;M35)
&amp;IF(LEN(F35)=0,"",","""&amp;N$1&amp;""":"&amp;N35)
&amp;IF(LEN(F35)=0,"",","""&amp;O$1&amp;""":"&amp;O35)
&amp;IF(LEN(F35)=0,"",","""&amp;P$1&amp;""":"&amp;P35)
&amp;IF(LEN(F35)=0,"",","""&amp;Q$1&amp;""":"&amp;Q35)
&amp;IF(LEN(F35)=0,"",","""&amp;R$1&amp;""":"&amp;R35)
&amp;IF(LEN(F35)=0,"","}")&amp;"}"</f>
        <v>{"dy":16,"sl":1,"id":"Actor2238m","stats":{"tr":3,"trp":6,"str":0,"dex":0,"int":15,"vit":0,"train":0,"wgGr0":0,"wgGr1":0,"wgGr2":0,"wgGr3":18,"wgLk":178}}</v>
      </c>
      <c r="Z35">
        <v>34</v>
      </c>
      <c r="AA35" t="s">
        <v>461</v>
      </c>
      <c r="AB35">
        <f>COUNTIF(F:F,AA35)</f>
        <v>2</v>
      </c>
      <c r="AD35">
        <v>34</v>
      </c>
      <c r="AE35">
        <v>211</v>
      </c>
      <c r="AF35">
        <f>COUNTIF(R:R,AE35)</f>
        <v>1</v>
      </c>
    </row>
    <row r="36" spans="1:32">
      <c r="A36">
        <v>16</v>
      </c>
      <c r="B36">
        <f ca="1">IF(A36&lt;&gt;OFFSET(A36,-1,0),1,OFFSET(B36,-1,0)+1)</f>
        <v>2</v>
      </c>
      <c r="C36" t="str">
        <f t="shared" ref="C36" ca="1" si="78">VLOOKUP(RANDBETWEEN(1,COUNTA(Z:Z)-1),Z:AA,2,0)</f>
        <v>Actor3022m</v>
      </c>
      <c r="D36" t="str">
        <f>IF(ISBLANK(F36),"",
IFERROR(VLOOKUP(F36,[2]ActorTable!$A:$H,MATCH("이름참고",[2]ActorTable!$1:$1,0),0),"캐릭터없음"))</f>
        <v>라무무</v>
      </c>
      <c r="E36" t="str">
        <f t="shared" ref="E36" ca="1" si="79">IF(AND(B36&lt;=OFFSET(B36,1,0),NOT(ISBLANK(F36))),
IF(F36=OFFSET(F36,1,0),"같음",""),"")</f>
        <v/>
      </c>
      <c r="F36" t="s">
        <v>366</v>
      </c>
      <c r="G36">
        <v>3</v>
      </c>
      <c r="H36">
        <v>6</v>
      </c>
      <c r="I36">
        <v>5</v>
      </c>
      <c r="J36">
        <v>0</v>
      </c>
      <c r="K36">
        <v>5</v>
      </c>
      <c r="L36">
        <v>5</v>
      </c>
      <c r="M36">
        <v>0</v>
      </c>
      <c r="N36">
        <v>0</v>
      </c>
      <c r="O36">
        <v>0</v>
      </c>
      <c r="P36">
        <v>0</v>
      </c>
      <c r="Q36">
        <v>18</v>
      </c>
      <c r="R36">
        <v>202</v>
      </c>
      <c r="S36" t="str">
        <f>IFERROR(VLOOKUP(R36,[2]WingLookTable!$A:$B,2,0),"캐릭터없음")</f>
        <v>Wing_FireOtherSineFullFast</v>
      </c>
      <c r="T36">
        <f t="shared" ref="T36" ca="1" si="80">VLOOKUP(RANDBETWEEN(1,COUNTA(AD:AD)-1),AD:AE,2,0)</f>
        <v>318</v>
      </c>
      <c r="U36" t="str">
        <f t="shared" ref="U36" ca="1" si="81">IF(ROW()=2,V36,OFFSET(U36,-1,0)&amp;IF(LEN(V36)=0,"",","&amp;V36))</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v>
      </c>
      <c r="V36" t="str">
        <f ca="1">"{"""&amp;A$1&amp;""":"&amp;A36
&amp;","""&amp;B$1&amp;""":"&amp;B36
&amp;IF(LEN(F36)=0,"",","""&amp;F$1&amp;""":"""&amp;F36&amp;"""")
&amp;IF(LEN(F36)=0,"",",""stats"":{")
&amp;IF(LEN(F36)=0,"",""""&amp;G$1&amp;""":"&amp;G36)
&amp;IF(LEN(F36)=0,"",","""&amp;H$1&amp;""":"&amp;H36)
&amp;IF(LEN(F36)=0,"",","""&amp;I$1&amp;""":"&amp;I36)
&amp;IF(LEN(F36)=0,"",","""&amp;J$1&amp;""":"&amp;J36)
&amp;IF(LEN(F36)=0,"",","""&amp;K$1&amp;""":"&amp;K36)
&amp;IF(LEN(F36)=0,"",","""&amp;L$1&amp;""":"&amp;L36)
&amp;IF(LEN(F36)=0,"",","""&amp;M$1&amp;""":"&amp;M36)
&amp;IF(LEN(F36)=0,"",","""&amp;N$1&amp;""":"&amp;N36)
&amp;IF(LEN(F36)=0,"",","""&amp;O$1&amp;""":"&amp;O36)
&amp;IF(LEN(F36)=0,"",","""&amp;P$1&amp;""":"&amp;P36)
&amp;IF(LEN(F36)=0,"",","""&amp;Q$1&amp;""":"&amp;Q36)
&amp;IF(LEN(F36)=0,"",","""&amp;R$1&amp;""":"&amp;R36)
&amp;IF(LEN(F36)=0,"","}")&amp;"}"</f>
        <v>{"dy":16,"sl":2,"id":"Actor3231m","stats":{"tr":3,"trp":6,"str":5,"dex":0,"int":5,"vit":5,"train":0,"wgGr0":0,"wgGr1":0,"wgGr2":0,"wgGr3":18,"wgLk":202}}</v>
      </c>
      <c r="AD36">
        <v>35</v>
      </c>
      <c r="AE36">
        <v>214</v>
      </c>
      <c r="AF36">
        <f>COUNTIF(R:R,AE36)</f>
        <v>1</v>
      </c>
    </row>
    <row r="37" spans="1:32">
      <c r="A37">
        <v>16</v>
      </c>
      <c r="B37">
        <f ca="1">IF(A37&lt;&gt;OFFSET(A37,-1,0),1,OFFSET(B37,-1,0)+1)</f>
        <v>3</v>
      </c>
      <c r="C37" t="str">
        <f t="shared" ref="C37" ca="1" si="82">VLOOKUP(RANDBETWEEN(1,COUNTA(Z:Z)-1),Z:AA,2,0)</f>
        <v>Actor0236m</v>
      </c>
      <c r="D37" t="str">
        <f>IF(ISBLANK(F37),"",
IFERROR(VLOOKUP(F37,[2]ActorTable!$A:$H,MATCH("이름참고",[2]ActorTable!$1:$1,0),0),"캐릭터없음"))</f>
        <v>러센트</v>
      </c>
      <c r="E37" t="str">
        <f t="shared" ref="E37" ca="1" si="83">IF(AND(B37&lt;=OFFSET(B37,1,0),NOT(ISBLANK(F37))),
IF(F37=OFFSET(F37,1,0),"같음",""),"")</f>
        <v/>
      </c>
      <c r="F37" t="s">
        <v>384</v>
      </c>
      <c r="G37">
        <v>3</v>
      </c>
      <c r="H37">
        <v>6</v>
      </c>
      <c r="I37">
        <v>0</v>
      </c>
      <c r="J37">
        <v>5</v>
      </c>
      <c r="K37">
        <v>10</v>
      </c>
      <c r="L37">
        <v>0</v>
      </c>
      <c r="M37">
        <v>0</v>
      </c>
      <c r="N37">
        <v>0</v>
      </c>
      <c r="O37">
        <v>0</v>
      </c>
      <c r="P37">
        <v>0</v>
      </c>
      <c r="Q37">
        <v>18</v>
      </c>
      <c r="R37">
        <v>288</v>
      </c>
      <c r="S37" t="str">
        <f>IFERROR(VLOOKUP(R37,[2]WingLookTable!$A:$B,2,0),"캐릭터없음")</f>
        <v>Wing_YellowStripeOtherFullFast</v>
      </c>
      <c r="T37">
        <f t="shared" ref="T37" ca="1" si="84">VLOOKUP(RANDBETWEEN(1,COUNTA(AD:AD)-1),AD:AE,2,0)</f>
        <v>199</v>
      </c>
      <c r="U37" t="str">
        <f t="shared" ref="U37" ca="1" si="85">IF(ROW()=2,V37,OFFSET(U37,-1,0)&amp;IF(LEN(V37)=0,"",","&amp;V37))</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v>
      </c>
      <c r="V37" t="str">
        <f ca="1">"{"""&amp;A$1&amp;""":"&amp;A37
&amp;","""&amp;B$1&amp;""":"&amp;B37
&amp;IF(LEN(F37)=0,"",","""&amp;F$1&amp;""":"""&amp;F37&amp;"""")
&amp;IF(LEN(F37)=0,"",",""stats"":{")
&amp;IF(LEN(F37)=0,"",""""&amp;G$1&amp;""":"&amp;G37)
&amp;IF(LEN(F37)=0,"",","""&amp;H$1&amp;""":"&amp;H37)
&amp;IF(LEN(F37)=0,"",","""&amp;I$1&amp;""":"&amp;I37)
&amp;IF(LEN(F37)=0,"",","""&amp;J$1&amp;""":"&amp;J37)
&amp;IF(LEN(F37)=0,"",","""&amp;K$1&amp;""":"&amp;K37)
&amp;IF(LEN(F37)=0,"",","""&amp;L$1&amp;""":"&amp;L37)
&amp;IF(LEN(F37)=0,"",","""&amp;M$1&amp;""":"&amp;M37)
&amp;IF(LEN(F37)=0,"",","""&amp;N$1&amp;""":"&amp;N37)
&amp;IF(LEN(F37)=0,"",","""&amp;O$1&amp;""":"&amp;O37)
&amp;IF(LEN(F37)=0,"",","""&amp;P$1&amp;""":"&amp;P37)
&amp;IF(LEN(F37)=0,"",","""&amp;Q$1&amp;""":"&amp;Q37)
&amp;IF(LEN(F37)=0,"",","""&amp;R$1&amp;""":"&amp;R37)
&amp;IF(LEN(F37)=0,"","}")&amp;"}"</f>
        <v>{"dy":16,"sl":3,"id":"Actor0024m","stats":{"tr":3,"trp":6,"str":0,"dex":5,"int":10,"vit":0,"train":0,"wgGr0":0,"wgGr1":0,"wgGr2":0,"wgGr3":18,"wgLk":288}}</v>
      </c>
      <c r="AD37">
        <v>36</v>
      </c>
      <c r="AE37">
        <v>217</v>
      </c>
      <c r="AF37">
        <f>COUNTIF(R:R,AE37)</f>
        <v>1</v>
      </c>
    </row>
    <row r="38" spans="1:32">
      <c r="A38">
        <v>17</v>
      </c>
      <c r="B38">
        <f ca="1">IF(A38&lt;&gt;OFFSET(A38,-1,0),1,OFFSET(B38,-1,0)+1)</f>
        <v>1</v>
      </c>
      <c r="C38" t="str">
        <f t="shared" ref="C38:C68" ca="1" si="86">VLOOKUP(RANDBETWEEN(1,COUNTA(Z:Z)-1),Z:AA,2,0)</f>
        <v>Actor1109m</v>
      </c>
      <c r="D38" t="str">
        <f>IF(ISBLANK(F38),"",
IFERROR(VLOOKUP(F38,[2]ActorTable!$A:$H,MATCH("이름참고",[2]ActorTable!$1:$1,0),0),"캐릭터없음"))</f>
        <v>메디아</v>
      </c>
      <c r="E38" t="str">
        <f t="shared" ref="E38:E68" ca="1" si="87">IF(AND(B38&lt;=OFFSET(B38,1,0),NOT(ISBLANK(F38))),
IF(F38=OFFSET(F38,1,0),"같음",""),"")</f>
        <v/>
      </c>
      <c r="F38" t="s">
        <v>419</v>
      </c>
      <c r="G38">
        <v>3</v>
      </c>
      <c r="H38">
        <v>6</v>
      </c>
      <c r="I38">
        <v>8</v>
      </c>
      <c r="J38">
        <v>0</v>
      </c>
      <c r="K38">
        <v>0</v>
      </c>
      <c r="L38">
        <v>7</v>
      </c>
      <c r="M38">
        <v>0</v>
      </c>
      <c r="N38">
        <v>0</v>
      </c>
      <c r="O38">
        <v>0</v>
      </c>
      <c r="P38">
        <v>0</v>
      </c>
      <c r="Q38">
        <v>18</v>
      </c>
      <c r="R38">
        <v>117</v>
      </c>
      <c r="S38" t="str">
        <f>IFERROR(VLOOKUP(R38,[2]WingLookTable!$A:$B,2,0),"캐릭터없음")</f>
        <v>Wing_BlueSineNoiseFullSlow</v>
      </c>
      <c r="T38">
        <f t="shared" ref="T38" ca="1" si="88">VLOOKUP(RANDBETWEEN(1,COUNTA(AD:AD)-1),AD:AE,2,0)</f>
        <v>205</v>
      </c>
      <c r="U38" t="str">
        <f t="shared" ref="U38" ca="1" si="89">IF(ROW()=2,V38,OFFSET(U38,-1,0)&amp;IF(LEN(V38)=0,"",","&amp;V38))</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v>
      </c>
      <c r="V38" t="str">
        <f ca="1">"{"""&amp;A$1&amp;""":"&amp;A38
&amp;","""&amp;B$1&amp;""":"&amp;B38
&amp;IF(LEN(F38)=0,"",","""&amp;F$1&amp;""":"""&amp;F38&amp;"""")
&amp;IF(LEN(F38)=0,"",",""stats"":{")
&amp;IF(LEN(F38)=0,"",""""&amp;G$1&amp;""":"&amp;G38)
&amp;IF(LEN(F38)=0,"",","""&amp;H$1&amp;""":"&amp;H38)
&amp;IF(LEN(F38)=0,"",","""&amp;I$1&amp;""":"&amp;I38)
&amp;IF(LEN(F38)=0,"",","""&amp;J$1&amp;""":"&amp;J38)
&amp;IF(LEN(F38)=0,"",","""&amp;K$1&amp;""":"&amp;K38)
&amp;IF(LEN(F38)=0,"",","""&amp;L$1&amp;""":"&amp;L38)
&amp;IF(LEN(F38)=0,"",","""&amp;M$1&amp;""":"&amp;M38)
&amp;IF(LEN(F38)=0,"",","""&amp;N$1&amp;""":"&amp;N38)
&amp;IF(LEN(F38)=0,"",","""&amp;O$1&amp;""":"&amp;O38)
&amp;IF(LEN(F38)=0,"",","""&amp;P$1&amp;""":"&amp;P38)
&amp;IF(LEN(F38)=0,"",","""&amp;Q$1&amp;""":"&amp;Q38)
&amp;IF(LEN(F38)=0,"",","""&amp;R$1&amp;""":"&amp;R38)
&amp;IF(LEN(F38)=0,"","}")&amp;"}"</f>
        <v>{"dy":17,"sl":1,"id":"Actor1218m","stats":{"tr":3,"trp":6,"str":8,"dex":0,"int":0,"vit":7,"train":0,"wgGr0":0,"wgGr1":0,"wgGr2":0,"wgGr3":18,"wgLk":117}}</v>
      </c>
      <c r="AD38">
        <v>37</v>
      </c>
      <c r="AE38">
        <v>220</v>
      </c>
      <c r="AF38">
        <f>COUNTIF(R:R,AE38)</f>
        <v>1</v>
      </c>
    </row>
    <row r="39" spans="1:32">
      <c r="A39">
        <v>17</v>
      </c>
      <c r="B39">
        <f ca="1">IF(A39&lt;&gt;OFFSET(A39,-1,0),1,OFFSET(B39,-1,0)+1)</f>
        <v>2</v>
      </c>
      <c r="C39" t="str">
        <f t="shared" ref="C39" ca="1" si="90">VLOOKUP(RANDBETWEEN(1,COUNTA(Z:Z)-1),Z:AA,2,0)</f>
        <v>Actor0024m</v>
      </c>
      <c r="D39" t="str">
        <f>IF(ISBLANK(F39),"",
IFERROR(VLOOKUP(F39,[2]ActorTable!$A:$H,MATCH("이름참고",[2]ActorTable!$1:$1,0),0),"캐릭터없음"))</f>
        <v>오비우스</v>
      </c>
      <c r="E39" t="str">
        <f t="shared" ref="E39" ca="1" si="91">IF(AND(B39&lt;=OFFSET(B39,1,0),NOT(ISBLANK(F39))),
IF(F39=OFFSET(F39,1,0),"같음",""),"")</f>
        <v/>
      </c>
      <c r="F39" t="s">
        <v>349</v>
      </c>
      <c r="G39">
        <v>3</v>
      </c>
      <c r="H39">
        <v>6</v>
      </c>
      <c r="I39">
        <v>0</v>
      </c>
      <c r="J39">
        <v>0</v>
      </c>
      <c r="K39">
        <v>15</v>
      </c>
      <c r="L39">
        <v>0</v>
      </c>
      <c r="M39">
        <v>0</v>
      </c>
      <c r="N39">
        <v>0</v>
      </c>
      <c r="O39">
        <v>0</v>
      </c>
      <c r="P39">
        <v>0</v>
      </c>
      <c r="Q39">
        <v>18</v>
      </c>
      <c r="R39">
        <v>272</v>
      </c>
      <c r="S39" t="str">
        <f>IFERROR(VLOOKUP(R39,[2]WingLookTable!$A:$B,2,0),"캐릭터없음")</f>
        <v>Wing_WhiteNoiseOtherFullFast</v>
      </c>
      <c r="T39">
        <f t="shared" ref="T39" ca="1" si="92">VLOOKUP(RANDBETWEEN(1,COUNTA(AD:AD)-1),AD:AE,2,0)</f>
        <v>324</v>
      </c>
      <c r="U39" t="str">
        <f t="shared" ref="U39" ca="1" si="93">IF(ROW()=2,V39,OFFSET(U39,-1,0)&amp;IF(LEN(V39)=0,"",","&amp;V39))</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v>
      </c>
      <c r="V39" t="str">
        <f ca="1">"{"""&amp;A$1&amp;""":"&amp;A39
&amp;","""&amp;B$1&amp;""":"&amp;B39
&amp;IF(LEN(F39)=0,"",","""&amp;F$1&amp;""":"""&amp;F39&amp;"""")
&amp;IF(LEN(F39)=0,"",",""stats"":{")
&amp;IF(LEN(F39)=0,"",""""&amp;G$1&amp;""":"&amp;G39)
&amp;IF(LEN(F39)=0,"",","""&amp;H$1&amp;""":"&amp;H39)
&amp;IF(LEN(F39)=0,"",","""&amp;I$1&amp;""":"&amp;I39)
&amp;IF(LEN(F39)=0,"",","""&amp;J$1&amp;""":"&amp;J39)
&amp;IF(LEN(F39)=0,"",","""&amp;K$1&amp;""":"&amp;K39)
&amp;IF(LEN(F39)=0,"",","""&amp;L$1&amp;""":"&amp;L39)
&amp;IF(LEN(F39)=0,"",","""&amp;M$1&amp;""":"&amp;M39)
&amp;IF(LEN(F39)=0,"",","""&amp;N$1&amp;""":"&amp;N39)
&amp;IF(LEN(F39)=0,"",","""&amp;O$1&amp;""":"&amp;O39)
&amp;IF(LEN(F39)=0,"",","""&amp;P$1&amp;""":"&amp;P39)
&amp;IF(LEN(F39)=0,"",","""&amp;Q$1&amp;""":"&amp;Q39)
&amp;IF(LEN(F39)=0,"",","""&amp;R$1&amp;""":"&amp;R39)
&amp;IF(LEN(F39)=0,"","}")&amp;"}"</f>
        <v>{"dy":17,"sl":2,"id":"Actor1141m","stats":{"tr":3,"trp":6,"str":0,"dex":0,"int":15,"vit":0,"train":0,"wgGr0":0,"wgGr1":0,"wgGr2":0,"wgGr3":18,"wgLk":272}}</v>
      </c>
      <c r="AD39">
        <v>38</v>
      </c>
      <c r="AE39">
        <v>223</v>
      </c>
      <c r="AF39">
        <f>COUNTIF(R:R,AE39)</f>
        <v>1</v>
      </c>
    </row>
    <row r="40" spans="1:32">
      <c r="A40">
        <v>17</v>
      </c>
      <c r="B40">
        <f ca="1">IF(A40&lt;&gt;OFFSET(A40,-1,0),1,OFFSET(B40,-1,0)+1)</f>
        <v>3</v>
      </c>
      <c r="C40" t="str">
        <f t="shared" ref="C40" ca="1" si="94">VLOOKUP(RANDBETWEEN(1,COUNTA(Z:Z)-1),Z:AA,2,0)</f>
        <v>Actor0037m</v>
      </c>
      <c r="D40" t="str">
        <f>IF(ISBLANK(F40),"",
IFERROR(VLOOKUP(F40,[2]ActorTable!$A:$H,MATCH("이름참고",[2]ActorTable!$1:$1,0),0),"캐릭터없음"))</f>
        <v>튤린</v>
      </c>
      <c r="E40" t="str">
        <f t="shared" ref="E40" ca="1" si="95">IF(AND(B40&lt;=OFFSET(B40,1,0),NOT(ISBLANK(F40))),
IF(F40=OFFSET(F40,1,0),"같음",""),"")</f>
        <v/>
      </c>
      <c r="F40" t="s">
        <v>380</v>
      </c>
      <c r="G40">
        <v>3</v>
      </c>
      <c r="H40">
        <v>6</v>
      </c>
      <c r="I40">
        <v>0</v>
      </c>
      <c r="J40">
        <v>0</v>
      </c>
      <c r="K40">
        <v>10</v>
      </c>
      <c r="L40">
        <v>5</v>
      </c>
      <c r="M40">
        <v>0</v>
      </c>
      <c r="N40">
        <v>0</v>
      </c>
      <c r="O40">
        <v>0</v>
      </c>
      <c r="P40">
        <v>0</v>
      </c>
      <c r="Q40">
        <v>18</v>
      </c>
      <c r="R40">
        <v>366</v>
      </c>
      <c r="S40" t="str">
        <f>IFERROR(VLOOKUP(R40,[2]WingLookTable!$A:$B,2,0),"캐릭터없음")</f>
        <v>Wing_RedNoiseNoiseOtherFast</v>
      </c>
      <c r="T40">
        <f t="shared" ref="T40" ca="1" si="96">VLOOKUP(RANDBETWEEN(1,COUNTA(AD:AD)-1),AD:AE,2,0)</f>
        <v>105</v>
      </c>
      <c r="U40" t="str">
        <f t="shared" ref="U40" ca="1" si="97">IF(ROW()=2,V40,OFFSET(U40,-1,0)&amp;IF(LEN(V40)=0,"",","&amp;V40))</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dy":17,"sl":3,"id":"Actor0037m","stats":{"tr":3,"trp":6,"str":0,"dex":0,"int":10,"vit":5,"train":0,"wgGr0":0,"wgGr1":0,"wgGr2":0,"wgGr3":18,"wgLk":366}}</v>
      </c>
      <c r="V40" t="str">
        <f ca="1">"{"""&amp;A$1&amp;""":"&amp;A40
&amp;","""&amp;B$1&amp;""":"&amp;B40
&amp;IF(LEN(F40)=0,"",","""&amp;F$1&amp;""":"""&amp;F40&amp;"""")
&amp;IF(LEN(F40)=0,"",",""stats"":{")
&amp;IF(LEN(F40)=0,"",""""&amp;G$1&amp;""":"&amp;G40)
&amp;IF(LEN(F40)=0,"",","""&amp;H$1&amp;""":"&amp;H40)
&amp;IF(LEN(F40)=0,"",","""&amp;I$1&amp;""":"&amp;I40)
&amp;IF(LEN(F40)=0,"",","""&amp;J$1&amp;""":"&amp;J40)
&amp;IF(LEN(F40)=0,"",","""&amp;K$1&amp;""":"&amp;K40)
&amp;IF(LEN(F40)=0,"",","""&amp;L$1&amp;""":"&amp;L40)
&amp;IF(LEN(F40)=0,"",","""&amp;M$1&amp;""":"&amp;M40)
&amp;IF(LEN(F40)=0,"",","""&amp;N$1&amp;""":"&amp;N40)
&amp;IF(LEN(F40)=0,"",","""&amp;O$1&amp;""":"&amp;O40)
&amp;IF(LEN(F40)=0,"",","""&amp;P$1&amp;""":"&amp;P40)
&amp;IF(LEN(F40)=0,"",","""&amp;Q$1&amp;""":"&amp;Q40)
&amp;IF(LEN(F40)=0,"",","""&amp;R$1&amp;""":"&amp;R40)
&amp;IF(LEN(F40)=0,"","}")&amp;"}"</f>
        <v>{"dy":17,"sl":3,"id":"Actor0037m","stats":{"tr":3,"trp":6,"str":0,"dex":0,"int":10,"vit":5,"train":0,"wgGr0":0,"wgGr1":0,"wgGr2":0,"wgGr3":18,"wgLk":366}}</v>
      </c>
      <c r="AD40">
        <v>39</v>
      </c>
      <c r="AE40">
        <v>226</v>
      </c>
      <c r="AF40">
        <f>COUNTIF(R:R,AE40)</f>
        <v>1</v>
      </c>
    </row>
    <row r="41" spans="1:32">
      <c r="A41">
        <v>18</v>
      </c>
      <c r="B41">
        <f ca="1">IF(A41&lt;&gt;OFFSET(A41,-1,0),1,OFFSET(B41,-1,0)+1)</f>
        <v>1</v>
      </c>
      <c r="C41" t="str">
        <f t="shared" ca="1" si="86"/>
        <v>Actor2103m</v>
      </c>
      <c r="D41" t="str">
        <f>IF(ISBLANK(F41),"",
IFERROR(VLOOKUP(F41,[2]ActorTable!$A:$H,MATCH("이름참고",[2]ActorTable!$1:$1,0),0),"캐릭터없음"))</f>
        <v>미네락</v>
      </c>
      <c r="E41" t="str">
        <f t="shared" ca="1" si="87"/>
        <v/>
      </c>
      <c r="F41" t="s">
        <v>388</v>
      </c>
      <c r="G41">
        <v>3</v>
      </c>
      <c r="H41">
        <v>6</v>
      </c>
      <c r="I41">
        <v>15</v>
      </c>
      <c r="J41">
        <v>0</v>
      </c>
      <c r="K41">
        <v>0</v>
      </c>
      <c r="L41">
        <v>0</v>
      </c>
      <c r="M41">
        <v>0</v>
      </c>
      <c r="N41">
        <v>0</v>
      </c>
      <c r="O41">
        <v>0</v>
      </c>
      <c r="P41">
        <v>0</v>
      </c>
      <c r="Q41">
        <v>18</v>
      </c>
      <c r="R41">
        <v>356</v>
      </c>
      <c r="S41" t="str">
        <f>IFERROR(VLOOKUP(R41,[2]WingLookTable!$A:$B,2,0),"캐릭터없음")</f>
        <v>Wing_GreenOtherPatternOtherFast</v>
      </c>
      <c r="T41">
        <f t="shared" ref="T41:T68" ca="1" si="98">VLOOKUP(RANDBETWEEN(1,COUNTA(AD:AD)-1),AD:AE,2,0)</f>
        <v>300</v>
      </c>
      <c r="U41" t="str">
        <f t="shared" ca="1" si="4"/>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dy":17,"sl":3,"id":"Actor0037m","stats":{"tr":3,"trp":6,"str":0,"dex":0,"int":10,"vit":5,"train":0,"wgGr0":0,"wgGr1":0,"wgGr2":0,"wgGr3":18,"wgLk":366}},{"dy":18,"sl":1,"id":"Actor2120m","stats":{"tr":3,"trp":6,"str":15,"dex":0,"int":0,"vit":0,"train":0,"wgGr0":0,"wgGr1":0,"wgGr2":0,"wgGr3":18,"wgLk":356}}</v>
      </c>
      <c r="V41" t="str">
        <f ca="1">"{"""&amp;A$1&amp;""":"&amp;A41
&amp;","""&amp;B$1&amp;""":"&amp;B41
&amp;IF(LEN(F41)=0,"",","""&amp;F$1&amp;""":"""&amp;F41&amp;"""")
&amp;IF(LEN(F41)=0,"",",""stats"":{")
&amp;IF(LEN(F41)=0,"",""""&amp;G$1&amp;""":"&amp;G41)
&amp;IF(LEN(F41)=0,"",","""&amp;H$1&amp;""":"&amp;H41)
&amp;IF(LEN(F41)=0,"",","""&amp;I$1&amp;""":"&amp;I41)
&amp;IF(LEN(F41)=0,"",","""&amp;J$1&amp;""":"&amp;J41)
&amp;IF(LEN(F41)=0,"",","""&amp;K$1&amp;""":"&amp;K41)
&amp;IF(LEN(F41)=0,"",","""&amp;L$1&amp;""":"&amp;L41)
&amp;IF(LEN(F41)=0,"",","""&amp;M$1&amp;""":"&amp;M41)
&amp;IF(LEN(F41)=0,"",","""&amp;N$1&amp;""":"&amp;N41)
&amp;IF(LEN(F41)=0,"",","""&amp;O$1&amp;""":"&amp;O41)
&amp;IF(LEN(F41)=0,"",","""&amp;P$1&amp;""":"&amp;P41)
&amp;IF(LEN(F41)=0,"",","""&amp;Q$1&amp;""":"&amp;Q41)
&amp;IF(LEN(F41)=0,"",","""&amp;R$1&amp;""":"&amp;R41)
&amp;IF(LEN(F41)=0,"","}")&amp;"}"</f>
        <v>{"dy":18,"sl":1,"id":"Actor2120m","stats":{"tr":3,"trp":6,"str":15,"dex":0,"int":0,"vit":0,"train":0,"wgGr0":0,"wgGr1":0,"wgGr2":0,"wgGr3":18,"wgLk":356}}</v>
      </c>
      <c r="AD41">
        <v>40</v>
      </c>
      <c r="AE41">
        <v>229</v>
      </c>
      <c r="AF41">
        <f>COUNTIF(R:R,AE41)</f>
        <v>1</v>
      </c>
    </row>
    <row r="42" spans="1:32">
      <c r="A42">
        <v>18</v>
      </c>
      <c r="B42">
        <f ca="1">IF(A42&lt;&gt;OFFSET(A42,-1,0),1,OFFSET(B42,-1,0)+1)</f>
        <v>2</v>
      </c>
      <c r="C42" t="str">
        <f t="shared" ca="1" si="86"/>
        <v>Actor3019m</v>
      </c>
      <c r="D42" t="str">
        <f>IF(ISBLANK(F42),"",
IFERROR(VLOOKUP(F42,[2]ActorTable!$A:$H,MATCH("이름참고",[2]ActorTable!$1:$1,0),0),"캐릭터없음"))</f>
        <v>도스로프</v>
      </c>
      <c r="E42" t="str">
        <f t="shared" ca="1" si="87"/>
        <v/>
      </c>
      <c r="F42" t="s">
        <v>437</v>
      </c>
      <c r="G42">
        <v>3</v>
      </c>
      <c r="H42">
        <v>6</v>
      </c>
      <c r="I42">
        <v>5</v>
      </c>
      <c r="J42">
        <v>0</v>
      </c>
      <c r="K42">
        <v>10</v>
      </c>
      <c r="L42">
        <v>0</v>
      </c>
      <c r="M42">
        <v>0</v>
      </c>
      <c r="N42">
        <v>0</v>
      </c>
      <c r="O42">
        <v>0</v>
      </c>
      <c r="P42">
        <v>0</v>
      </c>
      <c r="Q42">
        <v>18</v>
      </c>
      <c r="R42">
        <v>252</v>
      </c>
      <c r="S42" t="str">
        <f>IFERROR(VLOOKUP(R42,[2]WingLookTable!$A:$B,2,0),"캐릭터없음")</f>
        <v>Wing_RedSineFullOtherFast</v>
      </c>
      <c r="T42">
        <f t="shared" ca="1" si="98"/>
        <v>109</v>
      </c>
      <c r="U42" t="str">
        <f t="shared" ca="1" si="4"/>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dy":17,"sl":3,"id":"Actor0037m","stats":{"tr":3,"trp":6,"str":0,"dex":0,"int":10,"vit":5,"train":0,"wgGr0":0,"wgGr1":0,"wgGr2":0,"wgGr3":18,"wgLk":366}},{"dy":18,"sl":1,"id":"Actor2120m","stats":{"tr":3,"trp":6,"str":15,"dex":0,"int":0,"vit":0,"train":0,"wgGr0":0,"wgGr1":0,"wgGr2":0,"wgGr3":18,"wgLk":356}},{"dy":18,"sl":2,"id":"Actor0030m","stats":{"tr":3,"trp":6,"str":5,"dex":0,"int":10,"vit":0,"train":0,"wgGr0":0,"wgGr1":0,"wgGr2":0,"wgGr3":18,"wgLk":252}}</v>
      </c>
      <c r="V42" t="str">
        <f ca="1">"{"""&amp;A$1&amp;""":"&amp;A42
&amp;","""&amp;B$1&amp;""":"&amp;B42
&amp;IF(LEN(F42)=0,"",","""&amp;F$1&amp;""":"""&amp;F42&amp;"""")
&amp;IF(LEN(F42)=0,"",",""stats"":{")
&amp;IF(LEN(F42)=0,"",""""&amp;G$1&amp;""":"&amp;G42)
&amp;IF(LEN(F42)=0,"",","""&amp;H$1&amp;""":"&amp;H42)
&amp;IF(LEN(F42)=0,"",","""&amp;I$1&amp;""":"&amp;I42)
&amp;IF(LEN(F42)=0,"",","""&amp;J$1&amp;""":"&amp;J42)
&amp;IF(LEN(F42)=0,"",","""&amp;K$1&amp;""":"&amp;K42)
&amp;IF(LEN(F42)=0,"",","""&amp;L$1&amp;""":"&amp;L42)
&amp;IF(LEN(F42)=0,"",","""&amp;M$1&amp;""":"&amp;M42)
&amp;IF(LEN(F42)=0,"",","""&amp;N$1&amp;""":"&amp;N42)
&amp;IF(LEN(F42)=0,"",","""&amp;O$1&amp;""":"&amp;O42)
&amp;IF(LEN(F42)=0,"",","""&amp;P$1&amp;""":"&amp;P42)
&amp;IF(LEN(F42)=0,"",","""&amp;Q$1&amp;""":"&amp;Q42)
&amp;IF(LEN(F42)=0,"",","""&amp;R$1&amp;""":"&amp;R42)
&amp;IF(LEN(F42)=0,"","}")&amp;"}"</f>
        <v>{"dy":18,"sl":2,"id":"Actor0030m","stats":{"tr":3,"trp":6,"str":5,"dex":0,"int":10,"vit":0,"train":0,"wgGr0":0,"wgGr1":0,"wgGr2":0,"wgGr3":18,"wgLk":252}}</v>
      </c>
      <c r="AD42">
        <v>41</v>
      </c>
      <c r="AE42">
        <v>232</v>
      </c>
      <c r="AF42">
        <f>COUNTIF(R:R,AE42)</f>
        <v>1</v>
      </c>
    </row>
    <row r="43" spans="1:32">
      <c r="A43">
        <v>19</v>
      </c>
      <c r="B43">
        <f ca="1">IF(A43&lt;&gt;OFFSET(A43,-1,0),1,OFFSET(B43,-1,0)+1)</f>
        <v>1</v>
      </c>
      <c r="C43" t="str">
        <f t="shared" ref="C43:C44" ca="1" si="99">VLOOKUP(RANDBETWEEN(1,COUNTA(Z:Z)-1),Z:AA,2,0)</f>
        <v>Actor0024m</v>
      </c>
      <c r="D43" t="str">
        <f>IF(ISBLANK(F43),"",
IFERROR(VLOOKUP(F43,[2]ActorTable!$A:$H,MATCH("이름참고",[2]ActorTable!$1:$1,0),0),"캐릭터없음"))</f>
        <v>닉스</v>
      </c>
      <c r="E43" t="str">
        <f t="shared" ref="E43:E44" ca="1" si="100">IF(AND(B43&lt;=OFFSET(B43,1,0),NOT(ISBLANK(F43))),
IF(F43=OFFSET(F43,1,0),"같음",""),"")</f>
        <v/>
      </c>
      <c r="F43" t="s">
        <v>362</v>
      </c>
      <c r="G43">
        <v>3</v>
      </c>
      <c r="H43">
        <v>6</v>
      </c>
      <c r="I43">
        <v>0</v>
      </c>
      <c r="J43">
        <v>15</v>
      </c>
      <c r="K43">
        <v>0</v>
      </c>
      <c r="L43">
        <v>0</v>
      </c>
      <c r="M43">
        <v>0</v>
      </c>
      <c r="N43">
        <v>0</v>
      </c>
      <c r="O43">
        <v>0</v>
      </c>
      <c r="P43">
        <v>0</v>
      </c>
      <c r="Q43">
        <v>18</v>
      </c>
      <c r="R43">
        <v>160</v>
      </c>
      <c r="S43" t="str">
        <f>IFERROR(VLOOKUP(R43,[2]WingLookTable!$A:$B,2,0),"캐릭터없음")</f>
        <v>Wing_DustGreenSineFullOtherFast</v>
      </c>
      <c r="T43">
        <f t="shared" ref="T43:T44" ca="1" si="101">VLOOKUP(RANDBETWEEN(1,COUNTA(AD:AD)-1),AD:AE,2,0)</f>
        <v>205</v>
      </c>
      <c r="U43" t="str">
        <f t="shared" ref="U43:U44" ca="1" si="102">IF(ROW()=2,V43,OFFSET(U43,-1,0)&amp;IF(LEN(V43)=0,"",","&amp;V43))</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v>
      </c>
      <c r="V43" t="str">
        <f ca="1">"{"""&amp;A$1&amp;""":"&amp;A43
&amp;","""&amp;B$1&amp;""":"&amp;B43
&amp;IF(LEN(F43)=0,"",","""&amp;F$1&amp;""":"""&amp;F43&amp;"""")
&amp;IF(LEN(F43)=0,"",",""stats"":{")
&amp;IF(LEN(F43)=0,"",""""&amp;G$1&amp;""":"&amp;G43)
&amp;IF(LEN(F43)=0,"",","""&amp;H$1&amp;""":"&amp;H43)
&amp;IF(LEN(F43)=0,"",","""&amp;I$1&amp;""":"&amp;I43)
&amp;IF(LEN(F43)=0,"",","""&amp;J$1&amp;""":"&amp;J43)
&amp;IF(LEN(F43)=0,"",","""&amp;K$1&amp;""":"&amp;K43)
&amp;IF(LEN(F43)=0,"",","""&amp;L$1&amp;""":"&amp;L43)
&amp;IF(LEN(F43)=0,"",","""&amp;M$1&amp;""":"&amp;M43)
&amp;IF(LEN(F43)=0,"",","""&amp;N$1&amp;""":"&amp;N43)
&amp;IF(LEN(F43)=0,"",","""&amp;O$1&amp;""":"&amp;O43)
&amp;IF(LEN(F43)=0,"",","""&amp;P$1&amp;""":"&amp;P43)
&amp;IF(LEN(F43)=0,"",","""&amp;Q$1&amp;""":"&amp;Q43)
&amp;IF(LEN(F43)=0,"",","""&amp;R$1&amp;""":"&amp;R43)
&amp;IF(LEN(F43)=0,"","}")&amp;"}"</f>
        <v>{"dy":19,"sl":1,"id":"Actor1109m","stats":{"tr":3,"trp":6,"str":0,"dex":15,"int":0,"vit":0,"train":0,"wgGr0":0,"wgGr1":0,"wgGr2":0,"wgGr3":18,"wgLk":160}}</v>
      </c>
      <c r="AD43">
        <v>42</v>
      </c>
      <c r="AE43">
        <v>236</v>
      </c>
      <c r="AF43">
        <f>COUNTIF(R:R,AE43)</f>
        <v>0</v>
      </c>
    </row>
    <row r="44" spans="1:32">
      <c r="A44">
        <v>19</v>
      </c>
      <c r="B44">
        <f ca="1">IF(A44&lt;&gt;OFFSET(A44,-1,0),1,OFFSET(B44,-1,0)+1)</f>
        <v>2</v>
      </c>
      <c r="C44" t="str">
        <f t="shared" ca="1" si="99"/>
        <v>Actor0125m</v>
      </c>
      <c r="D44" t="str">
        <f>IF(ISBLANK(F44),"",
IFERROR(VLOOKUP(F44,[2]ActorTable!$A:$H,MATCH("이름참고",[2]ActorTable!$1:$1,0),0),"캐릭터없음"))</f>
        <v>솔</v>
      </c>
      <c r="E44" t="str">
        <f t="shared" ca="1" si="100"/>
        <v/>
      </c>
      <c r="F44" t="s">
        <v>408</v>
      </c>
      <c r="G44">
        <v>3</v>
      </c>
      <c r="H44">
        <v>6</v>
      </c>
      <c r="I44">
        <v>0</v>
      </c>
      <c r="J44">
        <v>0</v>
      </c>
      <c r="K44">
        <v>15</v>
      </c>
      <c r="L44">
        <v>0</v>
      </c>
      <c r="M44">
        <v>0</v>
      </c>
      <c r="N44">
        <v>0</v>
      </c>
      <c r="O44">
        <v>0</v>
      </c>
      <c r="P44">
        <v>0</v>
      </c>
      <c r="Q44">
        <v>18</v>
      </c>
      <c r="R44">
        <v>324</v>
      </c>
      <c r="S44" t="str">
        <f>IFERROR(VLOOKUP(R44,[2]WingLookTable!$A:$B,2,0),"캐릭터없음")</f>
        <v>Wing_DustMultiOtherSineOtherFast</v>
      </c>
      <c r="T44">
        <f t="shared" ca="1" si="101"/>
        <v>217</v>
      </c>
      <c r="U44" t="str">
        <f t="shared" ca="1" si="102"/>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v>
      </c>
      <c r="V44" t="str">
        <f ca="1">"{"""&amp;A$1&amp;""":"&amp;A44
&amp;","""&amp;B$1&amp;""":"&amp;B44
&amp;IF(LEN(F44)=0,"",","""&amp;F$1&amp;""":"""&amp;F44&amp;"""")
&amp;IF(LEN(F44)=0,"",",""stats"":{")
&amp;IF(LEN(F44)=0,"",""""&amp;G$1&amp;""":"&amp;G44)
&amp;IF(LEN(F44)=0,"",","""&amp;H$1&amp;""":"&amp;H44)
&amp;IF(LEN(F44)=0,"",","""&amp;I$1&amp;""":"&amp;I44)
&amp;IF(LEN(F44)=0,"",","""&amp;J$1&amp;""":"&amp;J44)
&amp;IF(LEN(F44)=0,"",","""&amp;K$1&amp;""":"&amp;K44)
&amp;IF(LEN(F44)=0,"",","""&amp;L$1&amp;""":"&amp;L44)
&amp;IF(LEN(F44)=0,"",","""&amp;M$1&amp;""":"&amp;M44)
&amp;IF(LEN(F44)=0,"",","""&amp;N$1&amp;""":"&amp;N44)
&amp;IF(LEN(F44)=0,"",","""&amp;O$1&amp;""":"&amp;O44)
&amp;IF(LEN(F44)=0,"",","""&amp;P$1&amp;""":"&amp;P44)
&amp;IF(LEN(F44)=0,"",","""&amp;Q$1&amp;""":"&amp;Q44)
&amp;IF(LEN(F44)=0,"",","""&amp;R$1&amp;""":"&amp;R44)
&amp;IF(LEN(F44)=0,"","}")&amp;"}"</f>
        <v>{"dy":19,"sl":2,"id":"Actor2015m","stats":{"tr":3,"trp":6,"str":0,"dex":0,"int":15,"vit":0,"train":0,"wgGr0":0,"wgGr1":0,"wgGr2":0,"wgGr3":18,"wgLk":324}}</v>
      </c>
      <c r="AD44">
        <v>43</v>
      </c>
      <c r="AE44">
        <v>240</v>
      </c>
      <c r="AF44">
        <f>COUNTIF(R:R,AE44)</f>
        <v>1</v>
      </c>
    </row>
    <row r="45" spans="1:32">
      <c r="A45">
        <v>20</v>
      </c>
      <c r="B45">
        <f ca="1">IF(A45&lt;&gt;OFFSET(A45,-1,0),1,OFFSET(B45,-1,0)+1)</f>
        <v>1</v>
      </c>
      <c r="C45" t="str">
        <f t="shared" ca="1" si="86"/>
        <v>Actor0024m</v>
      </c>
      <c r="D45" t="str">
        <f>IF(ISBLANK(F45),"",
IFERROR(VLOOKUP(F45,[2]ActorTable!$A:$H,MATCH("이름참고",[2]ActorTable!$1:$1,0),0),"캐릭터없음"))</f>
        <v>프로토27</v>
      </c>
      <c r="E45" t="str">
        <f t="shared" ca="1" si="87"/>
        <v/>
      </c>
      <c r="F45" t="s">
        <v>364</v>
      </c>
      <c r="G45">
        <v>3</v>
      </c>
      <c r="H45">
        <v>6</v>
      </c>
      <c r="I45">
        <v>0</v>
      </c>
      <c r="J45">
        <v>10</v>
      </c>
      <c r="K45">
        <v>5</v>
      </c>
      <c r="L45">
        <v>0</v>
      </c>
      <c r="M45">
        <v>0</v>
      </c>
      <c r="N45">
        <v>0</v>
      </c>
      <c r="O45">
        <v>0</v>
      </c>
      <c r="P45">
        <v>0</v>
      </c>
      <c r="Q45">
        <v>18</v>
      </c>
      <c r="R45">
        <v>184</v>
      </c>
      <c r="S45" t="str">
        <f>IFERROR(VLOOKUP(R45,[2]WingLookTable!$A:$B,2,0),"캐릭터없음")</f>
        <v>Wing_DustPurpleOtherSineFullSlow</v>
      </c>
      <c r="T45">
        <f t="shared" ca="1" si="98"/>
        <v>300</v>
      </c>
      <c r="U45" t="str">
        <f t="shared" ca="1" si="4"/>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184}}</v>
      </c>
      <c r="V45" t="str">
        <f ca="1">"{"""&amp;A$1&amp;""":"&amp;A45
&amp;","""&amp;B$1&amp;""":"&amp;B45
&amp;IF(LEN(F45)=0,"",","""&amp;F$1&amp;""":"""&amp;F45&amp;"""")
&amp;IF(LEN(F45)=0,"",",""stats"":{")
&amp;IF(LEN(F45)=0,"",""""&amp;G$1&amp;""":"&amp;G45)
&amp;IF(LEN(F45)=0,"",","""&amp;H$1&amp;""":"&amp;H45)
&amp;IF(LEN(F45)=0,"",","""&amp;I$1&amp;""":"&amp;I45)
&amp;IF(LEN(F45)=0,"",","""&amp;J$1&amp;""":"&amp;J45)
&amp;IF(LEN(F45)=0,"",","""&amp;K$1&amp;""":"&amp;K45)
&amp;IF(LEN(F45)=0,"",","""&amp;L$1&amp;""":"&amp;L45)
&amp;IF(LEN(F45)=0,"",","""&amp;M$1&amp;""":"&amp;M45)
&amp;IF(LEN(F45)=0,"",","""&amp;N$1&amp;""":"&amp;N45)
&amp;IF(LEN(F45)=0,"",","""&amp;O$1&amp;""":"&amp;O45)
&amp;IF(LEN(F45)=0,"",","""&amp;P$1&amp;""":"&amp;P45)
&amp;IF(LEN(F45)=0,"",","""&amp;Q$1&amp;""":"&amp;Q45)
&amp;IF(LEN(F45)=0,"",","""&amp;R$1&amp;""":"&amp;R45)
&amp;IF(LEN(F45)=0,"","}")&amp;"}"</f>
        <v>{"dy":20,"sl":1,"id":"Actor1216m","stats":{"tr":3,"trp":6,"str":0,"dex":10,"int":5,"vit":0,"train":0,"wgGr0":0,"wgGr1":0,"wgGr2":0,"wgGr3":18,"wgLk":184}}</v>
      </c>
      <c r="AD45">
        <v>44</v>
      </c>
      <c r="AE45">
        <v>244</v>
      </c>
      <c r="AF45">
        <f>COUNTIF(R:R,AE45)</f>
        <v>1</v>
      </c>
    </row>
    <row r="46" spans="1:32">
      <c r="A46">
        <v>20</v>
      </c>
      <c r="B46">
        <f ca="1">IF(A46&lt;&gt;OFFSET(A46,-1,0),1,OFFSET(B46,-1,0)+1)</f>
        <v>2</v>
      </c>
      <c r="C46" t="str">
        <f t="shared" ca="1" si="86"/>
        <v>Actor2120m</v>
      </c>
      <c r="D46" t="str">
        <f>IF(ISBLANK(F46),"",
IFERROR(VLOOKUP(F46,[2]ActorTable!$A:$H,MATCH("이름참고",[2]ActorTable!$1:$1,0),0),"캐릭터없음"))</f>
        <v>튤린</v>
      </c>
      <c r="E46" t="str">
        <f t="shared" ca="1" si="87"/>
        <v/>
      </c>
      <c r="F46" t="s">
        <v>380</v>
      </c>
      <c r="G46">
        <v>3</v>
      </c>
      <c r="H46">
        <v>6</v>
      </c>
      <c r="I46">
        <v>10</v>
      </c>
      <c r="J46">
        <v>5</v>
      </c>
      <c r="K46">
        <v>0</v>
      </c>
      <c r="L46">
        <v>0</v>
      </c>
      <c r="M46">
        <v>0</v>
      </c>
      <c r="N46">
        <v>0</v>
      </c>
      <c r="O46">
        <v>0</v>
      </c>
      <c r="P46">
        <v>0</v>
      </c>
      <c r="Q46">
        <v>18</v>
      </c>
      <c r="R46">
        <v>300</v>
      </c>
      <c r="S46" t="str">
        <f>IFERROR(VLOOKUP(R46,[2]WingLookTable!$A:$B,2,0),"캐릭터없음")</f>
        <v>Wing_DustBlueOtherOtherStripeSlow</v>
      </c>
      <c r="T46">
        <f t="shared" ca="1" si="98"/>
        <v>190</v>
      </c>
      <c r="U46" t="str">
        <f t="shared" ca="1" si="4"/>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184}},{"dy":20,"sl":2,"id":"Actor0037m","stats":{"tr":3,"trp":6,"str":10,"dex":5,"int":0,"vit":0,"train":0,"wgGr0":0,"wgGr1":0,"wgGr2":0,"wgGr3":18,"wgLk":300}}</v>
      </c>
      <c r="V46" t="str">
        <f ca="1">"{"""&amp;A$1&amp;""":"&amp;A46
&amp;","""&amp;B$1&amp;""":"&amp;B46
&amp;IF(LEN(F46)=0,"",","""&amp;F$1&amp;""":"""&amp;F46&amp;"""")
&amp;IF(LEN(F46)=0,"",",""stats"":{")
&amp;IF(LEN(F46)=0,"",""""&amp;G$1&amp;""":"&amp;G46)
&amp;IF(LEN(F46)=0,"",","""&amp;H$1&amp;""":"&amp;H46)
&amp;IF(LEN(F46)=0,"",","""&amp;I$1&amp;""":"&amp;I46)
&amp;IF(LEN(F46)=0,"",","""&amp;J$1&amp;""":"&amp;J46)
&amp;IF(LEN(F46)=0,"",","""&amp;K$1&amp;""":"&amp;K46)
&amp;IF(LEN(F46)=0,"",","""&amp;L$1&amp;""":"&amp;L46)
&amp;IF(LEN(F46)=0,"",","""&amp;M$1&amp;""":"&amp;M46)
&amp;IF(LEN(F46)=0,"",","""&amp;N$1&amp;""":"&amp;N46)
&amp;IF(LEN(F46)=0,"",","""&amp;O$1&amp;""":"&amp;O46)
&amp;IF(LEN(F46)=0,"",","""&amp;P$1&amp;""":"&amp;P46)
&amp;IF(LEN(F46)=0,"",","""&amp;Q$1&amp;""":"&amp;Q46)
&amp;IF(LEN(F46)=0,"",","""&amp;R$1&amp;""":"&amp;R46)
&amp;IF(LEN(F46)=0,"","}")&amp;"}"</f>
        <v>{"dy":20,"sl":2,"id":"Actor0037m","stats":{"tr":3,"trp":6,"str":10,"dex":5,"int":0,"vit":0,"train":0,"wgGr0":0,"wgGr1":0,"wgGr2":0,"wgGr3":18,"wgLk":300}}</v>
      </c>
      <c r="AD46">
        <v>45</v>
      </c>
      <c r="AE46">
        <v>248</v>
      </c>
      <c r="AF46">
        <f>COUNTIF(R:R,AE46)</f>
        <v>0</v>
      </c>
    </row>
    <row r="47" spans="1:32">
      <c r="A47">
        <v>21</v>
      </c>
      <c r="B47">
        <f ca="1">IF(A47&lt;&gt;OFFSET(A47,-1,0),1,OFFSET(B47,-1,0)+1)</f>
        <v>1</v>
      </c>
      <c r="C47" t="str">
        <f t="shared" ca="1" si="86"/>
        <v>Actor3019m</v>
      </c>
      <c r="D47" t="str">
        <f>IF(ISBLANK(F47),"",
IFERROR(VLOOKUP(F47,[2]ActorTable!$A:$H,MATCH("이름참고",[2]ActorTable!$1:$1,0),0),"캐릭터없음"))</f>
        <v>니엘</v>
      </c>
      <c r="E47" t="str">
        <f t="shared" ca="1" si="87"/>
        <v/>
      </c>
      <c r="F47" t="s">
        <v>359</v>
      </c>
      <c r="G47">
        <v>3</v>
      </c>
      <c r="H47">
        <v>6</v>
      </c>
      <c r="I47">
        <v>0</v>
      </c>
      <c r="J47">
        <v>0</v>
      </c>
      <c r="K47">
        <v>15</v>
      </c>
      <c r="L47">
        <v>0</v>
      </c>
      <c r="M47">
        <v>0</v>
      </c>
      <c r="N47">
        <v>0</v>
      </c>
      <c r="O47">
        <v>0</v>
      </c>
      <c r="P47">
        <v>0</v>
      </c>
      <c r="Q47">
        <v>18</v>
      </c>
      <c r="R47">
        <v>141</v>
      </c>
      <c r="S47" t="str">
        <f>IFERROR(VLOOKUP(R47,[2]WingLookTable!$A:$B,2,0),"캐릭터없음")</f>
        <v>Wing_DustBlueOtherFullOtherFast</v>
      </c>
      <c r="T47">
        <f t="shared" ca="1" si="98"/>
        <v>137</v>
      </c>
      <c r="U47" t="str">
        <f t="shared" ca="1" si="4"/>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v>
      </c>
      <c r="V47" t="str">
        <f ca="1">"{"""&amp;A$1&amp;""":"&amp;A47
&amp;","""&amp;B$1&amp;""":"&amp;B47
&amp;IF(LEN(F47)=0,"",","""&amp;F$1&amp;""":"""&amp;F47&amp;"""")
&amp;IF(LEN(F47)=0,"",",""stats"":{")
&amp;IF(LEN(F47)=0,"",""""&amp;G$1&amp;""":"&amp;G47)
&amp;IF(LEN(F47)=0,"",","""&amp;H$1&amp;""":"&amp;H47)
&amp;IF(LEN(F47)=0,"",","""&amp;I$1&amp;""":"&amp;I47)
&amp;IF(LEN(F47)=0,"",","""&amp;J$1&amp;""":"&amp;J47)
&amp;IF(LEN(F47)=0,"",","""&amp;K$1&amp;""":"&amp;K47)
&amp;IF(LEN(F47)=0,"",","""&amp;L$1&amp;""":"&amp;L47)
&amp;IF(LEN(F47)=0,"",","""&amp;M$1&amp;""":"&amp;M47)
&amp;IF(LEN(F47)=0,"",","""&amp;N$1&amp;""":"&amp;N47)
&amp;IF(LEN(F47)=0,"",","""&amp;O$1&amp;""":"&amp;O47)
&amp;IF(LEN(F47)=0,"",","""&amp;P$1&amp;""":"&amp;P47)
&amp;IF(LEN(F47)=0,"",","""&amp;Q$1&amp;""":"&amp;Q47)
&amp;IF(LEN(F47)=0,"",","""&amp;R$1&amp;""":"&amp;R47)
&amp;IF(LEN(F47)=0,"","}")&amp;"}"</f>
        <v>{"dy":21,"sl":1,"id":"Actor2238m","stats":{"tr":3,"trp":6,"str":0,"dex":0,"int":15,"vit":0,"train":0,"wgGr0":0,"wgGr1":0,"wgGr2":0,"wgGr3":18,"wgLk":141}}</v>
      </c>
      <c r="AD47">
        <v>46</v>
      </c>
      <c r="AE47">
        <v>252</v>
      </c>
      <c r="AF47">
        <f>COUNTIF(R:R,AE47)</f>
        <v>1</v>
      </c>
    </row>
    <row r="48" spans="1:32">
      <c r="A48">
        <v>21</v>
      </c>
      <c r="B48">
        <f ca="1">IF(A48&lt;&gt;OFFSET(A48,-1,0),1,OFFSET(B48,-1,0)+1)</f>
        <v>2</v>
      </c>
      <c r="C48" t="str">
        <f t="shared" ca="1" si="86"/>
        <v>Actor2011m</v>
      </c>
      <c r="D48" t="str">
        <f>IF(ISBLANK(F48),"",
IFERROR(VLOOKUP(F48,[2]ActorTable!$A:$H,MATCH("이름참고",[2]ActorTable!$1:$1,0),0),"캐릭터없음"))</f>
        <v>케이저</v>
      </c>
      <c r="E48" t="str">
        <f t="shared" ca="1" si="87"/>
        <v/>
      </c>
      <c r="F48" t="s">
        <v>371</v>
      </c>
      <c r="G48">
        <v>3</v>
      </c>
      <c r="H48">
        <v>6</v>
      </c>
      <c r="I48">
        <v>0</v>
      </c>
      <c r="J48">
        <v>15</v>
      </c>
      <c r="K48">
        <v>0</v>
      </c>
      <c r="L48">
        <v>0</v>
      </c>
      <c r="M48">
        <v>0</v>
      </c>
      <c r="N48">
        <v>0</v>
      </c>
      <c r="O48">
        <v>0</v>
      </c>
      <c r="P48">
        <v>0</v>
      </c>
      <c r="Q48">
        <v>18</v>
      </c>
      <c r="R48">
        <v>297</v>
      </c>
      <c r="S48" t="str">
        <f>IFERROR(VLOOKUP(R48,[2]WingLookTable!$A:$B,2,0),"캐릭터없음")</f>
        <v>Wing_DustBlueOtherNoiseOtherFast</v>
      </c>
      <c r="T48">
        <f t="shared" ca="1" si="98"/>
        <v>372</v>
      </c>
      <c r="U48" t="str">
        <f t="shared" ca="1" si="4"/>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v>
      </c>
      <c r="V48" t="str">
        <f ca="1">"{"""&amp;A$1&amp;""":"&amp;A48
&amp;","""&amp;B$1&amp;""":"&amp;B48
&amp;IF(LEN(F48)=0,"",","""&amp;F$1&amp;""":"""&amp;F48&amp;"""")
&amp;IF(LEN(F48)=0,"",",""stats"":{")
&amp;IF(LEN(F48)=0,"",""""&amp;G$1&amp;""":"&amp;G48)
&amp;IF(LEN(F48)=0,"",","""&amp;H$1&amp;""":"&amp;H48)
&amp;IF(LEN(F48)=0,"",","""&amp;I$1&amp;""":"&amp;I48)
&amp;IF(LEN(F48)=0,"",","""&amp;J$1&amp;""":"&amp;J48)
&amp;IF(LEN(F48)=0,"",","""&amp;K$1&amp;""":"&amp;K48)
&amp;IF(LEN(F48)=0,"",","""&amp;L$1&amp;""":"&amp;L48)
&amp;IF(LEN(F48)=0,"",","""&amp;M$1&amp;""":"&amp;M48)
&amp;IF(LEN(F48)=0,"",","""&amp;N$1&amp;""":"&amp;N48)
&amp;IF(LEN(F48)=0,"",","""&amp;O$1&amp;""":"&amp;O48)
&amp;IF(LEN(F48)=0,"",","""&amp;P$1&amp;""":"&amp;P48)
&amp;IF(LEN(F48)=0,"",","""&amp;Q$1&amp;""":"&amp;Q48)
&amp;IF(LEN(F48)=0,"",","""&amp;R$1&amp;""":"&amp;R48)
&amp;IF(LEN(F48)=0,"","}")&amp;"}"</f>
        <v>{"dy":21,"sl":2,"id":"Actor0113m","stats":{"tr":3,"trp":6,"str":0,"dex":15,"int":0,"vit":0,"train":0,"wgGr0":0,"wgGr1":0,"wgGr2":0,"wgGr3":18,"wgLk":297}}</v>
      </c>
      <c r="AD48">
        <v>47</v>
      </c>
      <c r="AE48">
        <v>256</v>
      </c>
      <c r="AF48">
        <f>COUNTIF(R:R,AE48)</f>
        <v>1</v>
      </c>
    </row>
    <row r="49" spans="1:32">
      <c r="A49">
        <v>21</v>
      </c>
      <c r="B49">
        <f ca="1">IF(A49&lt;&gt;OFFSET(A49,-1,0),1,OFFSET(B49,-1,0)+1)</f>
        <v>3</v>
      </c>
      <c r="C49" t="str">
        <f t="shared" ref="C49" ca="1" si="103">VLOOKUP(RANDBETWEEN(1,COUNTA(Z:Z)-1),Z:AA,2,0)</f>
        <v>Actor1002m</v>
      </c>
      <c r="D49" t="str">
        <f>IF(ISBLANK(F49),"",
IFERROR(VLOOKUP(F49,[2]ActorTable!$A:$H,MATCH("이름참고",[2]ActorTable!$1:$1,0),0),"캐릭터없음"))</f>
        <v>플랜도</v>
      </c>
      <c r="E49" t="str">
        <f t="shared" ref="E49" ca="1" si="104">IF(AND(B49&lt;=OFFSET(B49,1,0),NOT(ISBLANK(F49))),
IF(F49=OFFSET(F49,1,0),"같음",""),"")</f>
        <v/>
      </c>
      <c r="F49" t="s">
        <v>339</v>
      </c>
      <c r="G49">
        <v>3</v>
      </c>
      <c r="H49">
        <v>6</v>
      </c>
      <c r="I49">
        <v>5</v>
      </c>
      <c r="J49">
        <v>0</v>
      </c>
      <c r="K49">
        <v>10</v>
      </c>
      <c r="L49">
        <v>0</v>
      </c>
      <c r="M49">
        <v>0</v>
      </c>
      <c r="N49">
        <v>0</v>
      </c>
      <c r="O49">
        <v>0</v>
      </c>
      <c r="P49">
        <v>0</v>
      </c>
      <c r="Q49">
        <v>18</v>
      </c>
      <c r="R49">
        <v>145</v>
      </c>
      <c r="S49" t="str">
        <f>IFERROR(VLOOKUP(R49,[2]WingLookTable!$A:$B,2,0),"캐릭터없음")</f>
        <v>Wing_DustBlueSinePatternFullSlow</v>
      </c>
      <c r="T49">
        <f t="shared" ref="T49" ca="1" si="105">VLOOKUP(RANDBETWEEN(1,COUNTA(AD:AD)-1),AD:AE,2,0)</f>
        <v>236</v>
      </c>
      <c r="U49" t="str">
        <f t="shared" ref="U49" ca="1" si="106">IF(ROW()=2,V49,OFFSET(U49,-1,0)&amp;IF(LEN(V49)=0,"",","&amp;V49))</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v>
      </c>
      <c r="V49" t="str">
        <f ca="1">"{"""&amp;A$1&amp;""":"&amp;A49
&amp;","""&amp;B$1&amp;""":"&amp;B49
&amp;IF(LEN(F49)=0,"",","""&amp;F$1&amp;""":"""&amp;F49&amp;"""")
&amp;IF(LEN(F49)=0,"",",""stats"":{")
&amp;IF(LEN(F49)=0,"",""""&amp;G$1&amp;""":"&amp;G49)
&amp;IF(LEN(F49)=0,"",","""&amp;H$1&amp;""":"&amp;H49)
&amp;IF(LEN(F49)=0,"",","""&amp;I$1&amp;""":"&amp;I49)
&amp;IF(LEN(F49)=0,"",","""&amp;J$1&amp;""":"&amp;J49)
&amp;IF(LEN(F49)=0,"",","""&amp;K$1&amp;""":"&amp;K49)
&amp;IF(LEN(F49)=0,"",","""&amp;L$1&amp;""":"&amp;L49)
&amp;IF(LEN(F49)=0,"",","""&amp;M$1&amp;""":"&amp;M49)
&amp;IF(LEN(F49)=0,"",","""&amp;N$1&amp;""":"&amp;N49)
&amp;IF(LEN(F49)=0,"",","""&amp;O$1&amp;""":"&amp;O49)
&amp;IF(LEN(F49)=0,"",","""&amp;P$1&amp;""":"&amp;P49)
&amp;IF(LEN(F49)=0,"",","""&amp;Q$1&amp;""":"&amp;Q49)
&amp;IF(LEN(F49)=0,"",","""&amp;R$1&amp;""":"&amp;R49)
&amp;IF(LEN(F49)=0,"","}")&amp;"}"</f>
        <v>{"dy":21,"sl":3,"id":"Actor1039m","stats":{"tr":3,"trp":6,"str":5,"dex":0,"int":10,"vit":0,"train":0,"wgGr0":0,"wgGr1":0,"wgGr2":0,"wgGr3":18,"wgLk":145}}</v>
      </c>
      <c r="AD49">
        <v>48</v>
      </c>
      <c r="AE49">
        <v>260</v>
      </c>
      <c r="AF49">
        <f>COUNTIF(R:R,AE49)</f>
        <v>1</v>
      </c>
    </row>
    <row r="50" spans="1:32">
      <c r="A50">
        <v>22</v>
      </c>
      <c r="B50">
        <f ca="1">IF(A50&lt;&gt;OFFSET(A50,-1,0),1,OFFSET(B50,-1,0)+1)</f>
        <v>1</v>
      </c>
      <c r="C50" t="str">
        <f t="shared" ref="C50" ca="1" si="107">VLOOKUP(RANDBETWEEN(1,COUNTA(Z:Z)-1),Z:AA,2,0)</f>
        <v>Actor3117m</v>
      </c>
      <c r="D50" t="str">
        <f>IF(ISBLANK(F50),"",
IFERROR(VLOOKUP(F50,[2]ActorTable!$A:$H,MATCH("이름참고",[2]ActorTable!$1:$1,0),0),"캐릭터없음"))</f>
        <v>프리스</v>
      </c>
      <c r="E50" t="str">
        <f t="shared" ref="E50" ca="1" si="108">IF(AND(B50&lt;=OFFSET(B50,1,0),NOT(ISBLANK(F50))),
IF(F50=OFFSET(F50,1,0),"같음",""),"")</f>
        <v/>
      </c>
      <c r="F50" t="s">
        <v>367</v>
      </c>
      <c r="G50">
        <v>3</v>
      </c>
      <c r="H50">
        <v>6</v>
      </c>
      <c r="I50">
        <v>0</v>
      </c>
      <c r="J50">
        <v>10</v>
      </c>
      <c r="K50">
        <v>5</v>
      </c>
      <c r="L50">
        <v>0</v>
      </c>
      <c r="M50">
        <v>0</v>
      </c>
      <c r="N50">
        <v>0</v>
      </c>
      <c r="O50">
        <v>0</v>
      </c>
      <c r="P50">
        <v>0</v>
      </c>
      <c r="Q50">
        <v>18</v>
      </c>
      <c r="R50">
        <v>294</v>
      </c>
      <c r="S50" t="str">
        <f>IFERROR(VLOOKUP(R50,[2]WingLookTable!$A:$B,2,0),"캐릭터없음")</f>
        <v>Wing_BlueOtherFullOtherSlow</v>
      </c>
      <c r="T50">
        <f t="shared" ref="T50" ca="1" si="109">VLOOKUP(RANDBETWEEN(1,COUNTA(AD:AD)-1),AD:AE,2,0)</f>
        <v>236</v>
      </c>
      <c r="U50" t="str">
        <f t="shared" ref="U50" ca="1" si="110">IF(ROW()=2,V50,OFFSET(U50,-1,0)&amp;IF(LEN(V50)=0,"",","&amp;V50))</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0125m","stats":{"tr":3,"trp":6,"str":0,"dex":10,"int":5,"vit":0,"train":0,"wgGr0":0,"wgGr1":0,"wgGr2":0,"wgGr3":18,"wgLk":294}}</v>
      </c>
      <c r="V50" t="str">
        <f ca="1">"{"""&amp;A$1&amp;""":"&amp;A50
&amp;","""&amp;B$1&amp;""":"&amp;B50
&amp;IF(LEN(F50)=0,"",","""&amp;F$1&amp;""":"""&amp;F50&amp;"""")
&amp;IF(LEN(F50)=0,"",",""stats"":{")
&amp;IF(LEN(F50)=0,"",""""&amp;G$1&amp;""":"&amp;G50)
&amp;IF(LEN(F50)=0,"",","""&amp;H$1&amp;""":"&amp;H50)
&amp;IF(LEN(F50)=0,"",","""&amp;I$1&amp;""":"&amp;I50)
&amp;IF(LEN(F50)=0,"",","""&amp;J$1&amp;""":"&amp;J50)
&amp;IF(LEN(F50)=0,"",","""&amp;K$1&amp;""":"&amp;K50)
&amp;IF(LEN(F50)=0,"",","""&amp;L$1&amp;""":"&amp;L50)
&amp;IF(LEN(F50)=0,"",","""&amp;M$1&amp;""":"&amp;M50)
&amp;IF(LEN(F50)=0,"",","""&amp;N$1&amp;""":"&amp;N50)
&amp;IF(LEN(F50)=0,"",","""&amp;O$1&amp;""":"&amp;O50)
&amp;IF(LEN(F50)=0,"",","""&amp;P$1&amp;""":"&amp;P50)
&amp;IF(LEN(F50)=0,"",","""&amp;Q$1&amp;""":"&amp;Q50)
&amp;IF(LEN(F50)=0,"",","""&amp;R$1&amp;""":"&amp;R50)
&amp;IF(LEN(F50)=0,"","}")&amp;"}"</f>
        <v>{"dy":22,"sl":1,"id":"Actor0125m","stats":{"tr":3,"trp":6,"str":0,"dex":10,"int":5,"vit":0,"train":0,"wgGr0":0,"wgGr1":0,"wgGr2":0,"wgGr3":18,"wgLk":294}}</v>
      </c>
      <c r="AD50">
        <v>49</v>
      </c>
      <c r="AE50">
        <v>264</v>
      </c>
      <c r="AF50">
        <f>COUNTIF(R:R,AE50)</f>
        <v>1</v>
      </c>
    </row>
    <row r="51" spans="1:32">
      <c r="A51">
        <v>22</v>
      </c>
      <c r="B51">
        <f ca="1">IF(A51&lt;&gt;OFFSET(A51,-1,0),1,OFFSET(B51,-1,0)+1)</f>
        <v>2</v>
      </c>
      <c r="C51" t="str">
        <f t="shared" ref="C51" ca="1" si="111">VLOOKUP(RANDBETWEEN(1,COUNTA(Z:Z)-1),Z:AA,2,0)</f>
        <v>Actor3212m</v>
      </c>
      <c r="D51" t="str">
        <f>IF(ISBLANK(F51),"",
IFERROR(VLOOKUP(F51,[2]ActorTable!$A:$H,MATCH("이름참고",[2]ActorTable!$1:$1,0),0),"캐릭터없음"))</f>
        <v>젤리아</v>
      </c>
      <c r="E51" t="str">
        <f t="shared" ref="E51" ca="1" si="112">IF(AND(B51&lt;=OFFSET(B51,1,0),NOT(ISBLANK(F51))),
IF(F51=OFFSET(F51,1,0),"같음",""),"")</f>
        <v/>
      </c>
      <c r="F51" t="s">
        <v>383</v>
      </c>
      <c r="G51">
        <v>3</v>
      </c>
      <c r="H51">
        <v>6</v>
      </c>
      <c r="I51">
        <v>0</v>
      </c>
      <c r="J51">
        <v>5</v>
      </c>
      <c r="K51">
        <v>10</v>
      </c>
      <c r="L51">
        <v>0</v>
      </c>
      <c r="M51">
        <v>0</v>
      </c>
      <c r="N51">
        <v>0</v>
      </c>
      <c r="O51">
        <v>0</v>
      </c>
      <c r="P51">
        <v>0</v>
      </c>
      <c r="Q51">
        <v>18</v>
      </c>
      <c r="R51">
        <v>199</v>
      </c>
      <c r="S51" t="str">
        <f>IFERROR(VLOOKUP(R51,[2]WingLookTable!$A:$B,2,0),"캐릭터없음")</f>
        <v>Wing_FireFullNoiseOtherSlow</v>
      </c>
      <c r="T51">
        <f t="shared" ref="T51" ca="1" si="113">VLOOKUP(RANDBETWEEN(1,COUNTA(AD:AD)-1),AD:AE,2,0)</f>
        <v>169</v>
      </c>
      <c r="U51" t="str">
        <f t="shared" ref="U51" ca="1" si="114">IF(ROW()=2,V51,OFFSET(U51,-1,0)&amp;IF(LEN(V51)=0,"",","&amp;V51))</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0125m","stats":{"tr":3,"trp":6,"str":0,"dex":10,"int":5,"vit":0,"train":0,"wgGr0":0,"wgGr1":0,"wgGr2":0,"wgGr3":18,"wgLk":294}},{"dy":22,"sl":2,"id":"Actor1005m","stats":{"tr":3,"trp":6,"str":0,"dex":5,"int":10,"vit":0,"train":0,"wgGr0":0,"wgGr1":0,"wgGr2":0,"wgGr3":18,"wgLk":199}}</v>
      </c>
      <c r="V51" t="str">
        <f ca="1">"{"""&amp;A$1&amp;""":"&amp;A51
&amp;","""&amp;B$1&amp;""":"&amp;B51
&amp;IF(LEN(F51)=0,"",","""&amp;F$1&amp;""":"""&amp;F51&amp;"""")
&amp;IF(LEN(F51)=0,"",",""stats"":{")
&amp;IF(LEN(F51)=0,"",""""&amp;G$1&amp;""":"&amp;G51)
&amp;IF(LEN(F51)=0,"",","""&amp;H$1&amp;""":"&amp;H51)
&amp;IF(LEN(F51)=0,"",","""&amp;I$1&amp;""":"&amp;I51)
&amp;IF(LEN(F51)=0,"",","""&amp;J$1&amp;""":"&amp;J51)
&amp;IF(LEN(F51)=0,"",","""&amp;K$1&amp;""":"&amp;K51)
&amp;IF(LEN(F51)=0,"",","""&amp;L$1&amp;""":"&amp;L51)
&amp;IF(LEN(F51)=0,"",","""&amp;M$1&amp;""":"&amp;M51)
&amp;IF(LEN(F51)=0,"",","""&amp;N$1&amp;""":"&amp;N51)
&amp;IF(LEN(F51)=0,"",","""&amp;O$1&amp;""":"&amp;O51)
&amp;IF(LEN(F51)=0,"",","""&amp;P$1&amp;""":"&amp;P51)
&amp;IF(LEN(F51)=0,"",","""&amp;Q$1&amp;""":"&amp;Q51)
&amp;IF(LEN(F51)=0,"",","""&amp;R$1&amp;""":"&amp;R51)
&amp;IF(LEN(F51)=0,"","}")&amp;"}"</f>
        <v>{"dy":22,"sl":2,"id":"Actor1005m","stats":{"tr":3,"trp":6,"str":0,"dex":5,"int":10,"vit":0,"train":0,"wgGr0":0,"wgGr1":0,"wgGr2":0,"wgGr3":18,"wgLk":199}}</v>
      </c>
      <c r="AD51">
        <v>50</v>
      </c>
      <c r="AE51">
        <v>268</v>
      </c>
      <c r="AF51">
        <f>COUNTIF(R:R,AE51)</f>
        <v>0</v>
      </c>
    </row>
    <row r="52" spans="1:32">
      <c r="A52">
        <v>23</v>
      </c>
      <c r="B52">
        <f ca="1">IF(A52&lt;&gt;OFFSET(A52,-1,0),1,OFFSET(B52,-1,0)+1)</f>
        <v>1</v>
      </c>
      <c r="C52" t="str">
        <f t="shared" ref="C52" ca="1" si="115">VLOOKUP(RANDBETWEEN(1,COUNTA(Z:Z)-1),Z:AA,2,0)</f>
        <v>Actor1216m</v>
      </c>
      <c r="D52" t="str">
        <f>IF(ISBLANK(F52),"",
IFERROR(VLOOKUP(F52,[2]ActorTable!$A:$H,MATCH("이름참고",[2]ActorTable!$1:$1,0),0),"캐릭터없음"))</f>
        <v>오비우스</v>
      </c>
      <c r="E52" t="str">
        <f t="shared" ref="E52" ca="1" si="116">IF(AND(B52&lt;=OFFSET(B52,1,0),NOT(ISBLANK(F52))),
IF(F52=OFFSET(F52,1,0),"같음",""),"")</f>
        <v/>
      </c>
      <c r="F52" t="s">
        <v>349</v>
      </c>
      <c r="G52">
        <v>3</v>
      </c>
      <c r="H52">
        <v>6</v>
      </c>
      <c r="I52">
        <v>0</v>
      </c>
      <c r="J52">
        <v>8</v>
      </c>
      <c r="K52">
        <v>7</v>
      </c>
      <c r="L52">
        <v>0</v>
      </c>
      <c r="M52">
        <v>0</v>
      </c>
      <c r="N52">
        <v>0</v>
      </c>
      <c r="O52">
        <v>0</v>
      </c>
      <c r="P52">
        <v>0</v>
      </c>
      <c r="Q52">
        <v>18</v>
      </c>
      <c r="R52">
        <v>190</v>
      </c>
      <c r="S52" t="str">
        <f>IFERROR(VLOOKUP(R52,[2]WingLookTable!$A:$B,2,0),"캐릭터없음")</f>
        <v>Wing_DustYellowNoisePatternStripeSlow</v>
      </c>
      <c r="T52">
        <f t="shared" ref="T52" ca="1" si="117">VLOOKUP(RANDBETWEEN(1,COUNTA(AD:AD)-1),AD:AE,2,0)</f>
        <v>220</v>
      </c>
      <c r="U52" t="str">
        <f t="shared" ref="U52" ca="1" si="118">IF(ROW()=2,V52,OFFSET(U52,-1,0)&amp;IF(LEN(V52)=0,"",","&amp;V52))</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0125m","stats":{"tr":3,"trp":6,"str":0,"dex":10,"int":5,"vit":0,"train":0,"wgGr0":0,"wgGr1":0,"wgGr2":0,"wgGr3":18,"wgLk":294}},{"dy":22,"sl":2,"id":"Actor1005m","stats":{"tr":3,"trp":6,"str":0,"dex":5,"int":10,"vit":0,"train":0,"wgGr0":0,"wgGr1":0,"wgGr2":0,"wgGr3":18,"wgLk":199}},{"dy":23,"sl":1,"id":"Actor1141m","stats":{"tr":3,"trp":6,"str":0,"dex":8,"int":7,"vit":0,"train":0,"wgGr0":0,"wgGr1":0,"wgGr2":0,"wgGr3":18,"wgLk":190}}</v>
      </c>
      <c r="V52" t="str">
        <f ca="1">"{"""&amp;A$1&amp;""":"&amp;A52
&amp;","""&amp;B$1&amp;""":"&amp;B52
&amp;IF(LEN(F52)=0,"",","""&amp;F$1&amp;""":"""&amp;F52&amp;"""")
&amp;IF(LEN(F52)=0,"",",""stats"":{")
&amp;IF(LEN(F52)=0,"",""""&amp;G$1&amp;""":"&amp;G52)
&amp;IF(LEN(F52)=0,"",","""&amp;H$1&amp;""":"&amp;H52)
&amp;IF(LEN(F52)=0,"",","""&amp;I$1&amp;""":"&amp;I52)
&amp;IF(LEN(F52)=0,"",","""&amp;J$1&amp;""":"&amp;J52)
&amp;IF(LEN(F52)=0,"",","""&amp;K$1&amp;""":"&amp;K52)
&amp;IF(LEN(F52)=0,"",","""&amp;L$1&amp;""":"&amp;L52)
&amp;IF(LEN(F52)=0,"",","""&amp;M$1&amp;""":"&amp;M52)
&amp;IF(LEN(F52)=0,"",","""&amp;N$1&amp;""":"&amp;N52)
&amp;IF(LEN(F52)=0,"",","""&amp;O$1&amp;""":"&amp;O52)
&amp;IF(LEN(F52)=0,"",","""&amp;P$1&amp;""":"&amp;P52)
&amp;IF(LEN(F52)=0,"",","""&amp;Q$1&amp;""":"&amp;Q52)
&amp;IF(LEN(F52)=0,"",","""&amp;R$1&amp;""":"&amp;R52)
&amp;IF(LEN(F52)=0,"","}")&amp;"}"</f>
        <v>{"dy":23,"sl":1,"id":"Actor1141m","stats":{"tr":3,"trp":6,"str":0,"dex":8,"int":7,"vit":0,"train":0,"wgGr0":0,"wgGr1":0,"wgGr2":0,"wgGr3":18,"wgLk":190}}</v>
      </c>
      <c r="AD52">
        <v>51</v>
      </c>
      <c r="AE52">
        <v>272</v>
      </c>
      <c r="AF52">
        <f>COUNTIF(R:R,AE52)</f>
        <v>1</v>
      </c>
    </row>
    <row r="53" spans="1:32">
      <c r="A53">
        <v>23</v>
      </c>
      <c r="B53">
        <f ca="1">IF(A53&lt;&gt;OFFSET(A53,-1,0),1,OFFSET(B53,-1,0)+1)</f>
        <v>2</v>
      </c>
      <c r="C53" t="str">
        <f t="shared" ref="C53" ca="1" si="119">VLOOKUP(RANDBETWEEN(1,COUNTA(Z:Z)-1),Z:AA,2,0)</f>
        <v>Actor2103m</v>
      </c>
      <c r="D53" t="str">
        <f>IF(ISBLANK(F53),"",
IFERROR(VLOOKUP(F53,[2]ActorTable!$A:$H,MATCH("이름참고",[2]ActorTable!$1:$1,0),0),"캐릭터없음"))</f>
        <v>도스로프</v>
      </c>
      <c r="E53" t="str">
        <f t="shared" ref="E53" ca="1" si="120">IF(AND(B53&lt;=OFFSET(B53,1,0),NOT(ISBLANK(F53))),
IF(F53=OFFSET(F53,1,0),"같음",""),"")</f>
        <v/>
      </c>
      <c r="F53" t="s">
        <v>389</v>
      </c>
      <c r="G53">
        <v>3</v>
      </c>
      <c r="H53">
        <v>6</v>
      </c>
      <c r="I53">
        <v>0</v>
      </c>
      <c r="J53">
        <v>15</v>
      </c>
      <c r="K53">
        <v>0</v>
      </c>
      <c r="L53">
        <v>0</v>
      </c>
      <c r="M53">
        <v>0</v>
      </c>
      <c r="N53">
        <v>0</v>
      </c>
      <c r="O53">
        <v>0</v>
      </c>
      <c r="P53">
        <v>0</v>
      </c>
      <c r="Q53">
        <v>18</v>
      </c>
      <c r="R53">
        <v>151</v>
      </c>
      <c r="S53" t="str">
        <f>IFERROR(VLOOKUP(R53,[2]WingLookTable!$A:$B,2,0),"캐릭터없음")</f>
        <v>Wing_DustCyanSineOtherFullFast</v>
      </c>
      <c r="T53">
        <f t="shared" ref="T53" ca="1" si="121">VLOOKUP(RANDBETWEEN(1,COUNTA(AD:AD)-1),AD:AE,2,0)</f>
        <v>181</v>
      </c>
      <c r="U53" t="str">
        <f t="shared" ref="U53" ca="1" si="122">IF(ROW()=2,V53,OFFSET(U53,-1,0)&amp;IF(LEN(V53)=0,"",","&amp;V53))</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0125m","stats":{"tr":3,"trp":6,"str":0,"dex":10,"int":5,"vit":0,"train":0,"wgGr0":0,"wgGr1":0,"wgGr2":0,"wgGr3":18,"wgLk":294}},{"dy":22,"sl":2,"id":"Actor1005m","stats":{"tr":3,"trp":6,"str":0,"dex":5,"int":10,"vit":0,"train":0,"wgGr0":0,"wgGr1":0,"wgGr2":0,"wgGr3":18,"wgLk":199}},{"dy":23,"sl":1,"id":"Actor1141m","stats":{"tr":3,"trp":6,"str":0,"dex":8,"int":7,"vit":0,"train":0,"wgGr0":0,"wgGr1":0,"wgGr2":0,"wgGr3":18,"wgLk":190}},{"dy":23,"sl":2,"id":"Actor0030m","stats":{"tr":3,"trp":6,"str":0,"dex":15,"int":0,"vit":0,"train":0,"wgGr0":0,"wgGr1":0,"wgGr2":0,"wgGr3":18,"wgLk":151}}</v>
      </c>
      <c r="V53" t="str">
        <f ca="1">"{"""&amp;A$1&amp;""":"&amp;A53
&amp;","""&amp;B$1&amp;""":"&amp;B53
&amp;IF(LEN(F53)=0,"",","""&amp;F$1&amp;""":"""&amp;F53&amp;"""")
&amp;IF(LEN(F53)=0,"",",""stats"":{")
&amp;IF(LEN(F53)=0,"",""""&amp;G$1&amp;""":"&amp;G53)
&amp;IF(LEN(F53)=0,"",","""&amp;H$1&amp;""":"&amp;H53)
&amp;IF(LEN(F53)=0,"",","""&amp;I$1&amp;""":"&amp;I53)
&amp;IF(LEN(F53)=0,"",","""&amp;J$1&amp;""":"&amp;J53)
&amp;IF(LEN(F53)=0,"",","""&amp;K$1&amp;""":"&amp;K53)
&amp;IF(LEN(F53)=0,"",","""&amp;L$1&amp;""":"&amp;L53)
&amp;IF(LEN(F53)=0,"",","""&amp;M$1&amp;""":"&amp;M53)
&amp;IF(LEN(F53)=0,"",","""&amp;N$1&amp;""":"&amp;N53)
&amp;IF(LEN(F53)=0,"",","""&amp;O$1&amp;""":"&amp;O53)
&amp;IF(LEN(F53)=0,"",","""&amp;P$1&amp;""":"&amp;P53)
&amp;IF(LEN(F53)=0,"",","""&amp;Q$1&amp;""":"&amp;Q53)
&amp;IF(LEN(F53)=0,"",","""&amp;R$1&amp;""":"&amp;R53)
&amp;IF(LEN(F53)=0,"","}")&amp;"}"</f>
        <v>{"dy":23,"sl":2,"id":"Actor0030m","stats":{"tr":3,"trp":6,"str":0,"dex":15,"int":0,"vit":0,"train":0,"wgGr0":0,"wgGr1":0,"wgGr2":0,"wgGr3":18,"wgLk":151}}</v>
      </c>
      <c r="AD53">
        <v>52</v>
      </c>
      <c r="AE53">
        <v>276</v>
      </c>
      <c r="AF53">
        <f>COUNTIF(R:R,AE53)</f>
        <v>1</v>
      </c>
    </row>
    <row r="54" spans="1:32">
      <c r="A54">
        <v>24</v>
      </c>
      <c r="B54">
        <f ca="1">IF(A54&lt;&gt;OFFSET(A54,-1,0),1,OFFSET(B54,-1,0)+1)</f>
        <v>1</v>
      </c>
      <c r="C54" t="str">
        <f t="shared" ca="1" si="86"/>
        <v>Actor0201m</v>
      </c>
      <c r="D54" t="str">
        <f>IF(ISBLANK(F54),"",
IFERROR(VLOOKUP(F54,[2]ActorTable!$A:$H,MATCH("이름참고",[2]ActorTable!$1:$1,0),0),"캐릭터없음"))</f>
        <v>린하이</v>
      </c>
      <c r="E54" t="str">
        <f t="shared" ca="1" si="87"/>
        <v/>
      </c>
      <c r="F54" t="s">
        <v>488</v>
      </c>
      <c r="G54">
        <v>3</v>
      </c>
      <c r="H54">
        <v>6</v>
      </c>
      <c r="I54">
        <v>5</v>
      </c>
      <c r="J54">
        <v>10</v>
      </c>
      <c r="K54">
        <v>0</v>
      </c>
      <c r="L54">
        <v>0</v>
      </c>
      <c r="M54">
        <v>0</v>
      </c>
      <c r="N54">
        <v>0</v>
      </c>
      <c r="O54">
        <v>0</v>
      </c>
      <c r="P54">
        <v>0</v>
      </c>
      <c r="Q54">
        <v>18</v>
      </c>
      <c r="R54">
        <v>226</v>
      </c>
      <c r="S54" t="str">
        <f>IFERROR(VLOOKUP(R54,[2]WingLookTable!$A:$B,2,0),"캐릭터없음")</f>
        <v>Wing_MultiOtherNoiseFullFast</v>
      </c>
      <c r="T54">
        <f t="shared" ca="1" si="98"/>
        <v>226</v>
      </c>
      <c r="U54" t="str">
        <f t="shared" ca="1" si="4"/>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0125m","stats":{"tr":3,"trp":6,"str":0,"dex":10,"int":5,"vit":0,"train":0,"wgGr0":0,"wgGr1":0,"wgGr2":0,"wgGr3":18,"wgLk":294}},{"dy":22,"sl":2,"id":"Actor1005m","stats":{"tr":3,"trp":6,"str":0,"dex":5,"int":10,"vit":0,"train":0,"wgGr0":0,"wgGr1":0,"wgGr2":0,"wgGr3":18,"wgLk":199}},{"dy":23,"sl":1,"id":"Actor1141m","stats":{"tr":3,"trp":6,"str":0,"dex":8,"int":7,"vit":0,"train":0,"wgGr0":0,"wgGr1":0,"wgGr2":0,"wgGr3":18,"wgLk":190}},{"dy":23,"sl":2,"id":"Actor0030m","stats":{"tr":3,"trp":6,"str":0,"dex":15,"int":0,"vit":0,"train":0,"wgGr0":0,"wgGr1":0,"wgGr2":0,"wgGr3":18,"wgLk":151}},{"dy":24,"sl":1,"id":"Actor2235m","stats":{"tr":3,"trp":6,"str":5,"dex":10,"int":0,"vit":0,"train":0,"wgGr0":0,"wgGr1":0,"wgGr2":0,"wgGr3":18,"wgLk":226}}</v>
      </c>
      <c r="V54" t="str">
        <f ca="1">"{"""&amp;A$1&amp;""":"&amp;A54
&amp;","""&amp;B$1&amp;""":"&amp;B54
&amp;IF(LEN(F54)=0,"",","""&amp;F$1&amp;""":"""&amp;F54&amp;"""")
&amp;IF(LEN(F54)=0,"",",""stats"":{")
&amp;IF(LEN(F54)=0,"",""""&amp;G$1&amp;""":"&amp;G54)
&amp;IF(LEN(F54)=0,"",","""&amp;H$1&amp;""":"&amp;H54)
&amp;IF(LEN(F54)=0,"",","""&amp;I$1&amp;""":"&amp;I54)
&amp;IF(LEN(F54)=0,"",","""&amp;J$1&amp;""":"&amp;J54)
&amp;IF(LEN(F54)=0,"",","""&amp;K$1&amp;""":"&amp;K54)
&amp;IF(LEN(F54)=0,"",","""&amp;L$1&amp;""":"&amp;L54)
&amp;IF(LEN(F54)=0,"",","""&amp;M$1&amp;""":"&amp;M54)
&amp;IF(LEN(F54)=0,"",","""&amp;N$1&amp;""":"&amp;N54)
&amp;IF(LEN(F54)=0,"",","""&amp;O$1&amp;""":"&amp;O54)
&amp;IF(LEN(F54)=0,"",","""&amp;P$1&amp;""":"&amp;P54)
&amp;IF(LEN(F54)=0,"",","""&amp;Q$1&amp;""":"&amp;Q54)
&amp;IF(LEN(F54)=0,"",","""&amp;R$1&amp;""":"&amp;R54)
&amp;IF(LEN(F54)=0,"","}")&amp;"}"</f>
        <v>{"dy":24,"sl":1,"id":"Actor2235m","stats":{"tr":3,"trp":6,"str":5,"dex":10,"int":0,"vit":0,"train":0,"wgGr0":0,"wgGr1":0,"wgGr2":0,"wgGr3":18,"wgLk":226}}</v>
      </c>
      <c r="AD54">
        <v>53</v>
      </c>
      <c r="AE54">
        <v>280</v>
      </c>
      <c r="AF54">
        <f>COUNTIF(R:R,AE54)</f>
        <v>1</v>
      </c>
    </row>
    <row r="55" spans="1:32">
      <c r="A55">
        <v>24</v>
      </c>
      <c r="B55">
        <f ca="1">IF(A55&lt;&gt;OFFSET(A55,-1,0),1,OFFSET(B55,-1,0)+1)</f>
        <v>2</v>
      </c>
      <c r="C55" t="str">
        <f t="shared" ca="1" si="86"/>
        <v>Actor0201m</v>
      </c>
      <c r="D55" t="str">
        <f>IF(ISBLANK(F55),"",
IFERROR(VLOOKUP(F55,[2]ActorTable!$A:$H,MATCH("이름참고",[2]ActorTable!$1:$1,0),0),"캐릭터없음"))</f>
        <v>카츄진</v>
      </c>
      <c r="E55" t="str">
        <f t="shared" ca="1" si="87"/>
        <v/>
      </c>
      <c r="F55" t="s">
        <v>354</v>
      </c>
      <c r="G55">
        <v>3</v>
      </c>
      <c r="H55">
        <v>6</v>
      </c>
      <c r="I55">
        <v>0</v>
      </c>
      <c r="J55">
        <v>0</v>
      </c>
      <c r="K55">
        <v>15</v>
      </c>
      <c r="L55">
        <v>0</v>
      </c>
      <c r="M55">
        <v>0</v>
      </c>
      <c r="N55">
        <v>0</v>
      </c>
      <c r="O55">
        <v>0</v>
      </c>
      <c r="P55">
        <v>0</v>
      </c>
      <c r="Q55">
        <v>18</v>
      </c>
      <c r="R55">
        <v>214</v>
      </c>
      <c r="S55" t="str">
        <f>IFERROR(VLOOKUP(R55,[2]WingLookTable!$A:$B,2,0),"캐릭터없음")</f>
        <v>Wing_GrayStripeSineFullFast</v>
      </c>
      <c r="T55">
        <f t="shared" ca="1" si="98"/>
        <v>297</v>
      </c>
      <c r="U55" t="str">
        <f t="shared" ca="1" si="4"/>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0125m","stats":{"tr":3,"trp":6,"str":0,"dex":10,"int":5,"vit":0,"train":0,"wgGr0":0,"wgGr1":0,"wgGr2":0,"wgGr3":18,"wgLk":294}},{"dy":22,"sl":2,"id":"Actor1005m","stats":{"tr":3,"trp":6,"str":0,"dex":5,"int":10,"vit":0,"train":0,"wgGr0":0,"wgGr1":0,"wgGr2":0,"wgGr3":18,"wgLk":199}},{"dy":23,"sl":1,"id":"Actor1141m","stats":{"tr":3,"trp":6,"str":0,"dex":8,"int":7,"vit":0,"train":0,"wgGr0":0,"wgGr1":0,"wgGr2":0,"wgGr3":18,"wgLk":190}},{"dy":23,"sl":2,"id":"Actor0030m","stats":{"tr":3,"trp":6,"str":0,"dex":15,"int":0,"vit":0,"train":0,"wgGr0":0,"wgGr1":0,"wgGr2":0,"wgGr3":18,"wgLk":151}},{"dy":24,"sl":1,"id":"Actor2235m","stats":{"tr":3,"trp":6,"str":5,"dex":10,"int":0,"vit":0,"train":0,"wgGr0":0,"wgGr1":0,"wgGr2":0,"wgGr3":18,"wgLk":226}},{"dy":24,"sl":2,"id":"Actor3117m","stats":{"tr":3,"trp":6,"str":0,"dex":0,"int":15,"vit":0,"train":0,"wgGr0":0,"wgGr1":0,"wgGr2":0,"wgGr3":18,"wgLk":214}}</v>
      </c>
      <c r="V55" t="str">
        <f ca="1">"{"""&amp;A$1&amp;""":"&amp;A55
&amp;","""&amp;B$1&amp;""":"&amp;B55
&amp;IF(LEN(F55)=0,"",","""&amp;F$1&amp;""":"""&amp;F55&amp;"""")
&amp;IF(LEN(F55)=0,"",",""stats"":{")
&amp;IF(LEN(F55)=0,"",""""&amp;G$1&amp;""":"&amp;G55)
&amp;IF(LEN(F55)=0,"",","""&amp;H$1&amp;""":"&amp;H55)
&amp;IF(LEN(F55)=0,"",","""&amp;I$1&amp;""":"&amp;I55)
&amp;IF(LEN(F55)=0,"",","""&amp;J$1&amp;""":"&amp;J55)
&amp;IF(LEN(F55)=0,"",","""&amp;K$1&amp;""":"&amp;K55)
&amp;IF(LEN(F55)=0,"",","""&amp;L$1&amp;""":"&amp;L55)
&amp;IF(LEN(F55)=0,"",","""&amp;M$1&amp;""":"&amp;M55)
&amp;IF(LEN(F55)=0,"",","""&amp;N$1&amp;""":"&amp;N55)
&amp;IF(LEN(F55)=0,"",","""&amp;O$1&amp;""":"&amp;O55)
&amp;IF(LEN(F55)=0,"",","""&amp;P$1&amp;""":"&amp;P55)
&amp;IF(LEN(F55)=0,"",","""&amp;Q$1&amp;""":"&amp;Q55)
&amp;IF(LEN(F55)=0,"",","""&amp;R$1&amp;""":"&amp;R55)
&amp;IF(LEN(F55)=0,"","}")&amp;"}"</f>
        <v>{"dy":24,"sl":2,"id":"Actor3117m","stats":{"tr":3,"trp":6,"str":0,"dex":0,"int":15,"vit":0,"train":0,"wgGr0":0,"wgGr1":0,"wgGr2":0,"wgGr3":18,"wgLk":214}}</v>
      </c>
      <c r="AD55">
        <v>54</v>
      </c>
      <c r="AE55">
        <v>284</v>
      </c>
      <c r="AF55">
        <f>COUNTIF(R:R,AE55)</f>
        <v>1</v>
      </c>
    </row>
    <row r="56" spans="1:32">
      <c r="A56">
        <v>25</v>
      </c>
      <c r="B56">
        <f ca="1">IF(A56&lt;&gt;OFFSET(A56,-1,0),1,OFFSET(B56,-1,0)+1)</f>
        <v>1</v>
      </c>
      <c r="C56" t="str">
        <f t="shared" ca="1" si="86"/>
        <v>Actor2238m</v>
      </c>
      <c r="D56" t="str">
        <f>IF(ISBLANK(F56),"",
IFERROR(VLOOKUP(F56,[2]ActorTable!$A:$H,MATCH("이름참고",[2]ActorTable!$1:$1,0),0),"캐릭터없음"))</f>
        <v>나인</v>
      </c>
      <c r="E56" t="str">
        <f t="shared" ca="1" si="87"/>
        <v/>
      </c>
      <c r="F56" t="s">
        <v>462</v>
      </c>
      <c r="G56">
        <v>3</v>
      </c>
      <c r="H56">
        <v>6</v>
      </c>
      <c r="I56">
        <v>0</v>
      </c>
      <c r="J56">
        <v>0</v>
      </c>
      <c r="K56">
        <v>15</v>
      </c>
      <c r="L56">
        <v>0</v>
      </c>
      <c r="M56">
        <v>0</v>
      </c>
      <c r="N56">
        <v>0</v>
      </c>
      <c r="O56">
        <v>0</v>
      </c>
      <c r="P56">
        <v>0</v>
      </c>
      <c r="Q56">
        <v>18</v>
      </c>
      <c r="R56">
        <v>166</v>
      </c>
      <c r="S56" t="str">
        <f>IFERROR(VLOOKUP(R56,[2]WingLookTable!$A:$B,2,0),"캐릭터없음")</f>
        <v>Wing_DustMultiNoisePatternFullFast</v>
      </c>
      <c r="T56">
        <f t="shared" ca="1" si="98"/>
        <v>211</v>
      </c>
      <c r="U56" t="str">
        <f t="shared" ca="1" si="4"/>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0125m","stats":{"tr":3,"trp":6,"str":0,"dex":10,"int":5,"vit":0,"train":0,"wgGr0":0,"wgGr1":0,"wgGr2":0,"wgGr3":18,"wgLk":294}},{"dy":22,"sl":2,"id":"Actor1005m","stats":{"tr":3,"trp":6,"str":0,"dex":5,"int":10,"vit":0,"train":0,"wgGr0":0,"wgGr1":0,"wgGr2":0,"wgGr3":18,"wgLk":199}},{"dy":23,"sl":1,"id":"Actor1141m","stats":{"tr":3,"trp":6,"str":0,"dex":8,"int":7,"vit":0,"train":0,"wgGr0":0,"wgGr1":0,"wgGr2":0,"wgGr3":18,"wgLk":190}},{"dy":23,"sl":2,"id":"Actor0030m","stats":{"tr":3,"trp":6,"str":0,"dex":15,"int":0,"vit":0,"train":0,"wgGr0":0,"wgGr1":0,"wgGr2":0,"wgGr3":18,"wgLk":151}},{"dy":24,"sl":1,"id":"Actor2235m","stats":{"tr":3,"trp":6,"str":5,"dex":10,"int":0,"vit":0,"train":0,"wgGr0":0,"wgGr1":0,"wgGr2":0,"wgGr3":18,"wgLk":226}},{"dy":24,"sl":2,"id":"Actor3117m","stats":{"tr":3,"trp":6,"str":0,"dex":0,"int":15,"vit":0,"train":0,"wgGr0":0,"wgGr1":0,"wgGr2":0,"wgGr3":18,"wgLk":214}},{"dy":25,"sl":1,"id":"Actor0236m","stats":{"tr":3,"trp":6,"str":0,"dex":0,"int":15,"vit":0,"train":0,"wgGr0":0,"wgGr1":0,"wgGr2":0,"wgGr3":18,"wgLk":166}}</v>
      </c>
      <c r="V56" t="str">
        <f ca="1">"{"""&amp;A$1&amp;""":"&amp;A56
&amp;","""&amp;B$1&amp;""":"&amp;B56
&amp;IF(LEN(F56)=0,"",","""&amp;F$1&amp;""":"""&amp;F56&amp;"""")
&amp;IF(LEN(F56)=0,"",",""stats"":{")
&amp;IF(LEN(F56)=0,"",""""&amp;G$1&amp;""":"&amp;G56)
&amp;IF(LEN(F56)=0,"",","""&amp;H$1&amp;""":"&amp;H56)
&amp;IF(LEN(F56)=0,"",","""&amp;I$1&amp;""":"&amp;I56)
&amp;IF(LEN(F56)=0,"",","""&amp;J$1&amp;""":"&amp;J56)
&amp;IF(LEN(F56)=0,"",","""&amp;K$1&amp;""":"&amp;K56)
&amp;IF(LEN(F56)=0,"",","""&amp;L$1&amp;""":"&amp;L56)
&amp;IF(LEN(F56)=0,"",","""&amp;M$1&amp;""":"&amp;M56)
&amp;IF(LEN(F56)=0,"",","""&amp;N$1&amp;""":"&amp;N56)
&amp;IF(LEN(F56)=0,"",","""&amp;O$1&amp;""":"&amp;O56)
&amp;IF(LEN(F56)=0,"",","""&amp;P$1&amp;""":"&amp;P56)
&amp;IF(LEN(F56)=0,"",","""&amp;Q$1&amp;""":"&amp;Q56)
&amp;IF(LEN(F56)=0,"",","""&amp;R$1&amp;""":"&amp;R56)
&amp;IF(LEN(F56)=0,"","}")&amp;"}"</f>
        <v>{"dy":25,"sl":1,"id":"Actor0236m","stats":{"tr":3,"trp":6,"str":0,"dex":0,"int":15,"vit":0,"train":0,"wgGr0":0,"wgGr1":0,"wgGr2":0,"wgGr3":18,"wgLk":166}}</v>
      </c>
      <c r="AD56">
        <v>55</v>
      </c>
      <c r="AE56">
        <v>288</v>
      </c>
      <c r="AF56">
        <f>COUNTIF(R:R,AE56)</f>
        <v>1</v>
      </c>
    </row>
    <row r="57" spans="1:32">
      <c r="A57">
        <v>25</v>
      </c>
      <c r="B57">
        <f ca="1">IF(A57&lt;&gt;OFFSET(A57,-1,0),1,OFFSET(B57,-1,0)+1)</f>
        <v>2</v>
      </c>
      <c r="C57" t="str">
        <f t="shared" ca="1" si="86"/>
        <v>Actor1005m</v>
      </c>
      <c r="D57" t="str">
        <f>IF(ISBLANK(F57),"",
IFERROR(VLOOKUP(F57,[2]ActorTable!$A:$H,MATCH("이름참고",[2]ActorTable!$1:$1,0),0),"캐릭터없음"))</f>
        <v>닉스</v>
      </c>
      <c r="E57" t="str">
        <f t="shared" ca="1" si="87"/>
        <v/>
      </c>
      <c r="F57" t="s">
        <v>319</v>
      </c>
      <c r="G57">
        <v>3</v>
      </c>
      <c r="H57">
        <v>6</v>
      </c>
      <c r="I57">
        <v>15</v>
      </c>
      <c r="J57">
        <v>0</v>
      </c>
      <c r="K57">
        <v>0</v>
      </c>
      <c r="L57">
        <v>0</v>
      </c>
      <c r="M57">
        <v>0</v>
      </c>
      <c r="N57">
        <v>0</v>
      </c>
      <c r="O57">
        <v>0</v>
      </c>
      <c r="P57">
        <v>0</v>
      </c>
      <c r="Q57">
        <v>18</v>
      </c>
      <c r="R57">
        <v>264</v>
      </c>
      <c r="S57" t="str">
        <f>IFERROR(VLOOKUP(R57,[2]WingLookTable!$A:$B,2,0),"캐릭터없음")</f>
        <v>Wing_SkySineNoneFullFast</v>
      </c>
      <c r="T57">
        <f t="shared" ca="1" si="98"/>
        <v>321</v>
      </c>
      <c r="U57" t="str">
        <f t="shared" ca="1" si="4"/>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0125m","stats":{"tr":3,"trp":6,"str":0,"dex":10,"int":5,"vit":0,"train":0,"wgGr0":0,"wgGr1":0,"wgGr2":0,"wgGr3":18,"wgLk":294}},{"dy":22,"sl":2,"id":"Actor1005m","stats":{"tr":3,"trp":6,"str":0,"dex":5,"int":10,"vit":0,"train":0,"wgGr0":0,"wgGr1":0,"wgGr2":0,"wgGr3":18,"wgLk":199}},{"dy":23,"sl":1,"id":"Actor1141m","stats":{"tr":3,"trp":6,"str":0,"dex":8,"int":7,"vit":0,"train":0,"wgGr0":0,"wgGr1":0,"wgGr2":0,"wgGr3":18,"wgLk":190}},{"dy":23,"sl":2,"id":"Actor0030m","stats":{"tr":3,"trp":6,"str":0,"dex":15,"int":0,"vit":0,"train":0,"wgGr0":0,"wgGr1":0,"wgGr2":0,"wgGr3":18,"wgLk":151}},{"dy":24,"sl":1,"id":"Actor2235m","stats":{"tr":3,"trp":6,"str":5,"dex":10,"int":0,"vit":0,"train":0,"wgGr0":0,"wgGr1":0,"wgGr2":0,"wgGr3":18,"wgLk":226}},{"dy":24,"sl":2,"id":"Actor3117m","stats":{"tr":3,"trp":6,"str":0,"dex":0,"int":15,"vit":0,"train":0,"wgGr0":0,"wgGr1":0,"wgGr2":0,"wgGr3":18,"wgLk":214}},{"dy":25,"sl":1,"id":"Actor0236m","stats":{"tr":3,"trp":6,"str":0,"dex":0,"int":15,"vit":0,"train":0,"wgGr0":0,"wgGr1":0,"wgGr2":0,"wgGr3":18,"wgLk":166}},{"dy":25,"sl":2,"id":"Actor1109m","stats":{"tr":3,"trp":6,"str":15,"dex":0,"int":0,"vit":0,"train":0,"wgGr0":0,"wgGr1":0,"wgGr2":0,"wgGr3":18,"wgLk":264}}</v>
      </c>
      <c r="V57" t="str">
        <f ca="1">"{"""&amp;A$1&amp;""":"&amp;A57
&amp;","""&amp;B$1&amp;""":"&amp;B57
&amp;IF(LEN(F57)=0,"",","""&amp;F$1&amp;""":"""&amp;F57&amp;"""")
&amp;IF(LEN(F57)=0,"",",""stats"":{")
&amp;IF(LEN(F57)=0,"",""""&amp;G$1&amp;""":"&amp;G57)
&amp;IF(LEN(F57)=0,"",","""&amp;H$1&amp;""":"&amp;H57)
&amp;IF(LEN(F57)=0,"",","""&amp;I$1&amp;""":"&amp;I57)
&amp;IF(LEN(F57)=0,"",","""&amp;J$1&amp;""":"&amp;J57)
&amp;IF(LEN(F57)=0,"",","""&amp;K$1&amp;""":"&amp;K57)
&amp;IF(LEN(F57)=0,"",","""&amp;L$1&amp;""":"&amp;L57)
&amp;IF(LEN(F57)=0,"",","""&amp;M$1&amp;""":"&amp;M57)
&amp;IF(LEN(F57)=0,"",","""&amp;N$1&amp;""":"&amp;N57)
&amp;IF(LEN(F57)=0,"",","""&amp;O$1&amp;""":"&amp;O57)
&amp;IF(LEN(F57)=0,"",","""&amp;P$1&amp;""":"&amp;P57)
&amp;IF(LEN(F57)=0,"",","""&amp;Q$1&amp;""":"&amp;Q57)
&amp;IF(LEN(F57)=0,"",","""&amp;R$1&amp;""":"&amp;R57)
&amp;IF(LEN(F57)=0,"","}")&amp;"}"</f>
        <v>{"dy":25,"sl":2,"id":"Actor1109m","stats":{"tr":3,"trp":6,"str":15,"dex":0,"int":0,"vit":0,"train":0,"wgGr0":0,"wgGr1":0,"wgGr2":0,"wgGr3":18,"wgLk":264}}</v>
      </c>
      <c r="AD57">
        <v>56</v>
      </c>
      <c r="AE57">
        <v>291</v>
      </c>
      <c r="AF57">
        <f>COUNTIF(R:R,AE57)</f>
        <v>0</v>
      </c>
    </row>
    <row r="58" spans="1:32">
      <c r="A58">
        <v>25</v>
      </c>
      <c r="B58">
        <f ca="1">IF(A58&lt;&gt;OFFSET(A58,-1,0),1,OFFSET(B58,-1,0)+1)</f>
        <v>3</v>
      </c>
      <c r="C58" t="str">
        <f t="shared" ref="C58" ca="1" si="123">VLOOKUP(RANDBETWEEN(1,COUNTA(Z:Z)-1),Z:AA,2,0)</f>
        <v>Actor3022m</v>
      </c>
      <c r="D58" t="str">
        <f>IF(ISBLANK(F58),"",
IFERROR(VLOOKUP(F58,[2]ActorTable!$A:$H,MATCH("이름참고",[2]ActorTable!$1:$1,0),0),"캐릭터없음"))</f>
        <v>러센트</v>
      </c>
      <c r="E58" t="str">
        <f t="shared" ref="E58" ca="1" si="124">IF(AND(B58&lt;=OFFSET(B58,1,0),NOT(ISBLANK(F58))),
IF(F58=OFFSET(F58,1,0),"같음",""),"")</f>
        <v/>
      </c>
      <c r="F58" t="s">
        <v>384</v>
      </c>
      <c r="G58">
        <v>3</v>
      </c>
      <c r="H58">
        <v>6</v>
      </c>
      <c r="I58">
        <v>10</v>
      </c>
      <c r="J58">
        <v>0</v>
      </c>
      <c r="K58">
        <v>0</v>
      </c>
      <c r="L58">
        <v>5</v>
      </c>
      <c r="M58">
        <v>0</v>
      </c>
      <c r="N58">
        <v>0</v>
      </c>
      <c r="O58">
        <v>0</v>
      </c>
      <c r="P58">
        <v>0</v>
      </c>
      <c r="Q58">
        <v>18</v>
      </c>
      <c r="R58">
        <v>344</v>
      </c>
      <c r="S58" t="str">
        <f>IFERROR(VLOOKUP(R58,[2]WingLookTable!$A:$B,2,0),"캐릭터없음")</f>
        <v>Wing_DustYellowOtherStripeFullSlow</v>
      </c>
      <c r="T58">
        <f t="shared" ref="T58" ca="1" si="125">VLOOKUP(RANDBETWEEN(1,COUNTA(AD:AD)-1),AD:AE,2,0)</f>
        <v>193</v>
      </c>
      <c r="U58" t="str">
        <f t="shared" ref="U58" ca="1" si="126">IF(ROW()=2,V58,OFFSET(U58,-1,0)&amp;IF(LEN(V58)=0,"",","&amp;V58))</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0125m","stats":{"tr":3,"trp":6,"str":0,"dex":10,"int":5,"vit":0,"train":0,"wgGr0":0,"wgGr1":0,"wgGr2":0,"wgGr3":18,"wgLk":294}},{"dy":22,"sl":2,"id":"Actor1005m","stats":{"tr":3,"trp":6,"str":0,"dex":5,"int":10,"vit":0,"train":0,"wgGr0":0,"wgGr1":0,"wgGr2":0,"wgGr3":18,"wgLk":199}},{"dy":23,"sl":1,"id":"Actor1141m","stats":{"tr":3,"trp":6,"str":0,"dex":8,"int":7,"vit":0,"train":0,"wgGr0":0,"wgGr1":0,"wgGr2":0,"wgGr3":18,"wgLk":190}},{"dy":23,"sl":2,"id":"Actor0030m","stats":{"tr":3,"trp":6,"str":0,"dex":15,"int":0,"vit":0,"train":0,"wgGr0":0,"wgGr1":0,"wgGr2":0,"wgGr3":18,"wgLk":151}},{"dy":24,"sl":1,"id":"Actor2235m","stats":{"tr":3,"trp":6,"str":5,"dex":10,"int":0,"vit":0,"train":0,"wgGr0":0,"wgGr1":0,"wgGr2":0,"wgGr3":18,"wgLk":226}},{"dy":24,"sl":2,"id":"Actor3117m","stats":{"tr":3,"trp":6,"str":0,"dex":0,"int":15,"vit":0,"train":0,"wgGr0":0,"wgGr1":0,"wgGr2":0,"wgGr3":18,"wgLk":214}},{"dy":25,"sl":1,"id":"Actor0236m","stats":{"tr":3,"trp":6,"str":0,"dex":0,"int":15,"vit":0,"train":0,"wgGr0":0,"wgGr1":0,"wgGr2":0,"wgGr3":18,"wgLk":166}},{"dy":25,"sl":2,"id":"Actor1109m","stats":{"tr":3,"trp":6,"str":15,"dex":0,"int":0,"vit":0,"train":0,"wgGr0":0,"wgGr1":0,"wgGr2":0,"wgGr3":18,"wgLk":264}},{"dy":25,"sl":3,"id":"Actor0024m","stats":{"tr":3,"trp":6,"str":10,"dex":0,"int":0,"vit":5,"train":0,"wgGr0":0,"wgGr1":0,"wgGr2":0,"wgGr3":18,"wgLk":344}}</v>
      </c>
      <c r="V58" t="str">
        <f ca="1">"{"""&amp;A$1&amp;""":"&amp;A58
&amp;","""&amp;B$1&amp;""":"&amp;B58
&amp;IF(LEN(F58)=0,"",","""&amp;F$1&amp;""":"""&amp;F58&amp;"""")
&amp;IF(LEN(F58)=0,"",",""stats"":{")
&amp;IF(LEN(F58)=0,"",""""&amp;G$1&amp;""":"&amp;G58)
&amp;IF(LEN(F58)=0,"",","""&amp;H$1&amp;""":"&amp;H58)
&amp;IF(LEN(F58)=0,"",","""&amp;I$1&amp;""":"&amp;I58)
&amp;IF(LEN(F58)=0,"",","""&amp;J$1&amp;""":"&amp;J58)
&amp;IF(LEN(F58)=0,"",","""&amp;K$1&amp;""":"&amp;K58)
&amp;IF(LEN(F58)=0,"",","""&amp;L$1&amp;""":"&amp;L58)
&amp;IF(LEN(F58)=0,"",","""&amp;M$1&amp;""":"&amp;M58)
&amp;IF(LEN(F58)=0,"",","""&amp;N$1&amp;""":"&amp;N58)
&amp;IF(LEN(F58)=0,"",","""&amp;O$1&amp;""":"&amp;O58)
&amp;IF(LEN(F58)=0,"",","""&amp;P$1&amp;""":"&amp;P58)
&amp;IF(LEN(F58)=0,"",","""&amp;Q$1&amp;""":"&amp;Q58)
&amp;IF(LEN(F58)=0,"",","""&amp;R$1&amp;""":"&amp;R58)
&amp;IF(LEN(F58)=0,"","}")&amp;"}"</f>
        <v>{"dy":25,"sl":3,"id":"Actor0024m","stats":{"tr":3,"trp":6,"str":10,"dex":0,"int":0,"vit":5,"train":0,"wgGr0":0,"wgGr1":0,"wgGr2":0,"wgGr3":18,"wgLk":344}}</v>
      </c>
      <c r="AD58">
        <v>57</v>
      </c>
      <c r="AE58">
        <v>294</v>
      </c>
      <c r="AF58">
        <f>COUNTIF(R:R,AE58)</f>
        <v>1</v>
      </c>
    </row>
    <row r="59" spans="1:32">
      <c r="A59">
        <v>26</v>
      </c>
      <c r="B59">
        <f ca="1">IF(A59&lt;&gt;OFFSET(A59,-1,0),1,OFFSET(B59,-1,0)+1)</f>
        <v>1</v>
      </c>
      <c r="C59" t="str">
        <f t="shared" ref="C59:C60" ca="1" si="127">VLOOKUP(RANDBETWEEN(1,COUNTA(Z:Z)-1),Z:AA,2,0)</f>
        <v>Actor1029m</v>
      </c>
      <c r="D59" t="str">
        <f>IF(ISBLANK(F59),"",
IFERROR(VLOOKUP(F59,[2]ActorTable!$A:$H,MATCH("이름참고",[2]ActorTable!$1:$1,0),0),"캐릭터없음"))</f>
        <v>메릴</v>
      </c>
      <c r="E59" t="str">
        <f t="shared" ref="E59:E60" ca="1" si="128">IF(AND(B59&lt;=OFFSET(B59,1,0),NOT(ISBLANK(F59))),
IF(F59=OFFSET(F59,1,0),"같음",""),"")</f>
        <v/>
      </c>
      <c r="F59" t="s">
        <v>428</v>
      </c>
      <c r="G59">
        <v>3</v>
      </c>
      <c r="H59">
        <v>6</v>
      </c>
      <c r="I59">
        <v>8</v>
      </c>
      <c r="J59">
        <v>0</v>
      </c>
      <c r="K59">
        <v>7</v>
      </c>
      <c r="L59">
        <v>0</v>
      </c>
      <c r="M59">
        <v>0</v>
      </c>
      <c r="N59">
        <v>0</v>
      </c>
      <c r="O59">
        <v>0</v>
      </c>
      <c r="P59">
        <v>0</v>
      </c>
      <c r="Q59">
        <v>18</v>
      </c>
      <c r="R59">
        <v>129</v>
      </c>
      <c r="S59" t="str">
        <f>IFERROR(VLOOKUP(R59,[2]WingLookTable!$A:$B,2,0),"캐릭터없음")</f>
        <v>Wing_CyanOtherBeeStripeFast</v>
      </c>
      <c r="T59">
        <f t="shared" ref="T59" ca="1" si="129">VLOOKUP(RANDBETWEEN(1,COUNTA(AD:AD)-1),AD:AE,2,0)</f>
        <v>172</v>
      </c>
      <c r="U59" t="str">
        <f t="shared" ca="1" si="4"/>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0125m","stats":{"tr":3,"trp":6,"str":0,"dex":10,"int":5,"vit":0,"train":0,"wgGr0":0,"wgGr1":0,"wgGr2":0,"wgGr3":18,"wgLk":294}},{"dy":22,"sl":2,"id":"Actor1005m","stats":{"tr":3,"trp":6,"str":0,"dex":5,"int":10,"vit":0,"train":0,"wgGr0":0,"wgGr1":0,"wgGr2":0,"wgGr3":18,"wgLk":199}},{"dy":23,"sl":1,"id":"Actor1141m","stats":{"tr":3,"trp":6,"str":0,"dex":8,"int":7,"vit":0,"train":0,"wgGr0":0,"wgGr1":0,"wgGr2":0,"wgGr3":18,"wgLk":190}},{"dy":23,"sl":2,"id":"Actor0030m","stats":{"tr":3,"trp":6,"str":0,"dex":15,"int":0,"vit":0,"train":0,"wgGr0":0,"wgGr1":0,"wgGr2":0,"wgGr3":18,"wgLk":151}},{"dy":24,"sl":1,"id":"Actor2235m","stats":{"tr":3,"trp":6,"str":5,"dex":10,"int":0,"vit":0,"train":0,"wgGr0":0,"wgGr1":0,"wgGr2":0,"wgGr3":18,"wgLk":226}},{"dy":24,"sl":2,"id":"Actor3117m","stats":{"tr":3,"trp":6,"str":0,"dex":0,"int":15,"vit":0,"train":0,"wgGr0":0,"wgGr1":0,"wgGr2":0,"wgGr3":18,"wgLk":214}},{"dy":25,"sl":1,"id":"Actor0236m","stats":{"tr":3,"trp":6,"str":0,"dex":0,"int":15,"vit":0,"train":0,"wgGr0":0,"wgGr1":0,"wgGr2":0,"wgGr3":18,"wgLk":166}},{"dy":25,"sl":2,"id":"Actor1109m","stats":{"tr":3,"trp":6,"str":15,"dex":0,"int":0,"vit":0,"train":0,"wgGr0":0,"wgGr1":0,"wgGr2":0,"wgGr3":18,"wgLk":264}},{"dy":25,"sl":3,"id":"Actor0024m","stats":{"tr":3,"trp":6,"str":10,"dex":0,"int":0,"vit":5,"train":0,"wgGr0":0,"wgGr1":0,"wgGr2":0,"wgGr3":18,"wgLk":344}},{"dy":26,"sl":1,"id":"Actor3212m","stats":{"tr":3,"trp":6,"str":8,"dex":0,"int":7,"vit":0,"train":0,"wgGr0":0,"wgGr1":0,"wgGr2":0,"wgGr3":18,"wgLk":129}}</v>
      </c>
      <c r="V59" t="str">
        <f ca="1">"{"""&amp;A$1&amp;""":"&amp;A59
&amp;","""&amp;B$1&amp;""":"&amp;B59
&amp;IF(LEN(F59)=0,"",","""&amp;F$1&amp;""":"""&amp;F59&amp;"""")
&amp;IF(LEN(F59)=0,"",",""stats"":{")
&amp;IF(LEN(F59)=0,"",""""&amp;G$1&amp;""":"&amp;G59)
&amp;IF(LEN(F59)=0,"",","""&amp;H$1&amp;""":"&amp;H59)
&amp;IF(LEN(F59)=0,"",","""&amp;I$1&amp;""":"&amp;I59)
&amp;IF(LEN(F59)=0,"",","""&amp;J$1&amp;""":"&amp;J59)
&amp;IF(LEN(F59)=0,"",","""&amp;K$1&amp;""":"&amp;K59)
&amp;IF(LEN(F59)=0,"",","""&amp;L$1&amp;""":"&amp;L59)
&amp;IF(LEN(F59)=0,"",","""&amp;M$1&amp;""":"&amp;M59)
&amp;IF(LEN(F59)=0,"",","""&amp;N$1&amp;""":"&amp;N59)
&amp;IF(LEN(F59)=0,"",","""&amp;O$1&amp;""":"&amp;O59)
&amp;IF(LEN(F59)=0,"",","""&amp;P$1&amp;""":"&amp;P59)
&amp;IF(LEN(F59)=0,"",","""&amp;Q$1&amp;""":"&amp;Q59)
&amp;IF(LEN(F59)=0,"",","""&amp;R$1&amp;""":"&amp;R59)
&amp;IF(LEN(F59)=0,"","}")&amp;"}"</f>
        <v>{"dy":26,"sl":1,"id":"Actor3212m","stats":{"tr":3,"trp":6,"str":8,"dex":0,"int":7,"vit":0,"train":0,"wgGr0":0,"wgGr1":0,"wgGr2":0,"wgGr3":18,"wgLk":129}}</v>
      </c>
      <c r="AD59">
        <v>58</v>
      </c>
      <c r="AE59">
        <v>297</v>
      </c>
      <c r="AF59">
        <f>COUNTIF(R:R,AE59)</f>
        <v>1</v>
      </c>
    </row>
    <row r="60" spans="1:32">
      <c r="A60">
        <v>26</v>
      </c>
      <c r="B60">
        <f ca="1">IF(A60&lt;&gt;OFFSET(A60,-1,0),1,OFFSET(B60,-1,0)+1)</f>
        <v>2</v>
      </c>
      <c r="C60" t="str">
        <f t="shared" ca="1" si="127"/>
        <v>Actor3231m</v>
      </c>
      <c r="D60" t="str">
        <f>IF(ISBLANK(F60),"",
IFERROR(VLOOKUP(F60,[2]ActorTable!$A:$H,MATCH("이름참고",[2]ActorTable!$1:$1,0),0),"캐릭터없음"))</f>
        <v>베이</v>
      </c>
      <c r="E60" t="str">
        <f t="shared" ca="1" si="128"/>
        <v/>
      </c>
      <c r="F60" t="s">
        <v>315</v>
      </c>
      <c r="G60">
        <v>3</v>
      </c>
      <c r="H60">
        <v>6</v>
      </c>
      <c r="I60">
        <v>8</v>
      </c>
      <c r="J60">
        <v>7</v>
      </c>
      <c r="K60">
        <v>0</v>
      </c>
      <c r="L60">
        <v>0</v>
      </c>
      <c r="M60">
        <v>0</v>
      </c>
      <c r="N60">
        <v>0</v>
      </c>
      <c r="O60">
        <v>0</v>
      </c>
      <c r="P60">
        <v>0</v>
      </c>
      <c r="Q60">
        <v>18</v>
      </c>
      <c r="R60">
        <v>284</v>
      </c>
      <c r="S60" t="str">
        <f>IFERROR(VLOOKUP(R60,[2]WingLookTable!$A:$B,2,0),"캐릭터없음")</f>
        <v>Wing_YellowOtherNoiseStripeFast</v>
      </c>
      <c r="T60">
        <f t="shared" ref="T60" ca="1" si="130">VLOOKUP(RANDBETWEEN(1,COUNTA(AD:AD)-1),AD:AE,2,0)</f>
        <v>154</v>
      </c>
      <c r="U60" t="str">
        <f t="shared" ref="U60" ca="1" si="131">IF(ROW()=2,V60,OFFSET(U60,-1,0)&amp;IF(LEN(V60)=0,"",","&amp;V60))</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0125m","stats":{"tr":3,"trp":6,"str":0,"dex":10,"int":5,"vit":0,"train":0,"wgGr0":0,"wgGr1":0,"wgGr2":0,"wgGr3":18,"wgLk":294}},{"dy":22,"sl":2,"id":"Actor1005m","stats":{"tr":3,"trp":6,"str":0,"dex":5,"int":10,"vit":0,"train":0,"wgGr0":0,"wgGr1":0,"wgGr2":0,"wgGr3":18,"wgLk":199}},{"dy":23,"sl":1,"id":"Actor1141m","stats":{"tr":3,"trp":6,"str":0,"dex":8,"int":7,"vit":0,"train":0,"wgGr0":0,"wgGr1":0,"wgGr2":0,"wgGr3":18,"wgLk":190}},{"dy":23,"sl":2,"id":"Actor0030m","stats":{"tr":3,"trp":6,"str":0,"dex":15,"int":0,"vit":0,"train":0,"wgGr0":0,"wgGr1":0,"wgGr2":0,"wgGr3":18,"wgLk":151}},{"dy":24,"sl":1,"id":"Actor2235m","stats":{"tr":3,"trp":6,"str":5,"dex":10,"int":0,"vit":0,"train":0,"wgGr0":0,"wgGr1":0,"wgGr2":0,"wgGr3":18,"wgLk":226}},{"dy":24,"sl":2,"id":"Actor3117m","stats":{"tr":3,"trp":6,"str":0,"dex":0,"int":15,"vit":0,"train":0,"wgGr0":0,"wgGr1":0,"wgGr2":0,"wgGr3":18,"wgLk":214}},{"dy":25,"sl":1,"id":"Actor0236m","stats":{"tr":3,"trp":6,"str":0,"dex":0,"int":15,"vit":0,"train":0,"wgGr0":0,"wgGr1":0,"wgGr2":0,"wgGr3":18,"wgLk":166}},{"dy":25,"sl":2,"id":"Actor1109m","stats":{"tr":3,"trp":6,"str":15,"dex":0,"int":0,"vit":0,"train":0,"wgGr0":0,"wgGr1":0,"wgGr2":0,"wgGr3":18,"wgLk":264}},{"dy":25,"sl":3,"id":"Actor0024m","stats":{"tr":3,"trp":6,"str":10,"dex":0,"int":0,"vit":5,"train":0,"wgGr0":0,"wgGr1":0,"wgGr2":0,"wgGr3":18,"wgLk":344}},{"dy":26,"sl":1,"id":"Actor3212m","stats":{"tr":3,"trp":6,"str":8,"dex":0,"int":7,"vit":0,"train":0,"wgGr0":0,"wgGr1":0,"wgGr2":0,"wgGr3":18,"wgLk":129}},{"dy":26,"sl":2,"id":"Actor0104m","stats":{"tr":3,"trp":6,"str":8,"dex":7,"int":0,"vit":0,"train":0,"wgGr0":0,"wgGr1":0,"wgGr2":0,"wgGr3":18,"wgLk":284}}</v>
      </c>
      <c r="V60" t="str">
        <f ca="1">"{"""&amp;A$1&amp;""":"&amp;A60
&amp;","""&amp;B$1&amp;""":"&amp;B60
&amp;IF(LEN(F60)=0,"",","""&amp;F$1&amp;""":"""&amp;F60&amp;"""")
&amp;IF(LEN(F60)=0,"",",""stats"":{")
&amp;IF(LEN(F60)=0,"",""""&amp;G$1&amp;""":"&amp;G60)
&amp;IF(LEN(F60)=0,"",","""&amp;H$1&amp;""":"&amp;H60)
&amp;IF(LEN(F60)=0,"",","""&amp;I$1&amp;""":"&amp;I60)
&amp;IF(LEN(F60)=0,"",","""&amp;J$1&amp;""":"&amp;J60)
&amp;IF(LEN(F60)=0,"",","""&amp;K$1&amp;""":"&amp;K60)
&amp;IF(LEN(F60)=0,"",","""&amp;L$1&amp;""":"&amp;L60)
&amp;IF(LEN(F60)=0,"",","""&amp;M$1&amp;""":"&amp;M60)
&amp;IF(LEN(F60)=0,"",","""&amp;N$1&amp;""":"&amp;N60)
&amp;IF(LEN(F60)=0,"",","""&amp;O$1&amp;""":"&amp;O60)
&amp;IF(LEN(F60)=0,"",","""&amp;P$1&amp;""":"&amp;P60)
&amp;IF(LEN(F60)=0,"",","""&amp;Q$1&amp;""":"&amp;Q60)
&amp;IF(LEN(F60)=0,"",","""&amp;R$1&amp;""":"&amp;R60)
&amp;IF(LEN(F60)=0,"","}")&amp;"}"</f>
        <v>{"dy":26,"sl":2,"id":"Actor0104m","stats":{"tr":3,"trp":6,"str":8,"dex":7,"int":0,"vit":0,"train":0,"wgGr0":0,"wgGr1":0,"wgGr2":0,"wgGr3":18,"wgLk":284}}</v>
      </c>
      <c r="AD60">
        <v>59</v>
      </c>
      <c r="AE60">
        <v>300</v>
      </c>
      <c r="AF60">
        <f>COUNTIF(R:R,AE60)</f>
        <v>1</v>
      </c>
    </row>
    <row r="61" spans="1:32">
      <c r="A61">
        <v>26</v>
      </c>
      <c r="B61">
        <f ca="1">IF(A61&lt;&gt;OFFSET(A61,-1,0),1,OFFSET(B61,-1,0)+1)</f>
        <v>3</v>
      </c>
      <c r="C61" t="str">
        <f t="shared" ref="C61" ca="1" si="132">VLOOKUP(RANDBETWEEN(1,COUNTA(Z:Z)-1),Z:AA,2,0)</f>
        <v>Actor0104m</v>
      </c>
      <c r="D61" t="str">
        <f>IF(ISBLANK(F61),"",
IFERROR(VLOOKUP(F61,[2]ActorTable!$A:$H,MATCH("이름참고",[2]ActorTable!$1:$1,0),0),"캐릭터없음"))</f>
        <v>클라크</v>
      </c>
      <c r="E61" t="str">
        <f t="shared" ref="E61" ca="1" si="133">IF(AND(B61&lt;=OFFSET(B61,1,0),NOT(ISBLANK(F61))),
IF(F61=OFFSET(F61,1,0),"같음",""),"")</f>
        <v/>
      </c>
      <c r="F61" t="s">
        <v>370</v>
      </c>
      <c r="G61">
        <v>3</v>
      </c>
      <c r="H61">
        <v>6</v>
      </c>
      <c r="I61">
        <v>0</v>
      </c>
      <c r="J61">
        <v>8</v>
      </c>
      <c r="K61">
        <v>7</v>
      </c>
      <c r="L61">
        <v>0</v>
      </c>
      <c r="M61">
        <v>0</v>
      </c>
      <c r="N61">
        <v>0</v>
      </c>
      <c r="O61">
        <v>0</v>
      </c>
      <c r="P61">
        <v>0</v>
      </c>
      <c r="Q61">
        <v>18</v>
      </c>
      <c r="R61">
        <v>332</v>
      </c>
      <c r="S61" t="str">
        <f>IFERROR(VLOOKUP(R61,[2]WingLookTable!$A:$B,2,0),"캐릭터없음")</f>
        <v>Wing_DustRedMultiNoiseOtherFast</v>
      </c>
      <c r="T61">
        <f t="shared" ref="T61" ca="1" si="134">VLOOKUP(RANDBETWEEN(1,COUNTA(AD:AD)-1),AD:AE,2,0)</f>
        <v>284</v>
      </c>
      <c r="U61" t="str">
        <f t="shared" ref="U61" ca="1" si="135">IF(ROW()=2,V61,OFFSET(U61,-1,0)&amp;IF(LEN(V61)=0,"",","&amp;V61))</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0125m","stats":{"tr":3,"trp":6,"str":0,"dex":10,"int":5,"vit":0,"train":0,"wgGr0":0,"wgGr1":0,"wgGr2":0,"wgGr3":18,"wgLk":294}},{"dy":22,"sl":2,"id":"Actor1005m","stats":{"tr":3,"trp":6,"str":0,"dex":5,"int":10,"vit":0,"train":0,"wgGr0":0,"wgGr1":0,"wgGr2":0,"wgGr3":18,"wgLk":199}},{"dy":23,"sl":1,"id":"Actor1141m","stats":{"tr":3,"trp":6,"str":0,"dex":8,"int":7,"vit":0,"train":0,"wgGr0":0,"wgGr1":0,"wgGr2":0,"wgGr3":18,"wgLk":190}},{"dy":23,"sl":2,"id":"Actor0030m","stats":{"tr":3,"trp":6,"str":0,"dex":15,"int":0,"vit":0,"train":0,"wgGr0":0,"wgGr1":0,"wgGr2":0,"wgGr3":18,"wgLk":151}},{"dy":24,"sl":1,"id":"Actor2235m","stats":{"tr":3,"trp":6,"str":5,"dex":10,"int":0,"vit":0,"train":0,"wgGr0":0,"wgGr1":0,"wgGr2":0,"wgGr3":18,"wgLk":226}},{"dy":24,"sl":2,"id":"Actor3117m","stats":{"tr":3,"trp":6,"str":0,"dex":0,"int":15,"vit":0,"train":0,"wgGr0":0,"wgGr1":0,"wgGr2":0,"wgGr3":18,"wgLk":214}},{"dy":25,"sl":1,"id":"Actor0236m","stats":{"tr":3,"trp":6,"str":0,"dex":0,"int":15,"vit":0,"train":0,"wgGr0":0,"wgGr1":0,"wgGr2":0,"wgGr3":18,"wgLk":166}},{"dy":25,"sl":2,"id":"Actor1109m","stats":{"tr":3,"trp":6,"str":15,"dex":0,"int":0,"vit":0,"train":0,"wgGr0":0,"wgGr1":0,"wgGr2":0,"wgGr3":18,"wgLk":264}},{"dy":25,"sl":3,"id":"Actor0024m","stats":{"tr":3,"trp":6,"str":10,"dex":0,"int":0,"vit":5,"train":0,"wgGr0":0,"wgGr1":0,"wgGr2":0,"wgGr3":18,"wgLk":344}},{"dy":26,"sl":1,"id":"Actor3212m","stats":{"tr":3,"trp":6,"str":8,"dex":0,"int":7,"vit":0,"train":0,"wgGr0":0,"wgGr1":0,"wgGr2":0,"wgGr3":18,"wgLk":129}},{"dy":26,"sl":2,"id":"Actor0104m","stats":{"tr":3,"trp":6,"str":8,"dex":7,"int":0,"vit":0,"train":0,"wgGr0":0,"wgGr1":0,"wgGr2":0,"wgGr3":18,"wgLk":284}},{"dy":26,"sl":3,"id":"Actor2011m","stats":{"tr":3,"trp":6,"str":0,"dex":8,"int":7,"vit":0,"train":0,"wgGr0":0,"wgGr1":0,"wgGr2":0,"wgGr3":18,"wgLk":332}}</v>
      </c>
      <c r="V61" t="str">
        <f ca="1">"{"""&amp;A$1&amp;""":"&amp;A61
&amp;","""&amp;B$1&amp;""":"&amp;B61
&amp;IF(LEN(F61)=0,"",","""&amp;F$1&amp;""":"""&amp;F61&amp;"""")
&amp;IF(LEN(F61)=0,"",",""stats"":{")
&amp;IF(LEN(F61)=0,"",""""&amp;G$1&amp;""":"&amp;G61)
&amp;IF(LEN(F61)=0,"",","""&amp;H$1&amp;""":"&amp;H61)
&amp;IF(LEN(F61)=0,"",","""&amp;I$1&amp;""":"&amp;I61)
&amp;IF(LEN(F61)=0,"",","""&amp;J$1&amp;""":"&amp;J61)
&amp;IF(LEN(F61)=0,"",","""&amp;K$1&amp;""":"&amp;K61)
&amp;IF(LEN(F61)=0,"",","""&amp;L$1&amp;""":"&amp;L61)
&amp;IF(LEN(F61)=0,"",","""&amp;M$1&amp;""":"&amp;M61)
&amp;IF(LEN(F61)=0,"",","""&amp;N$1&amp;""":"&amp;N61)
&amp;IF(LEN(F61)=0,"",","""&amp;O$1&amp;""":"&amp;O61)
&amp;IF(LEN(F61)=0,"",","""&amp;P$1&amp;""":"&amp;P61)
&amp;IF(LEN(F61)=0,"",","""&amp;Q$1&amp;""":"&amp;Q61)
&amp;IF(LEN(F61)=0,"",","""&amp;R$1&amp;""":"&amp;R61)
&amp;IF(LEN(F61)=0,"","}")&amp;"}"</f>
        <v>{"dy":26,"sl":3,"id":"Actor2011m","stats":{"tr":3,"trp":6,"str":0,"dex":8,"int":7,"vit":0,"train":0,"wgGr0":0,"wgGr1":0,"wgGr2":0,"wgGr3":18,"wgLk":332}}</v>
      </c>
      <c r="AD61">
        <v>60</v>
      </c>
      <c r="AE61">
        <v>303</v>
      </c>
      <c r="AF61">
        <f>COUNTIF(R:R,AE61)</f>
        <v>1</v>
      </c>
    </row>
    <row r="62" spans="1:32">
      <c r="A62">
        <v>27</v>
      </c>
      <c r="B62">
        <f ca="1">IF(A62&lt;&gt;OFFSET(A62,-1,0),1,OFFSET(B62,-1,0)+1)</f>
        <v>1</v>
      </c>
      <c r="C62" t="str">
        <f t="shared" ca="1" si="86"/>
        <v>Actor1029m</v>
      </c>
      <c r="D62" t="str">
        <f>IF(ISBLANK(F62),"",
IFERROR(VLOOKUP(F62,[2]ActorTable!$A:$H,MATCH("이름참고",[2]ActorTable!$1:$1,0),0),"캐릭터없음"))</f>
        <v>테이슨</v>
      </c>
      <c r="E62" t="str">
        <f t="shared" ca="1" si="87"/>
        <v/>
      </c>
      <c r="F62" t="s">
        <v>360</v>
      </c>
      <c r="G62">
        <v>3</v>
      </c>
      <c r="H62">
        <v>6</v>
      </c>
      <c r="I62">
        <v>0</v>
      </c>
      <c r="J62">
        <v>5</v>
      </c>
      <c r="K62">
        <v>0</v>
      </c>
      <c r="L62">
        <v>10</v>
      </c>
      <c r="M62">
        <v>0</v>
      </c>
      <c r="N62">
        <v>0</v>
      </c>
      <c r="O62">
        <v>0</v>
      </c>
      <c r="P62">
        <v>0</v>
      </c>
      <c r="Q62">
        <v>18</v>
      </c>
      <c r="R62">
        <v>148</v>
      </c>
      <c r="S62" t="str">
        <f>IFERROR(VLOOKUP(R62,[2]WingLookTable!$A:$B,2,0),"캐릭터없음")</f>
        <v>Wing_DustCyanPatternFullFullSlow</v>
      </c>
      <c r="T62">
        <f t="shared" ref="T62:T64" ca="1" si="136">VLOOKUP(RANDBETWEEN(1,COUNTA(AD:AD)-1),AD:AE,2,0)</f>
        <v>151</v>
      </c>
      <c r="U62" t="str">
        <f t="shared" ref="U62:U64" ca="1" si="137">IF(ROW()=2,V62,OFFSET(U62,-1,0)&amp;IF(LEN(V62)=0,"",","&amp;V62))</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0125m","stats":{"tr":3,"trp":6,"str":0,"dex":10,"int":5,"vit":0,"train":0,"wgGr0":0,"wgGr1":0,"wgGr2":0,"wgGr3":18,"wgLk":294}},{"dy":22,"sl":2,"id":"Actor1005m","stats":{"tr":3,"trp":6,"str":0,"dex":5,"int":10,"vit":0,"train":0,"wgGr0":0,"wgGr1":0,"wgGr2":0,"wgGr3":18,"wgLk":199}},{"dy":23,"sl":1,"id":"Actor1141m","stats":{"tr":3,"trp":6,"str":0,"dex":8,"int":7,"vit":0,"train":0,"wgGr0":0,"wgGr1":0,"wgGr2":0,"wgGr3":18,"wgLk":190}},{"dy":23,"sl":2,"id":"Actor0030m","stats":{"tr":3,"trp":6,"str":0,"dex":15,"int":0,"vit":0,"train":0,"wgGr0":0,"wgGr1":0,"wgGr2":0,"wgGr3":18,"wgLk":151}},{"dy":24,"sl":1,"id":"Actor2235m","stats":{"tr":3,"trp":6,"str":5,"dex":10,"int":0,"vit":0,"train":0,"wgGr0":0,"wgGr1":0,"wgGr2":0,"wgGr3":18,"wgLk":226}},{"dy":24,"sl":2,"id":"Actor3117m","stats":{"tr":3,"trp":6,"str":0,"dex":0,"int":15,"vit":0,"train":0,"wgGr0":0,"wgGr1":0,"wgGr2":0,"wgGr3":18,"wgLk":214}},{"dy":25,"sl":1,"id":"Actor0236m","stats":{"tr":3,"trp":6,"str":0,"dex":0,"int":15,"vit":0,"train":0,"wgGr0":0,"wgGr1":0,"wgGr2":0,"wgGr3":18,"wgLk":166}},{"dy":25,"sl":2,"id":"Actor1109m","stats":{"tr":3,"trp":6,"str":15,"dex":0,"int":0,"vit":0,"train":0,"wgGr0":0,"wgGr1":0,"wgGr2":0,"wgGr3":18,"wgLk":264}},{"dy":25,"sl":3,"id":"Actor0024m","stats":{"tr":3,"trp":6,"str":10,"dex":0,"int":0,"vit":5,"train":0,"wgGr0":0,"wgGr1":0,"wgGr2":0,"wgGr3":18,"wgLk":344}},{"dy":26,"sl":1,"id":"Actor3212m","stats":{"tr":3,"trp":6,"str":8,"dex":0,"int":7,"vit":0,"train":0,"wgGr0":0,"wgGr1":0,"wgGr2":0,"wgGr3":18,"wgLk":129}},{"dy":26,"sl":2,"id":"Actor0104m","stats":{"tr":3,"trp":6,"str":8,"dex":7,"int":0,"vit":0,"train":0,"wgGr0":0,"wgGr1":0,"wgGr2":0,"wgGr3":18,"wgLk":284}},{"dy":26,"sl":3,"id":"Actor2011m","stats":{"tr":3,"trp":6,"str":0,"dex":8,"int":7,"vit":0,"train":0,"wgGr0":0,"wgGr1":0,"wgGr2":0,"wgGr3":18,"wgLk":332}},{"dy":27,"sl":1,"id":"Actor1108m","stats":{"tr":3,"trp":6,"str":0,"dex":5,"int":0,"vit":10,"train":0,"wgGr0":0,"wgGr1":0,"wgGr2":0,"wgGr3":18,"wgLk":148}}</v>
      </c>
      <c r="V62" t="str">
        <f ca="1">"{"""&amp;A$1&amp;""":"&amp;A62
&amp;","""&amp;B$1&amp;""":"&amp;B62
&amp;IF(LEN(F62)=0,"",","""&amp;F$1&amp;""":"""&amp;F62&amp;"""")
&amp;IF(LEN(F62)=0,"",",""stats"":{")
&amp;IF(LEN(F62)=0,"",""""&amp;G$1&amp;""":"&amp;G62)
&amp;IF(LEN(F62)=0,"",","""&amp;H$1&amp;""":"&amp;H62)
&amp;IF(LEN(F62)=0,"",","""&amp;I$1&amp;""":"&amp;I62)
&amp;IF(LEN(F62)=0,"",","""&amp;J$1&amp;""":"&amp;J62)
&amp;IF(LEN(F62)=0,"",","""&amp;K$1&amp;""":"&amp;K62)
&amp;IF(LEN(F62)=0,"",","""&amp;L$1&amp;""":"&amp;L62)
&amp;IF(LEN(F62)=0,"",","""&amp;M$1&amp;""":"&amp;M62)
&amp;IF(LEN(F62)=0,"",","""&amp;N$1&amp;""":"&amp;N62)
&amp;IF(LEN(F62)=0,"",","""&amp;O$1&amp;""":"&amp;O62)
&amp;IF(LEN(F62)=0,"",","""&amp;P$1&amp;""":"&amp;P62)
&amp;IF(LEN(F62)=0,"",","""&amp;Q$1&amp;""":"&amp;Q62)
&amp;IF(LEN(F62)=0,"",","""&amp;R$1&amp;""":"&amp;R62)
&amp;IF(LEN(F62)=0,"","}")&amp;"}"</f>
        <v>{"dy":27,"sl":1,"id":"Actor1108m","stats":{"tr":3,"trp":6,"str":0,"dex":5,"int":0,"vit":10,"train":0,"wgGr0":0,"wgGr1":0,"wgGr2":0,"wgGr3":18,"wgLk":148}}</v>
      </c>
      <c r="AD62">
        <v>61</v>
      </c>
      <c r="AE62">
        <v>306</v>
      </c>
      <c r="AF62">
        <f>COUNTIF(R:R,AE62)</f>
        <v>1</v>
      </c>
    </row>
    <row r="63" spans="1:32">
      <c r="A63">
        <v>27</v>
      </c>
      <c r="B63">
        <f ca="1">IF(A63&lt;&gt;OFFSET(A63,-1,0),1,OFFSET(B63,-1,0)+1)</f>
        <v>2</v>
      </c>
      <c r="C63" t="str">
        <f t="shared" ref="C63" ca="1" si="138">VLOOKUP(RANDBETWEEN(1,COUNTA(Z:Z)-1),Z:AA,2,0)</f>
        <v>Actor1108m</v>
      </c>
      <c r="D63" t="str">
        <f>IF(ISBLANK(F63),"",
IFERROR(VLOOKUP(F63,[2]ActorTable!$A:$H,MATCH("이름참고",[2]ActorTable!$1:$1,0),0),"캐릭터없음"))</f>
        <v>롤라</v>
      </c>
      <c r="E63" t="str">
        <f t="shared" ref="E63" ca="1" si="139">IF(AND(B63&lt;=OFFSET(B63,1,0),NOT(ISBLANK(F63))),
IF(F63=OFFSET(F63,1,0),"같음",""),"")</f>
        <v/>
      </c>
      <c r="F63" t="s">
        <v>327</v>
      </c>
      <c r="G63">
        <v>3</v>
      </c>
      <c r="H63">
        <v>6</v>
      </c>
      <c r="I63">
        <v>0</v>
      </c>
      <c r="J63">
        <v>5</v>
      </c>
      <c r="K63">
        <v>10</v>
      </c>
      <c r="L63">
        <v>0</v>
      </c>
      <c r="M63">
        <v>0</v>
      </c>
      <c r="N63">
        <v>0</v>
      </c>
      <c r="O63">
        <v>0</v>
      </c>
      <c r="P63">
        <v>0</v>
      </c>
      <c r="Q63">
        <v>18</v>
      </c>
      <c r="R63">
        <v>154</v>
      </c>
      <c r="S63" t="str">
        <f>IFERROR(VLOOKUP(R63,[2]WingLookTable!$A:$B,2,0),"캐릭터없음")</f>
        <v>Wing_DustFireSinePatternFullSlow</v>
      </c>
      <c r="T63">
        <f t="shared" ca="1" si="136"/>
        <v>294</v>
      </c>
      <c r="U63" t="str">
        <f t="shared" ca="1" si="137"/>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0125m","stats":{"tr":3,"trp":6,"str":0,"dex":10,"int":5,"vit":0,"train":0,"wgGr0":0,"wgGr1":0,"wgGr2":0,"wgGr3":18,"wgLk":294}},{"dy":22,"sl":2,"id":"Actor1005m","stats":{"tr":3,"trp":6,"str":0,"dex":5,"int":10,"vit":0,"train":0,"wgGr0":0,"wgGr1":0,"wgGr2":0,"wgGr3":18,"wgLk":199}},{"dy":23,"sl":1,"id":"Actor1141m","stats":{"tr":3,"trp":6,"str":0,"dex":8,"int":7,"vit":0,"train":0,"wgGr0":0,"wgGr1":0,"wgGr2":0,"wgGr3":18,"wgLk":190}},{"dy":23,"sl":2,"id":"Actor0030m","stats":{"tr":3,"trp":6,"str":0,"dex":15,"int":0,"vit":0,"train":0,"wgGr0":0,"wgGr1":0,"wgGr2":0,"wgGr3":18,"wgLk":151}},{"dy":24,"sl":1,"id":"Actor2235m","stats":{"tr":3,"trp":6,"str":5,"dex":10,"int":0,"vit":0,"train":0,"wgGr0":0,"wgGr1":0,"wgGr2":0,"wgGr3":18,"wgLk":226}},{"dy":24,"sl":2,"id":"Actor3117m","stats":{"tr":3,"trp":6,"str":0,"dex":0,"int":15,"vit":0,"train":0,"wgGr0":0,"wgGr1":0,"wgGr2":0,"wgGr3":18,"wgLk":214}},{"dy":25,"sl":1,"id":"Actor0236m","stats":{"tr":3,"trp":6,"str":0,"dex":0,"int":15,"vit":0,"train":0,"wgGr0":0,"wgGr1":0,"wgGr2":0,"wgGr3":18,"wgLk":166}},{"dy":25,"sl":2,"id":"Actor1109m","stats":{"tr":3,"trp":6,"str":15,"dex":0,"int":0,"vit":0,"train":0,"wgGr0":0,"wgGr1":0,"wgGr2":0,"wgGr3":18,"wgLk":264}},{"dy":25,"sl":3,"id":"Actor0024m","stats":{"tr":3,"trp":6,"str":10,"dex":0,"int":0,"vit":5,"train":0,"wgGr0":0,"wgGr1":0,"wgGr2":0,"wgGr3":18,"wgLk":344}},{"dy":26,"sl":1,"id":"Actor3212m","stats":{"tr":3,"trp":6,"str":8,"dex":0,"int":7,"vit":0,"train":0,"wgGr0":0,"wgGr1":0,"wgGr2":0,"wgGr3":18,"wgLk":129}},{"dy":26,"sl":2,"id":"Actor0104m","stats":{"tr":3,"trp":6,"str":8,"dex":7,"int":0,"vit":0,"train":0,"wgGr0":0,"wgGr1":0,"wgGr2":0,"wgGr3":18,"wgLk":284}},{"dy":26,"sl":3,"id":"Actor2011m","stats":{"tr":3,"trp":6,"str":0,"dex":8,"int":7,"vit":0,"train":0,"wgGr0":0,"wgGr1":0,"wgGr2":0,"wgGr3":18,"wgLk":332}},{"dy":27,"sl":1,"id":"Actor1108m","stats":{"tr":3,"trp":6,"str":0,"dex":5,"int":0,"vit":10,"train":0,"wgGr0":0,"wgGr1":0,"wgGr2":0,"wgGr3":18,"wgLk":148}},{"dy":27,"sl":2,"id":"Actor3019m","stats":{"tr":3,"trp":6,"str":0,"dex":5,"int":10,"vit":0,"train":0,"wgGr0":0,"wgGr1":0,"wgGr2":0,"wgGr3":18,"wgLk":154}}</v>
      </c>
      <c r="V63" t="str">
        <f ca="1">"{"""&amp;A$1&amp;""":"&amp;A63
&amp;","""&amp;B$1&amp;""":"&amp;B63
&amp;IF(LEN(F63)=0,"",","""&amp;F$1&amp;""":"""&amp;F63&amp;"""")
&amp;IF(LEN(F63)=0,"",",""stats"":{")
&amp;IF(LEN(F63)=0,"",""""&amp;G$1&amp;""":"&amp;G63)
&amp;IF(LEN(F63)=0,"",","""&amp;H$1&amp;""":"&amp;H63)
&amp;IF(LEN(F63)=0,"",","""&amp;I$1&amp;""":"&amp;I63)
&amp;IF(LEN(F63)=0,"",","""&amp;J$1&amp;""":"&amp;J63)
&amp;IF(LEN(F63)=0,"",","""&amp;K$1&amp;""":"&amp;K63)
&amp;IF(LEN(F63)=0,"",","""&amp;L$1&amp;""":"&amp;L63)
&amp;IF(LEN(F63)=0,"",","""&amp;M$1&amp;""":"&amp;M63)
&amp;IF(LEN(F63)=0,"",","""&amp;N$1&amp;""":"&amp;N63)
&amp;IF(LEN(F63)=0,"",","""&amp;O$1&amp;""":"&amp;O63)
&amp;IF(LEN(F63)=0,"",","""&amp;P$1&amp;""":"&amp;P63)
&amp;IF(LEN(F63)=0,"",","""&amp;Q$1&amp;""":"&amp;Q63)
&amp;IF(LEN(F63)=0,"",","""&amp;R$1&amp;""":"&amp;R63)
&amp;IF(LEN(F63)=0,"","}")&amp;"}"</f>
        <v>{"dy":27,"sl":2,"id":"Actor3019m","stats":{"tr":3,"trp":6,"str":0,"dex":5,"int":10,"vit":0,"train":0,"wgGr0":0,"wgGr1":0,"wgGr2":0,"wgGr3":18,"wgLk":154}}</v>
      </c>
      <c r="AD63">
        <v>62</v>
      </c>
      <c r="AE63">
        <v>309</v>
      </c>
      <c r="AF63">
        <f>COUNTIF(R:R,AE63)</f>
        <v>0</v>
      </c>
    </row>
    <row r="64" spans="1:32">
      <c r="A64">
        <v>28</v>
      </c>
      <c r="B64">
        <f ca="1">IF(A64&lt;&gt;OFFSET(A64,-1,0),1,OFFSET(B64,-1,0)+1)</f>
        <v>1</v>
      </c>
      <c r="C64" t="str">
        <f t="shared" ref="C64" ca="1" si="140">VLOOKUP(RANDBETWEEN(1,COUNTA(Z:Z)-1),Z:AA,2,0)</f>
        <v>Actor1029m</v>
      </c>
      <c r="D64" t="str">
        <f>IF(ISBLANK(F64),"",
IFERROR(VLOOKUP(F64,[2]ActorTable!$A:$H,MATCH("이름참고",[2]ActorTable!$1:$1,0),0),"캐릭터없음"))</f>
        <v>카츄진</v>
      </c>
      <c r="E64" t="str">
        <f t="shared" ref="E64" ca="1" si="141">IF(AND(B64&lt;=OFFSET(B64,1,0),NOT(ISBLANK(F64))),
IF(F64=OFFSET(F64,1,0),"같음",""),"")</f>
        <v/>
      </c>
      <c r="F64" t="s">
        <v>326</v>
      </c>
      <c r="G64">
        <v>3</v>
      </c>
      <c r="H64">
        <v>6</v>
      </c>
      <c r="I64">
        <v>0</v>
      </c>
      <c r="J64">
        <v>0</v>
      </c>
      <c r="K64">
        <v>15</v>
      </c>
      <c r="L64">
        <v>0</v>
      </c>
      <c r="M64">
        <v>0</v>
      </c>
      <c r="N64">
        <v>0</v>
      </c>
      <c r="O64">
        <v>0</v>
      </c>
      <c r="P64">
        <v>0</v>
      </c>
      <c r="Q64">
        <v>18</v>
      </c>
      <c r="R64">
        <v>352</v>
      </c>
      <c r="S64" t="str">
        <f>IFERROR(VLOOKUP(R64,[2]WingLookTable!$A:$B,2,0),"캐릭터없음")</f>
        <v>Wing_GreenOtherOtherFullFast</v>
      </c>
      <c r="T64">
        <f t="shared" ca="1" si="136"/>
        <v>141</v>
      </c>
      <c r="U64" t="str">
        <f t="shared" ca="1" si="137"/>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0125m","stats":{"tr":3,"trp":6,"str":0,"dex":10,"int":5,"vit":0,"train":0,"wgGr0":0,"wgGr1":0,"wgGr2":0,"wgGr3":18,"wgLk":294}},{"dy":22,"sl":2,"id":"Actor1005m","stats":{"tr":3,"trp":6,"str":0,"dex":5,"int":10,"vit":0,"train":0,"wgGr0":0,"wgGr1":0,"wgGr2":0,"wgGr3":18,"wgLk":199}},{"dy":23,"sl":1,"id":"Actor1141m","stats":{"tr":3,"trp":6,"str":0,"dex":8,"int":7,"vit":0,"train":0,"wgGr0":0,"wgGr1":0,"wgGr2":0,"wgGr3":18,"wgLk":190}},{"dy":23,"sl":2,"id":"Actor0030m","stats":{"tr":3,"trp":6,"str":0,"dex":15,"int":0,"vit":0,"train":0,"wgGr0":0,"wgGr1":0,"wgGr2":0,"wgGr3":18,"wgLk":151}},{"dy":24,"sl":1,"id":"Actor2235m","stats":{"tr":3,"trp":6,"str":5,"dex":10,"int":0,"vit":0,"train":0,"wgGr0":0,"wgGr1":0,"wgGr2":0,"wgGr3":18,"wgLk":226}},{"dy":24,"sl":2,"id":"Actor3117m","stats":{"tr":3,"trp":6,"str":0,"dex":0,"int":15,"vit":0,"train":0,"wgGr0":0,"wgGr1":0,"wgGr2":0,"wgGr3":18,"wgLk":214}},{"dy":25,"sl":1,"id":"Actor0236m","stats":{"tr":3,"trp":6,"str":0,"dex":0,"int":15,"vit":0,"train":0,"wgGr0":0,"wgGr1":0,"wgGr2":0,"wgGr3":18,"wgLk":166}},{"dy":25,"sl":2,"id":"Actor1109m","stats":{"tr":3,"trp":6,"str":15,"dex":0,"int":0,"vit":0,"train":0,"wgGr0":0,"wgGr1":0,"wgGr2":0,"wgGr3":18,"wgLk":264}},{"dy":25,"sl":3,"id":"Actor0024m","stats":{"tr":3,"trp":6,"str":10,"dex":0,"int":0,"vit":5,"train":0,"wgGr0":0,"wgGr1":0,"wgGr2":0,"wgGr3":18,"wgLk":344}},{"dy":26,"sl":1,"id":"Actor3212m","stats":{"tr":3,"trp":6,"str":8,"dex":0,"int":7,"vit":0,"train":0,"wgGr0":0,"wgGr1":0,"wgGr2":0,"wgGr3":18,"wgLk":129}},{"dy":26,"sl":2,"id":"Actor0104m","stats":{"tr":3,"trp":6,"str":8,"dex":7,"int":0,"vit":0,"train":0,"wgGr0":0,"wgGr1":0,"wgGr2":0,"wgGr3":18,"wgLk":284}},{"dy":26,"sl":3,"id":"Actor2011m","stats":{"tr":3,"trp":6,"str":0,"dex":8,"int":7,"vit":0,"train":0,"wgGr0":0,"wgGr1":0,"wgGr2":0,"wgGr3":18,"wgLk":332}},{"dy":27,"sl":1,"id":"Actor1108m","stats":{"tr":3,"trp":6,"str":0,"dex":5,"int":0,"vit":10,"train":0,"wgGr0":0,"wgGr1":0,"wgGr2":0,"wgGr3":18,"wgLk":148}},{"dy":27,"sl":2,"id":"Actor3019m","stats":{"tr":3,"trp":6,"str":0,"dex":5,"int":10,"vit":0,"train":0,"wgGr0":0,"wgGr1":0,"wgGr2":0,"wgGr3":18,"wgLk":154}},{"dy":28,"sl":1,"id":"Actor3117m","stats":{"tr":3,"trp":6,"str":0,"dex":0,"int":15,"vit":0,"train":0,"wgGr0":0,"wgGr1":0,"wgGr2":0,"wgGr3":18,"wgLk":352}}</v>
      </c>
      <c r="V64" t="str">
        <f ca="1">"{"""&amp;A$1&amp;""":"&amp;A64
&amp;","""&amp;B$1&amp;""":"&amp;B64
&amp;IF(LEN(F64)=0,"",","""&amp;F$1&amp;""":"""&amp;F64&amp;"""")
&amp;IF(LEN(F64)=0,"",",""stats"":{")
&amp;IF(LEN(F64)=0,"",""""&amp;G$1&amp;""":"&amp;G64)
&amp;IF(LEN(F64)=0,"",","""&amp;H$1&amp;""":"&amp;H64)
&amp;IF(LEN(F64)=0,"",","""&amp;I$1&amp;""":"&amp;I64)
&amp;IF(LEN(F64)=0,"",","""&amp;J$1&amp;""":"&amp;J64)
&amp;IF(LEN(F64)=0,"",","""&amp;K$1&amp;""":"&amp;K64)
&amp;IF(LEN(F64)=0,"",","""&amp;L$1&amp;""":"&amp;L64)
&amp;IF(LEN(F64)=0,"",","""&amp;M$1&amp;""":"&amp;M64)
&amp;IF(LEN(F64)=0,"",","""&amp;N$1&amp;""":"&amp;N64)
&amp;IF(LEN(F64)=0,"",","""&amp;O$1&amp;""":"&amp;O64)
&amp;IF(LEN(F64)=0,"",","""&amp;P$1&amp;""":"&amp;P64)
&amp;IF(LEN(F64)=0,"",","""&amp;Q$1&amp;""":"&amp;Q64)
&amp;IF(LEN(F64)=0,"",","""&amp;R$1&amp;""":"&amp;R64)
&amp;IF(LEN(F64)=0,"","}")&amp;"}"</f>
        <v>{"dy":28,"sl":1,"id":"Actor3117m","stats":{"tr":3,"trp":6,"str":0,"dex":0,"int":15,"vit":0,"train":0,"wgGr0":0,"wgGr1":0,"wgGr2":0,"wgGr3":18,"wgLk":352}}</v>
      </c>
      <c r="AD64">
        <v>63</v>
      </c>
      <c r="AE64">
        <v>312</v>
      </c>
      <c r="AF64">
        <f>COUNTIF(R:R,AE64)</f>
        <v>1</v>
      </c>
    </row>
    <row r="65" spans="1:32">
      <c r="A65">
        <v>28</v>
      </c>
      <c r="B65">
        <f ca="1">IF(A65&lt;&gt;OFFSET(A65,-1,0),1,OFFSET(B65,-1,0)+1)</f>
        <v>2</v>
      </c>
      <c r="C65" t="str">
        <f t="shared" ref="C65" ca="1" si="142">VLOOKUP(RANDBETWEEN(1,COUNTA(Z:Z)-1),Z:AA,2,0)</f>
        <v>Actor2103m</v>
      </c>
      <c r="D65" t="str">
        <f>IF(ISBLANK(F65),"",
IFERROR(VLOOKUP(F65,[2]ActorTable!$A:$H,MATCH("이름참고",[2]ActorTable!$1:$1,0),0),"캐릭터없음"))</f>
        <v>헤르윈</v>
      </c>
      <c r="E65" t="str">
        <f t="shared" ref="E65" ca="1" si="143">IF(AND(B65&lt;=OFFSET(B65,1,0),NOT(ISBLANK(F65))),
IF(F65=OFFSET(F65,1,0),"같음",""),"")</f>
        <v/>
      </c>
      <c r="F65" t="s">
        <v>365</v>
      </c>
      <c r="G65">
        <v>3</v>
      </c>
      <c r="H65">
        <v>6</v>
      </c>
      <c r="I65">
        <v>7</v>
      </c>
      <c r="J65">
        <v>8</v>
      </c>
      <c r="K65">
        <v>0</v>
      </c>
      <c r="L65">
        <v>0</v>
      </c>
      <c r="M65">
        <v>0</v>
      </c>
      <c r="N65">
        <v>0</v>
      </c>
      <c r="O65">
        <v>0</v>
      </c>
      <c r="P65">
        <v>0</v>
      </c>
      <c r="Q65">
        <v>18</v>
      </c>
      <c r="R65">
        <v>280</v>
      </c>
      <c r="S65" t="str">
        <f>IFERROR(VLOOKUP(R65,[2]WingLookTable!$A:$B,2,0),"캐릭터없음")</f>
        <v>Wing_YellowFullSineStripeSlow</v>
      </c>
      <c r="T65">
        <f t="shared" ref="T65" ca="1" si="144">VLOOKUP(RANDBETWEEN(1,COUNTA(AD:AD)-1),AD:AE,2,0)</f>
        <v>166</v>
      </c>
      <c r="U65" t="str">
        <f t="shared" ref="U65" ca="1" si="145">IF(ROW()=2,V65,OFFSET(U65,-1,0)&amp;IF(LEN(V65)=0,"",","&amp;V65))</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0125m","stats":{"tr":3,"trp":6,"str":0,"dex":10,"int":5,"vit":0,"train":0,"wgGr0":0,"wgGr1":0,"wgGr2":0,"wgGr3":18,"wgLk":294}},{"dy":22,"sl":2,"id":"Actor1005m","stats":{"tr":3,"trp":6,"str":0,"dex":5,"int":10,"vit":0,"train":0,"wgGr0":0,"wgGr1":0,"wgGr2":0,"wgGr3":18,"wgLk":199}},{"dy":23,"sl":1,"id":"Actor1141m","stats":{"tr":3,"trp":6,"str":0,"dex":8,"int":7,"vit":0,"train":0,"wgGr0":0,"wgGr1":0,"wgGr2":0,"wgGr3":18,"wgLk":190}},{"dy":23,"sl":2,"id":"Actor0030m","stats":{"tr":3,"trp":6,"str":0,"dex":15,"int":0,"vit":0,"train":0,"wgGr0":0,"wgGr1":0,"wgGr2":0,"wgGr3":18,"wgLk":151}},{"dy":24,"sl":1,"id":"Actor2235m","stats":{"tr":3,"trp":6,"str":5,"dex":10,"int":0,"vit":0,"train":0,"wgGr0":0,"wgGr1":0,"wgGr2":0,"wgGr3":18,"wgLk":226}},{"dy":24,"sl":2,"id":"Actor3117m","stats":{"tr":3,"trp":6,"str":0,"dex":0,"int":15,"vit":0,"train":0,"wgGr0":0,"wgGr1":0,"wgGr2":0,"wgGr3":18,"wgLk":214}},{"dy":25,"sl":1,"id":"Actor0236m","stats":{"tr":3,"trp":6,"str":0,"dex":0,"int":15,"vit":0,"train":0,"wgGr0":0,"wgGr1":0,"wgGr2":0,"wgGr3":18,"wgLk":166}},{"dy":25,"sl":2,"id":"Actor1109m","stats":{"tr":3,"trp":6,"str":15,"dex":0,"int":0,"vit":0,"train":0,"wgGr0":0,"wgGr1":0,"wgGr2":0,"wgGr3":18,"wgLk":264}},{"dy":25,"sl":3,"id":"Actor0024m","stats":{"tr":3,"trp":6,"str":10,"dex":0,"int":0,"vit":5,"train":0,"wgGr0":0,"wgGr1":0,"wgGr2":0,"wgGr3":18,"wgLk":344}},{"dy":26,"sl":1,"id":"Actor3212m","stats":{"tr":3,"trp":6,"str":8,"dex":0,"int":7,"vit":0,"train":0,"wgGr0":0,"wgGr1":0,"wgGr2":0,"wgGr3":18,"wgLk":129}},{"dy":26,"sl":2,"id":"Actor0104m","stats":{"tr":3,"trp":6,"str":8,"dex":7,"int":0,"vit":0,"train":0,"wgGr0":0,"wgGr1":0,"wgGr2":0,"wgGr3":18,"wgLk":284}},{"dy":26,"sl":3,"id":"Actor2011m","stats":{"tr":3,"trp":6,"str":0,"dex":8,"int":7,"vit":0,"train":0,"wgGr0":0,"wgGr1":0,"wgGr2":0,"wgGr3":18,"wgLk":332}},{"dy":27,"sl":1,"id":"Actor1108m","stats":{"tr":3,"trp":6,"str":0,"dex":5,"int":0,"vit":10,"train":0,"wgGr0":0,"wgGr1":0,"wgGr2":0,"wgGr3":18,"wgLk":148}},{"dy":27,"sl":2,"id":"Actor3019m","stats":{"tr":3,"trp":6,"str":0,"dex":5,"int":10,"vit":0,"train":0,"wgGr0":0,"wgGr1":0,"wgGr2":0,"wgGr3":18,"wgLk":154}},{"dy":28,"sl":1,"id":"Actor3117m","stats":{"tr":3,"trp":6,"str":0,"dex":0,"int":15,"vit":0,"train":0,"wgGr0":0,"wgGr1":0,"wgGr2":0,"wgGr3":18,"wgLk":352}},{"dy":28,"sl":2,"id":"Actor0007m","stats":{"tr":3,"trp":6,"str":7,"dex":8,"int":0,"vit":0,"train":0,"wgGr0":0,"wgGr1":0,"wgGr2":0,"wgGr3":18,"wgLk":280}}</v>
      </c>
      <c r="V65" t="str">
        <f ca="1">"{"""&amp;A$1&amp;""":"&amp;A65
&amp;","""&amp;B$1&amp;""":"&amp;B65
&amp;IF(LEN(F65)=0,"",","""&amp;F$1&amp;""":"""&amp;F65&amp;"""")
&amp;IF(LEN(F65)=0,"",",""stats"":{")
&amp;IF(LEN(F65)=0,"",""""&amp;G$1&amp;""":"&amp;G65)
&amp;IF(LEN(F65)=0,"",","""&amp;H$1&amp;""":"&amp;H65)
&amp;IF(LEN(F65)=0,"",","""&amp;I$1&amp;""":"&amp;I65)
&amp;IF(LEN(F65)=0,"",","""&amp;J$1&amp;""":"&amp;J65)
&amp;IF(LEN(F65)=0,"",","""&amp;K$1&amp;""":"&amp;K65)
&amp;IF(LEN(F65)=0,"",","""&amp;L$1&amp;""":"&amp;L65)
&amp;IF(LEN(F65)=0,"",","""&amp;M$1&amp;""":"&amp;M65)
&amp;IF(LEN(F65)=0,"",","""&amp;N$1&amp;""":"&amp;N65)
&amp;IF(LEN(F65)=0,"",","""&amp;O$1&amp;""":"&amp;O65)
&amp;IF(LEN(F65)=0,"",","""&amp;P$1&amp;""":"&amp;P65)
&amp;IF(LEN(F65)=0,"",","""&amp;Q$1&amp;""":"&amp;Q65)
&amp;IF(LEN(F65)=0,"",","""&amp;R$1&amp;""":"&amp;R65)
&amp;IF(LEN(F65)=0,"","}")&amp;"}"</f>
        <v>{"dy":28,"sl":2,"id":"Actor0007m","stats":{"tr":3,"trp":6,"str":7,"dex":8,"int":0,"vit":0,"train":0,"wgGr0":0,"wgGr1":0,"wgGr2":0,"wgGr3":18,"wgLk":280}}</v>
      </c>
      <c r="AD65">
        <v>64</v>
      </c>
      <c r="AE65">
        <v>315</v>
      </c>
      <c r="AF65">
        <f>COUNTIF(R:R,AE65)</f>
        <v>1</v>
      </c>
    </row>
    <row r="66" spans="1:32">
      <c r="A66">
        <v>29</v>
      </c>
      <c r="B66">
        <f t="shared" ref="B66:B71" ca="1" si="146">IF(A66&lt;&gt;OFFSET(A66,-1,0),1,OFFSET(B66,-1,0)+1)</f>
        <v>1</v>
      </c>
      <c r="C66" t="str">
        <f t="shared" ca="1" si="86"/>
        <v>Actor2010m</v>
      </c>
      <c r="D66" t="str">
        <f>IF(ISBLANK(F66),"",
IFERROR(VLOOKUP(F66,[2]ActorTable!$A:$H,MATCH("이름참고",[2]ActorTable!$1:$1,0),0),"캐릭터없음"))</f>
        <v>프리스</v>
      </c>
      <c r="E66" t="str">
        <f t="shared" ca="1" si="87"/>
        <v/>
      </c>
      <c r="F66" t="s">
        <v>332</v>
      </c>
      <c r="G66">
        <v>3</v>
      </c>
      <c r="H66">
        <v>6</v>
      </c>
      <c r="I66">
        <v>0</v>
      </c>
      <c r="J66">
        <v>8</v>
      </c>
      <c r="K66">
        <v>7</v>
      </c>
      <c r="L66">
        <v>0</v>
      </c>
      <c r="M66">
        <v>0</v>
      </c>
      <c r="N66">
        <v>0</v>
      </c>
      <c r="O66">
        <v>0</v>
      </c>
      <c r="P66">
        <v>0</v>
      </c>
      <c r="Q66">
        <v>18</v>
      </c>
      <c r="R66">
        <v>363</v>
      </c>
      <c r="S66" t="str">
        <f>IFERROR(VLOOKUP(R66,[2]WingLookTable!$A:$B,2,0),"캐릭터없음")</f>
        <v>Wing_PinkOtherFullOtherFast</v>
      </c>
      <c r="T66">
        <f t="shared" ca="1" si="98"/>
        <v>202</v>
      </c>
      <c r="U66" t="str">
        <f t="shared" ca="1" si="4"/>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0125m","stats":{"tr":3,"trp":6,"str":0,"dex":10,"int":5,"vit":0,"train":0,"wgGr0":0,"wgGr1":0,"wgGr2":0,"wgGr3":18,"wgLk":294}},{"dy":22,"sl":2,"id":"Actor1005m","stats":{"tr":3,"trp":6,"str":0,"dex":5,"int":10,"vit":0,"train":0,"wgGr0":0,"wgGr1":0,"wgGr2":0,"wgGr3":18,"wgLk":199}},{"dy":23,"sl":1,"id":"Actor1141m","stats":{"tr":3,"trp":6,"str":0,"dex":8,"int":7,"vit":0,"train":0,"wgGr0":0,"wgGr1":0,"wgGr2":0,"wgGr3":18,"wgLk":190}},{"dy":23,"sl":2,"id":"Actor0030m","stats":{"tr":3,"trp":6,"str":0,"dex":15,"int":0,"vit":0,"train":0,"wgGr0":0,"wgGr1":0,"wgGr2":0,"wgGr3":18,"wgLk":151}},{"dy":24,"sl":1,"id":"Actor2235m","stats":{"tr":3,"trp":6,"str":5,"dex":10,"int":0,"vit":0,"train":0,"wgGr0":0,"wgGr1":0,"wgGr2":0,"wgGr3":18,"wgLk":226}},{"dy":24,"sl":2,"id":"Actor3117m","stats":{"tr":3,"trp":6,"str":0,"dex":0,"int":15,"vit":0,"train":0,"wgGr0":0,"wgGr1":0,"wgGr2":0,"wgGr3":18,"wgLk":214}},{"dy":25,"sl":1,"id":"Actor0236m","stats":{"tr":3,"trp":6,"str":0,"dex":0,"int":15,"vit":0,"train":0,"wgGr0":0,"wgGr1":0,"wgGr2":0,"wgGr3":18,"wgLk":166}},{"dy":25,"sl":2,"id":"Actor1109m","stats":{"tr":3,"trp":6,"str":15,"dex":0,"int":0,"vit":0,"train":0,"wgGr0":0,"wgGr1":0,"wgGr2":0,"wgGr3":18,"wgLk":264}},{"dy":25,"sl":3,"id":"Actor0024m","stats":{"tr":3,"trp":6,"str":10,"dex":0,"int":0,"vit":5,"train":0,"wgGr0":0,"wgGr1":0,"wgGr2":0,"wgGr3":18,"wgLk":344}},{"dy":26,"sl":1,"id":"Actor3212m","stats":{"tr":3,"trp":6,"str":8,"dex":0,"int":7,"vit":0,"train":0,"wgGr0":0,"wgGr1":0,"wgGr2":0,"wgGr3":18,"wgLk":129}},{"dy":26,"sl":2,"id":"Actor0104m","stats":{"tr":3,"trp":6,"str":8,"dex":7,"int":0,"vit":0,"train":0,"wgGr0":0,"wgGr1":0,"wgGr2":0,"wgGr3":18,"wgLk":284}},{"dy":26,"sl":3,"id":"Actor2011m","stats":{"tr":3,"trp":6,"str":0,"dex":8,"int":7,"vit":0,"train":0,"wgGr0":0,"wgGr1":0,"wgGr2":0,"wgGr3":18,"wgLk":332}},{"dy":27,"sl":1,"id":"Actor1108m","stats":{"tr":3,"trp":6,"str":0,"dex":5,"int":0,"vit":10,"train":0,"wgGr0":0,"wgGr1":0,"wgGr2":0,"wgGr3":18,"wgLk":148}},{"dy":27,"sl":2,"id":"Actor3019m","stats":{"tr":3,"trp":6,"str":0,"dex":5,"int":10,"vit":0,"train":0,"wgGr0":0,"wgGr1":0,"wgGr2":0,"wgGr3":18,"wgLk":154}},{"dy":28,"sl":1,"id":"Actor3117m","stats":{"tr":3,"trp":6,"str":0,"dex":0,"int":15,"vit":0,"train":0,"wgGr0":0,"wgGr1":0,"wgGr2":0,"wgGr3":18,"wgLk":352}},{"dy":28,"sl":2,"id":"Actor0007m","stats":{"tr":3,"trp":6,"str":7,"dex":8,"int":0,"vit":0,"train":0,"wgGr0":0,"wgGr1":0,"wgGr2":0,"wgGr3":18,"wgLk":280}},{"dy":29,"sl":1,"id":"Actor0125m","stats":{"tr":3,"trp":6,"str":0,"dex":8,"int":7,"vit":0,"train":0,"wgGr0":0,"wgGr1":0,"wgGr2":0,"wgGr3":18,"wgLk":363}}</v>
      </c>
      <c r="V66" t="str">
        <f ca="1">"{"""&amp;A$1&amp;""":"&amp;A66
&amp;","""&amp;B$1&amp;""":"&amp;B66
&amp;IF(LEN(F66)=0,"",","""&amp;F$1&amp;""":"""&amp;F66&amp;"""")
&amp;IF(LEN(F66)=0,"",",""stats"":{")
&amp;IF(LEN(F66)=0,"",""""&amp;G$1&amp;""":"&amp;G66)
&amp;IF(LEN(F66)=0,"",","""&amp;H$1&amp;""":"&amp;H66)
&amp;IF(LEN(F66)=0,"",","""&amp;I$1&amp;""":"&amp;I66)
&amp;IF(LEN(F66)=0,"",","""&amp;J$1&amp;""":"&amp;J66)
&amp;IF(LEN(F66)=0,"",","""&amp;K$1&amp;""":"&amp;K66)
&amp;IF(LEN(F66)=0,"",","""&amp;L$1&amp;""":"&amp;L66)
&amp;IF(LEN(F66)=0,"",","""&amp;M$1&amp;""":"&amp;M66)
&amp;IF(LEN(F66)=0,"",","""&amp;N$1&amp;""":"&amp;N66)
&amp;IF(LEN(F66)=0,"",","""&amp;O$1&amp;""":"&amp;O66)
&amp;IF(LEN(F66)=0,"",","""&amp;P$1&amp;""":"&amp;P66)
&amp;IF(LEN(F66)=0,"",","""&amp;Q$1&amp;""":"&amp;Q66)
&amp;IF(LEN(F66)=0,"",","""&amp;R$1&amp;""":"&amp;R66)
&amp;IF(LEN(F66)=0,"","}")&amp;"}"</f>
        <v>{"dy":29,"sl":1,"id":"Actor0125m","stats":{"tr":3,"trp":6,"str":0,"dex":8,"int":7,"vit":0,"train":0,"wgGr0":0,"wgGr1":0,"wgGr2":0,"wgGr3":18,"wgLk":363}}</v>
      </c>
      <c r="AD66">
        <v>65</v>
      </c>
      <c r="AE66">
        <v>318</v>
      </c>
      <c r="AF66">
        <f>COUNTIF(R:R,AE66)</f>
        <v>0</v>
      </c>
    </row>
    <row r="67" spans="1:32">
      <c r="A67">
        <v>29</v>
      </c>
      <c r="B67">
        <f t="shared" ca="1" si="146"/>
        <v>2</v>
      </c>
      <c r="C67" t="str">
        <f t="shared" ref="C67" ca="1" si="147">VLOOKUP(RANDBETWEEN(1,COUNTA(Z:Z)-1),Z:AA,2,0)</f>
        <v>Actor1109m</v>
      </c>
      <c r="D67" t="str">
        <f>IF(ISBLANK(F67),"",
IFERROR(VLOOKUP(F67,[2]ActorTable!$A:$H,MATCH("이름참고",[2]ActorTable!$1:$1,0),0),"캐릭터없음"))</f>
        <v>그루퍼스</v>
      </c>
      <c r="E67" t="str">
        <f t="shared" ref="E67" ca="1" si="148">IF(AND(B67&lt;=OFFSET(B67,1,0),NOT(ISBLANK(F67))),
IF(F67=OFFSET(F67,1,0),"같음",""),"")</f>
        <v/>
      </c>
      <c r="F67" t="s">
        <v>320</v>
      </c>
      <c r="G67">
        <v>3</v>
      </c>
      <c r="H67">
        <v>6</v>
      </c>
      <c r="I67">
        <v>0</v>
      </c>
      <c r="J67">
        <v>0</v>
      </c>
      <c r="K67">
        <v>15</v>
      </c>
      <c r="L67">
        <v>0</v>
      </c>
      <c r="M67">
        <v>0</v>
      </c>
      <c r="N67">
        <v>0</v>
      </c>
      <c r="O67">
        <v>0</v>
      </c>
      <c r="P67">
        <v>0</v>
      </c>
      <c r="Q67">
        <v>18</v>
      </c>
      <c r="R67">
        <v>340</v>
      </c>
      <c r="S67" t="str">
        <f>IFERROR(VLOOKUP(R67,[2]WingLookTable!$A:$B,2,0),"캐릭터없음")</f>
        <v>Wing_DustRedStripeFullOtherSlow</v>
      </c>
      <c r="T67">
        <f t="shared" ref="T67" ca="1" si="149">VLOOKUP(RANDBETWEEN(1,COUNTA(AD:AD)-1),AD:AE,2,0)</f>
        <v>260</v>
      </c>
      <c r="U67" t="str">
        <f t="shared" ref="U67" ca="1" si="150">IF(ROW()=2,V67,OFFSET(U67,-1,0)&amp;IF(LEN(V67)=0,"",","&amp;V67))</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0125m","stats":{"tr":3,"trp":6,"str":0,"dex":10,"int":5,"vit":0,"train":0,"wgGr0":0,"wgGr1":0,"wgGr2":0,"wgGr3":18,"wgLk":294}},{"dy":22,"sl":2,"id":"Actor1005m","stats":{"tr":3,"trp":6,"str":0,"dex":5,"int":10,"vit":0,"train":0,"wgGr0":0,"wgGr1":0,"wgGr2":0,"wgGr3":18,"wgLk":199}},{"dy":23,"sl":1,"id":"Actor1141m","stats":{"tr":3,"trp":6,"str":0,"dex":8,"int":7,"vit":0,"train":0,"wgGr0":0,"wgGr1":0,"wgGr2":0,"wgGr3":18,"wgLk":190}},{"dy":23,"sl":2,"id":"Actor0030m","stats":{"tr":3,"trp":6,"str":0,"dex":15,"int":0,"vit":0,"train":0,"wgGr0":0,"wgGr1":0,"wgGr2":0,"wgGr3":18,"wgLk":151}},{"dy":24,"sl":1,"id":"Actor2235m","stats":{"tr":3,"trp":6,"str":5,"dex":10,"int":0,"vit":0,"train":0,"wgGr0":0,"wgGr1":0,"wgGr2":0,"wgGr3":18,"wgLk":226}},{"dy":24,"sl":2,"id":"Actor3117m","stats":{"tr":3,"trp":6,"str":0,"dex":0,"int":15,"vit":0,"train":0,"wgGr0":0,"wgGr1":0,"wgGr2":0,"wgGr3":18,"wgLk":214}},{"dy":25,"sl":1,"id":"Actor0236m","stats":{"tr":3,"trp":6,"str":0,"dex":0,"int":15,"vit":0,"train":0,"wgGr0":0,"wgGr1":0,"wgGr2":0,"wgGr3":18,"wgLk":166}},{"dy":25,"sl":2,"id":"Actor1109m","stats":{"tr":3,"trp":6,"str":15,"dex":0,"int":0,"vit":0,"train":0,"wgGr0":0,"wgGr1":0,"wgGr2":0,"wgGr3":18,"wgLk":264}},{"dy":25,"sl":3,"id":"Actor0024m","stats":{"tr":3,"trp":6,"str":10,"dex":0,"int":0,"vit":5,"train":0,"wgGr0":0,"wgGr1":0,"wgGr2":0,"wgGr3":18,"wgLk":344}},{"dy":26,"sl":1,"id":"Actor3212m","stats":{"tr":3,"trp":6,"str":8,"dex":0,"int":7,"vit":0,"train":0,"wgGr0":0,"wgGr1":0,"wgGr2":0,"wgGr3":18,"wgLk":129}},{"dy":26,"sl":2,"id":"Actor0104m","stats":{"tr":3,"trp":6,"str":8,"dex":7,"int":0,"vit":0,"train":0,"wgGr0":0,"wgGr1":0,"wgGr2":0,"wgGr3":18,"wgLk":284}},{"dy":26,"sl":3,"id":"Actor2011m","stats":{"tr":3,"trp":6,"str":0,"dex":8,"int":7,"vit":0,"train":0,"wgGr0":0,"wgGr1":0,"wgGr2":0,"wgGr3":18,"wgLk":332}},{"dy":27,"sl":1,"id":"Actor1108m","stats":{"tr":3,"trp":6,"str":0,"dex":5,"int":0,"vit":10,"train":0,"wgGr0":0,"wgGr1":0,"wgGr2":0,"wgGr3":18,"wgLk":148}},{"dy":27,"sl":2,"id":"Actor3019m","stats":{"tr":3,"trp":6,"str":0,"dex":5,"int":10,"vit":0,"train":0,"wgGr0":0,"wgGr1":0,"wgGr2":0,"wgGr3":18,"wgLk":154}},{"dy":28,"sl":1,"id":"Actor3117m","stats":{"tr":3,"trp":6,"str":0,"dex":0,"int":15,"vit":0,"train":0,"wgGr0":0,"wgGr1":0,"wgGr2":0,"wgGr3":18,"wgLk":352}},{"dy":28,"sl":2,"id":"Actor0007m","stats":{"tr":3,"trp":6,"str":7,"dex":8,"int":0,"vit":0,"train":0,"wgGr0":0,"wgGr1":0,"wgGr2":0,"wgGr3":18,"wgLk":280}},{"dy":29,"sl":1,"id":"Actor0125m","stats":{"tr":3,"trp":6,"str":0,"dex":8,"int":7,"vit":0,"train":0,"wgGr0":0,"wgGr1":0,"wgGr2":0,"wgGr3":18,"wgLk":363}},{"dy":29,"sl":2,"id":"Actor2010m","stats":{"tr":3,"trp":6,"str":0,"dex":0,"int":15,"vit":0,"train":0,"wgGr0":0,"wgGr1":0,"wgGr2":0,"wgGr3":18,"wgLk":340}}</v>
      </c>
      <c r="V67" t="str">
        <f ca="1">"{"""&amp;A$1&amp;""":"&amp;A67
&amp;","""&amp;B$1&amp;""":"&amp;B67
&amp;IF(LEN(F67)=0,"",","""&amp;F$1&amp;""":"""&amp;F67&amp;"""")
&amp;IF(LEN(F67)=0,"",",""stats"":{")
&amp;IF(LEN(F67)=0,"",""""&amp;G$1&amp;""":"&amp;G67)
&amp;IF(LEN(F67)=0,"",","""&amp;H$1&amp;""":"&amp;H67)
&amp;IF(LEN(F67)=0,"",","""&amp;I$1&amp;""":"&amp;I67)
&amp;IF(LEN(F67)=0,"",","""&amp;J$1&amp;""":"&amp;J67)
&amp;IF(LEN(F67)=0,"",","""&amp;K$1&amp;""":"&amp;K67)
&amp;IF(LEN(F67)=0,"",","""&amp;L$1&amp;""":"&amp;L67)
&amp;IF(LEN(F67)=0,"",","""&amp;M$1&amp;""":"&amp;M67)
&amp;IF(LEN(F67)=0,"",","""&amp;N$1&amp;""":"&amp;N67)
&amp;IF(LEN(F67)=0,"",","""&amp;O$1&amp;""":"&amp;O67)
&amp;IF(LEN(F67)=0,"",","""&amp;P$1&amp;""":"&amp;P67)
&amp;IF(LEN(F67)=0,"",","""&amp;Q$1&amp;""":"&amp;Q67)
&amp;IF(LEN(F67)=0,"",","""&amp;R$1&amp;""":"&amp;R67)
&amp;IF(LEN(F67)=0,"","}")&amp;"}"</f>
        <v>{"dy":29,"sl":2,"id":"Actor2010m","stats":{"tr":3,"trp":6,"str":0,"dex":0,"int":15,"vit":0,"train":0,"wgGr0":0,"wgGr1":0,"wgGr2":0,"wgGr3":18,"wgLk":340}}</v>
      </c>
      <c r="AD67">
        <v>66</v>
      </c>
      <c r="AE67">
        <v>321</v>
      </c>
      <c r="AF67">
        <f>COUNTIF(R:R,AE67)</f>
        <v>1</v>
      </c>
    </row>
    <row r="68" spans="1:32">
      <c r="A68">
        <v>30</v>
      </c>
      <c r="B68">
        <f t="shared" ca="1" si="146"/>
        <v>1</v>
      </c>
      <c r="C68" t="str">
        <f t="shared" ca="1" si="86"/>
        <v>Actor0125m</v>
      </c>
      <c r="D68" t="str">
        <f>IF(ISBLANK(F68),"",
IFERROR(VLOOKUP(F68,[2]ActorTable!$A:$H,MATCH("이름참고",[2]ActorTable!$1:$1,0),0),"캐릭터없음"))</f>
        <v>슬로니카</v>
      </c>
      <c r="E68" t="str">
        <f t="shared" ca="1" si="87"/>
        <v/>
      </c>
      <c r="F68" t="s">
        <v>361</v>
      </c>
      <c r="G68">
        <v>3</v>
      </c>
      <c r="H68">
        <v>6</v>
      </c>
      <c r="I68">
        <v>0</v>
      </c>
      <c r="J68">
        <v>5</v>
      </c>
      <c r="K68">
        <v>10</v>
      </c>
      <c r="L68">
        <v>0</v>
      </c>
      <c r="M68">
        <v>0</v>
      </c>
      <c r="N68">
        <v>0</v>
      </c>
      <c r="O68">
        <v>0</v>
      </c>
      <c r="P68">
        <v>0</v>
      </c>
      <c r="Q68">
        <v>18</v>
      </c>
      <c r="R68">
        <v>303</v>
      </c>
      <c r="S68" t="str">
        <f>IFERROR(VLOOKUP(R68,[2]WingLookTable!$A:$B,2,0),"캐릭터없음")</f>
        <v>Wing_DustFireOtherOtherStripeFast</v>
      </c>
      <c r="T68">
        <f t="shared" ca="1" si="98"/>
        <v>244</v>
      </c>
      <c r="U68" t="str">
        <f t="shared" ca="1" si="4"/>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0125m","stats":{"tr":3,"trp":6,"str":0,"dex":10,"int":5,"vit":0,"train":0,"wgGr0":0,"wgGr1":0,"wgGr2":0,"wgGr3":18,"wgLk":294}},{"dy":22,"sl":2,"id":"Actor1005m","stats":{"tr":3,"trp":6,"str":0,"dex":5,"int":10,"vit":0,"train":0,"wgGr0":0,"wgGr1":0,"wgGr2":0,"wgGr3":18,"wgLk":199}},{"dy":23,"sl":1,"id":"Actor1141m","stats":{"tr":3,"trp":6,"str":0,"dex":8,"int":7,"vit":0,"train":0,"wgGr0":0,"wgGr1":0,"wgGr2":0,"wgGr3":18,"wgLk":190}},{"dy":23,"sl":2,"id":"Actor0030m","stats":{"tr":3,"trp":6,"str":0,"dex":15,"int":0,"vit":0,"train":0,"wgGr0":0,"wgGr1":0,"wgGr2":0,"wgGr3":18,"wgLk":151}},{"dy":24,"sl":1,"id":"Actor2235m","stats":{"tr":3,"trp":6,"str":5,"dex":10,"int":0,"vit":0,"train":0,"wgGr0":0,"wgGr1":0,"wgGr2":0,"wgGr3":18,"wgLk":226}},{"dy":24,"sl":2,"id":"Actor3117m","stats":{"tr":3,"trp":6,"str":0,"dex":0,"int":15,"vit":0,"train":0,"wgGr0":0,"wgGr1":0,"wgGr2":0,"wgGr3":18,"wgLk":214}},{"dy":25,"sl":1,"id":"Actor0236m","stats":{"tr":3,"trp":6,"str":0,"dex":0,"int":15,"vit":0,"train":0,"wgGr0":0,"wgGr1":0,"wgGr2":0,"wgGr3":18,"wgLk":166}},{"dy":25,"sl":2,"id":"Actor1109m","stats":{"tr":3,"trp":6,"str":15,"dex":0,"int":0,"vit":0,"train":0,"wgGr0":0,"wgGr1":0,"wgGr2":0,"wgGr3":18,"wgLk":264}},{"dy":25,"sl":3,"id":"Actor0024m","stats":{"tr":3,"trp":6,"str":10,"dex":0,"int":0,"vit":5,"train":0,"wgGr0":0,"wgGr1":0,"wgGr2":0,"wgGr3":18,"wgLk":344}},{"dy":26,"sl":1,"id":"Actor3212m","stats":{"tr":3,"trp":6,"str":8,"dex":0,"int":7,"vit":0,"train":0,"wgGr0":0,"wgGr1":0,"wgGr2":0,"wgGr3":18,"wgLk":129}},{"dy":26,"sl":2,"id":"Actor0104m","stats":{"tr":3,"trp":6,"str":8,"dex":7,"int":0,"vit":0,"train":0,"wgGr0":0,"wgGr1":0,"wgGr2":0,"wgGr3":18,"wgLk":284}},{"dy":26,"sl":3,"id":"Actor2011m","stats":{"tr":3,"trp":6,"str":0,"dex":8,"int":7,"vit":0,"train":0,"wgGr0":0,"wgGr1":0,"wgGr2":0,"wgGr3":18,"wgLk":332}},{"dy":27,"sl":1,"id":"Actor1108m","stats":{"tr":3,"trp":6,"str":0,"dex":5,"int":0,"vit":10,"train":0,"wgGr0":0,"wgGr1":0,"wgGr2":0,"wgGr3":18,"wgLk":148}},{"dy":27,"sl":2,"id":"Actor3019m","stats":{"tr":3,"trp":6,"str":0,"dex":5,"int":10,"vit":0,"train":0,"wgGr0":0,"wgGr1":0,"wgGr2":0,"wgGr3":18,"wgLk":154}},{"dy":28,"sl":1,"id":"Actor3117m","stats":{"tr":3,"trp":6,"str":0,"dex":0,"int":15,"vit":0,"train":0,"wgGr0":0,"wgGr1":0,"wgGr2":0,"wgGr3":18,"wgLk":352}},{"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v>
      </c>
      <c r="V68" t="str">
        <f ca="1">"{"""&amp;A$1&amp;""":"&amp;A68
&amp;","""&amp;B$1&amp;""":"&amp;B68
&amp;IF(LEN(F68)=0,"",","""&amp;F$1&amp;""":"""&amp;F68&amp;"""")
&amp;IF(LEN(F68)=0,"",",""stats"":{")
&amp;IF(LEN(F68)=0,"",""""&amp;G$1&amp;""":"&amp;G68)
&amp;IF(LEN(F68)=0,"",","""&amp;H$1&amp;""":"&amp;H68)
&amp;IF(LEN(F68)=0,"",","""&amp;I$1&amp;""":"&amp;I68)
&amp;IF(LEN(F68)=0,"",","""&amp;J$1&amp;""":"&amp;J68)
&amp;IF(LEN(F68)=0,"",","""&amp;K$1&amp;""":"&amp;K68)
&amp;IF(LEN(F68)=0,"",","""&amp;L$1&amp;""":"&amp;L68)
&amp;IF(LEN(F68)=0,"",","""&amp;M$1&amp;""":"&amp;M68)
&amp;IF(LEN(F68)=0,"",","""&amp;N$1&amp;""":"&amp;N68)
&amp;IF(LEN(F68)=0,"",","""&amp;O$1&amp;""":"&amp;O68)
&amp;IF(LEN(F68)=0,"",","""&amp;P$1&amp;""":"&amp;P68)
&amp;IF(LEN(F68)=0,"",","""&amp;Q$1&amp;""":"&amp;Q68)
&amp;IF(LEN(F68)=0,"",","""&amp;R$1&amp;""":"&amp;R68)
&amp;IF(LEN(F68)=0,"","}")&amp;"}"</f>
        <v>{"dy":30,"sl":1,"id":"Actor3114m","stats":{"tr":3,"trp":6,"str":0,"dex":5,"int":10,"vit":0,"train":0,"wgGr0":0,"wgGr1":0,"wgGr2":0,"wgGr3":18,"wgLk":303}}</v>
      </c>
      <c r="AD68">
        <v>67</v>
      </c>
      <c r="AE68">
        <v>324</v>
      </c>
      <c r="AF68">
        <f>COUNTIF(R:R,AE68)</f>
        <v>1</v>
      </c>
    </row>
    <row r="69" spans="1:32">
      <c r="A69">
        <v>30</v>
      </c>
      <c r="B69">
        <f t="shared" ca="1" si="146"/>
        <v>2</v>
      </c>
      <c r="C69" t="str">
        <f t="shared" ref="C69" ca="1" si="151">VLOOKUP(RANDBETWEEN(1,COUNTA(Z:Z)-1),Z:AA,2,0)</f>
        <v>Actor1029m</v>
      </c>
      <c r="D69" t="str">
        <f>IF(ISBLANK(F69),"",
IFERROR(VLOOKUP(F69,[2]ActorTable!$A:$H,MATCH("이름참고",[2]ActorTable!$1:$1,0),0),"캐릭터없음"))</f>
        <v>에이잭</v>
      </c>
      <c r="E69" t="str">
        <f t="shared" ref="E69" ca="1" si="152">IF(AND(B69&lt;=OFFSET(B69,1,0),NOT(ISBLANK(F69))),
IF(F69=OFFSET(F69,1,0),"같음",""),"")</f>
        <v/>
      </c>
      <c r="F69" t="s">
        <v>405</v>
      </c>
      <c r="G69">
        <v>3</v>
      </c>
      <c r="H69">
        <v>6</v>
      </c>
      <c r="I69">
        <v>5</v>
      </c>
      <c r="J69">
        <v>5</v>
      </c>
      <c r="K69">
        <v>0</v>
      </c>
      <c r="L69">
        <v>5</v>
      </c>
      <c r="M69">
        <v>0</v>
      </c>
      <c r="N69">
        <v>0</v>
      </c>
      <c r="O69">
        <v>0</v>
      </c>
      <c r="P69">
        <v>0</v>
      </c>
      <c r="Q69">
        <v>18</v>
      </c>
      <c r="R69">
        <v>172</v>
      </c>
      <c r="S69" t="str">
        <f>IFERROR(VLOOKUP(R69,[2]WingLookTable!$A:$B,2,0),"캐릭터없음")</f>
        <v>Wing_DustMultiSineOtherFullSlow</v>
      </c>
      <c r="T69">
        <f t="shared" ref="T69" ca="1" si="153">VLOOKUP(RANDBETWEEN(1,COUNTA(AD:AD)-1),AD:AE,2,0)</f>
        <v>169</v>
      </c>
      <c r="U69" t="str">
        <f t="shared" ref="U69" ca="1" si="154">IF(ROW()=2,V69,OFFSET(U69,-1,0)&amp;IF(LEN(V69)=0,"",","&amp;V69))</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0125m","stats":{"tr":3,"trp":6,"str":0,"dex":10,"int":5,"vit":0,"train":0,"wgGr0":0,"wgGr1":0,"wgGr2":0,"wgGr3":18,"wgLk":294}},{"dy":22,"sl":2,"id":"Actor1005m","stats":{"tr":3,"trp":6,"str":0,"dex":5,"int":10,"vit":0,"train":0,"wgGr0":0,"wgGr1":0,"wgGr2":0,"wgGr3":18,"wgLk":199}},{"dy":23,"sl":1,"id":"Actor1141m","stats":{"tr":3,"trp":6,"str":0,"dex":8,"int":7,"vit":0,"train":0,"wgGr0":0,"wgGr1":0,"wgGr2":0,"wgGr3":18,"wgLk":190}},{"dy":23,"sl":2,"id":"Actor0030m","stats":{"tr":3,"trp":6,"str":0,"dex":15,"int":0,"vit":0,"train":0,"wgGr0":0,"wgGr1":0,"wgGr2":0,"wgGr3":18,"wgLk":151}},{"dy":24,"sl":1,"id":"Actor2235m","stats":{"tr":3,"trp":6,"str":5,"dex":10,"int":0,"vit":0,"train":0,"wgGr0":0,"wgGr1":0,"wgGr2":0,"wgGr3":18,"wgLk":226}},{"dy":24,"sl":2,"id":"Actor3117m","stats":{"tr":3,"trp":6,"str":0,"dex":0,"int":15,"vit":0,"train":0,"wgGr0":0,"wgGr1":0,"wgGr2":0,"wgGr3":18,"wgLk":214}},{"dy":25,"sl":1,"id":"Actor0236m","stats":{"tr":3,"trp":6,"str":0,"dex":0,"int":15,"vit":0,"train":0,"wgGr0":0,"wgGr1":0,"wgGr2":0,"wgGr3":18,"wgLk":166}},{"dy":25,"sl":2,"id":"Actor1109m","stats":{"tr":3,"trp":6,"str":15,"dex":0,"int":0,"vit":0,"train":0,"wgGr0":0,"wgGr1":0,"wgGr2":0,"wgGr3":18,"wgLk":264}},{"dy":25,"sl":3,"id":"Actor0024m","stats":{"tr":3,"trp":6,"str":10,"dex":0,"int":0,"vit":5,"train":0,"wgGr0":0,"wgGr1":0,"wgGr2":0,"wgGr3":18,"wgLk":344}},{"dy":26,"sl":1,"id":"Actor3212m","stats":{"tr":3,"trp":6,"str":8,"dex":0,"int":7,"vit":0,"train":0,"wgGr0":0,"wgGr1":0,"wgGr2":0,"wgGr3":18,"wgLk":129}},{"dy":26,"sl":2,"id":"Actor0104m","stats":{"tr":3,"trp":6,"str":8,"dex":7,"int":0,"vit":0,"train":0,"wgGr0":0,"wgGr1":0,"wgGr2":0,"wgGr3":18,"wgLk":284}},{"dy":26,"sl":3,"id":"Actor2011m","stats":{"tr":3,"trp":6,"str":0,"dex":8,"int":7,"vit":0,"train":0,"wgGr0":0,"wgGr1":0,"wgGr2":0,"wgGr3":18,"wgLk":332}},{"dy":27,"sl":1,"id":"Actor1108m","stats":{"tr":3,"trp":6,"str":0,"dex":5,"int":0,"vit":10,"train":0,"wgGr0":0,"wgGr1":0,"wgGr2":0,"wgGr3":18,"wgLk":148}},{"dy":27,"sl":2,"id":"Actor3019m","stats":{"tr":3,"trp":6,"str":0,"dex":5,"int":10,"vit":0,"train":0,"wgGr0":0,"wgGr1":0,"wgGr2":0,"wgGr3":18,"wgLk":154}},{"dy":28,"sl":1,"id":"Actor3117m","stats":{"tr":3,"trp":6,"str":0,"dex":0,"int":15,"vit":0,"train":0,"wgGr0":0,"wgGr1":0,"wgGr2":0,"wgGr3":18,"wgLk":352}},{"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v>
      </c>
      <c r="V69" t="str">
        <f ca="1">"{"""&amp;A$1&amp;""":"&amp;A69
&amp;","""&amp;B$1&amp;""":"&amp;B69
&amp;IF(LEN(F69)=0,"",","""&amp;F$1&amp;""":"""&amp;F69&amp;"""")
&amp;IF(LEN(F69)=0,"",",""stats"":{")
&amp;IF(LEN(F69)=0,"",""""&amp;G$1&amp;""":"&amp;G69)
&amp;IF(LEN(F69)=0,"",","""&amp;H$1&amp;""":"&amp;H69)
&amp;IF(LEN(F69)=0,"",","""&amp;I$1&amp;""":"&amp;I69)
&amp;IF(LEN(F69)=0,"",","""&amp;J$1&amp;""":"&amp;J69)
&amp;IF(LEN(F69)=0,"",","""&amp;K$1&amp;""":"&amp;K69)
&amp;IF(LEN(F69)=0,"",","""&amp;L$1&amp;""":"&amp;L69)
&amp;IF(LEN(F69)=0,"",","""&amp;M$1&amp;""":"&amp;M69)
&amp;IF(LEN(F69)=0,"",","""&amp;N$1&amp;""":"&amp;N69)
&amp;IF(LEN(F69)=0,"",","""&amp;O$1&amp;""":"&amp;O69)
&amp;IF(LEN(F69)=0,"",","""&amp;P$1&amp;""":"&amp;P69)
&amp;IF(LEN(F69)=0,"",","""&amp;Q$1&amp;""":"&amp;Q69)
&amp;IF(LEN(F69)=0,"",","""&amp;R$1&amp;""":"&amp;R69)
&amp;IF(LEN(F69)=0,"","}")&amp;"}"</f>
        <v>{"dy":30,"sl":2,"id":"Actor1029m","stats":{"tr":3,"trp":6,"str":5,"dex":5,"int":0,"vit":5,"train":0,"wgGr0":0,"wgGr1":0,"wgGr2":0,"wgGr3":18,"wgLk":172}}</v>
      </c>
      <c r="AD69">
        <v>68</v>
      </c>
      <c r="AE69">
        <v>328</v>
      </c>
      <c r="AF69">
        <f>COUNTIF(R:R,AE69)</f>
        <v>1</v>
      </c>
    </row>
    <row r="70" spans="1:32">
      <c r="A70">
        <v>31</v>
      </c>
      <c r="B70">
        <f t="shared" ca="1" si="146"/>
        <v>1</v>
      </c>
      <c r="C70" t="str">
        <f t="shared" ref="C70" ca="1" si="155">VLOOKUP(RANDBETWEEN(1,COUNTA(Z:Z)-1),Z:AA,2,0)</f>
        <v>Actor1039m</v>
      </c>
      <c r="D70" t="str">
        <f>IF(ISBLANK(F70),"",
IFERROR(VLOOKUP(F70,[2]ActorTable!$A:$H,MATCH("이름참고",[2]ActorTable!$1:$1,0),0),"캐릭터없음"))</f>
        <v>케이저</v>
      </c>
      <c r="E70" t="str">
        <f t="shared" ref="E70" ca="1" si="156">IF(AND(B70&lt;=OFFSET(B70,1,0),NOT(ISBLANK(F70))),
IF(F70=OFFSET(F70,1,0),"같음",""),"")</f>
        <v/>
      </c>
      <c r="F70" t="s">
        <v>322</v>
      </c>
      <c r="G70">
        <v>3</v>
      </c>
      <c r="H70">
        <v>6</v>
      </c>
      <c r="I70">
        <v>0</v>
      </c>
      <c r="J70">
        <v>8</v>
      </c>
      <c r="K70">
        <v>7</v>
      </c>
      <c r="L70">
        <v>0</v>
      </c>
      <c r="M70">
        <v>0</v>
      </c>
      <c r="N70">
        <v>0</v>
      </c>
      <c r="O70">
        <v>0</v>
      </c>
      <c r="P70">
        <v>0</v>
      </c>
      <c r="Q70">
        <v>18</v>
      </c>
      <c r="R70">
        <v>276</v>
      </c>
      <c r="S70" t="str">
        <f>IFERROR(VLOOKUP(R70,[2]WingLookTable!$A:$B,2,0),"캐릭터없음")</f>
        <v>Wing_WhiteSineNoiseFullFast</v>
      </c>
      <c r="T70">
        <f t="shared" ref="T70" ca="1" si="157">VLOOKUP(RANDBETWEEN(1,COUNTA(AD:AD)-1),AD:AE,2,0)</f>
        <v>129</v>
      </c>
      <c r="U70" t="str">
        <f t="shared" ref="U70" ca="1" si="158">IF(ROW()=2,V70,OFFSET(U70,-1,0)&amp;IF(LEN(V70)=0,"",","&amp;V70))</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0125m","stats":{"tr":3,"trp":6,"str":0,"dex":10,"int":5,"vit":0,"train":0,"wgGr0":0,"wgGr1":0,"wgGr2":0,"wgGr3":18,"wgLk":294}},{"dy":22,"sl":2,"id":"Actor1005m","stats":{"tr":3,"trp":6,"str":0,"dex":5,"int":10,"vit":0,"train":0,"wgGr0":0,"wgGr1":0,"wgGr2":0,"wgGr3":18,"wgLk":199}},{"dy":23,"sl":1,"id":"Actor1141m","stats":{"tr":3,"trp":6,"str":0,"dex":8,"int":7,"vit":0,"train":0,"wgGr0":0,"wgGr1":0,"wgGr2":0,"wgGr3":18,"wgLk":190}},{"dy":23,"sl":2,"id":"Actor0030m","stats":{"tr":3,"trp":6,"str":0,"dex":15,"int":0,"vit":0,"train":0,"wgGr0":0,"wgGr1":0,"wgGr2":0,"wgGr3":18,"wgLk":151}},{"dy":24,"sl":1,"id":"Actor2235m","stats":{"tr":3,"trp":6,"str":5,"dex":10,"int":0,"vit":0,"train":0,"wgGr0":0,"wgGr1":0,"wgGr2":0,"wgGr3":18,"wgLk":226}},{"dy":24,"sl":2,"id":"Actor3117m","stats":{"tr":3,"trp":6,"str":0,"dex":0,"int":15,"vit":0,"train":0,"wgGr0":0,"wgGr1":0,"wgGr2":0,"wgGr3":18,"wgLk":214}},{"dy":25,"sl":1,"id":"Actor0236m","stats":{"tr":3,"trp":6,"str":0,"dex":0,"int":15,"vit":0,"train":0,"wgGr0":0,"wgGr1":0,"wgGr2":0,"wgGr3":18,"wgLk":166}},{"dy":25,"sl":2,"id":"Actor1109m","stats":{"tr":3,"trp":6,"str":15,"dex":0,"int":0,"vit":0,"train":0,"wgGr0":0,"wgGr1":0,"wgGr2":0,"wgGr3":18,"wgLk":264}},{"dy":25,"sl":3,"id":"Actor0024m","stats":{"tr":3,"trp":6,"str":10,"dex":0,"int":0,"vit":5,"train":0,"wgGr0":0,"wgGr1":0,"wgGr2":0,"wgGr3":18,"wgLk":344}},{"dy":26,"sl":1,"id":"Actor3212m","stats":{"tr":3,"trp":6,"str":8,"dex":0,"int":7,"vit":0,"train":0,"wgGr0":0,"wgGr1":0,"wgGr2":0,"wgGr3":18,"wgLk":129}},{"dy":26,"sl":2,"id":"Actor0104m","stats":{"tr":3,"trp":6,"str":8,"dex":7,"int":0,"vit":0,"train":0,"wgGr0":0,"wgGr1":0,"wgGr2":0,"wgGr3":18,"wgLk":284}},{"dy":26,"sl":3,"id":"Actor2011m","stats":{"tr":3,"trp":6,"str":0,"dex":8,"int":7,"vit":0,"train":0,"wgGr0":0,"wgGr1":0,"wgGr2":0,"wgGr3":18,"wgLk":332}},{"dy":27,"sl":1,"id":"Actor1108m","stats":{"tr":3,"trp":6,"str":0,"dex":5,"int":0,"vit":10,"train":0,"wgGr0":0,"wgGr1":0,"wgGr2":0,"wgGr3":18,"wgLk":148}},{"dy":27,"sl":2,"id":"Actor3019m","stats":{"tr":3,"trp":6,"str":0,"dex":5,"int":10,"vit":0,"train":0,"wgGr0":0,"wgGr1":0,"wgGr2":0,"wgGr3":18,"wgLk":154}},{"dy":28,"sl":1,"id":"Actor3117m","stats":{"tr":3,"trp":6,"str":0,"dex":0,"int":15,"vit":0,"train":0,"wgGr0":0,"wgGr1":0,"wgGr2":0,"wgGr3":18,"wgLk":352}},{"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dy":31,"sl":1,"id":"Actor0113m","stats":{"tr":3,"trp":6,"str":0,"dex":8,"int":7,"vit":0,"train":0,"wgGr0":0,"wgGr1":0,"wgGr2":0,"wgGr3":18,"wgLk":276}}</v>
      </c>
      <c r="V70" t="str">
        <f ca="1">"{"""&amp;A$1&amp;""":"&amp;A70
&amp;","""&amp;B$1&amp;""":"&amp;B70
&amp;IF(LEN(F70)=0,"",","""&amp;F$1&amp;""":"""&amp;F70&amp;"""")
&amp;IF(LEN(F70)=0,"",",""stats"":{")
&amp;IF(LEN(F70)=0,"",""""&amp;G$1&amp;""":"&amp;G70)
&amp;IF(LEN(F70)=0,"",","""&amp;H$1&amp;""":"&amp;H70)
&amp;IF(LEN(F70)=0,"",","""&amp;I$1&amp;""":"&amp;I70)
&amp;IF(LEN(F70)=0,"",","""&amp;J$1&amp;""":"&amp;J70)
&amp;IF(LEN(F70)=0,"",","""&amp;K$1&amp;""":"&amp;K70)
&amp;IF(LEN(F70)=0,"",","""&amp;L$1&amp;""":"&amp;L70)
&amp;IF(LEN(F70)=0,"",","""&amp;M$1&amp;""":"&amp;M70)
&amp;IF(LEN(F70)=0,"",","""&amp;N$1&amp;""":"&amp;N70)
&amp;IF(LEN(F70)=0,"",","""&amp;O$1&amp;""":"&amp;O70)
&amp;IF(LEN(F70)=0,"",","""&amp;P$1&amp;""":"&amp;P70)
&amp;IF(LEN(F70)=0,"",","""&amp;Q$1&amp;""":"&amp;Q70)
&amp;IF(LEN(F70)=0,"",","""&amp;R$1&amp;""":"&amp;R70)
&amp;IF(LEN(F70)=0,"","}")&amp;"}"</f>
        <v>{"dy":31,"sl":1,"id":"Actor0113m","stats":{"tr":3,"trp":6,"str":0,"dex":8,"int":7,"vit":0,"train":0,"wgGr0":0,"wgGr1":0,"wgGr2":0,"wgGr3":18,"wgLk":276}}</v>
      </c>
      <c r="AD70">
        <v>69</v>
      </c>
      <c r="AE70">
        <v>332</v>
      </c>
      <c r="AF70">
        <f>COUNTIF(R:R,AE70)</f>
        <v>1</v>
      </c>
    </row>
    <row r="71" spans="1:32">
      <c r="A71">
        <v>31</v>
      </c>
      <c r="B71">
        <f t="shared" ca="1" si="146"/>
        <v>2</v>
      </c>
      <c r="C71" t="str">
        <f t="shared" ref="C71" ca="1" si="159">VLOOKUP(RANDBETWEEN(1,COUNTA(Z:Z)-1),Z:AA,2,0)</f>
        <v>Actor0037m</v>
      </c>
      <c r="D71" t="str">
        <f>IF(ISBLANK(F71),"",
IFERROR(VLOOKUP(F71,[2]ActorTable!$A:$H,MATCH("이름참고",[2]ActorTable!$1:$1,0),0),"캐릭터없음"))</f>
        <v>딘즈</v>
      </c>
      <c r="E71" t="str">
        <f t="shared" ref="E71" ca="1" si="160">IF(AND(B71&lt;=OFFSET(B71,1,0),NOT(ISBLANK(F71))),
IF(F71=OFFSET(F71,1,0),"같음",""),"")</f>
        <v/>
      </c>
      <c r="F71" t="s">
        <v>468</v>
      </c>
      <c r="G71">
        <v>3</v>
      </c>
      <c r="H71">
        <v>6</v>
      </c>
      <c r="I71">
        <v>0</v>
      </c>
      <c r="J71">
        <v>7</v>
      </c>
      <c r="K71">
        <v>8</v>
      </c>
      <c r="L71">
        <v>0</v>
      </c>
      <c r="M71">
        <v>0</v>
      </c>
      <c r="N71">
        <v>0</v>
      </c>
      <c r="O71">
        <v>0</v>
      </c>
      <c r="P71">
        <v>0</v>
      </c>
      <c r="Q71">
        <v>18</v>
      </c>
      <c r="R71">
        <v>101</v>
      </c>
      <c r="S71" t="str">
        <f>IFERROR(VLOOKUP(R71,[2]WingLookTable!$A:$B,2,0),"캐릭터없음")</f>
        <v>Wing_BlackFullSineStripeFast</v>
      </c>
      <c r="T71">
        <f t="shared" ref="T71" ca="1" si="161">VLOOKUP(RANDBETWEEN(1,COUNTA(AD:AD)-1),AD:AE,2,0)</f>
        <v>294</v>
      </c>
      <c r="U71" t="str">
        <f t="shared" ref="U71" ca="1" si="162">IF(ROW()=2,V71,OFFSET(U71,-1,0)&amp;IF(LEN(V71)=0,"",","&amp;V71))</f>
        <v>{"dy":1,"sl":1,"id":"Actor1109m","stats":{"tr":3,"trp":6,"str":0,"dex":5,"int":10,"vit":0,"train":0,"wgGr0":0,"wgGr1":0,"wgGr2":0,"wgGr3":18,"wgLk":169}},{"dy":1,"sl":2,"id":"Actor3021m","stats":{"tr":3,"trp":6,"str":7,"dex":8,"int":0,"vit":0,"train":0,"wgGr0":0,"wgGr1":0,"wgGr2":0,"wgGr3":18,"wgLk":157}},{"dy":2,"sl":1,"id":"Actor1218m","stats":{"tr":3,"trp":6,"str":8,"dex":7,"int":0,"vit":0,"train":0,"wgGr0":0,"wgGr1":0,"wgGr2":0,"wgGr3":18,"wgLk":372}},{"dy":2,"sl":2,"id":"Actor2128m","stats":{"tr":3,"trp":6,"str":8,"dex":0,"int":7,"vit":0,"train":0,"wgGr0":0,"wgGr1":0,"wgGr2":0,"wgGr3":18,"wgLk":321}},{"dy":3,"sl":1,"id":"Actor3212m","stats":{"tr":3,"trp":6,"str":0,"dex":0,"int":0,"vit":15,"train":0,"wgGr0":0,"wgGr1":0,"wgGr2":0,"wgGr3":18,"wgLk":256}},{"dy":3,"sl":2,"id":"Actor0104m","stats":{"tr":3,"trp":6,"str":0,"dex":15,"int":0,"vit":0,"train":0,"wgGr0":0,"wgGr1":0,"wgGr2":0,"wgGr3":18,"wgLk":336}},{"dy":3,"sl":3,"id":"Actor1039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2235m","stats":{"tr":3,"trp":6,"str":7,"dex":0,"int":0,"vit":8,"train":0,"wgGr0":0,"wgGr1":0,"wgGr2":0,"wgGr3":18,"wgLk":312}},{"dy":6,"sl":2,"id":"Actor1108m","stats":{"tr":3,"trp":6,"str":15,"dex":0,"int":0,"vit":0,"train":0,"wgGr0":0,"wgGr1":0,"wgGr2":0,"wgGr3":18,"wgLk":328}},{"dy":6,"sl":3,"id":"Actor0024m","stats":{"tr":3,"trp":6,"str":0,"dex":0,"int":0,"vit":15,"train":0,"wgGr0":0,"wgGr1":0,"wgGr2":0,"wgGr3":18,"wgLk":109}},{"dy":7,"sl":1,"id":"Actor0201m","stats":{"tr":3,"trp":6,"str":7,"dex":0,"int":8,"vit":0,"train":0,"wgGr0":0,"wgGr1":0,"wgGr2":0,"wgGr3":18,"wgLk":229}},{"dy":7,"sl":2,"id":"Actor1108m","stats":{"tr":3,"trp":6,"str":15,"dex":0,"int":0,"vit":0,"train":0,"wgGr0":0,"wgGr1":0,"wgGr2":0,"wgGr3":18,"wgLk":244}},{"dy":8,"sl":1,"id":"Actor3114m","stats":{"tr":3,"trp":6,"str":0,"dex":15,"int":0,"vit":0,"train":0,"wgGr0":0,"wgGr1":0,"wgGr2":0,"wgGr3":18,"wgLk":208}},{"dy":8,"sl":2,"id":"Actor2015m","stats":{"tr":3,"trp":6,"str":0,"dex":8,"int":7,"vit":0,"train":0,"wgGr0":0,"wgGr1":0,"wgGr2":0,"wgGr3":18,"wgLk":348}},{"dy":9,"sl":1,"id":"Actor0104m","stats":{"tr":3,"trp":6,"str":0,"dex":0,"int":7,"vit":8,"train":0,"wgGr0":0,"wgGr1":0,"wgGr2":0,"wgGr3":18,"wgLk":217}},{"dy":9,"sl":2,"id":"Actor1002m","stats":{"tr":3,"trp":6,"str":15,"dex":0,"int":0,"vit":0,"train":0,"wgGr0":0,"wgGr1":0,"wgGr2":0,"wgGr3":18,"wgLk":137}},{"dy":10,"sl":1,"id":"Actor0236m","stats":{"tr":3,"trp":6,"str":8,"dex":0,"int":7,"vit":0,"train":0,"wgGr0":0,"wgGr1":0,"wgGr2":0,"wgGr3":18,"wgLk":369}},{"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113}},{"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2238m","stats":{"tr":3,"trp":6,"str":0,"dex":0,"int":15,"vit":0,"train":0,"wgGr0":0,"wgGr1":0,"wgGr2":0,"wgGr3":18,"wgLk":178}},{"dy":16,"sl":2,"id":"Actor3231m","stats":{"tr":3,"trp":6,"str":5,"dex":0,"int":5,"vit":5,"train":0,"wgGr0":0,"wgGr1":0,"wgGr2":0,"wgGr3":18,"wgLk":202}},{"dy":16,"sl":3,"id":"Actor0024m","stats":{"tr":3,"trp":6,"str":0,"dex":5,"int":10,"vit":0,"train":0,"wgGr0":0,"wgGr1":0,"wgGr2":0,"wgGr3":18,"wgLk":288}},{"dy":17,"sl":1,"id":"Actor1218m","stats":{"tr":3,"trp":6,"str":8,"dex":0,"int":0,"vit":7,"train":0,"wgGr0":0,"wgGr1":0,"wgGr2":0,"wgGr3":18,"wgLk":117}},{"dy":17,"sl":2,"id":"Actor1141m","stats":{"tr":3,"trp":6,"str":0,"dex":0,"int":15,"vit":0,"train":0,"wgGr0":0,"wgGr1":0,"wgGr2":0,"wgGr3":18,"wgLk":272}},{"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184}},{"dy":20,"sl":2,"id":"Actor0037m","stats":{"tr":3,"trp":6,"str":10,"dex":5,"int":0,"vit":0,"train":0,"wgGr0":0,"wgGr1":0,"wgGr2":0,"wgGr3":18,"wgLk":300}},{"dy":21,"sl":1,"id":"Actor2238m","stats":{"tr":3,"trp":6,"str":0,"dex":0,"int":15,"vit":0,"train":0,"wgGr0":0,"wgGr1":0,"wgGr2":0,"wgGr3":18,"wgLk":141}},{"dy":21,"sl":2,"id":"Actor0113m","stats":{"tr":3,"trp":6,"str":0,"dex":15,"int":0,"vit":0,"train":0,"wgGr0":0,"wgGr1":0,"wgGr2":0,"wgGr3":18,"wgLk":297}},{"dy":21,"sl":3,"id":"Actor1039m","stats":{"tr":3,"trp":6,"str":5,"dex":0,"int":10,"vit":0,"train":0,"wgGr0":0,"wgGr1":0,"wgGr2":0,"wgGr3":18,"wgLk":145}},{"dy":22,"sl":1,"id":"Actor0125m","stats":{"tr":3,"trp":6,"str":0,"dex":10,"int":5,"vit":0,"train":0,"wgGr0":0,"wgGr1":0,"wgGr2":0,"wgGr3":18,"wgLk":294}},{"dy":22,"sl":2,"id":"Actor1005m","stats":{"tr":3,"trp":6,"str":0,"dex":5,"int":10,"vit":0,"train":0,"wgGr0":0,"wgGr1":0,"wgGr2":0,"wgGr3":18,"wgLk":199}},{"dy":23,"sl":1,"id":"Actor1141m","stats":{"tr":3,"trp":6,"str":0,"dex":8,"int":7,"vit":0,"train":0,"wgGr0":0,"wgGr1":0,"wgGr2":0,"wgGr3":18,"wgLk":190}},{"dy":23,"sl":2,"id":"Actor0030m","stats":{"tr":3,"trp":6,"str":0,"dex":15,"int":0,"vit":0,"train":0,"wgGr0":0,"wgGr1":0,"wgGr2":0,"wgGr3":18,"wgLk":151}},{"dy":24,"sl":1,"id":"Actor2235m","stats":{"tr":3,"trp":6,"str":5,"dex":10,"int":0,"vit":0,"train":0,"wgGr0":0,"wgGr1":0,"wgGr2":0,"wgGr3":18,"wgLk":226}},{"dy":24,"sl":2,"id":"Actor3117m","stats":{"tr":3,"trp":6,"str":0,"dex":0,"int":15,"vit":0,"train":0,"wgGr0":0,"wgGr1":0,"wgGr2":0,"wgGr3":18,"wgLk":214}},{"dy":25,"sl":1,"id":"Actor0236m","stats":{"tr":3,"trp":6,"str":0,"dex":0,"int":15,"vit":0,"train":0,"wgGr0":0,"wgGr1":0,"wgGr2":0,"wgGr3":18,"wgLk":166}},{"dy":25,"sl":2,"id":"Actor1109m","stats":{"tr":3,"trp":6,"str":15,"dex":0,"int":0,"vit":0,"train":0,"wgGr0":0,"wgGr1":0,"wgGr2":0,"wgGr3":18,"wgLk":264}},{"dy":25,"sl":3,"id":"Actor0024m","stats":{"tr":3,"trp":6,"str":10,"dex":0,"int":0,"vit":5,"train":0,"wgGr0":0,"wgGr1":0,"wgGr2":0,"wgGr3":18,"wgLk":344}},{"dy":26,"sl":1,"id":"Actor3212m","stats":{"tr":3,"trp":6,"str":8,"dex":0,"int":7,"vit":0,"train":0,"wgGr0":0,"wgGr1":0,"wgGr2":0,"wgGr3":18,"wgLk":129}},{"dy":26,"sl":2,"id":"Actor0104m","stats":{"tr":3,"trp":6,"str":8,"dex":7,"int":0,"vit":0,"train":0,"wgGr0":0,"wgGr1":0,"wgGr2":0,"wgGr3":18,"wgLk":284}},{"dy":26,"sl":3,"id":"Actor2011m","stats":{"tr":3,"trp":6,"str":0,"dex":8,"int":7,"vit":0,"train":0,"wgGr0":0,"wgGr1":0,"wgGr2":0,"wgGr3":18,"wgLk":332}},{"dy":27,"sl":1,"id":"Actor1108m","stats":{"tr":3,"trp":6,"str":0,"dex":5,"int":0,"vit":10,"train":0,"wgGr0":0,"wgGr1":0,"wgGr2":0,"wgGr3":18,"wgLk":148}},{"dy":27,"sl":2,"id":"Actor3019m","stats":{"tr":3,"trp":6,"str":0,"dex":5,"int":10,"vit":0,"train":0,"wgGr0":0,"wgGr1":0,"wgGr2":0,"wgGr3":18,"wgLk":154}},{"dy":28,"sl":1,"id":"Actor3117m","stats":{"tr":3,"trp":6,"str":0,"dex":0,"int":15,"vit":0,"train":0,"wgGr0":0,"wgGr1":0,"wgGr2":0,"wgGr3":18,"wgLk":352}},{"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dy":31,"sl":1,"id":"Actor0113m","stats":{"tr":3,"trp":6,"str":0,"dex":8,"int":7,"vit":0,"train":0,"wgGr0":0,"wgGr1":0,"wgGr2":0,"wgGr3":18,"wgLk":276}},{"dy":31,"sl":2,"id":"Actor3022m","stats":{"tr":3,"trp":6,"str":0,"dex":7,"int":8,"vit":0,"train":0,"wgGr0":0,"wgGr1":0,"wgGr2":0,"wgGr3":18,"wgLk":101}}</v>
      </c>
      <c r="V71" t="str">
        <f ca="1">"{"""&amp;A$1&amp;""":"&amp;A71
&amp;","""&amp;B$1&amp;""":"&amp;B71
&amp;IF(LEN(F71)=0,"",","""&amp;F$1&amp;""":"""&amp;F71&amp;"""")
&amp;IF(LEN(F71)=0,"",",""stats"":{")
&amp;IF(LEN(F71)=0,"",""""&amp;G$1&amp;""":"&amp;G71)
&amp;IF(LEN(F71)=0,"",","""&amp;H$1&amp;""":"&amp;H71)
&amp;IF(LEN(F71)=0,"",","""&amp;I$1&amp;""":"&amp;I71)
&amp;IF(LEN(F71)=0,"",","""&amp;J$1&amp;""":"&amp;J71)
&amp;IF(LEN(F71)=0,"",","""&amp;K$1&amp;""":"&amp;K71)
&amp;IF(LEN(F71)=0,"",","""&amp;L$1&amp;""":"&amp;L71)
&amp;IF(LEN(F71)=0,"",","""&amp;M$1&amp;""":"&amp;M71)
&amp;IF(LEN(F71)=0,"",","""&amp;N$1&amp;""":"&amp;N71)
&amp;IF(LEN(F71)=0,"",","""&amp;O$1&amp;""":"&amp;O71)
&amp;IF(LEN(F71)=0,"",","""&amp;P$1&amp;""":"&amp;P71)
&amp;IF(LEN(F71)=0,"",","""&amp;Q$1&amp;""":"&amp;Q71)
&amp;IF(LEN(F71)=0,"",","""&amp;R$1&amp;""":"&amp;R71)
&amp;IF(LEN(F71)=0,"","}")&amp;"}"</f>
        <v>{"dy":31,"sl":2,"id":"Actor3022m","stats":{"tr":3,"trp":6,"str":0,"dex":7,"int":8,"vit":0,"train":0,"wgGr0":0,"wgGr1":0,"wgGr2":0,"wgGr3":18,"wgLk":101}}</v>
      </c>
      <c r="AD71">
        <v>70</v>
      </c>
      <c r="AE71">
        <v>336</v>
      </c>
      <c r="AF71">
        <f>COUNTIF(R:R,AE71)</f>
        <v>1</v>
      </c>
    </row>
    <row r="72" spans="1:32">
      <c r="AD72">
        <v>71</v>
      </c>
      <c r="AE72">
        <v>340</v>
      </c>
      <c r="AF72">
        <f>COUNTIF(R:R,AE72)</f>
        <v>1</v>
      </c>
    </row>
    <row r="73" spans="1:32">
      <c r="AD73">
        <v>72</v>
      </c>
      <c r="AE73">
        <v>344</v>
      </c>
      <c r="AF73">
        <f>COUNTIF(R:R,AE73)</f>
        <v>1</v>
      </c>
    </row>
    <row r="74" spans="1:32">
      <c r="AD74">
        <v>73</v>
      </c>
      <c r="AE74">
        <v>348</v>
      </c>
      <c r="AF74">
        <f>COUNTIF(R:R,AE74)</f>
        <v>1</v>
      </c>
    </row>
    <row r="75" spans="1:32">
      <c r="AD75">
        <v>74</v>
      </c>
      <c r="AE75">
        <v>352</v>
      </c>
      <c r="AF75">
        <f>COUNTIF(R:R,AE75)</f>
        <v>1</v>
      </c>
    </row>
    <row r="76" spans="1:32">
      <c r="AD76">
        <v>75</v>
      </c>
      <c r="AE76">
        <v>356</v>
      </c>
      <c r="AF76">
        <f>COUNTIF(R:R,AE76)</f>
        <v>1</v>
      </c>
    </row>
    <row r="77" spans="1:32">
      <c r="AD77">
        <v>76</v>
      </c>
      <c r="AE77">
        <v>360</v>
      </c>
      <c r="AF77">
        <f>COUNTIF(R:R,AE77)</f>
        <v>0</v>
      </c>
    </row>
    <row r="78" spans="1:32">
      <c r="AD78">
        <v>77</v>
      </c>
      <c r="AE78">
        <v>363</v>
      </c>
      <c r="AF78">
        <f>COUNTIF(R:R,AE78)</f>
        <v>1</v>
      </c>
    </row>
    <row r="79" spans="1:32">
      <c r="AD79">
        <v>78</v>
      </c>
      <c r="AE79">
        <v>366</v>
      </c>
      <c r="AF79">
        <f>COUNTIF(R:R,AE79)</f>
        <v>1</v>
      </c>
    </row>
    <row r="80" spans="1:32">
      <c r="AD80">
        <v>79</v>
      </c>
      <c r="AE80">
        <v>369</v>
      </c>
      <c r="AF80">
        <f>COUNTIF(R:R,AE80)</f>
        <v>1</v>
      </c>
    </row>
    <row r="81" spans="30:32">
      <c r="AD81">
        <v>80</v>
      </c>
      <c r="AE81">
        <v>372</v>
      </c>
      <c r="AF81">
        <f>COUNTIF(R:R,AE81)</f>
        <v>1</v>
      </c>
    </row>
  </sheetData>
  <sortState xmlns:xlrd2="http://schemas.microsoft.com/office/spreadsheetml/2017/richdata2" ref="Z2:AA36">
    <sortCondition ref="Z2:Z36"/>
  </sortState>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63021-4976-4FA0-AE69-0980BCE6F36B}">
  <dimension ref="A1:D5"/>
  <sheetViews>
    <sheetView workbookViewId="0">
      <selection activeCell="A5" sqref="A5"/>
    </sheetView>
    <sheetView workbookViewId="1">
      <selection activeCell="D5" sqref="D5"/>
    </sheetView>
  </sheetViews>
  <sheetFormatPr defaultRowHeight="16.5"/>
  <cols>
    <col min="1" max="1" width="17.75" customWidth="1"/>
    <col min="2" max="2" width="14.75" customWidth="1"/>
    <col min="3" max="3" width="27.875" customWidth="1"/>
    <col min="4" max="4" width="24.875" customWidth="1"/>
  </cols>
  <sheetData>
    <row r="1" spans="1:4" ht="27" customHeight="1">
      <c r="A1" t="s">
        <v>3</v>
      </c>
      <c r="B1" s="2" t="s">
        <v>2</v>
      </c>
      <c r="C1" t="s">
        <v>25</v>
      </c>
      <c r="D1" t="s">
        <v>0</v>
      </c>
    </row>
    <row r="2" spans="1:4">
      <c r="A2" t="s">
        <v>22</v>
      </c>
      <c r="B2">
        <v>25</v>
      </c>
      <c r="C2" t="s">
        <v>26</v>
      </c>
      <c r="D2" t="s">
        <v>31</v>
      </c>
    </row>
    <row r="3" spans="1:4">
      <c r="A3" t="s">
        <v>23</v>
      </c>
      <c r="B3">
        <v>5</v>
      </c>
      <c r="C3" t="s">
        <v>27</v>
      </c>
    </row>
    <row r="4" spans="1:4">
      <c r="A4" t="s">
        <v>24</v>
      </c>
      <c r="B4">
        <v>35</v>
      </c>
      <c r="C4" t="s">
        <v>28</v>
      </c>
      <c r="D4" t="s">
        <v>32</v>
      </c>
    </row>
    <row r="5" spans="1:4">
      <c r="A5" t="s">
        <v>387</v>
      </c>
      <c r="B5">
        <v>175</v>
      </c>
      <c r="C5" t="s">
        <v>385</v>
      </c>
      <c r="D5" t="s">
        <v>386</v>
      </c>
    </row>
  </sheetData>
  <phoneticPr fontId="1" type="noConversion"/>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8A83E-CE6D-4487-B1D5-66A12C8DB170}">
  <dimension ref="A1:F7"/>
  <sheetViews>
    <sheetView workbookViewId="0">
      <selection activeCell="A4" sqref="A4"/>
    </sheetView>
    <sheetView workbookViewId="1">
      <selection activeCell="A4" sqref="A4"/>
    </sheetView>
  </sheetViews>
  <sheetFormatPr defaultRowHeight="16.5"/>
  <cols>
    <col min="1" max="1" width="19.625" customWidth="1"/>
    <col min="2" max="2" width="16.5" customWidth="1"/>
    <col min="3" max="3" width="9" style="1"/>
    <col min="4" max="4" width="9.25" style="1" bestFit="1" customWidth="1"/>
    <col min="5" max="5" width="14.75" customWidth="1"/>
    <col min="6" max="6" width="16.75" customWidth="1"/>
  </cols>
  <sheetData>
    <row r="1" spans="1:6" ht="27" customHeight="1">
      <c r="A1" t="s">
        <v>12</v>
      </c>
      <c r="B1" s="2" t="s">
        <v>11</v>
      </c>
      <c r="C1" s="4" t="s">
        <v>30</v>
      </c>
      <c r="D1" s="5" t="s">
        <v>29</v>
      </c>
      <c r="E1" s="3" t="s">
        <v>13</v>
      </c>
      <c r="F1" t="s">
        <v>0</v>
      </c>
    </row>
    <row r="2" spans="1:6">
      <c r="A2" t="s">
        <v>15</v>
      </c>
      <c r="B2" t="s">
        <v>228</v>
      </c>
      <c r="C2" s="1">
        <v>0.99</v>
      </c>
      <c r="D2" s="1">
        <v>1200</v>
      </c>
      <c r="E2">
        <v>15</v>
      </c>
    </row>
    <row r="3" spans="1:6">
      <c r="A3" t="s">
        <v>16</v>
      </c>
      <c r="B3" t="s">
        <v>230</v>
      </c>
      <c r="C3" s="1">
        <v>4.99</v>
      </c>
      <c r="D3" s="1">
        <v>5900</v>
      </c>
      <c r="E3">
        <v>85</v>
      </c>
    </row>
    <row r="4" spans="1:6">
      <c r="A4" t="s">
        <v>17</v>
      </c>
      <c r="B4" t="s">
        <v>232</v>
      </c>
      <c r="C4" s="1">
        <v>9.99</v>
      </c>
      <c r="D4" s="1">
        <v>12000</v>
      </c>
      <c r="E4">
        <v>180</v>
      </c>
      <c r="F4" t="s">
        <v>21</v>
      </c>
    </row>
    <row r="5" spans="1:6">
      <c r="A5" t="s">
        <v>18</v>
      </c>
      <c r="B5" t="s">
        <v>233</v>
      </c>
      <c r="C5" s="1">
        <v>19.989999999999998</v>
      </c>
      <c r="D5" s="1">
        <v>25000</v>
      </c>
      <c r="E5">
        <v>390</v>
      </c>
    </row>
    <row r="6" spans="1:6">
      <c r="A6" t="s">
        <v>19</v>
      </c>
      <c r="B6" t="s">
        <v>229</v>
      </c>
      <c r="C6" s="1">
        <v>49.99</v>
      </c>
      <c r="D6" s="1">
        <v>65000</v>
      </c>
      <c r="E6">
        <v>1050</v>
      </c>
    </row>
    <row r="7" spans="1:6">
      <c r="A7" t="s">
        <v>20</v>
      </c>
      <c r="B7" t="s">
        <v>231</v>
      </c>
      <c r="C7" s="1">
        <v>99.99</v>
      </c>
      <c r="D7" s="1">
        <v>119000</v>
      </c>
      <c r="E7">
        <v>2200</v>
      </c>
      <c r="F7" t="s">
        <v>14</v>
      </c>
    </row>
  </sheetData>
  <phoneticPr fontId="1"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51AEA-72C9-495F-800D-1309B6FF1E2F}">
  <dimension ref="A1:F4"/>
  <sheetViews>
    <sheetView workbookViewId="0">
      <selection activeCell="B2" sqref="B2"/>
    </sheetView>
    <sheetView workbookViewId="1">
      <selection activeCell="A2" sqref="A2"/>
    </sheetView>
  </sheetViews>
  <sheetFormatPr defaultRowHeight="16.5"/>
  <cols>
    <col min="1" max="1" width="14.75" customWidth="1"/>
    <col min="2" max="2" width="16.5" customWidth="1"/>
    <col min="3" max="4" width="14.75" customWidth="1"/>
    <col min="5" max="6" width="16.75" customWidth="1"/>
  </cols>
  <sheetData>
    <row r="1" spans="1:6" ht="27" customHeight="1">
      <c r="A1" t="s">
        <v>1</v>
      </c>
      <c r="B1" s="2" t="s">
        <v>11</v>
      </c>
      <c r="C1" s="3" t="s">
        <v>2</v>
      </c>
      <c r="D1" s="3" t="s">
        <v>5</v>
      </c>
      <c r="E1" t="s">
        <v>0</v>
      </c>
      <c r="F1" t="s">
        <v>9</v>
      </c>
    </row>
    <row r="2" spans="1:6">
      <c r="A2" t="s">
        <v>6</v>
      </c>
      <c r="B2" t="s">
        <v>234</v>
      </c>
      <c r="C2">
        <v>30</v>
      </c>
      <c r="D2">
        <v>9500</v>
      </c>
    </row>
    <row r="3" spans="1:6">
      <c r="A3" t="s">
        <v>7</v>
      </c>
      <c r="B3" t="s">
        <v>235</v>
      </c>
      <c r="C3">
        <v>140</v>
      </c>
      <c r="D3">
        <v>48000</v>
      </c>
      <c r="E3" t="s">
        <v>10</v>
      </c>
      <c r="F3">
        <v>8</v>
      </c>
    </row>
    <row r="4" spans="1:6">
      <c r="A4" t="s">
        <v>8</v>
      </c>
      <c r="B4" t="s">
        <v>236</v>
      </c>
      <c r="C4">
        <v>320</v>
      </c>
      <c r="D4">
        <v>125000</v>
      </c>
      <c r="E4" t="s">
        <v>10</v>
      </c>
      <c r="F4">
        <v>23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257BA-118D-4605-8283-B94F391F0025}">
  <dimension ref="A1:F3"/>
  <sheetViews>
    <sheetView workbookViewId="0">
      <selection activeCell="A2" sqref="A2"/>
    </sheetView>
    <sheetView workbookViewId="1"/>
  </sheetViews>
  <sheetFormatPr defaultRowHeight="16.5"/>
  <cols>
    <col min="1" max="1" width="19.625" customWidth="1"/>
    <col min="2" max="2" width="16.5" customWidth="1"/>
    <col min="3" max="3" width="9" style="1"/>
    <col min="4" max="4" width="9.25" style="1" bestFit="1" customWidth="1"/>
    <col min="5" max="6" width="14.75" customWidth="1"/>
  </cols>
  <sheetData>
    <row r="1" spans="1:6" ht="27" customHeight="1">
      <c r="A1" t="s">
        <v>279</v>
      </c>
      <c r="B1" s="2" t="s">
        <v>11</v>
      </c>
      <c r="C1" s="4" t="s">
        <v>30</v>
      </c>
      <c r="D1" s="5" t="s">
        <v>29</v>
      </c>
      <c r="E1" s="3" t="s">
        <v>5</v>
      </c>
      <c r="F1" s="3" t="s">
        <v>280</v>
      </c>
    </row>
    <row r="2" spans="1:6">
      <c r="A2" t="s">
        <v>281</v>
      </c>
      <c r="B2" t="s">
        <v>283</v>
      </c>
      <c r="C2" s="1">
        <v>1.99</v>
      </c>
      <c r="D2" s="1">
        <v>2500</v>
      </c>
      <c r="F2">
        <v>1</v>
      </c>
    </row>
    <row r="3" spans="1:6">
      <c r="A3" t="s">
        <v>282</v>
      </c>
      <c r="B3" t="s">
        <v>284</v>
      </c>
      <c r="C3" s="1">
        <v>7.99</v>
      </c>
      <c r="D3" s="1">
        <v>9900</v>
      </c>
      <c r="E3">
        <v>5500</v>
      </c>
      <c r="F3">
        <v>5</v>
      </c>
    </row>
  </sheetData>
  <phoneticPr fontId="1" type="noConversion"/>
  <pageMargins left="0.7" right="0.7" top="0.75" bottom="0.75" header="0.3" footer="0.3"/>
  <pageSetup paperSize="9"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ShopLevelPackageTable</vt:lpstr>
      <vt:lpstr>ShopDailyDiamondTable</vt:lpstr>
      <vt:lpstr>daFre서버</vt:lpstr>
      <vt:lpstr>daShp서버</vt:lpstr>
      <vt:lpstr>mcLst서버</vt:lpstr>
      <vt:lpstr>ShopBoxTable</vt:lpstr>
      <vt:lpstr>ShopDiamondTable</vt:lpstr>
      <vt:lpstr>ShopGoldTable</vt:lpstr>
      <vt:lpstr>ShopReturnScrollTable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2020-03-06T01:17:42Z</dcterms:created>
  <dcterms:modified xsi:type="dcterms:W3CDTF">2022-06-22T08:12:12Z</dcterms:modified>
</cp:coreProperties>
</file>