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728FF36-3D63-4C79-90DD-6AC4260C436D}"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2"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43" i="9" l="1"/>
  <c r="N252" i="9"/>
  <c r="N242" i="9"/>
  <c r="O367" i="9"/>
  <c r="AS12" i="9"/>
  <c r="AS11" i="9"/>
  <c r="AS10" i="9"/>
  <c r="AS20" i="9" l="1"/>
  <c r="AS21" i="9"/>
  <c r="AS19" i="9"/>
  <c r="AS18" i="9" l="1"/>
  <c r="AS17" i="9"/>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H306" i="9"/>
  <c r="I306" i="9"/>
  <c r="H306" i="9"/>
  <c r="G306" i="9"/>
  <c r="F306" i="9"/>
  <c r="E306" i="9"/>
  <c r="D306" i="9"/>
  <c r="AH296" i="9"/>
  <c r="I296" i="9"/>
  <c r="H296" i="9"/>
  <c r="G296" i="9"/>
  <c r="F296" i="9"/>
  <c r="E296" i="9"/>
  <c r="D296" i="9"/>
  <c r="AH286" i="9"/>
  <c r="I286" i="9"/>
  <c r="H286" i="9"/>
  <c r="G286" i="9"/>
  <c r="F286" i="9"/>
  <c r="E286" i="9"/>
  <c r="D286" i="9"/>
  <c r="AI276" i="9"/>
  <c r="AH276" i="9"/>
  <c r="I276" i="9"/>
  <c r="H276" i="9"/>
  <c r="G276" i="9"/>
  <c r="F276" i="9"/>
  <c r="E276" i="9"/>
  <c r="D276" i="9"/>
  <c r="AI266" i="9"/>
  <c r="AH266" i="9"/>
  <c r="I266" i="9"/>
  <c r="H266" i="9"/>
  <c r="G266" i="9"/>
  <c r="F266" i="9"/>
  <c r="E266" i="9"/>
  <c r="D266" i="9"/>
  <c r="AH256" i="9"/>
  <c r="I256" i="9"/>
  <c r="H256" i="9"/>
  <c r="G256" i="9"/>
  <c r="F256" i="9"/>
  <c r="E256" i="9"/>
  <c r="D256" i="9"/>
  <c r="AH246" i="9"/>
  <c r="I246" i="9"/>
  <c r="H246" i="9"/>
  <c r="G246" i="9"/>
  <c r="F246" i="9"/>
  <c r="E246" i="9"/>
  <c r="D246" i="9"/>
  <c r="AI236" i="9"/>
  <c r="AH236" i="9"/>
  <c r="I236" i="9"/>
  <c r="H236" i="9"/>
  <c r="G236" i="9"/>
  <c r="F236" i="9"/>
  <c r="E236" i="9"/>
  <c r="D236" i="9"/>
  <c r="AI226" i="9"/>
  <c r="AH226" i="9"/>
  <c r="I226" i="9"/>
  <c r="H226" i="9"/>
  <c r="G226" i="9"/>
  <c r="F226" i="9"/>
  <c r="E226" i="9"/>
  <c r="D226" i="9"/>
  <c r="AH216" i="9"/>
  <c r="I216" i="9"/>
  <c r="H216" i="9"/>
  <c r="G216" i="9"/>
  <c r="F216" i="9"/>
  <c r="E216" i="9"/>
  <c r="D216" i="9"/>
  <c r="AH206" i="9"/>
  <c r="I206" i="9"/>
  <c r="H206" i="9"/>
  <c r="G206" i="9"/>
  <c r="F206" i="9"/>
  <c r="E206" i="9"/>
  <c r="D206" i="9"/>
  <c r="AH196" i="9"/>
  <c r="I196" i="9"/>
  <c r="H196" i="9"/>
  <c r="G196" i="9"/>
  <c r="F196" i="9"/>
  <c r="E196" i="9"/>
  <c r="D196" i="9"/>
  <c r="AH186" i="9"/>
  <c r="I186" i="9"/>
  <c r="H186" i="9"/>
  <c r="G186" i="9"/>
  <c r="F186" i="9"/>
  <c r="E186" i="9"/>
  <c r="D186" i="9"/>
  <c r="AH176" i="9"/>
  <c r="I176" i="9"/>
  <c r="H176" i="9"/>
  <c r="G176" i="9"/>
  <c r="F176" i="9"/>
  <c r="E176" i="9"/>
  <c r="D176" i="9"/>
  <c r="AH166" i="9"/>
  <c r="I166" i="9"/>
  <c r="H166" i="9"/>
  <c r="G166" i="9"/>
  <c r="F166" i="9"/>
  <c r="E166" i="9"/>
  <c r="D166" i="9"/>
  <c r="AI156" i="9"/>
  <c r="AH156" i="9"/>
  <c r="I156" i="9"/>
  <c r="H156" i="9"/>
  <c r="G156" i="9"/>
  <c r="F156" i="9"/>
  <c r="E156" i="9"/>
  <c r="D156" i="9"/>
  <c r="AI146" i="9"/>
  <c r="AH146" i="9"/>
  <c r="I146" i="9"/>
  <c r="H146" i="9"/>
  <c r="G146" i="9"/>
  <c r="F146" i="9"/>
  <c r="E146" i="9"/>
  <c r="D146" i="9"/>
  <c r="AH136" i="9"/>
  <c r="I136" i="9"/>
  <c r="H136" i="9"/>
  <c r="G136" i="9"/>
  <c r="F136" i="9"/>
  <c r="E136" i="9"/>
  <c r="D136" i="9"/>
  <c r="AH126" i="9"/>
  <c r="I126" i="9"/>
  <c r="H126" i="9"/>
  <c r="G126" i="9"/>
  <c r="F126" i="9"/>
  <c r="E126" i="9"/>
  <c r="D126" i="9"/>
  <c r="AH116" i="9"/>
  <c r="I116" i="9"/>
  <c r="H116" i="9"/>
  <c r="G116" i="9"/>
  <c r="F116" i="9"/>
  <c r="E116" i="9"/>
  <c r="D116" i="9"/>
  <c r="AH106" i="9"/>
  <c r="I106" i="9"/>
  <c r="H106" i="9"/>
  <c r="G106" i="9"/>
  <c r="F106" i="9"/>
  <c r="E106" i="9"/>
  <c r="D106" i="9"/>
  <c r="AH96" i="9"/>
  <c r="I96" i="9"/>
  <c r="H96" i="9"/>
  <c r="G96" i="9"/>
  <c r="F96" i="9"/>
  <c r="E96" i="9"/>
  <c r="D96" i="9"/>
  <c r="AH86" i="9"/>
  <c r="I86" i="9"/>
  <c r="H86" i="9"/>
  <c r="G86" i="9"/>
  <c r="F86" i="9"/>
  <c r="E86" i="9"/>
  <c r="D86" i="9"/>
  <c r="AH76" i="9"/>
  <c r="I76" i="9"/>
  <c r="H76" i="9"/>
  <c r="G76" i="9"/>
  <c r="F76" i="9"/>
  <c r="E76" i="9"/>
  <c r="D76" i="9"/>
  <c r="AI66" i="9"/>
  <c r="AH66" i="9"/>
  <c r="I66" i="9"/>
  <c r="H66" i="9"/>
  <c r="G66" i="9"/>
  <c r="F66" i="9"/>
  <c r="E66" i="9"/>
  <c r="D66" i="9"/>
  <c r="AH56" i="9"/>
  <c r="I56" i="9"/>
  <c r="H56" i="9"/>
  <c r="G56" i="9"/>
  <c r="F56" i="9"/>
  <c r="E56" i="9"/>
  <c r="D56" i="9"/>
  <c r="AH46" i="9"/>
  <c r="I46" i="9"/>
  <c r="H46" i="9"/>
  <c r="G46" i="9"/>
  <c r="F46" i="9"/>
  <c r="E46" i="9"/>
  <c r="D46" i="9"/>
  <c r="AH36" i="9"/>
  <c r="I36" i="9"/>
  <c r="H36" i="9"/>
  <c r="G36" i="9"/>
  <c r="F36" i="9"/>
  <c r="E36" i="9"/>
  <c r="D36" i="9"/>
  <c r="AH26" i="9"/>
  <c r="I26" i="9"/>
  <c r="H26" i="9"/>
  <c r="G26" i="9"/>
  <c r="F26" i="9"/>
  <c r="E26" i="9"/>
  <c r="D26" i="9"/>
  <c r="AH16" i="9"/>
  <c r="I16" i="9"/>
  <c r="H16" i="9"/>
  <c r="G16" i="9"/>
  <c r="F16" i="9"/>
  <c r="E16" i="9"/>
  <c r="D16" i="9"/>
  <c r="AI6" i="9"/>
  <c r="AH6" i="9"/>
  <c r="I6" i="9"/>
  <c r="H6" i="9"/>
  <c r="G6" i="9"/>
  <c r="F6" i="9"/>
  <c r="E6" i="9"/>
  <c r="D6" i="9"/>
  <c r="AH305" i="9"/>
  <c r="I305" i="9"/>
  <c r="H305" i="9"/>
  <c r="G305" i="9"/>
  <c r="F305" i="9"/>
  <c r="E305" i="9"/>
  <c r="D305" i="9"/>
  <c r="AH295" i="9"/>
  <c r="I295" i="9"/>
  <c r="H295" i="9"/>
  <c r="G295" i="9"/>
  <c r="F295" i="9"/>
  <c r="E295" i="9"/>
  <c r="D295" i="9"/>
  <c r="AH285" i="9"/>
  <c r="I285" i="9"/>
  <c r="H285" i="9"/>
  <c r="G285" i="9"/>
  <c r="F285" i="9"/>
  <c r="E285" i="9"/>
  <c r="D285" i="9"/>
  <c r="AH275" i="9"/>
  <c r="I275" i="9"/>
  <c r="H275" i="9"/>
  <c r="G275" i="9"/>
  <c r="F275" i="9"/>
  <c r="E275" i="9"/>
  <c r="D275" i="9"/>
  <c r="AH265" i="9"/>
  <c r="I265" i="9"/>
  <c r="H265" i="9"/>
  <c r="G265" i="9"/>
  <c r="F265" i="9"/>
  <c r="E265" i="9"/>
  <c r="D265" i="9"/>
  <c r="AH255" i="9"/>
  <c r="I255" i="9"/>
  <c r="H255" i="9"/>
  <c r="G255" i="9"/>
  <c r="F255" i="9"/>
  <c r="E255" i="9"/>
  <c r="D255" i="9"/>
  <c r="AH245" i="9"/>
  <c r="I245" i="9"/>
  <c r="H245" i="9"/>
  <c r="G245" i="9"/>
  <c r="F245" i="9"/>
  <c r="E245" i="9"/>
  <c r="D245" i="9"/>
  <c r="AH235" i="9"/>
  <c r="I235" i="9"/>
  <c r="H235" i="9"/>
  <c r="G235" i="9"/>
  <c r="F235" i="9"/>
  <c r="E235" i="9"/>
  <c r="D235" i="9"/>
  <c r="AH225" i="9"/>
  <c r="I225" i="9"/>
  <c r="H225" i="9"/>
  <c r="G225" i="9"/>
  <c r="F225" i="9"/>
  <c r="E225" i="9"/>
  <c r="D225" i="9"/>
  <c r="AH215" i="9"/>
  <c r="I215" i="9"/>
  <c r="H215" i="9"/>
  <c r="G215" i="9"/>
  <c r="F215" i="9"/>
  <c r="E215" i="9"/>
  <c r="D215" i="9"/>
  <c r="AH205" i="9"/>
  <c r="I205" i="9"/>
  <c r="H205" i="9"/>
  <c r="G205" i="9"/>
  <c r="F205" i="9"/>
  <c r="E205" i="9"/>
  <c r="D205" i="9"/>
  <c r="AH195" i="9"/>
  <c r="I195" i="9"/>
  <c r="H195" i="9"/>
  <c r="G195" i="9"/>
  <c r="F195" i="9"/>
  <c r="E195" i="9"/>
  <c r="D195" i="9"/>
  <c r="AH185" i="9"/>
  <c r="I185" i="9"/>
  <c r="H185" i="9"/>
  <c r="G185" i="9"/>
  <c r="F185" i="9"/>
  <c r="E185" i="9"/>
  <c r="D185" i="9"/>
  <c r="AH175" i="9"/>
  <c r="I175" i="9"/>
  <c r="H175" i="9"/>
  <c r="G175" i="9"/>
  <c r="F175" i="9"/>
  <c r="E175" i="9"/>
  <c r="D175" i="9"/>
  <c r="AH165" i="9"/>
  <c r="I165" i="9"/>
  <c r="H165" i="9"/>
  <c r="G165" i="9"/>
  <c r="F165" i="9"/>
  <c r="E165" i="9"/>
  <c r="D165" i="9"/>
  <c r="AH155" i="9"/>
  <c r="I155" i="9"/>
  <c r="H155" i="9"/>
  <c r="G155" i="9"/>
  <c r="F155" i="9"/>
  <c r="E155" i="9"/>
  <c r="D155" i="9"/>
  <c r="AH145" i="9"/>
  <c r="I145" i="9"/>
  <c r="H145" i="9"/>
  <c r="G145" i="9"/>
  <c r="F145" i="9"/>
  <c r="E145" i="9"/>
  <c r="D145" i="9"/>
  <c r="AH135" i="9"/>
  <c r="I135" i="9"/>
  <c r="H135" i="9"/>
  <c r="G135" i="9"/>
  <c r="F135" i="9"/>
  <c r="E135" i="9"/>
  <c r="D135" i="9"/>
  <c r="AH125" i="9"/>
  <c r="I125" i="9"/>
  <c r="H125" i="9"/>
  <c r="G125" i="9"/>
  <c r="F125" i="9"/>
  <c r="E125" i="9"/>
  <c r="D125" i="9"/>
  <c r="AH115" i="9"/>
  <c r="I115" i="9"/>
  <c r="H115" i="9"/>
  <c r="G115" i="9"/>
  <c r="F115" i="9"/>
  <c r="E115" i="9"/>
  <c r="D115" i="9"/>
  <c r="AH105" i="9"/>
  <c r="I105" i="9"/>
  <c r="H105" i="9"/>
  <c r="G105" i="9"/>
  <c r="F105" i="9"/>
  <c r="E105" i="9"/>
  <c r="D105" i="9"/>
  <c r="AH95" i="9"/>
  <c r="I95" i="9"/>
  <c r="H95" i="9"/>
  <c r="G95" i="9"/>
  <c r="F95" i="9"/>
  <c r="E95" i="9"/>
  <c r="D95" i="9"/>
  <c r="AH85" i="9"/>
  <c r="I85" i="9"/>
  <c r="H85" i="9"/>
  <c r="G85" i="9"/>
  <c r="F85" i="9"/>
  <c r="E85" i="9"/>
  <c r="D85" i="9"/>
  <c r="AH75" i="9"/>
  <c r="I75" i="9"/>
  <c r="H75" i="9"/>
  <c r="G75" i="9"/>
  <c r="F75" i="9"/>
  <c r="E75" i="9"/>
  <c r="D75" i="9"/>
  <c r="AH65" i="9"/>
  <c r="I65" i="9"/>
  <c r="H65" i="9"/>
  <c r="G65" i="9"/>
  <c r="F65" i="9"/>
  <c r="E65" i="9"/>
  <c r="D65" i="9"/>
  <c r="AH55" i="9"/>
  <c r="I55" i="9"/>
  <c r="H55" i="9"/>
  <c r="G55" i="9"/>
  <c r="F55" i="9"/>
  <c r="E55" i="9"/>
  <c r="D55" i="9"/>
  <c r="AH45" i="9"/>
  <c r="I45" i="9"/>
  <c r="H45" i="9"/>
  <c r="G45" i="9"/>
  <c r="F45" i="9"/>
  <c r="E45" i="9"/>
  <c r="D45" i="9"/>
  <c r="AH35" i="9"/>
  <c r="I35" i="9"/>
  <c r="H35" i="9"/>
  <c r="G35" i="9"/>
  <c r="F35" i="9"/>
  <c r="E35" i="9"/>
  <c r="D35" i="9"/>
  <c r="AH25" i="9"/>
  <c r="I25" i="9"/>
  <c r="H25" i="9"/>
  <c r="G25" i="9"/>
  <c r="F25" i="9"/>
  <c r="E25" i="9"/>
  <c r="D25" i="9"/>
  <c r="AH15" i="9"/>
  <c r="I15" i="9"/>
  <c r="H15" i="9"/>
  <c r="G15" i="9"/>
  <c r="F15" i="9"/>
  <c r="E15" i="9"/>
  <c r="D15" i="9"/>
  <c r="AH5" i="9"/>
  <c r="I5" i="9"/>
  <c r="H5" i="9"/>
  <c r="G5" i="9"/>
  <c r="F5" i="9"/>
  <c r="E5" i="9"/>
  <c r="D5" i="9"/>
  <c r="AH304" i="9"/>
  <c r="I304" i="9"/>
  <c r="H304" i="9"/>
  <c r="G304" i="9"/>
  <c r="F304" i="9"/>
  <c r="E304" i="9"/>
  <c r="D304" i="9"/>
  <c r="AH294" i="9"/>
  <c r="I294" i="9"/>
  <c r="H294" i="9"/>
  <c r="G294" i="9"/>
  <c r="F294" i="9"/>
  <c r="E294" i="9"/>
  <c r="D294" i="9"/>
  <c r="AH284" i="9"/>
  <c r="I284" i="9"/>
  <c r="H284" i="9"/>
  <c r="G284" i="9"/>
  <c r="F284" i="9"/>
  <c r="E284" i="9"/>
  <c r="D284" i="9"/>
  <c r="AH274" i="9"/>
  <c r="I274" i="9"/>
  <c r="H274" i="9"/>
  <c r="G274" i="9"/>
  <c r="F274" i="9"/>
  <c r="E274" i="9"/>
  <c r="D274" i="9"/>
  <c r="AH264" i="9"/>
  <c r="I264" i="9"/>
  <c r="H264" i="9"/>
  <c r="G264" i="9"/>
  <c r="F264" i="9"/>
  <c r="E264" i="9"/>
  <c r="D264" i="9"/>
  <c r="AH254" i="9"/>
  <c r="I254" i="9"/>
  <c r="H254" i="9"/>
  <c r="G254" i="9"/>
  <c r="F254" i="9"/>
  <c r="E254" i="9"/>
  <c r="D254" i="9"/>
  <c r="AH244" i="9"/>
  <c r="I244" i="9"/>
  <c r="H244" i="9"/>
  <c r="G244" i="9"/>
  <c r="F244" i="9"/>
  <c r="E244" i="9"/>
  <c r="D244" i="9"/>
  <c r="AH234" i="9"/>
  <c r="I234" i="9"/>
  <c r="H234" i="9"/>
  <c r="G234" i="9"/>
  <c r="F234" i="9"/>
  <c r="E234" i="9"/>
  <c r="D234" i="9"/>
  <c r="AH224" i="9"/>
  <c r="I224" i="9"/>
  <c r="H224" i="9"/>
  <c r="G224" i="9"/>
  <c r="F224" i="9"/>
  <c r="E224" i="9"/>
  <c r="D224" i="9"/>
  <c r="AH214" i="9"/>
  <c r="I214" i="9"/>
  <c r="H214" i="9"/>
  <c r="G214" i="9"/>
  <c r="F214" i="9"/>
  <c r="E214" i="9"/>
  <c r="D214" i="9"/>
  <c r="AH204" i="9"/>
  <c r="I204" i="9"/>
  <c r="H204" i="9"/>
  <c r="G204" i="9"/>
  <c r="F204" i="9"/>
  <c r="E204" i="9"/>
  <c r="D204" i="9"/>
  <c r="AH194" i="9"/>
  <c r="I194" i="9"/>
  <c r="H194" i="9"/>
  <c r="G194" i="9"/>
  <c r="F194" i="9"/>
  <c r="E194" i="9"/>
  <c r="D194" i="9"/>
  <c r="AH184" i="9"/>
  <c r="I184" i="9"/>
  <c r="H184" i="9"/>
  <c r="G184" i="9"/>
  <c r="F184" i="9"/>
  <c r="E184" i="9"/>
  <c r="D184" i="9"/>
  <c r="AH174" i="9"/>
  <c r="I174" i="9"/>
  <c r="H174" i="9"/>
  <c r="G174" i="9"/>
  <c r="F174" i="9"/>
  <c r="E174" i="9"/>
  <c r="D174" i="9"/>
  <c r="AH164" i="9"/>
  <c r="I164" i="9"/>
  <c r="H164" i="9"/>
  <c r="G164" i="9"/>
  <c r="F164" i="9"/>
  <c r="E164" i="9"/>
  <c r="D164" i="9"/>
  <c r="AH154" i="9"/>
  <c r="I154" i="9"/>
  <c r="H154" i="9"/>
  <c r="G154" i="9"/>
  <c r="F154" i="9"/>
  <c r="E154" i="9"/>
  <c r="D154" i="9"/>
  <c r="AH144" i="9"/>
  <c r="I144" i="9"/>
  <c r="H144" i="9"/>
  <c r="G144" i="9"/>
  <c r="F144" i="9"/>
  <c r="E144" i="9"/>
  <c r="D144" i="9"/>
  <c r="AH134" i="9"/>
  <c r="I134" i="9"/>
  <c r="H134" i="9"/>
  <c r="G134" i="9"/>
  <c r="F134" i="9"/>
  <c r="E134" i="9"/>
  <c r="D134" i="9"/>
  <c r="AH124" i="9"/>
  <c r="I124" i="9"/>
  <c r="H124" i="9"/>
  <c r="G124" i="9"/>
  <c r="F124" i="9"/>
  <c r="E124" i="9"/>
  <c r="D124" i="9"/>
  <c r="AH114" i="9"/>
  <c r="I114" i="9"/>
  <c r="H114" i="9"/>
  <c r="G114" i="9"/>
  <c r="F114" i="9"/>
  <c r="E114" i="9"/>
  <c r="D114" i="9"/>
  <c r="AH104" i="9"/>
  <c r="I104" i="9"/>
  <c r="H104" i="9"/>
  <c r="G104" i="9"/>
  <c r="F104" i="9"/>
  <c r="E104" i="9"/>
  <c r="D104" i="9"/>
  <c r="AH94" i="9"/>
  <c r="I94" i="9"/>
  <c r="H94" i="9"/>
  <c r="G94" i="9"/>
  <c r="F94" i="9"/>
  <c r="E94" i="9"/>
  <c r="D94" i="9"/>
  <c r="AH84" i="9"/>
  <c r="I84" i="9"/>
  <c r="H84" i="9"/>
  <c r="G84" i="9"/>
  <c r="F84" i="9"/>
  <c r="E84" i="9"/>
  <c r="D84" i="9"/>
  <c r="AH74" i="9"/>
  <c r="I74" i="9"/>
  <c r="H74" i="9"/>
  <c r="G74" i="9"/>
  <c r="F74" i="9"/>
  <c r="E74" i="9"/>
  <c r="D74" i="9"/>
  <c r="AH64" i="9"/>
  <c r="I64" i="9"/>
  <c r="H64" i="9"/>
  <c r="G64" i="9"/>
  <c r="F64" i="9"/>
  <c r="E64" i="9"/>
  <c r="D64" i="9"/>
  <c r="AH54" i="9"/>
  <c r="I54" i="9"/>
  <c r="H54" i="9"/>
  <c r="G54" i="9"/>
  <c r="F54" i="9"/>
  <c r="E54" i="9"/>
  <c r="D54" i="9"/>
  <c r="AH44" i="9"/>
  <c r="I44" i="9"/>
  <c r="H44" i="9"/>
  <c r="G44" i="9"/>
  <c r="F44" i="9"/>
  <c r="E44" i="9"/>
  <c r="D44" i="9"/>
  <c r="AH34" i="9"/>
  <c r="I34" i="9"/>
  <c r="H34" i="9"/>
  <c r="G34" i="9"/>
  <c r="F34" i="9"/>
  <c r="E34" i="9"/>
  <c r="D34" i="9"/>
  <c r="AH24" i="9"/>
  <c r="I24" i="9"/>
  <c r="H24" i="9"/>
  <c r="G24" i="9"/>
  <c r="F24" i="9"/>
  <c r="E24" i="9"/>
  <c r="D24" i="9"/>
  <c r="AH14" i="9"/>
  <c r="I14" i="9"/>
  <c r="H14" i="9"/>
  <c r="G14" i="9"/>
  <c r="F14" i="9"/>
  <c r="E14" i="9"/>
  <c r="D14" i="9"/>
  <c r="AH4" i="9"/>
  <c r="I4" i="9"/>
  <c r="H4" i="9"/>
  <c r="G4" i="9"/>
  <c r="F4" i="9"/>
  <c r="E4" i="9"/>
  <c r="D4" i="9"/>
  <c r="AI195" i="9" l="1"/>
  <c r="AI105" i="9"/>
  <c r="AI45" i="9"/>
  <c r="AI294" i="9"/>
  <c r="AI234" i="9"/>
  <c r="AI174" i="9"/>
  <c r="AI114" i="9"/>
  <c r="AI54" i="9"/>
  <c r="AI116" i="9"/>
  <c r="AI275" i="9"/>
  <c r="AI155" i="9"/>
  <c r="AI65" i="9"/>
  <c r="AI224" i="9"/>
  <c r="AI104" i="9"/>
  <c r="AI196" i="9"/>
  <c r="AI46" i="9"/>
  <c r="AI235" i="9"/>
  <c r="AI115" i="9"/>
  <c r="AI304" i="9"/>
  <c r="AI184" i="9"/>
  <c r="AI34" i="9"/>
  <c r="AI306" i="9"/>
  <c r="AI246" i="9"/>
  <c r="AI216" i="9"/>
  <c r="AI186" i="9"/>
  <c r="AI126" i="9"/>
  <c r="AI96" i="9"/>
  <c r="AI36" i="9"/>
  <c r="AI285" i="9"/>
  <c r="AI255" i="9"/>
  <c r="AI225" i="9"/>
  <c r="AI165" i="9"/>
  <c r="AI135" i="9"/>
  <c r="AI75" i="9"/>
  <c r="AI15" i="9"/>
  <c r="AI264" i="9"/>
  <c r="AI204" i="9"/>
  <c r="AI144" i="9"/>
  <c r="AI84" i="9"/>
  <c r="AI24" i="9"/>
  <c r="AI86" i="9"/>
  <c r="AI305" i="9"/>
  <c r="AI185" i="9"/>
  <c r="AI5" i="9"/>
  <c r="AI194" i="9"/>
  <c r="AI44" i="9"/>
  <c r="AI286" i="9"/>
  <c r="AI136" i="9"/>
  <c r="AI16" i="9"/>
  <c r="AI175" i="9"/>
  <c r="AI55" i="9"/>
  <c r="AI214" i="9"/>
  <c r="AI94" i="9"/>
  <c r="AI206" i="9"/>
  <c r="AI26" i="9"/>
  <c r="AI215" i="9"/>
  <c r="AI95" i="9"/>
  <c r="AI284" i="9"/>
  <c r="AI164" i="9"/>
  <c r="AI74" i="9"/>
  <c r="AI166" i="9"/>
  <c r="AI76" i="9"/>
  <c r="AI265" i="9"/>
  <c r="AI145" i="9"/>
  <c r="AI25" i="9"/>
  <c r="AI244" i="9"/>
  <c r="AI124" i="9"/>
  <c r="AI4" i="9"/>
  <c r="AI296" i="9"/>
  <c r="AI176" i="9"/>
  <c r="AI56" i="9"/>
  <c r="AI245" i="9"/>
  <c r="AI125" i="9"/>
  <c r="AI35" i="9"/>
  <c r="AI254" i="9"/>
  <c r="AI134" i="9"/>
  <c r="AI14" i="9"/>
  <c r="AI256" i="9"/>
  <c r="AI106" i="9"/>
  <c r="AI295" i="9"/>
  <c r="AI205" i="9"/>
  <c r="AI85" i="9"/>
  <c r="AI274" i="9"/>
  <c r="AI154" i="9"/>
  <c r="AI64" i="9"/>
  <c r="BZ45" i="9" l="1"/>
  <c r="BZ44" i="9"/>
  <c r="BV44" i="9" l="1"/>
  <c r="BV45" i="9"/>
  <c r="AX6" i="9" l="1"/>
  <c r="BY43" i="9" l="1"/>
  <c r="BZ43" i="9" s="1"/>
  <c r="BV43" i="9" l="1"/>
  <c r="AI362" i="9" l="1"/>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1" i="9"/>
  <c r="AI300" i="9"/>
  <c r="AI299" i="9"/>
  <c r="AI298" i="9"/>
  <c r="AI297" i="9"/>
  <c r="AI291" i="9"/>
  <c r="AI290" i="9"/>
  <c r="AI289" i="9"/>
  <c r="AI288" i="9"/>
  <c r="AI287" i="9"/>
  <c r="AI281" i="9"/>
  <c r="AI280" i="9"/>
  <c r="AI279" i="9"/>
  <c r="AI278" i="9"/>
  <c r="AI277" i="9"/>
  <c r="AI271" i="9"/>
  <c r="AI270" i="9"/>
  <c r="AI269" i="9"/>
  <c r="AI268" i="9"/>
  <c r="AI267" i="9"/>
  <c r="AI261" i="9"/>
  <c r="AI260" i="9"/>
  <c r="AI259" i="9"/>
  <c r="AI258" i="9"/>
  <c r="AI257" i="9"/>
  <c r="AI251" i="9"/>
  <c r="AI250" i="9"/>
  <c r="AI249" i="9"/>
  <c r="AI248" i="9"/>
  <c r="AI247" i="9"/>
  <c r="AI241" i="9"/>
  <c r="AI240" i="9"/>
  <c r="AI239" i="9"/>
  <c r="AI238" i="9"/>
  <c r="AI237" i="9"/>
  <c r="AI231" i="9"/>
  <c r="AI230" i="9"/>
  <c r="AI229" i="9"/>
  <c r="AI228" i="9"/>
  <c r="AI227" i="9"/>
  <c r="AI221" i="9"/>
  <c r="AI220" i="9"/>
  <c r="AI219" i="9"/>
  <c r="AI218" i="9"/>
  <c r="AI217" i="9"/>
  <c r="AI211" i="9"/>
  <c r="AI210" i="9"/>
  <c r="AI209" i="9"/>
  <c r="AI208" i="9"/>
  <c r="AI207" i="9"/>
  <c r="AI201" i="9"/>
  <c r="AI200" i="9"/>
  <c r="AI199" i="9"/>
  <c r="AI198" i="9"/>
  <c r="AI197" i="9"/>
  <c r="AI191" i="9"/>
  <c r="AI190" i="9"/>
  <c r="AI189" i="9"/>
  <c r="AI188" i="9"/>
  <c r="AI187" i="9"/>
  <c r="AI181" i="9"/>
  <c r="AI180" i="9"/>
  <c r="AI179" i="9"/>
  <c r="AI178" i="9"/>
  <c r="AI177" i="9"/>
  <c r="AI171" i="9"/>
  <c r="AI170" i="9"/>
  <c r="AI169" i="9"/>
  <c r="AI168" i="9"/>
  <c r="AI167" i="9"/>
  <c r="AI161" i="9"/>
  <c r="AI160" i="9"/>
  <c r="AI159" i="9"/>
  <c r="AI158" i="9"/>
  <c r="AI157" i="9"/>
  <c r="AI151" i="9"/>
  <c r="AI150" i="9"/>
  <c r="AI149" i="9"/>
  <c r="AI148" i="9"/>
  <c r="AI147" i="9"/>
  <c r="AI141" i="9"/>
  <c r="AI140" i="9"/>
  <c r="AI139" i="9"/>
  <c r="AI138" i="9"/>
  <c r="AI137" i="9"/>
  <c r="AI131" i="9"/>
  <c r="AI130" i="9"/>
  <c r="AI129" i="9"/>
  <c r="AI128" i="9"/>
  <c r="AI127" i="9"/>
  <c r="AI121" i="9"/>
  <c r="AI120" i="9"/>
  <c r="AI119" i="9"/>
  <c r="AI118" i="9"/>
  <c r="AI117" i="9"/>
  <c r="AI111" i="9"/>
  <c r="AI110" i="9"/>
  <c r="AI109" i="9"/>
  <c r="AI108" i="9"/>
  <c r="AI107" i="9"/>
  <c r="AI101" i="9"/>
  <c r="AI100" i="9"/>
  <c r="AI99" i="9"/>
  <c r="AI98" i="9"/>
  <c r="AI97" i="9"/>
  <c r="AI91" i="9"/>
  <c r="AI90" i="9"/>
  <c r="AI89" i="9"/>
  <c r="AI88" i="9"/>
  <c r="AI87" i="9"/>
  <c r="AI81" i="9"/>
  <c r="AI80" i="9"/>
  <c r="AI79" i="9"/>
  <c r="AI78" i="9"/>
  <c r="AI77" i="9"/>
  <c r="AI71" i="9"/>
  <c r="AI70" i="9"/>
  <c r="AI69" i="9"/>
  <c r="AI68" i="9"/>
  <c r="AI67" i="9"/>
  <c r="AI61" i="9"/>
  <c r="AI59" i="9"/>
  <c r="AI58" i="9"/>
  <c r="AI57" i="9"/>
  <c r="AI51" i="9"/>
  <c r="AI50" i="9"/>
  <c r="AI49" i="9"/>
  <c r="AI48" i="9"/>
  <c r="AI47" i="9"/>
  <c r="AI41" i="9"/>
  <c r="AI40" i="9"/>
  <c r="AI39" i="9"/>
  <c r="AI38" i="9"/>
  <c r="AI37" i="9"/>
  <c r="AI31" i="9"/>
  <c r="AI30" i="9"/>
  <c r="AI29" i="9"/>
  <c r="AI28" i="9"/>
  <c r="AI27" i="9"/>
  <c r="AI21" i="9"/>
  <c r="AI20" i="9"/>
  <c r="AI19" i="9"/>
  <c r="AI18" i="9"/>
  <c r="AI17" i="9"/>
  <c r="AI11" i="9"/>
  <c r="AI10" i="9"/>
  <c r="AI9" i="9"/>
  <c r="AI8" i="9"/>
  <c r="AI7"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R61" i="9" s="1"/>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Q61" i="9" s="1"/>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N367" i="9" l="1"/>
  <c r="N336" i="9"/>
  <c r="N318" i="9"/>
  <c r="N60" i="9"/>
  <c r="BT67" i="9"/>
  <c r="BL67" i="9" s="1"/>
  <c r="BM67" i="9" l="1"/>
  <c r="BT86" i="9"/>
  <c r="BL86" i="9" s="1"/>
  <c r="BT114" i="9"/>
  <c r="BL114" i="9" s="1"/>
  <c r="BT81" i="9"/>
  <c r="BL81" i="9" s="1"/>
  <c r="BT84" i="9"/>
  <c r="BL84" i="9" s="1"/>
  <c r="BT87" i="9"/>
  <c r="BL87" i="9" s="1"/>
  <c r="BT82" i="9"/>
  <c r="BL82" i="9" s="1"/>
  <c r="BT83" i="9"/>
  <c r="BL83" i="9" s="1"/>
  <c r="BT128" i="9"/>
  <c r="BL128" i="9" s="1"/>
  <c r="BT85" i="9"/>
  <c r="BL85" i="9" s="1"/>
  <c r="BM84" i="9" l="1"/>
  <c r="BM81" i="9"/>
  <c r="BM87" i="9"/>
  <c r="BM114" i="9"/>
  <c r="BM82" i="9"/>
  <c r="BM85" i="9"/>
  <c r="BM128" i="9"/>
  <c r="BM83" i="9"/>
  <c r="BM86"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H330" i="9" l="1"/>
  <c r="AH329" i="9"/>
  <c r="AH328" i="9"/>
  <c r="AH327" i="9"/>
  <c r="AH326" i="9"/>
  <c r="AH325" i="9"/>
  <c r="AH324" i="9"/>
  <c r="AH323" i="9"/>
  <c r="AH322" i="9"/>
  <c r="AH321" i="9"/>
  <c r="AH320" i="9"/>
  <c r="AH319" i="9"/>
  <c r="AH318" i="9"/>
  <c r="AH317" i="9"/>
  <c r="AH316" i="9"/>
  <c r="AH315" i="9"/>
  <c r="AH314" i="9"/>
  <c r="AH313" i="9"/>
  <c r="AH312" i="9"/>
  <c r="AH311" i="9"/>
  <c r="AH310" i="9"/>
  <c r="AH309" i="9"/>
  <c r="AH308" i="9"/>
  <c r="AH307" i="9"/>
  <c r="AH303" i="9"/>
  <c r="AH302" i="9"/>
  <c r="AH301" i="9"/>
  <c r="AH300" i="9"/>
  <c r="AH299" i="9"/>
  <c r="AH298" i="9"/>
  <c r="AH297" i="9"/>
  <c r="AH293" i="9"/>
  <c r="AH292" i="9"/>
  <c r="AH291" i="9"/>
  <c r="AH290" i="9"/>
  <c r="AH289" i="9"/>
  <c r="AH288" i="9"/>
  <c r="AH287" i="9"/>
  <c r="AH283" i="9"/>
  <c r="AH282" i="9"/>
  <c r="AH281" i="9"/>
  <c r="AH280" i="9"/>
  <c r="AH279" i="9"/>
  <c r="AH278" i="9"/>
  <c r="AH277" i="9"/>
  <c r="AH273" i="9"/>
  <c r="AH272" i="9"/>
  <c r="AH271" i="9"/>
  <c r="AH270" i="9"/>
  <c r="AH269" i="9"/>
  <c r="AH268" i="9"/>
  <c r="AH267" i="9"/>
  <c r="AH263" i="9"/>
  <c r="AH262" i="9"/>
  <c r="AH261" i="9"/>
  <c r="AH260" i="9"/>
  <c r="AH259" i="9"/>
  <c r="AH258" i="9"/>
  <c r="AH257" i="9"/>
  <c r="AH253" i="9"/>
  <c r="AH252" i="9"/>
  <c r="AH251" i="9"/>
  <c r="AH250" i="9"/>
  <c r="AH249" i="9"/>
  <c r="AH248" i="9"/>
  <c r="AH247" i="9"/>
  <c r="AH243" i="9"/>
  <c r="AH242" i="9"/>
  <c r="AH241" i="9"/>
  <c r="AH240" i="9"/>
  <c r="AH239" i="9"/>
  <c r="AH238" i="9"/>
  <c r="AH237" i="9"/>
  <c r="AH233" i="9"/>
  <c r="AH232" i="9"/>
  <c r="AH231" i="9"/>
  <c r="AH230" i="9"/>
  <c r="AH229" i="9"/>
  <c r="AH228" i="9"/>
  <c r="AH227" i="9"/>
  <c r="AH223" i="9"/>
  <c r="AH222" i="9"/>
  <c r="AH221" i="9"/>
  <c r="AH220" i="9"/>
  <c r="AH219" i="9"/>
  <c r="AH218" i="9"/>
  <c r="AH217" i="9"/>
  <c r="AH213" i="9"/>
  <c r="AH212" i="9"/>
  <c r="AH211" i="9"/>
  <c r="AH210" i="9"/>
  <c r="AH209" i="9"/>
  <c r="AH208" i="9"/>
  <c r="AH207" i="9"/>
  <c r="AH203" i="9"/>
  <c r="AH202" i="9"/>
  <c r="AH201" i="9"/>
  <c r="AH200" i="9"/>
  <c r="AH199" i="9"/>
  <c r="AH198" i="9"/>
  <c r="AH197" i="9"/>
  <c r="AH193" i="9"/>
  <c r="AH192" i="9"/>
  <c r="AH191" i="9"/>
  <c r="AH190" i="9"/>
  <c r="AH189" i="9"/>
  <c r="AH188" i="9"/>
  <c r="AH187" i="9"/>
  <c r="AH183" i="9"/>
  <c r="AH182" i="9"/>
  <c r="AH181" i="9"/>
  <c r="AH180" i="9"/>
  <c r="AH179" i="9"/>
  <c r="AH178" i="9"/>
  <c r="AH177" i="9"/>
  <c r="AH173" i="9"/>
  <c r="AH172" i="9"/>
  <c r="AH171" i="9"/>
  <c r="AH170" i="9"/>
  <c r="AH169" i="9"/>
  <c r="AH168" i="9"/>
  <c r="AH167" i="9"/>
  <c r="AH163" i="9"/>
  <c r="AH162" i="9"/>
  <c r="AH161" i="9"/>
  <c r="AH160" i="9"/>
  <c r="AH159" i="9"/>
  <c r="AH158" i="9"/>
  <c r="AH157" i="9"/>
  <c r="AH153" i="9"/>
  <c r="AH152" i="9"/>
  <c r="AH151" i="9"/>
  <c r="AH150" i="9"/>
  <c r="AH149" i="9"/>
  <c r="AH148" i="9"/>
  <c r="AH147" i="9"/>
  <c r="AH143" i="9"/>
  <c r="AH142" i="9"/>
  <c r="AH141" i="9"/>
  <c r="AH140" i="9"/>
  <c r="AH139" i="9"/>
  <c r="AH138" i="9"/>
  <c r="AH137" i="9"/>
  <c r="AH133" i="9"/>
  <c r="AH132" i="9"/>
  <c r="AH131" i="9"/>
  <c r="AH130" i="9"/>
  <c r="AH129" i="9"/>
  <c r="AH128" i="9"/>
  <c r="AH127" i="9"/>
  <c r="AH123" i="9"/>
  <c r="AH122" i="9"/>
  <c r="AH121" i="9"/>
  <c r="AH120" i="9"/>
  <c r="AH119" i="9"/>
  <c r="AH118" i="9"/>
  <c r="AH117" i="9"/>
  <c r="AH113" i="9"/>
  <c r="AH112" i="9"/>
  <c r="AH111" i="9"/>
  <c r="AH110" i="9"/>
  <c r="AH109" i="9"/>
  <c r="AH108" i="9"/>
  <c r="AH107" i="9"/>
  <c r="AH103" i="9"/>
  <c r="AH102" i="9"/>
  <c r="AH101" i="9"/>
  <c r="AH100" i="9"/>
  <c r="AH99" i="9"/>
  <c r="AH98" i="9"/>
  <c r="AH97" i="9"/>
  <c r="AH93" i="9"/>
  <c r="AH92" i="9"/>
  <c r="AH91" i="9"/>
  <c r="AH90" i="9"/>
  <c r="AH89" i="9"/>
  <c r="AH88" i="9"/>
  <c r="AH87" i="9"/>
  <c r="AH83" i="9"/>
  <c r="AH82" i="9"/>
  <c r="AH81" i="9"/>
  <c r="AH80" i="9"/>
  <c r="AH79" i="9"/>
  <c r="AH78" i="9"/>
  <c r="AH77" i="9"/>
  <c r="AH73" i="9"/>
  <c r="AH72" i="9"/>
  <c r="AH71" i="9"/>
  <c r="AH70" i="9"/>
  <c r="AH69" i="9"/>
  <c r="AH68" i="9"/>
  <c r="AH67" i="9"/>
  <c r="AH63" i="9"/>
  <c r="AH62" i="9"/>
  <c r="AH61" i="9"/>
  <c r="AH60" i="9"/>
  <c r="AH59" i="9"/>
  <c r="AH58" i="9"/>
  <c r="AH57" i="9"/>
  <c r="AH53" i="9"/>
  <c r="AH52" i="9"/>
  <c r="AH51" i="9"/>
  <c r="AH50" i="9"/>
  <c r="AH49" i="9"/>
  <c r="AH48" i="9"/>
  <c r="AH47" i="9"/>
  <c r="AH43" i="9"/>
  <c r="AH42" i="9"/>
  <c r="AH41" i="9"/>
  <c r="AH40" i="9"/>
  <c r="AH39" i="9"/>
  <c r="AH38" i="9"/>
  <c r="AH37" i="9"/>
  <c r="AH33" i="9"/>
  <c r="AH32" i="9"/>
  <c r="AH31" i="9"/>
  <c r="AH30" i="9"/>
  <c r="AH29" i="9"/>
  <c r="AH28" i="9"/>
  <c r="AH27" i="9"/>
  <c r="AH23" i="9"/>
  <c r="AH22" i="9"/>
  <c r="AH21" i="9"/>
  <c r="AH20" i="9"/>
  <c r="AH19" i="9"/>
  <c r="AH18" i="9"/>
  <c r="AH17" i="9"/>
  <c r="AH13" i="9"/>
  <c r="AH12" i="9"/>
  <c r="AH11" i="9"/>
  <c r="AH10" i="9"/>
  <c r="AH9" i="9"/>
  <c r="AH8" i="9"/>
  <c r="AH7" i="9"/>
  <c r="AH3" i="9"/>
  <c r="AH2" i="9"/>
  <c r="AH361" i="9"/>
  <c r="AS15" i="9"/>
  <c r="AS14" i="9"/>
  <c r="AS13"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H4" i="9" l="1"/>
  <c r="BH5" i="9" s="1"/>
  <c r="BH6" i="9" s="1"/>
  <c r="BH7" i="9" s="1"/>
  <c r="BH8" i="9" s="1"/>
  <c r="BH9" i="9" s="1"/>
  <c r="BH10" i="9" s="1"/>
  <c r="BH11" i="9" s="1"/>
  <c r="BH12" i="9" s="1"/>
  <c r="BH13" i="9" s="1"/>
  <c r="BH14" i="9" s="1"/>
  <c r="BH15" i="9" s="1"/>
  <c r="BH16" i="9" s="1"/>
  <c r="BH17" i="9" s="1"/>
  <c r="BH18" i="9" s="1"/>
  <c r="M243" i="9" l="1"/>
  <c r="M242" i="9"/>
  <c r="M252" i="9"/>
  <c r="O242" i="9" l="1"/>
  <c r="P242" i="9"/>
  <c r="O252" i="9"/>
  <c r="P252" i="9"/>
  <c r="O243" i="9"/>
  <c r="P243" i="9"/>
  <c r="M60" i="9"/>
  <c r="P60" i="9" s="1"/>
  <c r="M128" i="9"/>
  <c r="M198" i="9"/>
  <c r="M61" i="9"/>
  <c r="M88" i="9"/>
  <c r="M308" i="9"/>
  <c r="M115" i="9"/>
  <c r="R243" i="9" l="1"/>
  <c r="Q243" i="9"/>
  <c r="R252" i="9"/>
  <c r="Q252" i="9"/>
  <c r="Q242" i="9"/>
  <c r="R242" i="9"/>
  <c r="P61" i="9"/>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P367" i="9" s="1"/>
  <c r="M368" i="9"/>
  <c r="M339" i="9"/>
  <c r="M328" i="9"/>
  <c r="M346" i="9"/>
  <c r="M341" i="9"/>
  <c r="M323" i="9"/>
  <c r="M329" i="9"/>
  <c r="M320" i="9"/>
  <c r="M364" i="9"/>
  <c r="M317" i="9"/>
  <c r="M363" i="9"/>
  <c r="M359" i="9"/>
  <c r="M370" i="9"/>
  <c r="M336" i="9"/>
  <c r="M347" i="9"/>
  <c r="M316" i="9"/>
  <c r="M334" i="9"/>
  <c r="M333" i="9"/>
  <c r="M361" i="9"/>
  <c r="M369" i="9"/>
  <c r="M330" i="9"/>
  <c r="M354" i="9"/>
  <c r="M327" i="9"/>
  <c r="M337" i="9"/>
  <c r="M318" i="9"/>
  <c r="M351" i="9"/>
  <c r="M340" i="9"/>
  <c r="M326" i="9"/>
  <c r="M362" i="9"/>
  <c r="R346" i="9" l="1"/>
  <c r="Q346" i="9"/>
  <c r="R80" i="9"/>
  <c r="Q80" i="9"/>
  <c r="Q191" i="9"/>
  <c r="R191" i="9"/>
  <c r="Q362" i="9"/>
  <c r="R362" i="9"/>
  <c r="R318" i="9"/>
  <c r="R319" i="9" s="1"/>
  <c r="Q317" i="9"/>
  <c r="Q318" i="9"/>
  <c r="Q319" i="9" s="1"/>
  <c r="R317" i="9"/>
  <c r="R322" i="9"/>
  <c r="Q322" i="9"/>
  <c r="R310" i="9"/>
  <c r="Q310" i="9"/>
  <c r="R330" i="9"/>
  <c r="Q330" i="9"/>
  <c r="R355" i="9"/>
  <c r="Q355" i="9"/>
  <c r="R180" i="9"/>
  <c r="Q180" i="9"/>
  <c r="Q140" i="9"/>
  <c r="R140" i="9"/>
  <c r="R336" i="9"/>
  <c r="Q335" i="9"/>
  <c r="Q336"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R324" i="9"/>
  <c r="Q324" i="9"/>
  <c r="Q353" i="9"/>
  <c r="R353" i="9"/>
  <c r="R241" i="9"/>
  <c r="Q241" i="9"/>
  <c r="R51" i="9"/>
  <c r="Q51" i="9"/>
  <c r="Q311" i="9"/>
  <c r="R311" i="9"/>
  <c r="R250" i="9"/>
  <c r="Q250" i="9"/>
  <c r="R201" i="9"/>
  <c r="Q201" i="9"/>
  <c r="Q70" i="9"/>
  <c r="R70" i="9"/>
  <c r="R41" i="9"/>
  <c r="Q41" i="9"/>
  <c r="R150" i="9"/>
  <c r="Q150" i="9"/>
  <c r="R40" i="9"/>
  <c r="Q40" i="9"/>
  <c r="R354" i="9"/>
  <c r="Q354"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R20" i="9"/>
  <c r="Q20" i="9"/>
  <c r="Q320" i="9"/>
  <c r="R320" i="9"/>
  <c r="R370" i="9"/>
  <c r="Q370" i="9"/>
  <c r="R337" i="9"/>
  <c r="Q337" i="9"/>
  <c r="R333" i="9"/>
  <c r="Q333" i="9"/>
  <c r="Q359" i="9"/>
  <c r="R359" i="9"/>
  <c r="Q323" i="9"/>
  <c r="R323"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O336" i="9"/>
  <c r="P318" i="9"/>
  <c r="O318" i="9"/>
  <c r="O319" i="9"/>
  <c r="P319" i="9"/>
  <c r="N319" i="9"/>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P332" i="9"/>
  <c r="N342" i="9"/>
  <c r="T342" i="9" s="1"/>
  <c r="P342" i="9"/>
  <c r="N365" i="9"/>
  <c r="T365" i="9" s="1"/>
  <c r="P365" i="9"/>
  <c r="N314" i="9"/>
  <c r="P314" i="9"/>
  <c r="N270" i="9"/>
  <c r="P270" i="9"/>
  <c r="N90" i="9"/>
  <c r="P90" i="9"/>
  <c r="N301" i="9"/>
  <c r="P301" i="9"/>
  <c r="N231" i="9"/>
  <c r="T231" i="9" s="1"/>
  <c r="P231" i="9"/>
  <c r="N130" i="9"/>
  <c r="P130" i="9"/>
  <c r="N31" i="9"/>
  <c r="T31" i="9" s="1"/>
  <c r="P31" i="9"/>
  <c r="N100" i="9"/>
  <c r="P100" i="9"/>
  <c r="N121" i="9"/>
  <c r="T121" i="9" s="1"/>
  <c r="P121" i="9"/>
  <c r="N81" i="9"/>
  <c r="T81" i="9" s="1"/>
  <c r="P81" i="9"/>
  <c r="N110" i="9"/>
  <c r="P110" i="9"/>
  <c r="N111" i="9"/>
  <c r="T111" i="9" s="1"/>
  <c r="P111" i="9"/>
  <c r="N34" i="9"/>
  <c r="P34" i="9"/>
  <c r="Q34" i="9" s="1"/>
  <c r="N184" i="9"/>
  <c r="P184" i="9"/>
  <c r="Q184" i="9" s="1"/>
  <c r="N36" i="9"/>
  <c r="P36" i="9"/>
  <c r="Q36" i="9" s="1"/>
  <c r="N205" i="9"/>
  <c r="P205" i="9"/>
  <c r="Q205" i="9" s="1"/>
  <c r="N337" i="9"/>
  <c r="P337" i="9"/>
  <c r="N323" i="9"/>
  <c r="P323" i="9"/>
  <c r="N360" i="9"/>
  <c r="P360" i="9"/>
  <c r="N312" i="9"/>
  <c r="P312" i="9"/>
  <c r="N151" i="9"/>
  <c r="T151" i="9" s="1"/>
  <c r="P151" i="9"/>
  <c r="N300" i="9"/>
  <c r="P300" i="9"/>
  <c r="N170" i="9"/>
  <c r="P170" i="9"/>
  <c r="N261" i="9"/>
  <c r="S261" i="9" s="1"/>
  <c r="P261" i="9"/>
  <c r="N120" i="9"/>
  <c r="P120" i="9"/>
  <c r="N210" i="9"/>
  <c r="P210" i="9"/>
  <c r="N230" i="9"/>
  <c r="P230" i="9"/>
  <c r="N200" i="9"/>
  <c r="P200" i="9"/>
  <c r="N141" i="9"/>
  <c r="T141" i="9" s="1"/>
  <c r="P141" i="9"/>
  <c r="N160" i="9"/>
  <c r="P160" i="9"/>
  <c r="N291" i="9"/>
  <c r="T291" i="9" s="1"/>
  <c r="P291" i="9"/>
  <c r="N190" i="9"/>
  <c r="P190" i="9"/>
  <c r="N115" i="9"/>
  <c r="P105" i="9"/>
  <c r="Q105" i="9" s="1"/>
  <c r="N370" i="9"/>
  <c r="P370" i="9"/>
  <c r="N359" i="9"/>
  <c r="T359" i="9" s="1"/>
  <c r="P359" i="9"/>
  <c r="N352" i="9"/>
  <c r="T352" i="9" s="1"/>
  <c r="P352" i="9"/>
  <c r="N362" i="9"/>
  <c r="T362" i="9" s="1"/>
  <c r="P362" i="9"/>
  <c r="N327" i="9"/>
  <c r="T327" i="9" s="1"/>
  <c r="P327" i="9"/>
  <c r="N334" i="9"/>
  <c r="T334" i="9" s="1"/>
  <c r="P334" i="9"/>
  <c r="N363" i="9"/>
  <c r="T363" i="9" s="1"/>
  <c r="P363" i="9"/>
  <c r="N341" i="9"/>
  <c r="P341" i="9"/>
  <c r="N315" i="9"/>
  <c r="P315" i="9"/>
  <c r="N338" i="9"/>
  <c r="T338" i="9" s="1"/>
  <c r="P338" i="9"/>
  <c r="N356" i="9"/>
  <c r="P356" i="9"/>
  <c r="N373" i="9"/>
  <c r="T373" i="9" s="1"/>
  <c r="P373" i="9"/>
  <c r="N372" i="9"/>
  <c r="T372" i="9" s="1"/>
  <c r="P372" i="9"/>
  <c r="N313" i="9"/>
  <c r="P313" i="9"/>
  <c r="N91" i="9"/>
  <c r="T91" i="9" s="1"/>
  <c r="P91" i="9"/>
  <c r="N290" i="9"/>
  <c r="P290" i="9"/>
  <c r="N181" i="9"/>
  <c r="T181" i="9" s="1"/>
  <c r="P181" i="9"/>
  <c r="N280" i="9"/>
  <c r="P280" i="9"/>
  <c r="N30" i="9"/>
  <c r="P30" i="9"/>
  <c r="N11" i="9"/>
  <c r="T11" i="9" s="1"/>
  <c r="P11" i="9"/>
  <c r="N211" i="9"/>
  <c r="S211" i="9" s="1"/>
  <c r="P211" i="9"/>
  <c r="N281" i="9"/>
  <c r="P281" i="9"/>
  <c r="N50" i="9"/>
  <c r="P50" i="9"/>
  <c r="N333" i="9"/>
  <c r="T333" i="9" s="1"/>
  <c r="P333" i="9"/>
  <c r="N354" i="9"/>
  <c r="P354" i="9"/>
  <c r="N346" i="9"/>
  <c r="P346" i="9"/>
  <c r="N325" i="9"/>
  <c r="T325" i="9" s="1"/>
  <c r="P325" i="9"/>
  <c r="N345" i="9"/>
  <c r="P345" i="9"/>
  <c r="N357" i="9"/>
  <c r="T357" i="9" s="1"/>
  <c r="P357" i="9"/>
  <c r="N322" i="9"/>
  <c r="P322" i="9"/>
  <c r="N251" i="9"/>
  <c r="T251" i="9" s="1"/>
  <c r="P251" i="9"/>
  <c r="N80" i="9"/>
  <c r="P80" i="9"/>
  <c r="N220" i="9"/>
  <c r="P220" i="9"/>
  <c r="N101" i="9"/>
  <c r="T101" i="9" s="1"/>
  <c r="P101" i="9"/>
  <c r="N310" i="9"/>
  <c r="P310" i="9"/>
  <c r="N260" i="9"/>
  <c r="P260" i="9"/>
  <c r="N191" i="9"/>
  <c r="S191" i="9" s="1"/>
  <c r="P191" i="9"/>
  <c r="N71" i="9"/>
  <c r="T71" i="9" s="1"/>
  <c r="P71" i="9"/>
  <c r="N294" i="9"/>
  <c r="P294" i="9"/>
  <c r="Q294" i="9" s="1"/>
  <c r="N175" i="9"/>
  <c r="P175" i="9"/>
  <c r="Q175" i="9" s="1"/>
  <c r="N326" i="9"/>
  <c r="T326" i="9" s="1"/>
  <c r="P326" i="9"/>
  <c r="N316" i="9"/>
  <c r="P316" i="9"/>
  <c r="N340" i="9"/>
  <c r="T340" i="9" s="1"/>
  <c r="P340" i="9"/>
  <c r="N330" i="9"/>
  <c r="P330" i="9"/>
  <c r="N347" i="9"/>
  <c r="Q347" i="9" s="1"/>
  <c r="Q348" i="9" s="1"/>
  <c r="Q349" i="9" s="1"/>
  <c r="Q350" i="9" s="1"/>
  <c r="P347" i="9"/>
  <c r="N364" i="9"/>
  <c r="T364" i="9" s="1"/>
  <c r="P364" i="9"/>
  <c r="N328" i="9"/>
  <c r="T328" i="9" s="1"/>
  <c r="P328" i="9"/>
  <c r="N344" i="9"/>
  <c r="P344" i="9"/>
  <c r="N321" i="9"/>
  <c r="P321" i="9"/>
  <c r="N355" i="9"/>
  <c r="T355" i="9" s="1"/>
  <c r="P355" i="9"/>
  <c r="N331" i="9"/>
  <c r="P331" i="9"/>
  <c r="N161" i="9"/>
  <c r="P161" i="9"/>
  <c r="N21" i="9"/>
  <c r="S21" i="9" s="1"/>
  <c r="P21" i="9"/>
  <c r="N180" i="9"/>
  <c r="P180" i="9"/>
  <c r="N10" i="9"/>
  <c r="P10" i="9"/>
  <c r="N271" i="9"/>
  <c r="S271" i="9" s="1"/>
  <c r="P271" i="9"/>
  <c r="N131" i="9"/>
  <c r="S131" i="9" s="1"/>
  <c r="P131" i="9"/>
  <c r="N171" i="9"/>
  <c r="S171" i="9" s="1"/>
  <c r="P171" i="9"/>
  <c r="N20" i="9"/>
  <c r="P20" i="9"/>
  <c r="N221" i="9"/>
  <c r="T221" i="9" s="1"/>
  <c r="P221" i="9"/>
  <c r="N140" i="9"/>
  <c r="P140" i="9"/>
  <c r="N240" i="9"/>
  <c r="P240" i="9"/>
  <c r="N276" i="9"/>
  <c r="P276" i="9"/>
  <c r="Q276" i="9" s="1"/>
  <c r="N84" i="9"/>
  <c r="P84" i="9"/>
  <c r="Q84" i="9" s="1"/>
  <c r="N124" i="9"/>
  <c r="P124" i="9"/>
  <c r="Q124" i="9" s="1"/>
  <c r="N14" i="9"/>
  <c r="P14" i="9"/>
  <c r="Q14" i="9" s="1"/>
  <c r="N126" i="9"/>
  <c r="P126" i="9"/>
  <c r="Q126" i="9" s="1"/>
  <c r="N351" i="9"/>
  <c r="T351" i="9" s="1"/>
  <c r="P351" i="9"/>
  <c r="N369" i="9"/>
  <c r="T369" i="9" s="1"/>
  <c r="P369" i="9"/>
  <c r="N320" i="9"/>
  <c r="P320" i="9"/>
  <c r="N339" i="9"/>
  <c r="T339" i="9" s="1"/>
  <c r="P339" i="9"/>
  <c r="N343" i="9"/>
  <c r="S343" i="9" s="1"/>
  <c r="P343" i="9"/>
  <c r="N358" i="9"/>
  <c r="P358" i="9"/>
  <c r="N324" i="9"/>
  <c r="T324" i="9" s="1"/>
  <c r="P324" i="9"/>
  <c r="N353" i="9"/>
  <c r="T353" i="9" s="1"/>
  <c r="P353" i="9"/>
  <c r="N241" i="9"/>
  <c r="S241" i="9" s="1"/>
  <c r="P241" i="9"/>
  <c r="N311" i="9"/>
  <c r="S311" i="9" s="1"/>
  <c r="P311" i="9"/>
  <c r="N250" i="9"/>
  <c r="P250" i="9"/>
  <c r="N201" i="9"/>
  <c r="S201" i="9" s="1"/>
  <c r="P201" i="9"/>
  <c r="N70" i="9"/>
  <c r="T70" i="9" s="1"/>
  <c r="P70" i="9"/>
  <c r="N41" i="9"/>
  <c r="S41" i="9" s="1"/>
  <c r="P41" i="9"/>
  <c r="N150" i="9"/>
  <c r="P150" i="9"/>
  <c r="N40" i="9"/>
  <c r="P40" i="9"/>
  <c r="N275" i="9"/>
  <c r="P275" i="9"/>
  <c r="Q275" i="9" s="1"/>
  <c r="N144" i="9"/>
  <c r="P144" i="9"/>
  <c r="Q144" i="9" s="1"/>
  <c r="N304" i="9"/>
  <c r="N245" i="9"/>
  <c r="N15" i="9"/>
  <c r="N254" i="9"/>
  <c r="N196" i="9"/>
  <c r="N85" i="9"/>
  <c r="N174" i="9"/>
  <c r="O317" i="9"/>
  <c r="N317" i="9"/>
  <c r="O348" i="9"/>
  <c r="O59" i="9"/>
  <c r="O309" i="9"/>
  <c r="O49" i="9"/>
  <c r="O249" i="9"/>
  <c r="O99" i="9"/>
  <c r="O289" i="9"/>
  <c r="O219" i="9"/>
  <c r="O29" i="9"/>
  <c r="O256" i="9"/>
  <c r="R256" i="9" s="1"/>
  <c r="N256" i="9"/>
  <c r="O217" i="9"/>
  <c r="O188" i="9"/>
  <c r="O5" i="9"/>
  <c r="R5" i="9" s="1"/>
  <c r="N5" i="9"/>
  <c r="O37" i="9"/>
  <c r="O78" i="9"/>
  <c r="N266" i="9"/>
  <c r="O297" i="9"/>
  <c r="O148" i="9"/>
  <c r="O12" i="9"/>
  <c r="O234" i="9"/>
  <c r="R234" i="9" s="1"/>
  <c r="N234" i="9"/>
  <c r="O32" i="9"/>
  <c r="O172" i="9"/>
  <c r="O44" i="9"/>
  <c r="R44" i="9" s="1"/>
  <c r="N44" i="9"/>
  <c r="O142" i="9"/>
  <c r="N154" i="9"/>
  <c r="O103" i="9"/>
  <c r="O114" i="9"/>
  <c r="R114" i="9" s="1"/>
  <c r="N114" i="9"/>
  <c r="O42" i="9"/>
  <c r="O292" i="9"/>
  <c r="O203" i="9"/>
  <c r="O224" i="9"/>
  <c r="R224" i="9" s="1"/>
  <c r="N224" i="9"/>
  <c r="O263" i="9"/>
  <c r="O206" i="9"/>
  <c r="R206" i="9" s="1"/>
  <c r="N206" i="9"/>
  <c r="N26" i="9"/>
  <c r="O246" i="9"/>
  <c r="R246" i="9" s="1"/>
  <c r="N246" i="9"/>
  <c r="N176" i="9"/>
  <c r="N75" i="9"/>
  <c r="O236" i="9"/>
  <c r="R236" i="9" s="1"/>
  <c r="N236" i="9"/>
  <c r="O6" i="9"/>
  <c r="R6" i="9" s="1"/>
  <c r="N6" i="9"/>
  <c r="O288" i="9"/>
  <c r="O38" i="9"/>
  <c r="O158" i="9"/>
  <c r="O366" i="9"/>
  <c r="N366" i="9"/>
  <c r="T366" i="9" s="1"/>
  <c r="O179" i="9"/>
  <c r="O209" i="9"/>
  <c r="O239" i="9"/>
  <c r="O169" i="9"/>
  <c r="O98" i="9"/>
  <c r="O16" i="9"/>
  <c r="R16" i="9" s="1"/>
  <c r="N16" i="9"/>
  <c r="O97" i="9"/>
  <c r="O178" i="9"/>
  <c r="O177" i="9"/>
  <c r="O248" i="9"/>
  <c r="O56" i="9"/>
  <c r="R56" i="9" s="1"/>
  <c r="N56" i="9"/>
  <c r="O187" i="9"/>
  <c r="O302" i="9"/>
  <c r="O162" i="9"/>
  <c r="O3" i="9"/>
  <c r="O202" i="9"/>
  <c r="O64" i="9"/>
  <c r="R64" i="9" s="1"/>
  <c r="N64" i="9"/>
  <c r="O223" i="9"/>
  <c r="O133" i="9"/>
  <c r="O152" i="9"/>
  <c r="N54" i="9"/>
  <c r="O92" i="9"/>
  <c r="O173" i="9"/>
  <c r="O335" i="9"/>
  <c r="N335" i="9"/>
  <c r="S335" i="9" s="1"/>
  <c r="N145" i="9"/>
  <c r="O147" i="9"/>
  <c r="N25" i="9"/>
  <c r="N296" i="9"/>
  <c r="O58" i="9"/>
  <c r="O298" i="9"/>
  <c r="O51" i="9"/>
  <c r="N51" i="9"/>
  <c r="T51" i="9" s="1"/>
  <c r="N61" i="9"/>
  <c r="S61" i="9" s="1"/>
  <c r="O109" i="9"/>
  <c r="O9" i="9"/>
  <c r="O189" i="9"/>
  <c r="O159" i="9"/>
  <c r="O199" i="9"/>
  <c r="O129" i="9"/>
  <c r="O95" i="9"/>
  <c r="R95" i="9" s="1"/>
  <c r="N95" i="9"/>
  <c r="O76" i="9"/>
  <c r="R76" i="9" s="1"/>
  <c r="N76" i="9"/>
  <c r="O207" i="9"/>
  <c r="O68" i="9"/>
  <c r="O127" i="9"/>
  <c r="O228" i="9"/>
  <c r="O146" i="9"/>
  <c r="R146" i="9" s="1"/>
  <c r="N146" i="9"/>
  <c r="O67" i="9"/>
  <c r="O62" i="9"/>
  <c r="O72" i="9"/>
  <c r="O153" i="9"/>
  <c r="O293" i="9"/>
  <c r="O194" i="9"/>
  <c r="R194" i="9" s="1"/>
  <c r="N194" i="9"/>
  <c r="O253" i="9"/>
  <c r="N204" i="9"/>
  <c r="O163" i="9"/>
  <c r="N244" i="9"/>
  <c r="N274" i="9"/>
  <c r="O122" i="9"/>
  <c r="O222" i="9"/>
  <c r="N164" i="9"/>
  <c r="N285" i="9"/>
  <c r="O186" i="9"/>
  <c r="R186" i="9" s="1"/>
  <c r="N186" i="9"/>
  <c r="O157" i="9"/>
  <c r="N235" i="9"/>
  <c r="O136" i="9"/>
  <c r="R136" i="9" s="1"/>
  <c r="N136" i="9"/>
  <c r="O125" i="9"/>
  <c r="R125" i="9" s="1"/>
  <c r="N125" i="9"/>
  <c r="N305" i="9"/>
  <c r="O257" i="9"/>
  <c r="O218" i="9"/>
  <c r="O48" i="9"/>
  <c r="O69" i="9"/>
  <c r="O89" i="9"/>
  <c r="O269" i="9"/>
  <c r="O79" i="9"/>
  <c r="O215" i="9"/>
  <c r="R215" i="9" s="1"/>
  <c r="N215" i="9"/>
  <c r="O96" i="9"/>
  <c r="R96" i="9" s="1"/>
  <c r="N96" i="9"/>
  <c r="O277" i="9"/>
  <c r="N225" i="9"/>
  <c r="O167" i="9"/>
  <c r="O135" i="9"/>
  <c r="R135" i="9" s="1"/>
  <c r="N135" i="9"/>
  <c r="O108" i="9"/>
  <c r="O303" i="9"/>
  <c r="O273" i="9"/>
  <c r="O63" i="9"/>
  <c r="O272" i="9"/>
  <c r="O52" i="9"/>
  <c r="O192" i="9"/>
  <c r="O83" i="9"/>
  <c r="O193" i="9"/>
  <c r="O233" i="9"/>
  <c r="O93" i="9"/>
  <c r="O132" i="9"/>
  <c r="N214" i="9"/>
  <c r="N86" i="9"/>
  <c r="O307" i="9"/>
  <c r="N226" i="9"/>
  <c r="O258" i="9"/>
  <c r="O238" i="9"/>
  <c r="O259" i="9"/>
  <c r="O139" i="9"/>
  <c r="O39" i="9"/>
  <c r="O155" i="9"/>
  <c r="R155" i="9" s="1"/>
  <c r="N155" i="9"/>
  <c r="O35" i="9"/>
  <c r="R35" i="9" s="1"/>
  <c r="N35" i="9"/>
  <c r="O208" i="9"/>
  <c r="O65" i="9"/>
  <c r="R65" i="9" s="1"/>
  <c r="N65" i="9"/>
  <c r="O306" i="9"/>
  <c r="R306" i="9" s="1"/>
  <c r="N306" i="9"/>
  <c r="O237" i="9"/>
  <c r="N105" i="9"/>
  <c r="O17" i="9"/>
  <c r="O8" i="9"/>
  <c r="O53" i="9"/>
  <c r="O183" i="9"/>
  <c r="O94" i="9"/>
  <c r="R94" i="9" s="1"/>
  <c r="N94" i="9"/>
  <c r="O213" i="9"/>
  <c r="O134" i="9"/>
  <c r="R134" i="9" s="1"/>
  <c r="N134" i="9"/>
  <c r="O82" i="9"/>
  <c r="O24" i="9"/>
  <c r="R24" i="9" s="1"/>
  <c r="N24" i="9"/>
  <c r="O13" i="9"/>
  <c r="O182" i="9"/>
  <c r="N4" i="9"/>
  <c r="O232" i="9"/>
  <c r="N74" i="9"/>
  <c r="O143" i="9"/>
  <c r="O283" i="9"/>
  <c r="N284" i="9"/>
  <c r="O166" i="9"/>
  <c r="R166" i="9" s="1"/>
  <c r="N166" i="9"/>
  <c r="O265" i="9"/>
  <c r="R265" i="9" s="1"/>
  <c r="N265" i="9"/>
  <c r="O87" i="9"/>
  <c r="N165" i="9"/>
  <c r="O195" i="9"/>
  <c r="R195" i="9" s="1"/>
  <c r="N195" i="9"/>
  <c r="N156" i="9"/>
  <c r="N116" i="9"/>
  <c r="O268" i="9"/>
  <c r="O278" i="9"/>
  <c r="O19" i="9"/>
  <c r="O279" i="9"/>
  <c r="O149" i="9"/>
  <c r="O119" i="9"/>
  <c r="O299" i="9"/>
  <c r="O229" i="9"/>
  <c r="O216" i="9"/>
  <c r="R216" i="9" s="1"/>
  <c r="N216" i="9"/>
  <c r="O77" i="9"/>
  <c r="O138" i="9"/>
  <c r="O55" i="9"/>
  <c r="R55" i="9" s="1"/>
  <c r="N55" i="9"/>
  <c r="N45" i="9"/>
  <c r="O28" i="9"/>
  <c r="N106" i="9"/>
  <c r="O118" i="9"/>
  <c r="O102" i="9"/>
  <c r="O212" i="9"/>
  <c r="O22" i="9"/>
  <c r="O123" i="9"/>
  <c r="O264" i="9"/>
  <c r="R264" i="9" s="1"/>
  <c r="N264" i="9"/>
  <c r="O112" i="9"/>
  <c r="N104" i="9"/>
  <c r="O73" i="9"/>
  <c r="O282" i="9"/>
  <c r="O33" i="9"/>
  <c r="O262" i="9"/>
  <c r="O113" i="9"/>
  <c r="O23" i="9"/>
  <c r="O43" i="9"/>
  <c r="O46" i="9"/>
  <c r="R46" i="9" s="1"/>
  <c r="N46" i="9"/>
  <c r="N66" i="9"/>
  <c r="O267" i="9"/>
  <c r="N295" i="9"/>
  <c r="N286" i="9"/>
  <c r="O227" i="9"/>
  <c r="N185" i="9"/>
  <c r="N255" i="9"/>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R12" i="9"/>
  <c r="AR10" i="9"/>
  <c r="AT11" i="9"/>
  <c r="AR11" i="9"/>
  <c r="T360" i="9"/>
  <c r="T370" i="9"/>
  <c r="T301" i="9"/>
  <c r="S281" i="9"/>
  <c r="T80" i="9"/>
  <c r="T161" i="9"/>
  <c r="S60" i="9"/>
  <c r="T60" i="9"/>
  <c r="T367" i="9"/>
  <c r="AR15" i="9"/>
  <c r="AR2" i="9"/>
  <c r="AR9" i="9"/>
  <c r="AR7" i="9"/>
  <c r="AR3" i="9"/>
  <c r="AR13" i="9"/>
  <c r="AR6" i="9"/>
  <c r="AR8" i="9"/>
  <c r="AR4" i="9"/>
  <c r="AR5" i="9"/>
  <c r="AR14"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347" i="9" l="1"/>
  <c r="R348" i="9" s="1"/>
  <c r="R349" i="9" s="1"/>
  <c r="R350" i="9" s="1"/>
  <c r="R60" i="9"/>
  <c r="N348" i="9"/>
  <c r="N349" i="9" s="1"/>
  <c r="N350" i="9" s="1"/>
  <c r="S90" i="9"/>
  <c r="S71" i="9"/>
  <c r="T191" i="9"/>
  <c r="T335" i="9"/>
  <c r="T201" i="9"/>
  <c r="S291" i="9"/>
  <c r="T281" i="9"/>
  <c r="S70" i="9"/>
  <c r="T271" i="9"/>
  <c r="S141" i="9"/>
  <c r="S181" i="9"/>
  <c r="S161" i="9"/>
  <c r="S111" i="9"/>
  <c r="S121" i="9"/>
  <c r="T41" i="9"/>
  <c r="T131" i="9"/>
  <c r="S221" i="9"/>
  <c r="T211" i="9"/>
  <c r="S11" i="9"/>
  <c r="S81" i="9"/>
  <c r="T61" i="9"/>
  <c r="S101" i="9"/>
  <c r="T171" i="9"/>
  <c r="T241" i="9"/>
  <c r="S301" i="9"/>
  <c r="S151" i="9"/>
  <c r="T311" i="9"/>
  <c r="S31" i="9"/>
  <c r="S51" i="9"/>
  <c r="T21" i="9"/>
  <c r="S80" i="9"/>
  <c r="S251" i="9"/>
  <c r="T261" i="9"/>
  <c r="S231" i="9"/>
  <c r="S91"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A9" i="8"/>
  <c r="AA5" i="8"/>
  <c r="AB4" i="8"/>
  <c r="AB5" i="8" s="1"/>
  <c r="AA6" i="8"/>
  <c r="AA10" i="8"/>
  <c r="AA8" i="8"/>
  <c r="AH350" i="9"/>
  <c r="AH349" i="9"/>
  <c r="AH347" i="9"/>
  <c r="AH346" i="9"/>
  <c r="AH345" i="9"/>
  <c r="T90" i="9" l="1"/>
  <c r="S314" i="9"/>
  <c r="S345" i="9"/>
  <c r="T344" i="9"/>
  <c r="S344" i="9"/>
  <c r="T314" i="9"/>
  <c r="S362" i="9"/>
  <c r="AB6" i="8"/>
  <c r="AB7" i="8" s="1"/>
  <c r="AB8" i="8" s="1"/>
  <c r="D2" i="8" s="1"/>
  <c r="E2" i="8" s="1"/>
  <c r="AI369" i="9"/>
  <c r="AH369" i="9"/>
  <c r="AH338" i="9"/>
  <c r="AI372" i="9"/>
  <c r="AH372" i="9"/>
  <c r="AI370" i="9"/>
  <c r="AH370" i="9"/>
  <c r="AI368" i="9"/>
  <c r="AH368" i="9"/>
  <c r="AI366" i="9"/>
  <c r="AH366" i="9"/>
  <c r="AI364" i="9"/>
  <c r="AH364" i="9"/>
  <c r="AH341" i="9"/>
  <c r="AH339" i="9"/>
  <c r="AH337" i="9"/>
  <c r="AH335" i="9"/>
  <c r="AH333" i="9"/>
  <c r="T100" i="9" l="1"/>
  <c r="S100" i="9"/>
  <c r="T315" i="9"/>
  <c r="AT6" i="9" s="1"/>
  <c r="S315" i="9"/>
  <c r="S346" i="9"/>
  <c r="T345" i="9"/>
  <c r="S363" i="9"/>
  <c r="D3" i="8"/>
  <c r="E3" i="8" s="1"/>
  <c r="AB9" i="8"/>
  <c r="AB10" i="8" s="1"/>
  <c r="Q2" i="8"/>
  <c r="T110" i="9" l="1"/>
  <c r="S110" i="9"/>
  <c r="S316" i="9"/>
  <c r="S347" i="9"/>
  <c r="T346" i="9"/>
  <c r="T316" i="9"/>
  <c r="S364" i="9"/>
  <c r="D4" i="8"/>
  <c r="E4" i="8" s="1"/>
  <c r="S120" i="9" l="1"/>
  <c r="T120" i="9"/>
  <c r="S317" i="9"/>
  <c r="T317" i="9"/>
  <c r="S348" i="9"/>
  <c r="T347" i="9"/>
  <c r="S365" i="9"/>
  <c r="D5" i="8"/>
  <c r="E5" i="8" s="1"/>
  <c r="S130" i="9" l="1"/>
  <c r="T130" i="9"/>
  <c r="T320" i="9"/>
  <c r="T318" i="9"/>
  <c r="S318" i="9"/>
  <c r="T348" i="9"/>
  <c r="S366" i="9"/>
  <c r="D6" i="8"/>
  <c r="E6" i="8" s="1"/>
  <c r="S140" i="9" l="1"/>
  <c r="T140" i="9"/>
  <c r="T349" i="9"/>
  <c r="T319" i="9"/>
  <c r="S320" i="9"/>
  <c r="S321" i="9"/>
  <c r="S319" i="9"/>
  <c r="S349" i="9"/>
  <c r="D7" i="8"/>
  <c r="E7" i="8" s="1"/>
  <c r="AH331" i="9"/>
  <c r="AH362" i="9"/>
  <c r="AH360" i="9"/>
  <c r="AT12" i="9" l="1"/>
  <c r="S150" i="9"/>
  <c r="T150" i="9"/>
  <c r="AT7" i="9"/>
  <c r="T350" i="9"/>
  <c r="AT10" i="9" s="1"/>
  <c r="S350" i="9"/>
  <c r="T321" i="9"/>
  <c r="AT9" i="9" s="1"/>
  <c r="T322" i="9"/>
  <c r="S322" i="9"/>
  <c r="D8" i="8"/>
  <c r="E8" i="8" s="1"/>
  <c r="AT13" i="9" l="1"/>
  <c r="AT8" i="9"/>
  <c r="T160" i="9"/>
  <c r="S160"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170" i="9" l="1"/>
  <c r="S170" i="9"/>
  <c r="D10" i="8"/>
  <c r="E10" i="8" s="1"/>
  <c r="S180" i="9" l="1"/>
  <c r="T180" i="9"/>
  <c r="D11" i="8"/>
  <c r="E11" i="8" s="1"/>
  <c r="AI373" i="9"/>
  <c r="AI371" i="9"/>
  <c r="AI367" i="9"/>
  <c r="AI365" i="9"/>
  <c r="AI363" i="9"/>
  <c r="T190" i="9" l="1"/>
  <c r="S190" i="9"/>
  <c r="D12" i="8"/>
  <c r="E12" i="8" s="1"/>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T200" i="9" l="1"/>
  <c r="S200" i="9"/>
  <c r="D13" i="8"/>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T210" i="9" l="1"/>
  <c r="S210" i="9"/>
  <c r="D14" i="8"/>
  <c r="E14" i="8" s="1"/>
  <c r="M2" i="8"/>
  <c r="Q4" i="8"/>
  <c r="Q3" i="8"/>
  <c r="R4" i="8"/>
  <c r="R3" i="8"/>
  <c r="R2" i="8"/>
  <c r="S2" i="8" s="1"/>
  <c r="S220" i="9" l="1"/>
  <c r="T220" i="9"/>
  <c r="S3" i="8"/>
  <c r="S4" i="8"/>
  <c r="D15" i="8"/>
  <c r="E15" i="8" s="1"/>
  <c r="T230" i="9" l="1"/>
  <c r="S230" i="9"/>
  <c r="D16" i="8"/>
  <c r="E16" i="8" s="1"/>
  <c r="S240" i="9" l="1"/>
  <c r="T240" i="9"/>
  <c r="D17" i="8"/>
  <c r="E17" i="8" s="1"/>
  <c r="T250" i="9" l="1"/>
  <c r="S250" i="9"/>
  <c r="D18" i="8"/>
  <c r="E18" i="8" s="1"/>
  <c r="T260" i="9" l="1"/>
  <c r="S260" i="9"/>
  <c r="D19" i="8"/>
  <c r="E19" i="8" s="1"/>
  <c r="T270" i="9" l="1"/>
  <c r="S270" i="9"/>
  <c r="D20" i="8"/>
  <c r="E20" i="8" s="1"/>
  <c r="AC1" i="9" a="1"/>
  <c r="AC1" i="9" s="1"/>
  <c r="T280" i="9" l="1"/>
  <c r="S280" i="9"/>
  <c r="D21" i="8"/>
  <c r="E21" i="8" s="1"/>
  <c r="S290" i="9" l="1"/>
  <c r="T290" i="9"/>
  <c r="D22" i="8"/>
  <c r="E22" i="8" s="1"/>
  <c r="T300" i="9" l="1"/>
  <c r="S300" i="9"/>
  <c r="D23" i="8"/>
  <c r="E23" i="8" s="1"/>
  <c r="T310" i="9" l="1"/>
  <c r="S310" i="9"/>
  <c r="D24" i="8"/>
  <c r="E24" i="8" s="1"/>
  <c r="D25" i="8" l="1"/>
  <c r="E25" i="8" s="1"/>
  <c r="D26" i="8" l="1"/>
  <c r="E26" i="8" s="1"/>
  <c r="D27" i="8" l="1"/>
  <c r="E27" i="8" s="1"/>
  <c r="D28" i="8" l="1"/>
  <c r="E28" i="8" s="1"/>
  <c r="D29" i="8" l="1"/>
  <c r="E29" i="8" s="1"/>
  <c r="D30" i="8" l="1"/>
  <c r="E30" i="8" s="1"/>
  <c r="D31" i="8" l="1"/>
  <c r="E31" i="8" s="1"/>
  <c r="D32" i="8" l="1"/>
  <c r="E32" i="8" s="1"/>
  <c r="P3" i="8" l="1"/>
  <c r="P4" i="8"/>
  <c r="P2" i="8"/>
  <c r="AI60" i="9" l="1"/>
  <c r="AI252" i="9"/>
  <c r="AI122" i="9"/>
  <c r="T242" i="9" l="1"/>
  <c r="T341" i="9" l="1"/>
  <c r="S341" i="9"/>
  <c r="BT92" i="9" l="1"/>
  <c r="BL92" i="9" s="1"/>
  <c r="BM92" i="9" l="1"/>
  <c r="BT103" i="9"/>
  <c r="BL103" i="9" s="1"/>
  <c r="BM103" i="9" l="1"/>
  <c r="BT115" i="9"/>
  <c r="BL115" i="9" s="1"/>
  <c r="BM115" i="9" l="1"/>
  <c r="BT126" i="9"/>
  <c r="BL126" i="9" s="1"/>
  <c r="BM126" i="9" l="1"/>
  <c r="BT9" i="9"/>
  <c r="BL9" i="9" s="1"/>
  <c r="BM9" i="9" l="1"/>
  <c r="BT124" i="9"/>
  <c r="BL124" i="9" s="1"/>
  <c r="BM124" i="9" l="1"/>
  <c r="BT55" i="9"/>
  <c r="BL55" i="9" s="1"/>
  <c r="BM55" i="9" l="1"/>
  <c r="BT49" i="9"/>
  <c r="BL49" i="9" s="1"/>
  <c r="BM49" i="9" l="1"/>
  <c r="BT31" i="9"/>
  <c r="BL31" i="9" s="1"/>
  <c r="BM31" i="9" l="1"/>
  <c r="BT17" i="9"/>
  <c r="BL17" i="9" s="1"/>
  <c r="BM17" i="9" l="1"/>
  <c r="BT28" i="9"/>
  <c r="BL28" i="9" s="1"/>
  <c r="BM28" i="9" l="1"/>
  <c r="BT76" i="9"/>
  <c r="BL76" i="9" s="1"/>
  <c r="BM76" i="9" l="1"/>
  <c r="BT88" i="9"/>
  <c r="BL88" i="9" s="1"/>
  <c r="BM88" i="9" l="1"/>
  <c r="BT102" i="9"/>
  <c r="BL102" i="9" s="1"/>
  <c r="BT111" i="9"/>
  <c r="BL111" i="9" s="1"/>
  <c r="BT11" i="9"/>
  <c r="BL11" i="9" s="1"/>
  <c r="BT47" i="9"/>
  <c r="BL47" i="9" s="1"/>
  <c r="BT30" i="9"/>
  <c r="BL30" i="9" s="1"/>
  <c r="BT37" i="9"/>
  <c r="BL37" i="9" s="1"/>
  <c r="BT6" i="9"/>
  <c r="BL6" i="9" s="1"/>
  <c r="BM47" i="9" l="1"/>
  <c r="BM11" i="9"/>
  <c r="BM111" i="9"/>
  <c r="BM37" i="9"/>
  <c r="BM30" i="9"/>
  <c r="BM6" i="9"/>
  <c r="BM102" i="9"/>
  <c r="BT113" i="9"/>
  <c r="BL113" i="9" s="1"/>
  <c r="BT58" i="9"/>
  <c r="BL58" i="9" s="1"/>
  <c r="BM58" i="9" l="1"/>
  <c r="BM113" i="9"/>
  <c r="BT119" i="9"/>
  <c r="BL119" i="9" s="1"/>
  <c r="BT33" i="9"/>
  <c r="BL33" i="9" s="1"/>
  <c r="BM33" i="9" l="1"/>
  <c r="BM119" i="9"/>
  <c r="BT105" i="9"/>
  <c r="BL105" i="9" s="1"/>
  <c r="BT75" i="9"/>
  <c r="BL75" i="9" s="1"/>
  <c r="BT32" i="9"/>
  <c r="BL32" i="9" s="1"/>
  <c r="BM75" i="9" l="1"/>
  <c r="BM32" i="9"/>
  <c r="BM105" i="9"/>
  <c r="BT79" i="9"/>
  <c r="BL79" i="9" s="1"/>
  <c r="BT25" i="9"/>
  <c r="BL25" i="9" s="1"/>
  <c r="BM25" i="9" l="1"/>
  <c r="BM79" i="9"/>
  <c r="BT122" i="9"/>
  <c r="BL122" i="9" s="1"/>
  <c r="BT118" i="9"/>
  <c r="BL118" i="9" s="1"/>
  <c r="BT48" i="9"/>
  <c r="BL48" i="9" s="1"/>
  <c r="BT19" i="9"/>
  <c r="BL19" i="9" s="1"/>
  <c r="BM19" i="9" l="1"/>
  <c r="BM118" i="9"/>
  <c r="BM48" i="9"/>
  <c r="BM122" i="9"/>
  <c r="BT96" i="9"/>
  <c r="BL96" i="9" s="1"/>
  <c r="BT78" i="9"/>
  <c r="BL78" i="9" s="1"/>
  <c r="BT5" i="9"/>
  <c r="BL5" i="9" s="1"/>
  <c r="BT41" i="9"/>
  <c r="BL41" i="9" s="1"/>
  <c r="BM41" i="9" l="1"/>
  <c r="BM78" i="9"/>
  <c r="BM96" i="9"/>
  <c r="BM5" i="9"/>
  <c r="BT107" i="9"/>
  <c r="BL107" i="9" s="1"/>
  <c r="BT16" i="9"/>
  <c r="BL16" i="9" s="1"/>
  <c r="BT52" i="9"/>
  <c r="BL52" i="9" s="1"/>
  <c r="BM16" i="9" l="1"/>
  <c r="BM107" i="9"/>
  <c r="BM52" i="9"/>
  <c r="BT112" i="9"/>
  <c r="BL112" i="9" s="1"/>
  <c r="BT27" i="9"/>
  <c r="BL27" i="9" s="1"/>
  <c r="BT63" i="9"/>
  <c r="BL63" i="9" s="1"/>
  <c r="BM27" i="9" l="1"/>
  <c r="BM63" i="9"/>
  <c r="BM112" i="9"/>
  <c r="BT93" i="9"/>
  <c r="BL93" i="9" s="1"/>
  <c r="BT69" i="9"/>
  <c r="BL69" i="9" s="1"/>
  <c r="BT26" i="9"/>
  <c r="BL26" i="9" s="1"/>
  <c r="BM69" i="9" l="1"/>
  <c r="BM26" i="9"/>
  <c r="BM93" i="9"/>
  <c r="BT71" i="9"/>
  <c r="BL71" i="9" s="1"/>
  <c r="BT59" i="9"/>
  <c r="BL59" i="9" s="1"/>
  <c r="BT61" i="9"/>
  <c r="BL61" i="9" s="1"/>
  <c r="BT66" i="9"/>
  <c r="BL66" i="9" s="1"/>
  <c r="BT13" i="9"/>
  <c r="BL13" i="9" s="1"/>
  <c r="BM66" i="9" l="1"/>
  <c r="BM59" i="9"/>
  <c r="BM71" i="9"/>
  <c r="BM13" i="9"/>
  <c r="BM61" i="9"/>
  <c r="BT104" i="9"/>
  <c r="BL104" i="9" s="1"/>
  <c r="BT50" i="9"/>
  <c r="BL50" i="9" s="1"/>
  <c r="BT45" i="9"/>
  <c r="BL45" i="9" s="1"/>
  <c r="BM50" i="9" l="1"/>
  <c r="BM45" i="9"/>
  <c r="BM104" i="9"/>
  <c r="BT97" i="9"/>
  <c r="BL97" i="9" s="1"/>
  <c r="BT38" i="9"/>
  <c r="BL38" i="9" s="1"/>
  <c r="BM38" i="9" l="1"/>
  <c r="BM97" i="9"/>
  <c r="BT98" i="9"/>
  <c r="BL98" i="9" s="1"/>
  <c r="BT125" i="9"/>
  <c r="BL125" i="9" s="1"/>
  <c r="BT120" i="9"/>
  <c r="BL120" i="9" s="1"/>
  <c r="BT108" i="9"/>
  <c r="BL108" i="9" s="1"/>
  <c r="BT44" i="9"/>
  <c r="BL44" i="9" s="1"/>
  <c r="BM120" i="9" l="1"/>
  <c r="BM125" i="9"/>
  <c r="BM44" i="9"/>
  <c r="BM108" i="9"/>
  <c r="BM98" i="9"/>
  <c r="BT91" i="9"/>
  <c r="BL91" i="9" s="1"/>
  <c r="BT20" i="9"/>
  <c r="BL20" i="9" s="1"/>
  <c r="BM20" i="9" l="1"/>
  <c r="BM91" i="9"/>
  <c r="BT99" i="9"/>
  <c r="BL99" i="9" s="1"/>
  <c r="BT22" i="9"/>
  <c r="BL22" i="9" s="1"/>
  <c r="BM22" i="9" l="1"/>
  <c r="BM99" i="9"/>
  <c r="BT116" i="9"/>
  <c r="BL116" i="9" s="1"/>
  <c r="BT36" i="9"/>
  <c r="BL36" i="9" s="1"/>
  <c r="BT7" i="9"/>
  <c r="BL7" i="9" s="1"/>
  <c r="BM7" i="9" l="1"/>
  <c r="BM36" i="9"/>
  <c r="BM116" i="9"/>
  <c r="BT127" i="9"/>
  <c r="BL127" i="9" s="1"/>
  <c r="BT72" i="9"/>
  <c r="BL72" i="9" s="1"/>
  <c r="BT35" i="9"/>
  <c r="BL35" i="9" s="1"/>
  <c r="BM72" i="9" l="1"/>
  <c r="BM35" i="9"/>
  <c r="BM127" i="9"/>
  <c r="BT101" i="9"/>
  <c r="BL101" i="9" s="1"/>
  <c r="BT90" i="9"/>
  <c r="BL90" i="9" s="1"/>
  <c r="BT10" i="9"/>
  <c r="BL10" i="9" s="1"/>
  <c r="BT46" i="9"/>
  <c r="BL46" i="9" s="1"/>
  <c r="BM101" i="9" l="1"/>
  <c r="BM90" i="9"/>
  <c r="BM46" i="9"/>
  <c r="BM10" i="9"/>
  <c r="BT106" i="9"/>
  <c r="BL106" i="9" s="1"/>
  <c r="BT21" i="9"/>
  <c r="BL21" i="9" s="1"/>
  <c r="BT57" i="9"/>
  <c r="BL57" i="9" s="1"/>
  <c r="BM57" i="9" l="1"/>
  <c r="BM106" i="9"/>
  <c r="BM21" i="9"/>
  <c r="BT80" i="9"/>
  <c r="BL80" i="9" s="1"/>
  <c r="BT14" i="9"/>
  <c r="BL14" i="9" s="1"/>
  <c r="BT62" i="9"/>
  <c r="BL62" i="9" s="1"/>
  <c r="BM62" i="9" l="1"/>
  <c r="BM14" i="9"/>
  <c r="BM80" i="9"/>
  <c r="BT89" i="9"/>
  <c r="BL89" i="9" s="1"/>
  <c r="BT117" i="9"/>
  <c r="BL117" i="9" s="1"/>
  <c r="BT34" i="9"/>
  <c r="BL34" i="9" s="1"/>
  <c r="BT23" i="9"/>
  <c r="BL23" i="9" s="1"/>
  <c r="BT12" i="9"/>
  <c r="BL12" i="9" s="1"/>
  <c r="BT3" i="9"/>
  <c r="BL3" i="9" s="1"/>
  <c r="BT54" i="9"/>
  <c r="BL54" i="9" s="1"/>
  <c r="BM117" i="9" l="1"/>
  <c r="BM23" i="9"/>
  <c r="BM54" i="9"/>
  <c r="BM89" i="9"/>
  <c r="BM3" i="9"/>
  <c r="BM12" i="9"/>
  <c r="BM34" i="9"/>
  <c r="BT73" i="9"/>
  <c r="BL73" i="9" s="1"/>
  <c r="BT94" i="9"/>
  <c r="BL94" i="9" s="1"/>
  <c r="BT24" i="9"/>
  <c r="BL24" i="9" s="1"/>
  <c r="BM24" i="9" l="1"/>
  <c r="BM94" i="9"/>
  <c r="BM73" i="9"/>
  <c r="BT70" i="9"/>
  <c r="BL70" i="9" s="1"/>
  <c r="BT60" i="9"/>
  <c r="BL60" i="9" s="1"/>
  <c r="BT43" i="9"/>
  <c r="BL43" i="9" s="1"/>
  <c r="BT39" i="9"/>
  <c r="BL39" i="9" s="1"/>
  <c r="BT64" i="9"/>
  <c r="BL64" i="9" s="1"/>
  <c r="BT53" i="9"/>
  <c r="BL53" i="9" s="1"/>
  <c r="BM53" i="9" l="1"/>
  <c r="BM60" i="9"/>
  <c r="BM64" i="9"/>
  <c r="BM39" i="9"/>
  <c r="BM43" i="9"/>
  <c r="BM70" i="9"/>
  <c r="BT109" i="9"/>
  <c r="BL109" i="9" s="1"/>
  <c r="BT123" i="9"/>
  <c r="BL123" i="9" s="1"/>
  <c r="BT74" i="9"/>
  <c r="BL74" i="9" s="1"/>
  <c r="BT18" i="9"/>
  <c r="BL18" i="9" s="1"/>
  <c r="BM18" i="9" l="1"/>
  <c r="BM74" i="9"/>
  <c r="BM123" i="9"/>
  <c r="BM109" i="9"/>
  <c r="BT121" i="9"/>
  <c r="BL121" i="9" s="1"/>
  <c r="BT29" i="9"/>
  <c r="BL29" i="9" s="1"/>
  <c r="BT65" i="9"/>
  <c r="BL65" i="9" s="1"/>
  <c r="BM65" i="9" l="1"/>
  <c r="BM29" i="9"/>
  <c r="BM121" i="9"/>
  <c r="BT95" i="9"/>
  <c r="BL95" i="9" s="1"/>
  <c r="BT77" i="9"/>
  <c r="BL77" i="9" s="1"/>
  <c r="BT4" i="9"/>
  <c r="BL4" i="9" s="1"/>
  <c r="BT40" i="9"/>
  <c r="BL40" i="9" s="1"/>
  <c r="BM95" i="9" l="1"/>
  <c r="BM77" i="9"/>
  <c r="BM40" i="9"/>
  <c r="BM4" i="9"/>
  <c r="BT100" i="9"/>
  <c r="BL100" i="9" s="1"/>
  <c r="BT15" i="9"/>
  <c r="BL15" i="9" s="1"/>
  <c r="BT51" i="9"/>
  <c r="BL51" i="9" s="1"/>
  <c r="BM51" i="9" l="1"/>
  <c r="BM100" i="9"/>
  <c r="BM15" i="9"/>
  <c r="BT68" i="9"/>
  <c r="BL68" i="9" s="1"/>
  <c r="BT8" i="9"/>
  <c r="BL8" i="9" s="1"/>
  <c r="BT56" i="9"/>
  <c r="BL56" i="9" s="1"/>
  <c r="BM8" i="9" l="1"/>
  <c r="BM56" i="9"/>
  <c r="BM68" i="9"/>
  <c r="BT110" i="9"/>
  <c r="BL110" i="9" s="1"/>
  <c r="BT42" i="9"/>
  <c r="BL42" i="9" s="1"/>
  <c r="BM42" i="9" l="1"/>
  <c r="BM110" i="9"/>
  <c r="BK87" i="9"/>
  <c r="BK128" i="9"/>
  <c r="BK83" i="9"/>
  <c r="BK114" i="9"/>
  <c r="BT2" i="9"/>
  <c r="BL2" i="9" s="1"/>
  <c r="BK85" i="9"/>
  <c r="BK86" i="9"/>
  <c r="BK82" i="9"/>
  <c r="BK67" i="9"/>
  <c r="BK81" i="9"/>
  <c r="BK84" i="9"/>
  <c r="S242" i="9"/>
  <c r="BK92" i="9"/>
  <c r="BK103" i="9"/>
  <c r="BK115" i="9"/>
  <c r="BK126" i="9"/>
  <c r="BK9" i="9"/>
  <c r="BK124" i="9"/>
  <c r="BK55" i="9"/>
  <c r="BK49" i="9"/>
  <c r="BK31" i="9"/>
  <c r="BK17" i="9"/>
  <c r="BK28" i="9"/>
  <c r="BK76" i="9"/>
  <c r="BK88" i="9"/>
  <c r="BK47" i="9"/>
  <c r="BK30" i="9"/>
  <c r="BK11" i="9"/>
  <c r="BK37" i="9"/>
  <c r="BK102" i="9"/>
  <c r="BK111" i="9"/>
  <c r="BK6" i="9"/>
  <c r="BK113" i="9"/>
  <c r="BK58" i="9"/>
  <c r="BK119" i="9"/>
  <c r="BK33" i="9"/>
  <c r="BK105" i="9"/>
  <c r="BK32" i="9"/>
  <c r="BK75" i="9"/>
  <c r="BK25" i="9"/>
  <c r="BK79" i="9"/>
  <c r="BK19" i="9"/>
  <c r="BK48" i="9"/>
  <c r="BK118" i="9"/>
  <c r="BK122" i="9"/>
  <c r="BK41" i="9"/>
  <c r="BK5" i="9"/>
  <c r="BK78" i="9"/>
  <c r="BK96" i="9"/>
  <c r="BK16" i="9"/>
  <c r="BK107" i="9"/>
  <c r="BK52" i="9"/>
  <c r="BK63" i="9"/>
  <c r="BK112" i="9"/>
  <c r="BK27" i="9"/>
  <c r="BK26" i="9"/>
  <c r="BK93" i="9"/>
  <c r="BK69" i="9"/>
  <c r="BK13" i="9"/>
  <c r="BK59" i="9"/>
  <c r="BK66" i="9"/>
  <c r="BK71" i="9"/>
  <c r="BK61" i="9"/>
  <c r="BK50" i="9"/>
  <c r="BK104" i="9"/>
  <c r="BK45" i="9"/>
  <c r="BK38" i="9"/>
  <c r="BK97" i="9"/>
  <c r="BK120" i="9"/>
  <c r="BK125" i="9"/>
  <c r="BK98" i="9"/>
  <c r="BK108" i="9"/>
  <c r="BK44" i="9"/>
  <c r="BK91" i="9"/>
  <c r="BK20" i="9"/>
  <c r="BK22" i="9"/>
  <c r="BK99" i="9"/>
  <c r="BK7" i="9"/>
  <c r="BK116" i="9"/>
  <c r="BK36" i="9"/>
  <c r="BK35" i="9"/>
  <c r="BK127" i="9"/>
  <c r="BK72" i="9"/>
  <c r="BK90" i="9"/>
  <c r="BK101" i="9"/>
  <c r="BK46" i="9"/>
  <c r="BK10" i="9"/>
  <c r="BK106" i="9"/>
  <c r="BK21" i="9"/>
  <c r="BK57" i="9"/>
  <c r="BK62" i="9"/>
  <c r="BK80" i="9"/>
  <c r="BK14" i="9"/>
  <c r="BK12" i="9"/>
  <c r="BK3" i="9"/>
  <c r="BK34" i="9"/>
  <c r="BK117" i="9"/>
  <c r="BK54" i="9"/>
  <c r="BK89" i="9"/>
  <c r="BK23" i="9"/>
  <c r="BK73" i="9"/>
  <c r="BK94" i="9"/>
  <c r="BK24" i="9"/>
  <c r="BK53" i="9"/>
  <c r="BK64" i="9"/>
  <c r="BK39" i="9"/>
  <c r="BK43" i="9"/>
  <c r="BK60" i="9"/>
  <c r="BK70" i="9"/>
  <c r="BK109" i="9"/>
  <c r="BK123" i="9"/>
  <c r="BK18" i="9"/>
  <c r="BK74" i="9"/>
  <c r="BK65" i="9"/>
  <c r="BK121" i="9"/>
  <c r="BK29" i="9"/>
  <c r="BK77" i="9"/>
  <c r="BK95" i="9"/>
  <c r="BK40" i="9"/>
  <c r="BK4" i="9"/>
  <c r="BK100" i="9"/>
  <c r="BK51" i="9"/>
  <c r="BK15" i="9"/>
  <c r="BK56" i="9"/>
  <c r="BK8" i="9"/>
  <c r="BK68" i="9"/>
  <c r="BK110" i="9"/>
  <c r="BK42" i="9"/>
  <c r="BM2" i="9" l="1"/>
  <c r="BK2" i="9"/>
  <c r="BN2" i="9" s="1"/>
  <c r="BQ3" i="9" s="1"/>
  <c r="BQ1" i="9"/>
  <c r="BP2" i="9" l="1"/>
  <c r="BS3" i="9" s="1"/>
  <c r="BP67" i="9"/>
  <c r="BP83" i="9"/>
  <c r="BP128" i="9"/>
  <c r="BP86" i="9"/>
  <c r="BP82" i="9"/>
  <c r="BP114" i="9"/>
  <c r="BP85" i="9"/>
  <c r="BP81" i="9"/>
  <c r="BP84" i="9"/>
  <c r="BP87" i="9"/>
  <c r="BP92" i="9"/>
  <c r="BP103" i="9"/>
  <c r="BP115" i="9"/>
  <c r="BP126" i="9"/>
  <c r="BP9" i="9"/>
  <c r="BP124" i="9"/>
  <c r="BP55" i="9"/>
  <c r="BP49" i="9"/>
  <c r="BP31" i="9"/>
  <c r="BP17" i="9"/>
  <c r="BP28" i="9"/>
  <c r="BP76" i="9"/>
  <c r="BP88" i="9"/>
  <c r="BP111" i="9"/>
  <c r="BP6" i="9"/>
  <c r="BP11" i="9"/>
  <c r="BP30" i="9"/>
  <c r="BP47" i="9"/>
  <c r="BP37" i="9"/>
  <c r="BP102" i="9"/>
  <c r="BP113" i="9"/>
  <c r="BP58" i="9"/>
  <c r="BP33" i="9"/>
  <c r="BP119" i="9"/>
  <c r="BP32" i="9"/>
  <c r="BP105" i="9"/>
  <c r="BP75" i="9"/>
  <c r="BP79" i="9"/>
  <c r="BP25" i="9"/>
  <c r="BP122" i="9"/>
  <c r="BP118" i="9"/>
  <c r="BP48" i="9"/>
  <c r="BP19" i="9"/>
  <c r="BP41" i="9"/>
  <c r="BP96" i="9"/>
  <c r="BP78" i="9"/>
  <c r="BP5" i="9"/>
  <c r="BP16" i="9"/>
  <c r="BP52" i="9"/>
  <c r="BP107" i="9"/>
  <c r="BP63" i="9"/>
  <c r="BP27" i="9"/>
  <c r="BP112" i="9"/>
  <c r="BP26" i="9"/>
  <c r="BP69" i="9"/>
  <c r="BP93" i="9"/>
  <c r="BP61" i="9"/>
  <c r="BP59" i="9"/>
  <c r="BP71" i="9"/>
  <c r="BP13" i="9"/>
  <c r="BP66" i="9"/>
  <c r="BP45" i="9"/>
  <c r="BP104" i="9"/>
  <c r="BP50" i="9"/>
  <c r="BP97" i="9"/>
  <c r="BP38" i="9"/>
  <c r="BP108" i="9"/>
  <c r="BP98" i="9"/>
  <c r="BP125" i="9"/>
  <c r="BP120" i="9"/>
  <c r="BP44" i="9"/>
  <c r="BP20" i="9"/>
  <c r="BP91" i="9"/>
  <c r="BP22" i="9"/>
  <c r="BP99" i="9"/>
  <c r="BP36" i="9"/>
  <c r="BP116" i="9"/>
  <c r="BP7" i="9"/>
  <c r="BP35" i="9"/>
  <c r="BP72" i="9"/>
  <c r="BP127" i="9"/>
  <c r="BP46" i="9"/>
  <c r="BP90" i="9"/>
  <c r="BP101" i="9"/>
  <c r="BP10" i="9"/>
  <c r="BP21" i="9"/>
  <c r="BP106" i="9"/>
  <c r="BP57" i="9"/>
  <c r="BP62" i="9"/>
  <c r="BP14" i="9"/>
  <c r="BP80" i="9"/>
  <c r="BP34" i="9"/>
  <c r="BP23" i="9"/>
  <c r="BP117" i="9"/>
  <c r="BP12" i="9"/>
  <c r="BP89" i="9"/>
  <c r="BP3" i="9"/>
  <c r="BP54" i="9"/>
  <c r="BP94" i="9"/>
  <c r="BP24" i="9"/>
  <c r="BP73" i="9"/>
  <c r="BP70" i="9"/>
  <c r="BP60" i="9"/>
  <c r="BP64" i="9"/>
  <c r="BP53" i="9"/>
  <c r="BP43" i="9"/>
  <c r="BP39" i="9"/>
  <c r="BP109" i="9"/>
  <c r="BP123" i="9"/>
  <c r="BP74" i="9"/>
  <c r="BP18" i="9"/>
  <c r="BP65" i="9"/>
  <c r="BP29" i="9"/>
  <c r="BP121" i="9"/>
  <c r="BP4" i="9"/>
  <c r="BP95" i="9"/>
  <c r="BP77" i="9"/>
  <c r="BP40" i="9"/>
  <c r="BP15" i="9"/>
  <c r="BP51" i="9"/>
  <c r="BP100" i="9"/>
  <c r="BP56" i="9"/>
  <c r="BP8" i="9"/>
  <c r="BP68" i="9"/>
  <c r="BO2" i="9"/>
  <c r="BR3" i="9" s="1"/>
  <c r="BO67" i="9"/>
  <c r="BO83" i="9"/>
  <c r="BO128" i="9"/>
  <c r="BO86" i="9"/>
  <c r="BO82" i="9"/>
  <c r="BO114" i="9"/>
  <c r="BO85" i="9"/>
  <c r="BO81" i="9"/>
  <c r="BO84" i="9"/>
  <c r="BO87" i="9"/>
  <c r="BO92" i="9"/>
  <c r="BO103" i="9"/>
  <c r="BO115" i="9"/>
  <c r="BO126" i="9"/>
  <c r="BO9" i="9"/>
  <c r="BO124" i="9"/>
  <c r="BO55" i="9"/>
  <c r="BO49" i="9"/>
  <c r="BO31" i="9"/>
  <c r="BO17" i="9"/>
  <c r="BO28" i="9"/>
  <c r="BO76" i="9"/>
  <c r="BO88" i="9"/>
  <c r="BO11" i="9"/>
  <c r="BO6" i="9"/>
  <c r="BO47" i="9"/>
  <c r="BO30" i="9"/>
  <c r="BO111" i="9"/>
  <c r="BO102" i="9"/>
  <c r="BO37" i="9"/>
  <c r="BO58" i="9"/>
  <c r="BO113" i="9"/>
  <c r="BO33" i="9"/>
  <c r="BO119" i="9"/>
  <c r="BO32" i="9"/>
  <c r="BO105" i="9"/>
  <c r="BO75" i="9"/>
  <c r="BO79" i="9"/>
  <c r="BO25" i="9"/>
  <c r="BO122" i="9"/>
  <c r="BO19" i="9"/>
  <c r="BO48" i="9"/>
  <c r="BO118" i="9"/>
  <c r="BO41" i="9"/>
  <c r="BO5" i="9"/>
  <c r="BO78" i="9"/>
  <c r="BO96" i="9"/>
  <c r="BO16" i="9"/>
  <c r="BO52" i="9"/>
  <c r="BO107" i="9"/>
  <c r="BO63" i="9"/>
  <c r="BO27" i="9"/>
  <c r="BO112" i="9"/>
  <c r="BO26" i="9"/>
  <c r="BO69" i="9"/>
  <c r="BO93" i="9"/>
  <c r="BO61" i="9"/>
  <c r="BO59" i="9"/>
  <c r="BO71" i="9"/>
  <c r="BO13" i="9"/>
  <c r="BO66" i="9"/>
  <c r="BO45" i="9"/>
  <c r="BO104" i="9"/>
  <c r="BO50" i="9"/>
  <c r="BO97" i="9"/>
  <c r="BO38" i="9"/>
  <c r="BO108" i="9"/>
  <c r="BO98" i="9"/>
  <c r="BO125" i="9"/>
  <c r="BO120" i="9"/>
  <c r="BO44" i="9"/>
  <c r="BO20" i="9"/>
  <c r="BO91" i="9"/>
  <c r="BO22" i="9"/>
  <c r="BO99" i="9"/>
  <c r="BO36" i="9"/>
  <c r="BO116" i="9"/>
  <c r="BO7" i="9"/>
  <c r="BO35" i="9"/>
  <c r="BO72" i="9"/>
  <c r="BO127" i="9"/>
  <c r="BO101" i="9"/>
  <c r="BO46" i="9"/>
  <c r="BO10" i="9"/>
  <c r="BO90" i="9"/>
  <c r="BO21" i="9"/>
  <c r="BO106" i="9"/>
  <c r="BO57" i="9"/>
  <c r="BO62" i="9"/>
  <c r="BO14" i="9"/>
  <c r="BO80" i="9"/>
  <c r="BO89" i="9"/>
  <c r="BO54" i="9"/>
  <c r="BO34" i="9"/>
  <c r="BO3" i="9"/>
  <c r="BO117" i="9"/>
  <c r="BO23" i="9"/>
  <c r="BO12" i="9"/>
  <c r="BO94" i="9"/>
  <c r="BO24" i="9"/>
  <c r="BO73" i="9"/>
  <c r="BO43" i="9"/>
  <c r="BO39" i="9"/>
  <c r="BO70" i="9"/>
  <c r="BO60" i="9"/>
  <c r="BO64" i="9"/>
  <c r="BO53" i="9"/>
  <c r="BO74" i="9"/>
  <c r="BO109" i="9"/>
  <c r="BO18" i="9"/>
  <c r="BO123" i="9"/>
  <c r="BO65" i="9"/>
  <c r="BO29" i="9"/>
  <c r="BO121" i="9"/>
  <c r="BO95" i="9"/>
  <c r="BO40" i="9"/>
  <c r="BO4" i="9"/>
  <c r="BO77" i="9"/>
  <c r="BO15" i="9"/>
  <c r="BO51" i="9"/>
  <c r="BO100" i="9"/>
  <c r="BO56" i="9"/>
  <c r="BO8" i="9"/>
  <c r="BO68" i="9"/>
  <c r="BO42" i="9"/>
  <c r="BP42" i="9"/>
  <c r="BO110" i="9"/>
  <c r="BP110" i="9"/>
  <c r="BN88" i="9"/>
  <c r="BN117" i="9"/>
  <c r="BN125" i="9"/>
  <c r="BN32" i="9"/>
  <c r="BN109" i="9"/>
  <c r="BN127" i="9"/>
  <c r="BN113" i="9"/>
  <c r="BN64" i="9"/>
  <c r="BN104" i="9"/>
  <c r="BN55" i="9"/>
  <c r="BN62" i="9"/>
  <c r="BN69" i="9"/>
  <c r="BN6" i="9"/>
  <c r="BN53" i="9"/>
  <c r="BN22" i="9"/>
  <c r="BN30" i="9"/>
  <c r="BN89" i="9"/>
  <c r="BN13" i="9"/>
  <c r="BN96" i="9"/>
  <c r="BN100" i="9"/>
  <c r="BN34" i="9"/>
  <c r="BN71" i="9"/>
  <c r="BN77" i="9"/>
  <c r="BN56" i="9"/>
  <c r="BN93" i="9"/>
  <c r="BN9" i="9"/>
  <c r="BN21" i="9"/>
  <c r="BN33" i="9"/>
  <c r="BN114" i="9"/>
  <c r="BN27" i="9"/>
  <c r="BN110" i="9"/>
  <c r="BN60" i="9"/>
  <c r="BN97" i="9"/>
  <c r="BN15" i="9"/>
  <c r="BN57" i="9"/>
  <c r="BN61" i="9"/>
  <c r="BN28" i="9"/>
  <c r="BN3" i="9"/>
  <c r="BQ4" i="9" s="1"/>
  <c r="BN19" i="9"/>
  <c r="BN66" i="9"/>
  <c r="BN83" i="9"/>
  <c r="BN4" i="9"/>
  <c r="BN91" i="9"/>
  <c r="BN86" i="9"/>
  <c r="BN65" i="9"/>
  <c r="BN120" i="9"/>
  <c r="BN37" i="9"/>
  <c r="BN73" i="9"/>
  <c r="BN108" i="9"/>
  <c r="BN92" i="9"/>
  <c r="BN101" i="9"/>
  <c r="BN41" i="9"/>
  <c r="BN47" i="9"/>
  <c r="BN54" i="9"/>
  <c r="BN50" i="9"/>
  <c r="BN31" i="9"/>
  <c r="BN14" i="9"/>
  <c r="BN63" i="9"/>
  <c r="BN8" i="9"/>
  <c r="BN7" i="9"/>
  <c r="BN84" i="9"/>
  <c r="BN48" i="9"/>
  <c r="BN116" i="9"/>
  <c r="BN121" i="9"/>
  <c r="BN58" i="9"/>
  <c r="BN95" i="9"/>
  <c r="BN49" i="9"/>
  <c r="BN26" i="9"/>
  <c r="BN80" i="9"/>
  <c r="BN42" i="9"/>
  <c r="BN52" i="9"/>
  <c r="BN18" i="9"/>
  <c r="BN115" i="9"/>
  <c r="BN107" i="9"/>
  <c r="BN10" i="9"/>
  <c r="BN81" i="9"/>
  <c r="BN5" i="9"/>
  <c r="BN72" i="9"/>
  <c r="BN40" i="9"/>
  <c r="BN102" i="9"/>
  <c r="BN45" i="9"/>
  <c r="BN78" i="9"/>
  <c r="BN90" i="9"/>
  <c r="BN111" i="9"/>
  <c r="BN38" i="9"/>
  <c r="BN24" i="9"/>
  <c r="BN17" i="9"/>
  <c r="BN106" i="9"/>
  <c r="BN85" i="9"/>
  <c r="BN118" i="9"/>
  <c r="BN36" i="9"/>
  <c r="BN29" i="9"/>
  <c r="BN126" i="9"/>
  <c r="BN12" i="9"/>
  <c r="BN128" i="9"/>
  <c r="BN75" i="9"/>
  <c r="BN20" i="9"/>
  <c r="BN123" i="9"/>
  <c r="BN119" i="9"/>
  <c r="BN98" i="9"/>
  <c r="BN43" i="9"/>
  <c r="BN124" i="9"/>
  <c r="BN112" i="9"/>
  <c r="BN94" i="9"/>
  <c r="BN87" i="9"/>
  <c r="BN105" i="9"/>
  <c r="BN44" i="9"/>
  <c r="BN70" i="9"/>
  <c r="BN11" i="9"/>
  <c r="BN39" i="9"/>
  <c r="BN103" i="9"/>
  <c r="BN16" i="9"/>
  <c r="BN46" i="9"/>
  <c r="BN51" i="9"/>
  <c r="BN25" i="9"/>
  <c r="BN23" i="9"/>
  <c r="BN82" i="9"/>
  <c r="BN122" i="9"/>
  <c r="BN35" i="9"/>
  <c r="BN67" i="9"/>
  <c r="BN79" i="9"/>
  <c r="BN99" i="9"/>
  <c r="BN74" i="9"/>
  <c r="BN76" i="9"/>
  <c r="BN59" i="9"/>
  <c r="BN68" i="9"/>
  <c r="BR4" i="9" l="1"/>
  <c r="BR5" i="9" s="1"/>
  <c r="BR6" i="9" s="1"/>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Q5" i="9"/>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N297" i="9" s="1"/>
  <c r="P297" i="9" s="1"/>
  <c r="Q297" i="9" l="1"/>
  <c r="R297" i="9"/>
  <c r="N227" i="9"/>
  <c r="P227" i="9" s="1"/>
  <c r="N207" i="9"/>
  <c r="P207" i="9" s="1"/>
  <c r="N87" i="9"/>
  <c r="P87" i="9" s="1"/>
  <c r="N147" i="9"/>
  <c r="P147" i="9" s="1"/>
  <c r="N27" i="9"/>
  <c r="P27" i="9" s="1"/>
  <c r="N237" i="9"/>
  <c r="P237" i="9" s="1"/>
  <c r="N267" i="9"/>
  <c r="P267" i="9" s="1"/>
  <c r="N307" i="9"/>
  <c r="P307" i="9" s="1"/>
  <c r="N107" i="9"/>
  <c r="P107" i="9" s="1"/>
  <c r="N177" i="9"/>
  <c r="P177" i="9" s="1"/>
  <c r="N127" i="9"/>
  <c r="P127" i="9" s="1"/>
  <c r="N257" i="9"/>
  <c r="P257" i="9" s="1"/>
  <c r="N197" i="9"/>
  <c r="P197" i="9" s="1"/>
  <c r="N17" i="9"/>
  <c r="P17" i="9" s="1"/>
  <c r="N172" i="9"/>
  <c r="P172" i="9" s="1"/>
  <c r="N47" i="9"/>
  <c r="P47" i="9" s="1"/>
  <c r="N202" i="9"/>
  <c r="P202" i="9" s="1"/>
  <c r="N232" i="9"/>
  <c r="P232" i="9" s="1"/>
  <c r="N32" i="9"/>
  <c r="P32" i="9" s="1"/>
  <c r="N222" i="9"/>
  <c r="P222" i="9" s="1"/>
  <c r="N93" i="9"/>
  <c r="P93" i="9" s="1"/>
  <c r="N23" i="9"/>
  <c r="P23" i="9" s="1"/>
  <c r="N123" i="9"/>
  <c r="P123" i="9" s="1"/>
  <c r="N52" i="9"/>
  <c r="P52" i="9" s="1"/>
  <c r="N73" i="9"/>
  <c r="P73" i="9" s="1"/>
  <c r="N263" i="9"/>
  <c r="P263" i="9" s="1"/>
  <c r="N287" i="9"/>
  <c r="P287" i="9" s="1"/>
  <c r="N117" i="9"/>
  <c r="P117" i="9" s="1"/>
  <c r="N282" i="9"/>
  <c r="P282" i="9" s="1"/>
  <c r="N62" i="9"/>
  <c r="P62" i="9" s="1"/>
  <c r="N142" i="9"/>
  <c r="P142" i="9" s="1"/>
  <c r="N157" i="9"/>
  <c r="P157" i="9" s="1"/>
  <c r="N82" i="9"/>
  <c r="P82" i="9" s="1"/>
  <c r="N42" i="9"/>
  <c r="P42" i="9" s="1"/>
  <c r="N12" i="9"/>
  <c r="P12" i="9" s="1"/>
  <c r="N193" i="9"/>
  <c r="P193" i="9" s="1"/>
  <c r="N262" i="9"/>
  <c r="P262" i="9" s="1"/>
  <c r="N67" i="9"/>
  <c r="P67" i="9" s="1"/>
  <c r="N212" i="9"/>
  <c r="P212" i="9" s="1"/>
  <c r="N63" i="9"/>
  <c r="P63" i="9" s="1"/>
  <c r="N113" i="9"/>
  <c r="P113" i="9" s="1"/>
  <c r="N293" i="9"/>
  <c r="P293" i="9" s="1"/>
  <c r="N97" i="9"/>
  <c r="P97" i="9" s="1"/>
  <c r="N167" i="9"/>
  <c r="P167" i="9" s="1"/>
  <c r="N182" i="9"/>
  <c r="P182" i="9" s="1"/>
  <c r="N173" i="9"/>
  <c r="P173" i="9" s="1"/>
  <c r="N162" i="9"/>
  <c r="P162" i="9" s="1"/>
  <c r="N132" i="9"/>
  <c r="P132" i="9" s="1"/>
  <c r="N43" i="9"/>
  <c r="P43" i="9" s="1"/>
  <c r="N153" i="9"/>
  <c r="P153" i="9" s="1"/>
  <c r="N187" i="9"/>
  <c r="P187" i="9" s="1"/>
  <c r="N192" i="9"/>
  <c r="P192" i="9" s="1"/>
  <c r="N217" i="9"/>
  <c r="P217" i="9" s="1"/>
  <c r="N22" i="9"/>
  <c r="P22" i="9" s="1"/>
  <c r="N302" i="9"/>
  <c r="P302" i="9" s="1"/>
  <c r="N303" i="9"/>
  <c r="P303" i="9" s="1"/>
  <c r="N143" i="9"/>
  <c r="P143" i="9" s="1"/>
  <c r="N72" i="9"/>
  <c r="P72" i="9" s="1"/>
  <c r="N152" i="9"/>
  <c r="P152" i="9" s="1"/>
  <c r="N53" i="9"/>
  <c r="P53" i="9" s="1"/>
  <c r="N247" i="9"/>
  <c r="P247" i="9" s="1"/>
  <c r="N253" i="9"/>
  <c r="P253" i="9" s="1"/>
  <c r="N3" i="9"/>
  <c r="P3" i="9" s="1"/>
  <c r="N233" i="9"/>
  <c r="P233" i="9" s="1"/>
  <c r="N37" i="9"/>
  <c r="P37" i="9" s="1"/>
  <c r="N112" i="9"/>
  <c r="P112" i="9" s="1"/>
  <c r="N133" i="9"/>
  <c r="P133" i="9" s="1"/>
  <c r="N272" i="9"/>
  <c r="P272" i="9" s="1"/>
  <c r="N77" i="9"/>
  <c r="P77" i="9" s="1"/>
  <c r="N7" i="9"/>
  <c r="P7" i="9" s="1"/>
  <c r="N57" i="9"/>
  <c r="P57" i="9" s="1"/>
  <c r="N213" i="9"/>
  <c r="P213" i="9" s="1"/>
  <c r="N103" i="9"/>
  <c r="P103" i="9" s="1"/>
  <c r="N277" i="9"/>
  <c r="P277" i="9" s="1"/>
  <c r="N223" i="9"/>
  <c r="P223" i="9" s="1"/>
  <c r="N183" i="9"/>
  <c r="P183" i="9" s="1"/>
  <c r="N203" i="9"/>
  <c r="P203" i="9" s="1"/>
  <c r="N163" i="9"/>
  <c r="P163" i="9" s="1"/>
  <c r="N83" i="9"/>
  <c r="P83" i="9" s="1"/>
  <c r="N33" i="9"/>
  <c r="P33" i="9" s="1"/>
  <c r="N102" i="9"/>
  <c r="P102" i="9" s="1"/>
  <c r="N273" i="9"/>
  <c r="P273" i="9" s="1"/>
  <c r="N283" i="9"/>
  <c r="P283" i="9" s="1"/>
  <c r="N292" i="9"/>
  <c r="P292" i="9" s="1"/>
  <c r="N137" i="9"/>
  <c r="P137" i="9" s="1"/>
  <c r="N122" i="9"/>
  <c r="P122" i="9" s="1"/>
  <c r="N13" i="9"/>
  <c r="P13" i="9" s="1"/>
  <c r="N92" i="9"/>
  <c r="P92" i="9" s="1"/>
  <c r="N179" i="9"/>
  <c r="P179" i="9" s="1"/>
  <c r="N169" i="9"/>
  <c r="P169" i="9" s="1"/>
  <c r="N279" i="9"/>
  <c r="P279" i="9" s="1"/>
  <c r="N299" i="9"/>
  <c r="P299" i="9" s="1"/>
  <c r="N309" i="9"/>
  <c r="P309" i="9" s="1"/>
  <c r="N99" i="9"/>
  <c r="P99" i="9" s="1"/>
  <c r="N29" i="9"/>
  <c r="P29" i="9" s="1"/>
  <c r="N109" i="9"/>
  <c r="P109" i="9" s="1"/>
  <c r="N159" i="9"/>
  <c r="P159" i="9" s="1"/>
  <c r="N269" i="9"/>
  <c r="P269" i="9" s="1"/>
  <c r="N39" i="9"/>
  <c r="P39" i="9" s="1"/>
  <c r="N209" i="9"/>
  <c r="P209" i="9" s="1"/>
  <c r="N149" i="9"/>
  <c r="P149" i="9" s="1"/>
  <c r="N229" i="9"/>
  <c r="P229" i="9" s="1"/>
  <c r="N49" i="9"/>
  <c r="P49" i="9" s="1"/>
  <c r="N289" i="9"/>
  <c r="P289" i="9" s="1"/>
  <c r="N9" i="9"/>
  <c r="P9" i="9" s="1"/>
  <c r="N199" i="9"/>
  <c r="P199" i="9" s="1"/>
  <c r="N69" i="9"/>
  <c r="P69" i="9" s="1"/>
  <c r="N79" i="9"/>
  <c r="P79" i="9" s="1"/>
  <c r="N259" i="9"/>
  <c r="P259" i="9" s="1"/>
  <c r="N239" i="9"/>
  <c r="P239" i="9" s="1"/>
  <c r="N19" i="9"/>
  <c r="P19" i="9" s="1"/>
  <c r="N119" i="9"/>
  <c r="P119" i="9" s="1"/>
  <c r="N59" i="9"/>
  <c r="P59" i="9" s="1"/>
  <c r="N249" i="9"/>
  <c r="P249" i="9" s="1"/>
  <c r="N219" i="9"/>
  <c r="P219" i="9" s="1"/>
  <c r="N189" i="9"/>
  <c r="P189" i="9" s="1"/>
  <c r="N129" i="9"/>
  <c r="P129" i="9" s="1"/>
  <c r="N89" i="9"/>
  <c r="P89" i="9" s="1"/>
  <c r="N139" i="9"/>
  <c r="P139" i="9" s="1"/>
  <c r="N88" i="9"/>
  <c r="P88" i="9" s="1"/>
  <c r="N128" i="9"/>
  <c r="P128" i="9" s="1"/>
  <c r="N198" i="9"/>
  <c r="P198" i="9" s="1"/>
  <c r="N308" i="9"/>
  <c r="P308" i="9" s="1"/>
  <c r="N148" i="9"/>
  <c r="P148" i="9" s="1"/>
  <c r="N38" i="9"/>
  <c r="P38" i="9" s="1"/>
  <c r="N248" i="9"/>
  <c r="P248" i="9" s="1"/>
  <c r="N58" i="9"/>
  <c r="P58" i="9" s="1"/>
  <c r="N8" i="9"/>
  <c r="P8" i="9" s="1"/>
  <c r="N268" i="9"/>
  <c r="P268" i="9" s="1"/>
  <c r="N18" i="9"/>
  <c r="P18" i="9" s="1"/>
  <c r="N188" i="9"/>
  <c r="P188" i="9" s="1"/>
  <c r="N78" i="9"/>
  <c r="P78" i="9" s="1"/>
  <c r="N68" i="9"/>
  <c r="P68" i="9" s="1"/>
  <c r="N48" i="9"/>
  <c r="P48" i="9" s="1"/>
  <c r="N238" i="9"/>
  <c r="P238" i="9" s="1"/>
  <c r="N208" i="9"/>
  <c r="P208" i="9" s="1"/>
  <c r="N28" i="9"/>
  <c r="P28" i="9" s="1"/>
  <c r="N158" i="9"/>
  <c r="P158" i="9" s="1"/>
  <c r="N98" i="9"/>
  <c r="P98" i="9" s="1"/>
  <c r="N178" i="9"/>
  <c r="P178" i="9" s="1"/>
  <c r="N298" i="9"/>
  <c r="P298" i="9" s="1"/>
  <c r="N278" i="9"/>
  <c r="P278" i="9" s="1"/>
  <c r="N138" i="9"/>
  <c r="P138" i="9" s="1"/>
  <c r="N288" i="9"/>
  <c r="P288" i="9" s="1"/>
  <c r="N108" i="9"/>
  <c r="P108" i="9" s="1"/>
  <c r="N168" i="9"/>
  <c r="P168" i="9" s="1"/>
  <c r="N228" i="9"/>
  <c r="P228" i="9" s="1"/>
  <c r="N218" i="9"/>
  <c r="P218" i="9" s="1"/>
  <c r="N258" i="9"/>
  <c r="P258" i="9" s="1"/>
  <c r="N118" i="9"/>
  <c r="P118" i="9" s="1"/>
  <c r="N2" i="9"/>
  <c r="P2" i="9" s="1"/>
  <c r="S167" i="9"/>
  <c r="Q277" i="9" l="1"/>
  <c r="R277" i="9"/>
  <c r="Q107" i="9"/>
  <c r="R107" i="9"/>
  <c r="Q197" i="9"/>
  <c r="R197" i="9"/>
  <c r="Q177" i="9"/>
  <c r="R177" i="9"/>
  <c r="Q87" i="9"/>
  <c r="R87" i="9"/>
  <c r="Q27" i="9"/>
  <c r="R27" i="9"/>
  <c r="Q292" i="9"/>
  <c r="R292" i="9"/>
  <c r="Q132" i="9"/>
  <c r="R132" i="9"/>
  <c r="Q257" i="9"/>
  <c r="R257" i="9"/>
  <c r="Q237" i="9"/>
  <c r="R237" i="9"/>
  <c r="Q37" i="9"/>
  <c r="R37" i="9"/>
  <c r="Q217" i="9"/>
  <c r="R217" i="9"/>
  <c r="Q72" i="9"/>
  <c r="R72" i="9"/>
  <c r="Q47" i="9"/>
  <c r="R47" i="9"/>
  <c r="Q77" i="9"/>
  <c r="R77" i="9"/>
  <c r="Q287" i="9"/>
  <c r="R287" i="9"/>
  <c r="Q172" i="9"/>
  <c r="R172" i="9"/>
  <c r="Q247" i="9"/>
  <c r="R247" i="9"/>
  <c r="Q227" i="9"/>
  <c r="R227" i="9"/>
  <c r="R138" i="9"/>
  <c r="Q138" i="9"/>
  <c r="R118" i="9"/>
  <c r="Q118" i="9"/>
  <c r="Q288" i="9"/>
  <c r="R288" i="9"/>
  <c r="Q158" i="9"/>
  <c r="R158" i="9"/>
  <c r="R78" i="9"/>
  <c r="Q78" i="9"/>
  <c r="Q248" i="9"/>
  <c r="R248" i="9"/>
  <c r="Q88" i="9"/>
  <c r="R88" i="9"/>
  <c r="R249" i="9"/>
  <c r="Q249" i="9"/>
  <c r="Q79" i="9"/>
  <c r="R79" i="9"/>
  <c r="R229" i="9"/>
  <c r="Q229" i="9"/>
  <c r="R109" i="9"/>
  <c r="Q109" i="9"/>
  <c r="R169" i="9"/>
  <c r="Q169" i="9"/>
  <c r="R163" i="9"/>
  <c r="Q163" i="9"/>
  <c r="Q213" i="9"/>
  <c r="R213" i="9"/>
  <c r="R112" i="9"/>
  <c r="Q112" i="9"/>
  <c r="Q53" i="9"/>
  <c r="R53" i="9"/>
  <c r="R22" i="9"/>
  <c r="Q22" i="9"/>
  <c r="Q293" i="9"/>
  <c r="R293" i="9"/>
  <c r="R193" i="9"/>
  <c r="Q193" i="9"/>
  <c r="R62" i="9"/>
  <c r="Q62" i="9"/>
  <c r="R52" i="9"/>
  <c r="Q52" i="9"/>
  <c r="R232" i="9"/>
  <c r="Q232" i="9"/>
  <c r="R258" i="9"/>
  <c r="Q258" i="9"/>
  <c r="Q188" i="9"/>
  <c r="R188" i="9"/>
  <c r="R139" i="9"/>
  <c r="Q139" i="9"/>
  <c r="R59" i="9"/>
  <c r="Q59" i="9"/>
  <c r="Q69" i="9"/>
  <c r="R69" i="9"/>
  <c r="Q149" i="9"/>
  <c r="R149" i="9"/>
  <c r="R29" i="9"/>
  <c r="Q29" i="9"/>
  <c r="Q179" i="9"/>
  <c r="R179" i="9"/>
  <c r="R283" i="9"/>
  <c r="Q283" i="9"/>
  <c r="Q203" i="9"/>
  <c r="R203" i="9"/>
  <c r="R57" i="9"/>
  <c r="Q57" i="9"/>
  <c r="Q152" i="9"/>
  <c r="R152" i="9"/>
  <c r="R162" i="9"/>
  <c r="Q162" i="9"/>
  <c r="Q113" i="9"/>
  <c r="R113" i="9"/>
  <c r="R12" i="9"/>
  <c r="Q12" i="9"/>
  <c r="R282" i="9"/>
  <c r="Q282" i="9"/>
  <c r="Q123" i="9"/>
  <c r="R123" i="9"/>
  <c r="R202" i="9"/>
  <c r="Q202" i="9"/>
  <c r="Q127" i="9"/>
  <c r="R127" i="9"/>
  <c r="Q218" i="9"/>
  <c r="R218" i="9"/>
  <c r="Q278" i="9"/>
  <c r="R278" i="9"/>
  <c r="R208" i="9"/>
  <c r="Q208" i="9"/>
  <c r="R18" i="9"/>
  <c r="Q18" i="9"/>
  <c r="R148" i="9"/>
  <c r="Q148" i="9"/>
  <c r="R89" i="9"/>
  <c r="Q89" i="9"/>
  <c r="Q119" i="9"/>
  <c r="R119" i="9"/>
  <c r="R199" i="9"/>
  <c r="Q199" i="9"/>
  <c r="Q209" i="9"/>
  <c r="R209" i="9"/>
  <c r="R99" i="9"/>
  <c r="Q99" i="9"/>
  <c r="R92" i="9"/>
  <c r="Q92" i="9"/>
  <c r="Q273" i="9"/>
  <c r="R273" i="9"/>
  <c r="R183" i="9"/>
  <c r="Q183" i="9"/>
  <c r="R7" i="9"/>
  <c r="Q7" i="9"/>
  <c r="R233" i="9"/>
  <c r="Q233" i="9"/>
  <c r="R192" i="9"/>
  <c r="Q192" i="9"/>
  <c r="Q173" i="9"/>
  <c r="R173" i="9"/>
  <c r="R63" i="9"/>
  <c r="Q63" i="9"/>
  <c r="R42" i="9"/>
  <c r="Q42" i="9"/>
  <c r="R117" i="9"/>
  <c r="Q117" i="9"/>
  <c r="R23" i="9"/>
  <c r="Q23" i="9"/>
  <c r="R147" i="9"/>
  <c r="Q147" i="9"/>
  <c r="R38" i="9"/>
  <c r="Q38" i="9"/>
  <c r="R298" i="9"/>
  <c r="Q298" i="9"/>
  <c r="Q238" i="9"/>
  <c r="R238" i="9"/>
  <c r="Q268" i="9"/>
  <c r="R268" i="9"/>
  <c r="Q308" i="9"/>
  <c r="R308" i="9"/>
  <c r="R129" i="9"/>
  <c r="Q129" i="9"/>
  <c r="Q19" i="9"/>
  <c r="R19" i="9"/>
  <c r="R9" i="9"/>
  <c r="Q9" i="9"/>
  <c r="R39" i="9"/>
  <c r="Q39" i="9"/>
  <c r="R309" i="9"/>
  <c r="Q309" i="9"/>
  <c r="R13" i="9"/>
  <c r="Q13" i="9"/>
  <c r="Q102" i="9"/>
  <c r="R102" i="9"/>
  <c r="R223" i="9"/>
  <c r="Q223" i="9"/>
  <c r="Q3" i="9"/>
  <c r="R3" i="9"/>
  <c r="R143" i="9"/>
  <c r="Q143" i="9"/>
  <c r="R187" i="9"/>
  <c r="Q187" i="9"/>
  <c r="Q182" i="9"/>
  <c r="R182" i="9"/>
  <c r="Q212" i="9"/>
  <c r="R212" i="9"/>
  <c r="R82" i="9"/>
  <c r="Q82" i="9"/>
  <c r="R93" i="9"/>
  <c r="Q93" i="9"/>
  <c r="R228" i="9"/>
  <c r="Q228" i="9"/>
  <c r="Q168" i="9"/>
  <c r="R168" i="9"/>
  <c r="R178" i="9"/>
  <c r="Q178" i="9"/>
  <c r="R48" i="9"/>
  <c r="Q48" i="9"/>
  <c r="Q8" i="9"/>
  <c r="R8" i="9"/>
  <c r="R198" i="9"/>
  <c r="Q198" i="9"/>
  <c r="R189" i="9"/>
  <c r="Q189" i="9"/>
  <c r="Q239" i="9"/>
  <c r="R239" i="9"/>
  <c r="R289" i="9"/>
  <c r="Q289" i="9"/>
  <c r="Q269" i="9"/>
  <c r="R269" i="9"/>
  <c r="R299" i="9"/>
  <c r="Q299" i="9"/>
  <c r="Q122" i="9"/>
  <c r="R122" i="9"/>
  <c r="Q33" i="9"/>
  <c r="R33" i="9"/>
  <c r="R272" i="9"/>
  <c r="Q272" i="9"/>
  <c r="R253" i="9"/>
  <c r="Q253" i="9"/>
  <c r="R303" i="9"/>
  <c r="Q303" i="9"/>
  <c r="R153" i="9"/>
  <c r="Q153" i="9"/>
  <c r="Q167" i="9"/>
  <c r="R167" i="9"/>
  <c r="R67" i="9"/>
  <c r="Q67" i="9"/>
  <c r="R157" i="9"/>
  <c r="Q157" i="9"/>
  <c r="Q263" i="9"/>
  <c r="R263" i="9"/>
  <c r="R222" i="9"/>
  <c r="Q222" i="9"/>
  <c r="R17" i="9"/>
  <c r="Q17" i="9"/>
  <c r="R307" i="9"/>
  <c r="Q307" i="9"/>
  <c r="R207" i="9"/>
  <c r="Q207" i="9"/>
  <c r="R28" i="9"/>
  <c r="Q28" i="9"/>
  <c r="R2" i="9"/>
  <c r="Q2" i="9"/>
  <c r="R108" i="9"/>
  <c r="Q108" i="9"/>
  <c r="R98" i="9"/>
  <c r="Q98" i="9"/>
  <c r="R68" i="9"/>
  <c r="Q68" i="9"/>
  <c r="R58" i="9"/>
  <c r="Q58" i="9"/>
  <c r="Q128" i="9"/>
  <c r="R128" i="9"/>
  <c r="R219" i="9"/>
  <c r="Q219" i="9"/>
  <c r="R259" i="9"/>
  <c r="Q259" i="9"/>
  <c r="R49" i="9"/>
  <c r="Q49" i="9"/>
  <c r="R159" i="9"/>
  <c r="Q159" i="9"/>
  <c r="R279" i="9"/>
  <c r="Q279" i="9"/>
  <c r="Q137" i="9"/>
  <c r="R137" i="9"/>
  <c r="Q83" i="9"/>
  <c r="R83" i="9"/>
  <c r="R103" i="9"/>
  <c r="Q103" i="9"/>
  <c r="R133" i="9"/>
  <c r="Q133" i="9"/>
  <c r="Q302" i="9"/>
  <c r="R302" i="9"/>
  <c r="R43" i="9"/>
  <c r="Q43" i="9"/>
  <c r="R97" i="9"/>
  <c r="Q97" i="9"/>
  <c r="R262" i="9"/>
  <c r="Q262" i="9"/>
  <c r="Q142" i="9"/>
  <c r="R142" i="9"/>
  <c r="R73" i="9"/>
  <c r="Q73" i="9"/>
  <c r="R32" i="9"/>
  <c r="Q32" i="9"/>
  <c r="R267" i="9"/>
  <c r="Q267" i="9"/>
  <c r="AR21" i="9"/>
  <c r="AR20" i="9"/>
  <c r="AR19" i="9"/>
  <c r="T167" i="9"/>
  <c r="T127" i="9"/>
  <c r="S127" i="9"/>
  <c r="T137" i="9"/>
  <c r="S137" i="9"/>
  <c r="S97" i="9"/>
  <c r="T97" i="9"/>
  <c r="S147" i="9"/>
  <c r="T147" i="9"/>
  <c r="T7" i="9"/>
  <c r="S7" i="9"/>
  <c r="S47" i="9"/>
  <c r="T47" i="9"/>
  <c r="S37" i="9"/>
  <c r="T37" i="9"/>
  <c r="S77" i="9"/>
  <c r="T77" i="9"/>
  <c r="T227" i="9"/>
  <c r="S227" i="9"/>
  <c r="T157" i="9"/>
  <c r="S157" i="9"/>
  <c r="T247" i="9"/>
  <c r="S247" i="9"/>
  <c r="T107" i="9"/>
  <c r="S107" i="9"/>
  <c r="S217" i="9"/>
  <c r="T217" i="9"/>
  <c r="T187" i="9"/>
  <c r="S187" i="9"/>
  <c r="T197" i="9"/>
  <c r="S197" i="9"/>
  <c r="T87" i="9"/>
  <c r="S87" i="9"/>
  <c r="S17" i="9"/>
  <c r="T17" i="9"/>
  <c r="T237" i="9"/>
  <c r="S237" i="9"/>
  <c r="S57" i="9"/>
  <c r="T57" i="9"/>
  <c r="T218" i="9"/>
  <c r="S218" i="9"/>
  <c r="T108" i="9"/>
  <c r="S108" i="9"/>
  <c r="T258" i="9"/>
  <c r="S258" i="9"/>
  <c r="S58" i="9"/>
  <c r="T58" i="9"/>
  <c r="T38" i="9"/>
  <c r="S38" i="9"/>
  <c r="T177" i="9"/>
  <c r="S177" i="9"/>
  <c r="S298" i="9"/>
  <c r="T298" i="9"/>
  <c r="T307" i="9"/>
  <c r="S307" i="9"/>
  <c r="S27" i="9"/>
  <c r="T27" i="9"/>
  <c r="T228" i="9"/>
  <c r="S228" i="9"/>
  <c r="S117" i="9"/>
  <c r="T117" i="9"/>
  <c r="S168" i="9"/>
  <c r="T168" i="9"/>
  <c r="S287" i="9"/>
  <c r="T287" i="9"/>
  <c r="T267" i="9"/>
  <c r="S267" i="9"/>
  <c r="T178" i="9"/>
  <c r="S178" i="9"/>
  <c r="T277" i="9"/>
  <c r="S277" i="9"/>
  <c r="T257" i="9"/>
  <c r="S257" i="9"/>
  <c r="S67" i="9"/>
  <c r="T67" i="9"/>
  <c r="T297" i="9"/>
  <c r="S297" i="9"/>
  <c r="S207" i="9"/>
  <c r="T207" i="9"/>
  <c r="S198" i="9"/>
  <c r="T198" i="9"/>
  <c r="S19" i="9"/>
  <c r="T19" i="9"/>
  <c r="S309" i="9"/>
  <c r="T309" i="9"/>
  <c r="S248" i="9"/>
  <c r="T248" i="9"/>
  <c r="S239" i="9"/>
  <c r="T239" i="9"/>
  <c r="S208" i="9"/>
  <c r="T208" i="9"/>
  <c r="T169" i="9"/>
  <c r="S169" i="9"/>
  <c r="T28" i="9"/>
  <c r="S28" i="9"/>
  <c r="S99" i="9"/>
  <c r="T99" i="9"/>
  <c r="T18" i="9"/>
  <c r="S18" i="9"/>
  <c r="T109" i="9"/>
  <c r="S109" i="9"/>
  <c r="S269" i="9"/>
  <c r="T269" i="9"/>
  <c r="S8" i="9"/>
  <c r="T8" i="9"/>
  <c r="S189" i="9"/>
  <c r="T189" i="9"/>
  <c r="S278" i="9"/>
  <c r="T278" i="9"/>
  <c r="S119" i="9"/>
  <c r="T119" i="9"/>
  <c r="S199" i="9"/>
  <c r="T199" i="9"/>
  <c r="S49" i="9"/>
  <c r="T49" i="9"/>
  <c r="T158" i="9"/>
  <c r="S158" i="9"/>
  <c r="T48" i="9"/>
  <c r="S48" i="9"/>
  <c r="S179" i="9"/>
  <c r="T179" i="9"/>
  <c r="T79" i="9"/>
  <c r="S79" i="9"/>
  <c r="S209" i="9"/>
  <c r="T209" i="9"/>
  <c r="S288" i="9"/>
  <c r="T288" i="9"/>
  <c r="S129" i="9"/>
  <c r="T129" i="9"/>
  <c r="T259" i="9"/>
  <c r="S259" i="9"/>
  <c r="T59" i="9"/>
  <c r="S59" i="9"/>
  <c r="S39" i="9"/>
  <c r="T39" i="9"/>
  <c r="T98" i="9"/>
  <c r="S98" i="9"/>
  <c r="T279" i="9"/>
  <c r="S279" i="9"/>
  <c r="T78" i="9"/>
  <c r="S78" i="9"/>
  <c r="T249" i="9"/>
  <c r="S249" i="9"/>
  <c r="T29" i="9"/>
  <c r="S29" i="9"/>
  <c r="S149" i="9"/>
  <c r="T149" i="9"/>
  <c r="T139" i="9"/>
  <c r="S139" i="9"/>
  <c r="S69" i="9"/>
  <c r="T69" i="9"/>
  <c r="S148" i="9"/>
  <c r="T148" i="9"/>
  <c r="T68" i="9"/>
  <c r="S68" i="9"/>
  <c r="S289" i="9"/>
  <c r="T289" i="9"/>
  <c r="T308" i="9"/>
  <c r="S308" i="9"/>
  <c r="T219" i="9"/>
  <c r="S219" i="9"/>
  <c r="T268" i="9"/>
  <c r="S268" i="9"/>
  <c r="T238" i="9"/>
  <c r="S238" i="9"/>
  <c r="S88" i="9"/>
  <c r="T88" i="9"/>
  <c r="S89" i="9"/>
  <c r="T89" i="9"/>
  <c r="S118" i="9"/>
  <c r="T118" i="9"/>
  <c r="S9" i="9"/>
  <c r="T9" i="9"/>
  <c r="S299" i="9"/>
  <c r="T299" i="9"/>
  <c r="T188" i="9"/>
  <c r="S188" i="9"/>
  <c r="T229" i="9"/>
  <c r="S229" i="9"/>
  <c r="T128" i="9"/>
  <c r="S128" i="9"/>
  <c r="T159" i="9"/>
  <c r="S159" i="9"/>
  <c r="S138" i="9"/>
  <c r="T138" i="9"/>
  <c r="T276" i="9"/>
  <c r="S276" i="9"/>
  <c r="S56" i="9"/>
  <c r="T56" i="9"/>
  <c r="T46" i="9"/>
  <c r="S46" i="9"/>
  <c r="S216" i="9"/>
  <c r="T216" i="9"/>
  <c r="S126" i="9"/>
  <c r="T126" i="9"/>
  <c r="S306" i="9"/>
  <c r="T306" i="9"/>
  <c r="T296" i="9"/>
  <c r="S296" i="9"/>
  <c r="T136" i="9"/>
  <c r="S136" i="9"/>
  <c r="S186" i="9"/>
  <c r="T186" i="9"/>
  <c r="S166" i="9"/>
  <c r="T166" i="9"/>
  <c r="T156" i="9"/>
  <c r="S156" i="9"/>
  <c r="T226" i="9"/>
  <c r="S226" i="9"/>
  <c r="T116" i="9"/>
  <c r="S116" i="9"/>
  <c r="S6" i="9"/>
  <c r="T6" i="9"/>
  <c r="T16" i="9"/>
  <c r="S16" i="9"/>
  <c r="S86" i="9"/>
  <c r="T86" i="9"/>
  <c r="S66" i="9"/>
  <c r="T66" i="9"/>
  <c r="T106" i="9"/>
  <c r="S106" i="9"/>
  <c r="T206" i="9"/>
  <c r="S206" i="9"/>
  <c r="T266" i="9"/>
  <c r="S266" i="9"/>
  <c r="S26" i="9"/>
  <c r="T26" i="9"/>
  <c r="T76" i="9"/>
  <c r="S76" i="9"/>
  <c r="T256" i="9"/>
  <c r="S256" i="9"/>
  <c r="T236" i="9"/>
  <c r="S236" i="9"/>
  <c r="S36" i="9"/>
  <c r="T36" i="9"/>
  <c r="S96" i="9"/>
  <c r="T96" i="9"/>
  <c r="S246" i="9"/>
  <c r="T246" i="9"/>
  <c r="S146" i="9"/>
  <c r="T146" i="9"/>
  <c r="T196" i="9"/>
  <c r="S196" i="9"/>
  <c r="T286" i="9"/>
  <c r="S286" i="9"/>
  <c r="T176" i="9"/>
  <c r="S176" i="9"/>
  <c r="T304" i="9"/>
  <c r="S304" i="9"/>
  <c r="S185" i="9"/>
  <c r="T185" i="9"/>
  <c r="S274" i="9"/>
  <c r="T274" i="9"/>
  <c r="T134" i="9"/>
  <c r="S134" i="9"/>
  <c r="T224" i="9"/>
  <c r="S224" i="9"/>
  <c r="S74" i="9"/>
  <c r="T74" i="9"/>
  <c r="T195" i="9"/>
  <c r="S195" i="9"/>
  <c r="S14" i="9"/>
  <c r="T14" i="9"/>
  <c r="S305" i="9"/>
  <c r="T305" i="9"/>
  <c r="T44" i="9"/>
  <c r="S44" i="9"/>
  <c r="S85" i="9"/>
  <c r="T85" i="9"/>
  <c r="T155" i="9"/>
  <c r="S155" i="9"/>
  <c r="S225" i="9"/>
  <c r="T225" i="9"/>
  <c r="S104" i="9"/>
  <c r="T104" i="9"/>
  <c r="S205" i="9"/>
  <c r="T205" i="9"/>
  <c r="T244" i="9"/>
  <c r="S244" i="9"/>
  <c r="T125" i="9"/>
  <c r="S125" i="9"/>
  <c r="S114" i="9"/>
  <c r="T114" i="9"/>
  <c r="T84" i="9"/>
  <c r="S84" i="9"/>
  <c r="T135" i="9"/>
  <c r="S135" i="9"/>
  <c r="T65" i="9"/>
  <c r="S65" i="9"/>
  <c r="T4" i="9"/>
  <c r="S4" i="9"/>
  <c r="T144" i="9"/>
  <c r="S144" i="9"/>
  <c r="T154" i="9"/>
  <c r="S154" i="9"/>
  <c r="T35" i="9"/>
  <c r="S35" i="9"/>
  <c r="T64" i="9"/>
  <c r="S64" i="9"/>
  <c r="S124" i="9"/>
  <c r="T124" i="9"/>
  <c r="S34" i="9"/>
  <c r="T34" i="9"/>
  <c r="T194" i="9"/>
  <c r="S194" i="9"/>
  <c r="S25" i="9"/>
  <c r="T25" i="9"/>
  <c r="T24" i="9"/>
  <c r="S24" i="9"/>
  <c r="T234" i="9"/>
  <c r="S234" i="9"/>
  <c r="T295" i="9"/>
  <c r="S295" i="9"/>
  <c r="T254" i="9"/>
  <c r="S254" i="9"/>
  <c r="S245" i="9"/>
  <c r="T245" i="9"/>
  <c r="T214" i="9"/>
  <c r="S214" i="9"/>
  <c r="T145" i="9"/>
  <c r="S145" i="9"/>
  <c r="S284" i="9"/>
  <c r="T284" i="9"/>
  <c r="S115" i="9"/>
  <c r="T115" i="9"/>
  <c r="S175" i="9"/>
  <c r="T175" i="9"/>
  <c r="T174" i="9"/>
  <c r="S174" i="9"/>
  <c r="S285" i="9"/>
  <c r="T285" i="9"/>
  <c r="S294" i="9"/>
  <c r="T294" i="9"/>
  <c r="S5" i="9"/>
  <c r="T5" i="9"/>
  <c r="S204" i="9"/>
  <c r="T204" i="9"/>
  <c r="S105" i="9"/>
  <c r="T105" i="9"/>
  <c r="S264" i="9"/>
  <c r="T264" i="9"/>
  <c r="T164" i="9"/>
  <c r="S164" i="9"/>
  <c r="S265" i="9"/>
  <c r="T265" i="9"/>
  <c r="S95" i="9"/>
  <c r="T95" i="9"/>
  <c r="S165" i="9"/>
  <c r="T165" i="9"/>
  <c r="T54" i="9"/>
  <c r="S54" i="9"/>
  <c r="S15" i="9"/>
  <c r="T15" i="9"/>
  <c r="S184" i="9"/>
  <c r="T184" i="9"/>
  <c r="S255" i="9"/>
  <c r="T255" i="9"/>
  <c r="T235" i="9"/>
  <c r="S235" i="9"/>
  <c r="S215" i="9"/>
  <c r="T215" i="9"/>
  <c r="S55" i="9"/>
  <c r="T55" i="9"/>
  <c r="S94" i="9"/>
  <c r="T94" i="9"/>
  <c r="S275" i="9"/>
  <c r="T275" i="9"/>
  <c r="S75" i="9"/>
  <c r="T75" i="9"/>
  <c r="S45" i="9"/>
  <c r="T45" i="9"/>
  <c r="S3" i="9"/>
  <c r="T3" i="9"/>
  <c r="S102" i="9"/>
  <c r="T102" i="9"/>
  <c r="S262" i="9"/>
  <c r="T262" i="9"/>
  <c r="T302" i="9"/>
  <c r="S302" i="9"/>
  <c r="S253" i="9"/>
  <c r="T253" i="9"/>
  <c r="S73" i="9"/>
  <c r="T73" i="9"/>
  <c r="T273" i="9"/>
  <c r="S273" i="9"/>
  <c r="T223" i="9"/>
  <c r="S223" i="9"/>
  <c r="S122" i="9"/>
  <c r="T122" i="9"/>
  <c r="T43" i="9"/>
  <c r="S43" i="9"/>
  <c r="T153" i="9"/>
  <c r="S153" i="9"/>
  <c r="S203" i="9"/>
  <c r="T203" i="9"/>
  <c r="T213" i="9"/>
  <c r="S213" i="9"/>
  <c r="T123" i="9"/>
  <c r="S123" i="9"/>
  <c r="S82" i="9"/>
  <c r="T82" i="9"/>
  <c r="S252" i="9"/>
  <c r="T252" i="9"/>
  <c r="S222" i="9"/>
  <c r="T222" i="9"/>
  <c r="T173" i="9"/>
  <c r="S173" i="9"/>
  <c r="S172" i="9"/>
  <c r="T172" i="9"/>
  <c r="S192" i="9"/>
  <c r="T192" i="9"/>
  <c r="S13" i="9"/>
  <c r="T13" i="9"/>
  <c r="S193" i="9"/>
  <c r="T193" i="9"/>
  <c r="S2" i="9"/>
  <c r="T2" i="9"/>
  <c r="S152" i="9"/>
  <c r="T152" i="9"/>
  <c r="S182" i="9"/>
  <c r="T182" i="9"/>
  <c r="S212" i="9"/>
  <c r="T212" i="9"/>
  <c r="T202" i="9"/>
  <c r="S202" i="9"/>
  <c r="S22" i="9"/>
  <c r="T22" i="9"/>
  <c r="S72" i="9"/>
  <c r="T72" i="9"/>
  <c r="T23" i="9"/>
  <c r="S23" i="9"/>
  <c r="S83" i="9"/>
  <c r="T83" i="9"/>
  <c r="S12" i="9"/>
  <c r="T12" i="9"/>
  <c r="AT5" i="9" s="1"/>
  <c r="S53" i="9"/>
  <c r="T53" i="9"/>
  <c r="S112" i="9"/>
  <c r="T112" i="9"/>
  <c r="S232" i="9"/>
  <c r="T232" i="9"/>
  <c r="T42" i="9"/>
  <c r="S42" i="9"/>
  <c r="S93" i="9"/>
  <c r="T93" i="9"/>
  <c r="T243" i="9"/>
  <c r="S243" i="9"/>
  <c r="S62" i="9"/>
  <c r="T62" i="9"/>
  <c r="S132" i="9"/>
  <c r="T132" i="9"/>
  <c r="T143" i="9"/>
  <c r="S143" i="9"/>
  <c r="S103" i="9"/>
  <c r="T103" i="9"/>
  <c r="T282" i="9"/>
  <c r="S282" i="9"/>
  <c r="T52" i="9"/>
  <c r="S52" i="9"/>
  <c r="T33" i="9"/>
  <c r="S33" i="9"/>
  <c r="S303" i="9"/>
  <c r="T303" i="9"/>
  <c r="T163" i="9"/>
  <c r="S163" i="9"/>
  <c r="S293" i="9"/>
  <c r="T293" i="9"/>
  <c r="S263" i="9"/>
  <c r="T263" i="9"/>
  <c r="S63" i="9"/>
  <c r="T63" i="9"/>
  <c r="S233" i="9"/>
  <c r="T233" i="9"/>
  <c r="T32" i="9"/>
  <c r="S32" i="9"/>
  <c r="T133" i="9"/>
  <c r="S133" i="9"/>
  <c r="S113" i="9"/>
  <c r="T113" i="9"/>
  <c r="S283" i="9"/>
  <c r="T283" i="9"/>
  <c r="S292" i="9"/>
  <c r="T292" i="9"/>
  <c r="S162" i="9"/>
  <c r="T162" i="9"/>
  <c r="S272" i="9"/>
  <c r="T272" i="9"/>
  <c r="T92" i="9"/>
  <c r="S92" i="9"/>
  <c r="S183" i="9"/>
  <c r="T183" i="9"/>
  <c r="T142" i="9"/>
  <c r="S142" i="9"/>
  <c r="AR17" i="9" l="1"/>
  <c r="AR18" i="9"/>
  <c r="S20" i="9"/>
  <c r="T20" i="9"/>
  <c r="T10" i="9"/>
  <c r="S10" i="9"/>
  <c r="AT14" i="9"/>
  <c r="AT3" i="9"/>
  <c r="AT4" i="9"/>
  <c r="AT2" i="9"/>
  <c r="T30" i="9" l="1"/>
  <c r="S30" i="9"/>
  <c r="AI62" i="9"/>
  <c r="AI143" i="9"/>
  <c r="AI63" i="9"/>
  <c r="AI72" i="9"/>
  <c r="AI283" i="9"/>
  <c r="AI93" i="9"/>
  <c r="AI233" i="9"/>
  <c r="AI153" i="9"/>
  <c r="AI13" i="9"/>
  <c r="AI162" i="9"/>
  <c r="AI183" i="9"/>
  <c r="AI53" i="9"/>
  <c r="AI303" i="9"/>
  <c r="AI22" i="9"/>
  <c r="AI33" i="9"/>
  <c r="AI213" i="9"/>
  <c r="AI182" i="9"/>
  <c r="AI103" i="9"/>
  <c r="AI253" i="9"/>
  <c r="AI242" i="9"/>
  <c r="AI292" i="9"/>
  <c r="AI192" i="9"/>
  <c r="AI262" i="9"/>
  <c r="AI12" i="9"/>
  <c r="AI193" i="9"/>
  <c r="AI273" i="9"/>
  <c r="AI133" i="9"/>
  <c r="AI172" i="9"/>
  <c r="AI232" i="9"/>
  <c r="AI142" i="9"/>
  <c r="AI152" i="9"/>
  <c r="T40" i="9" l="1"/>
  <c r="S40" i="9"/>
  <c r="AI52" i="9"/>
  <c r="AI82" i="9"/>
  <c r="AI102" i="9"/>
  <c r="AI203" i="9"/>
  <c r="AI212" i="9"/>
  <c r="AI282" i="9"/>
  <c r="AI263" i="9"/>
  <c r="AI92" i="9"/>
  <c r="AI32" i="9"/>
  <c r="AI113" i="9"/>
  <c r="AI222" i="9"/>
  <c r="AI42" i="9"/>
  <c r="AI3" i="9"/>
  <c r="AI2" i="9"/>
  <c r="AI112" i="9"/>
  <c r="AI43" i="9"/>
  <c r="AI293" i="9"/>
  <c r="AI23" i="9"/>
  <c r="AI123" i="9"/>
  <c r="AI202" i="9"/>
  <c r="AI163" i="9"/>
  <c r="AI223" i="9"/>
  <c r="AI173" i="9"/>
  <c r="AI272" i="9"/>
  <c r="AI302" i="9"/>
  <c r="AI83" i="9"/>
  <c r="AI243" i="9"/>
  <c r="AI132" i="9"/>
  <c r="AI73" i="9"/>
  <c r="T50" i="9" l="1"/>
  <c r="AT15" i="9" s="1"/>
  <c r="S50" i="9"/>
  <c r="T1" i="9" s="1" a="1"/>
  <c r="T1" i="9" s="1"/>
  <c r="AD1" i="9" a="1"/>
  <c r="AD1" i="9" s="1"/>
  <c r="AA361" i="9"/>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9" i="9"/>
  <c r="AA348" i="9"/>
  <c r="AA302" i="9"/>
  <c r="AA19" i="9"/>
  <c r="AA79" i="9"/>
  <c r="AA12" i="9"/>
  <c r="AA148" i="9"/>
  <c r="AA92" i="9"/>
  <c r="AA104" i="9"/>
  <c r="AA37" i="9"/>
  <c r="AA164" i="9"/>
  <c r="AA42" i="9"/>
  <c r="AA99" i="9"/>
  <c r="AA319" i="9"/>
  <c r="AA198" i="9"/>
  <c r="AA187" i="9"/>
  <c r="AA145" i="9"/>
  <c r="AA249" i="9"/>
  <c r="AA156" i="9"/>
  <c r="AA278" i="9"/>
  <c r="AA268" i="9"/>
  <c r="AA66" i="9"/>
  <c r="AA123" i="9"/>
  <c r="AA84" i="9"/>
  <c r="AA159" i="9"/>
  <c r="AA213" i="9"/>
  <c r="AA62" i="9"/>
  <c r="AA153" i="9"/>
  <c r="AA246" i="9"/>
  <c r="AA135" i="9"/>
  <c r="AA55" i="9"/>
  <c r="AA138" i="9"/>
  <c r="AA257" i="9"/>
  <c r="AA243" i="9"/>
  <c r="AA195" i="9"/>
  <c r="AA45" i="9"/>
  <c r="AA173" i="9"/>
  <c r="AA77" i="9"/>
  <c r="AA116" i="9"/>
  <c r="AA73" i="9"/>
  <c r="AA254" i="9"/>
  <c r="AA286" i="9"/>
  <c r="AA264" i="9"/>
  <c r="AA132" i="9"/>
  <c r="AA169" i="9"/>
  <c r="AA303" i="9"/>
  <c r="AA33" i="9"/>
  <c r="AA236" i="9"/>
  <c r="AA82" i="9"/>
  <c r="AA137" i="9"/>
  <c r="AA253" i="9"/>
  <c r="AA142" i="9"/>
  <c r="AA189" i="9"/>
  <c r="AA184" i="9"/>
  <c r="AA226" i="9"/>
  <c r="AA14" i="9"/>
  <c r="AA64" i="9"/>
  <c r="AA52" i="9"/>
  <c r="AA212" i="9"/>
  <c r="AA105" i="9"/>
  <c r="AA178" i="9"/>
  <c r="AA86" i="9"/>
  <c r="AA57" i="9"/>
  <c r="AA8" i="9"/>
  <c r="AA136" i="9"/>
  <c r="AA245" i="9"/>
  <c r="AA5" i="9"/>
  <c r="AA75" i="9"/>
  <c r="AA336" i="9"/>
  <c r="AA89" i="9"/>
  <c r="AA102" i="9"/>
  <c r="AA94" i="9"/>
  <c r="AA295" i="9"/>
  <c r="AA177" i="9"/>
  <c r="AA308" i="9"/>
  <c r="AA115" i="9"/>
  <c r="AA34" i="9"/>
  <c r="AA238" i="9"/>
  <c r="AA162" i="9"/>
  <c r="AA228" i="9"/>
  <c r="AA309" i="9"/>
  <c r="AA23" i="9"/>
  <c r="AA197" i="9"/>
  <c r="AA219" i="9"/>
  <c r="AA125" i="9"/>
  <c r="AA149" i="9"/>
  <c r="AA275" i="9"/>
  <c r="AA47" i="9"/>
  <c r="AA347" i="9"/>
  <c r="AA3" i="9"/>
  <c r="AA38" i="9"/>
  <c r="AA272" i="9"/>
  <c r="AA277" i="9"/>
  <c r="AA67" i="9"/>
  <c r="AA46" i="9"/>
  <c r="AA289" i="9"/>
  <c r="AA229" i="9"/>
  <c r="AA13" i="9"/>
  <c r="AA22" i="9"/>
  <c r="AA255" i="9"/>
  <c r="AA124" i="9"/>
  <c r="AA306" i="9"/>
  <c r="AA106" i="9"/>
  <c r="AA293" i="9"/>
  <c r="AA157" i="9"/>
  <c r="AA134" i="9"/>
  <c r="AA223" i="9"/>
  <c r="AA129" i="9"/>
  <c r="AA279" i="9"/>
  <c r="AA107" i="9"/>
  <c r="AA206" i="9"/>
  <c r="AA69" i="9"/>
  <c r="AA263" i="9"/>
  <c r="AA284" i="9"/>
  <c r="AA63" i="9"/>
  <c r="AA113" i="9"/>
  <c r="AA218" i="9"/>
  <c r="AA29" i="9"/>
  <c r="AA144" i="9"/>
  <c r="AA283" i="9"/>
  <c r="AA285" i="9"/>
  <c r="AA186" i="9"/>
  <c r="AA215" i="9"/>
  <c r="AA297" i="9"/>
  <c r="AA262" i="9"/>
  <c r="AA287" i="9"/>
  <c r="AA252" i="9"/>
  <c r="AA43" i="9"/>
  <c r="AA207" i="9"/>
  <c r="AA227" i="9"/>
  <c r="AA6" i="9"/>
  <c r="AA4" i="9"/>
  <c r="AA282" i="9"/>
  <c r="AA234" i="9"/>
  <c r="AA259" i="9"/>
  <c r="AA185" i="9"/>
  <c r="AA294" i="9"/>
  <c r="AA2" i="9"/>
  <c r="AA298" i="9"/>
  <c r="AA7" i="9"/>
  <c r="AA166" i="9"/>
  <c r="AA48" i="9"/>
  <c r="AA273" i="9"/>
  <c r="AA199" i="9"/>
  <c r="AA108" i="9"/>
  <c r="AA54" i="9"/>
  <c r="AA109" i="9"/>
  <c r="AA59" i="9"/>
  <c r="AA318" i="9"/>
  <c r="AA258" i="9"/>
  <c r="AA288" i="9"/>
  <c r="AA224" i="9"/>
  <c r="AA188" i="9"/>
  <c r="AA112" i="9"/>
  <c r="AA9" i="9"/>
  <c r="AA28" i="9"/>
  <c r="AA256" i="9"/>
  <c r="AA216" i="9"/>
  <c r="AA25" i="9"/>
  <c r="AA53" i="9"/>
  <c r="AA128" i="9"/>
  <c r="AA265" i="9"/>
  <c r="AA32" i="9"/>
  <c r="AA276" i="9"/>
  <c r="AA183" i="9"/>
  <c r="AA72" i="9"/>
  <c r="AA239" i="9"/>
  <c r="AA58" i="9"/>
  <c r="AA269" i="9"/>
  <c r="AA61" i="9"/>
  <c r="AA214" i="9"/>
  <c r="AA205" i="9"/>
  <c r="AA127" i="9"/>
  <c r="AA27" i="9"/>
  <c r="AA68" i="9"/>
  <c r="AA139" i="9"/>
  <c r="AA194" i="9"/>
  <c r="AA87" i="9"/>
  <c r="AA274" i="9"/>
  <c r="AA147" i="9"/>
  <c r="AA247" i="9"/>
  <c r="AA222" i="9"/>
  <c r="AA16" i="9"/>
  <c r="AA17" i="9"/>
  <c r="AA18" i="9"/>
  <c r="AA244" i="9"/>
  <c r="AA174" i="9"/>
  <c r="AA296" i="9"/>
  <c r="AA192" i="9"/>
  <c r="AA60" i="9"/>
  <c r="AA118" i="9"/>
  <c r="AA15" i="9"/>
  <c r="AA292" i="9"/>
  <c r="AA163" i="9"/>
  <c r="AA49" i="9"/>
  <c r="AA143" i="9"/>
  <c r="AA114" i="9"/>
  <c r="AA196" i="9"/>
  <c r="AA266" i="9"/>
  <c r="AA182" i="9"/>
  <c r="AA232" i="9"/>
  <c r="AA88" i="9"/>
  <c r="AA119" i="9"/>
  <c r="AA76" i="9"/>
  <c r="AA209" i="9"/>
  <c r="AA56" i="9"/>
  <c r="AA44" i="9"/>
  <c r="AA78" i="9"/>
  <c r="AA305" i="9"/>
  <c r="AA367" i="9"/>
  <c r="AA237" i="9"/>
  <c r="AA155" i="9"/>
  <c r="AA35" i="9"/>
  <c r="AA74" i="9"/>
  <c r="AA179" i="9"/>
  <c r="AA233" i="9"/>
  <c r="AA97" i="9"/>
  <c r="AA225" i="9"/>
  <c r="AA168" i="9"/>
  <c r="AA299" i="9"/>
  <c r="AA176" i="9"/>
  <c r="AA175" i="9"/>
  <c r="AA36" i="9"/>
  <c r="AA83" i="9"/>
  <c r="AA96" i="9"/>
  <c r="AA235" i="9"/>
  <c r="AA133" i="9"/>
  <c r="AA203" i="9"/>
  <c r="AA103" i="9"/>
  <c r="AA146" i="9"/>
  <c r="AA202" i="9"/>
  <c r="AA126" i="9"/>
  <c r="AA193" i="9"/>
  <c r="AA93" i="9"/>
  <c r="AA98" i="9"/>
  <c r="AA248" i="9"/>
  <c r="AA167" i="9"/>
  <c r="AA85" i="9"/>
  <c r="AA122" i="9"/>
  <c r="AA39" i="9"/>
  <c r="AA307" i="9"/>
  <c r="AA158" i="9"/>
  <c r="AA208" i="9"/>
  <c r="AA154" i="9"/>
  <c r="AA267" i="9"/>
  <c r="AA65" i="9"/>
  <c r="AA204" i="9"/>
  <c r="AA117" i="9"/>
  <c r="AA217" i="9"/>
  <c r="AA24" i="9"/>
  <c r="AA304" i="9"/>
  <c r="AA242" i="9"/>
  <c r="AA26" i="9"/>
  <c r="AA172" i="9"/>
  <c r="AA165" i="9"/>
  <c r="AA152" i="9"/>
  <c r="AA95" i="9"/>
  <c r="AL315" i="9" l="1"/>
  <c r="AL346" i="9"/>
  <c r="AL316" i="9"/>
  <c r="AL345" i="9"/>
  <c r="AL314" i="9"/>
  <c r="AL347" i="9"/>
  <c r="AL100" i="9"/>
  <c r="AL120" i="9"/>
  <c r="AL130" i="9"/>
  <c r="AL366" i="9"/>
  <c r="AL191" i="9"/>
  <c r="AL170" i="9"/>
  <c r="AL171" i="9"/>
  <c r="AL369" i="9"/>
  <c r="AL372" i="9"/>
  <c r="AL131" i="9"/>
  <c r="AL364" i="9"/>
  <c r="AL111" i="9"/>
  <c r="AL362" i="9"/>
  <c r="AL370" i="9"/>
  <c r="AL110" i="9"/>
  <c r="AL101" i="9"/>
  <c r="AL121" i="9"/>
  <c r="AL90" i="9"/>
  <c r="AL190" i="9"/>
  <c r="AL368" i="9"/>
  <c r="AL91" i="9"/>
  <c r="AL50" i="9"/>
  <c r="AL81" i="9"/>
  <c r="AL71" i="9"/>
  <c r="AL10" i="9"/>
  <c r="AL70" i="9"/>
  <c r="AL20" i="9"/>
  <c r="AL11" i="9"/>
  <c r="AL80" i="9"/>
  <c r="AL30" i="9"/>
  <c r="AL21" i="9"/>
  <c r="AL31" i="9"/>
  <c r="AL151" i="9"/>
  <c r="AL161" i="9"/>
  <c r="AL160" i="9"/>
  <c r="AL373" i="9"/>
  <c r="AL140" i="9"/>
  <c r="AL363" i="9"/>
  <c r="AL141" i="9"/>
  <c r="AL365" i="9"/>
  <c r="AL150" i="9"/>
  <c r="AL371" i="9"/>
  <c r="AL180" i="9"/>
  <c r="AL181" i="9"/>
  <c r="AL40" i="9"/>
  <c r="AL41" i="9"/>
  <c r="AL51" i="9"/>
  <c r="AL211" i="9"/>
  <c r="AL241" i="9"/>
  <c r="AL271" i="9"/>
  <c r="AL301" i="9"/>
  <c r="AL320" i="9"/>
  <c r="AL326" i="9"/>
  <c r="AL332" i="9"/>
  <c r="AL339" i="9"/>
  <c r="AL348" i="9"/>
  <c r="AL356" i="9"/>
  <c r="AL220" i="9"/>
  <c r="AL250" i="9"/>
  <c r="AL280" i="9"/>
  <c r="AL310" i="9"/>
  <c r="AL321" i="9"/>
  <c r="AL327" i="9"/>
  <c r="AL333" i="9"/>
  <c r="AL340" i="9"/>
  <c r="AL351" i="9"/>
  <c r="AL357" i="9"/>
  <c r="AL221" i="9"/>
  <c r="AL251" i="9"/>
  <c r="AL281" i="9"/>
  <c r="AL311" i="9"/>
  <c r="AL322" i="9"/>
  <c r="AL328" i="9"/>
  <c r="AL334" i="9"/>
  <c r="AL341" i="9"/>
  <c r="AL352" i="9"/>
  <c r="AL358" i="9"/>
  <c r="AL200" i="9"/>
  <c r="AL230" i="9"/>
  <c r="AL260" i="9"/>
  <c r="AL290" i="9"/>
  <c r="AL312" i="9"/>
  <c r="AL323" i="9"/>
  <c r="AL329" i="9"/>
  <c r="AL335" i="9"/>
  <c r="AL342" i="9"/>
  <c r="AL353" i="9"/>
  <c r="AL359" i="9"/>
  <c r="AL201" i="9"/>
  <c r="AL231" i="9"/>
  <c r="AL261" i="9"/>
  <c r="AL291" i="9"/>
  <c r="AL313" i="9"/>
  <c r="AL324" i="9"/>
  <c r="AL330" i="9"/>
  <c r="AL337" i="9"/>
  <c r="AL343" i="9"/>
  <c r="AL354" i="9"/>
  <c r="AL360" i="9"/>
  <c r="AL210" i="9"/>
  <c r="AL240" i="9"/>
  <c r="AL270" i="9"/>
  <c r="AL300" i="9"/>
  <c r="AL317" i="9"/>
  <c r="AL325" i="9"/>
  <c r="AL331" i="9"/>
  <c r="AL338" i="9"/>
  <c r="AL344" i="9"/>
  <c r="AL355" i="9"/>
  <c r="AL361" i="9"/>
  <c r="AL34" i="9"/>
  <c r="AL94" i="9"/>
  <c r="AL4" i="9"/>
  <c r="AL64" i="9"/>
  <c r="AL124" i="9"/>
  <c r="AL154" i="9"/>
  <c r="AL14" i="9"/>
  <c r="AL44" i="9"/>
  <c r="AL74" i="9"/>
  <c r="AL104" i="9"/>
  <c r="AL134" i="9"/>
  <c r="AL164" i="9"/>
  <c r="AL174" i="9"/>
  <c r="AL184" i="9"/>
  <c r="AL204" i="9"/>
  <c r="AL214" i="9"/>
  <c r="AL234" i="9"/>
  <c r="AL6" i="9"/>
  <c r="AL24" i="9"/>
  <c r="AL54" i="9"/>
  <c r="AL84" i="9"/>
  <c r="AL114" i="9"/>
  <c r="AL144" i="9"/>
  <c r="AL194" i="9"/>
  <c r="AL224" i="9"/>
  <c r="AL254" i="9"/>
  <c r="AL284" i="9"/>
  <c r="AL5" i="9"/>
  <c r="AL35" i="9"/>
  <c r="AL65" i="9"/>
  <c r="AL95" i="9"/>
  <c r="AL125" i="9"/>
  <c r="AL155" i="9"/>
  <c r="AL96" i="9"/>
  <c r="AL156" i="9"/>
  <c r="AL216" i="9"/>
  <c r="AL276" i="9"/>
  <c r="AL264" i="9"/>
  <c r="AL294" i="9"/>
  <c r="AL15" i="9"/>
  <c r="AL45" i="9"/>
  <c r="AL75" i="9"/>
  <c r="AL105" i="9"/>
  <c r="AL135" i="9"/>
  <c r="AL165" i="9"/>
  <c r="AL205" i="9"/>
  <c r="AL175" i="9"/>
  <c r="AL195" i="9"/>
  <c r="AL235" i="9"/>
  <c r="AL36" i="9"/>
  <c r="AL126" i="9"/>
  <c r="AL186" i="9"/>
  <c r="AL246" i="9"/>
  <c r="AL306" i="9"/>
  <c r="AL244" i="9"/>
  <c r="AL274" i="9"/>
  <c r="AL304" i="9"/>
  <c r="AL25" i="9"/>
  <c r="AL55" i="9"/>
  <c r="AL85" i="9"/>
  <c r="AL115" i="9"/>
  <c r="AL145" i="9"/>
  <c r="AL225" i="9"/>
  <c r="AL255" i="9"/>
  <c r="AL285" i="9"/>
  <c r="AL66" i="9"/>
  <c r="AL265" i="9"/>
  <c r="AL295" i="9"/>
  <c r="AL16" i="9"/>
  <c r="AL46" i="9"/>
  <c r="AL76" i="9"/>
  <c r="AL106" i="9"/>
  <c r="AL136" i="9"/>
  <c r="AL166" i="9"/>
  <c r="AL196" i="9"/>
  <c r="AL226" i="9"/>
  <c r="AL256" i="9"/>
  <c r="AL286" i="9"/>
  <c r="AL185" i="9"/>
  <c r="AL215" i="9"/>
  <c r="AL245" i="9"/>
  <c r="AL275" i="9"/>
  <c r="AL305" i="9"/>
  <c r="AL26" i="9"/>
  <c r="AL56" i="9"/>
  <c r="AL86" i="9"/>
  <c r="AL116" i="9"/>
  <c r="AL146" i="9"/>
  <c r="AL176" i="9"/>
  <c r="AL206" i="9"/>
  <c r="AL236" i="9"/>
  <c r="AL266" i="9"/>
  <c r="AL296" i="9"/>
  <c r="AL367" i="9"/>
  <c r="AL336" i="9"/>
  <c r="AL9" i="9"/>
  <c r="AL152" i="9"/>
  <c r="AL292" i="9"/>
  <c r="AL67" i="9"/>
  <c r="AL350" i="9"/>
  <c r="AL269" i="9"/>
  <c r="AL182" i="9"/>
  <c r="AL319" i="9"/>
  <c r="AL227" i="9"/>
  <c r="AL273" i="9"/>
  <c r="AL173" i="9"/>
  <c r="AL89" i="9"/>
  <c r="AL19" i="9"/>
  <c r="AL142" i="9"/>
  <c r="AL223" i="9"/>
  <c r="AL187" i="9"/>
  <c r="AL37" i="9"/>
  <c r="AL247" i="9"/>
  <c r="AL213" i="9"/>
  <c r="AL22" i="9"/>
  <c r="AL308" i="9"/>
  <c r="AL18" i="9"/>
  <c r="AL192" i="9"/>
  <c r="AL183" i="9"/>
  <c r="AL47" i="9"/>
  <c r="AL79" i="9"/>
  <c r="AL229" i="9"/>
  <c r="AL189" i="9"/>
  <c r="AL108" i="9"/>
  <c r="AL262" i="9"/>
  <c r="AL92" i="9"/>
  <c r="AL52" i="9"/>
  <c r="AL158" i="9"/>
  <c r="AL119" i="9"/>
  <c r="AL62" i="9"/>
  <c r="AL69" i="9"/>
  <c r="AL169" i="9"/>
  <c r="AL157" i="9"/>
  <c r="AL298" i="9"/>
  <c r="AL349" i="9"/>
  <c r="AL48" i="9"/>
  <c r="AL77" i="9"/>
  <c r="AL318" i="9"/>
  <c r="AL272" i="9"/>
  <c r="AL148" i="9"/>
  <c r="AL293" i="9"/>
  <c r="AL128" i="9"/>
  <c r="AL289" i="9"/>
  <c r="AL29" i="9"/>
  <c r="AL8" i="9"/>
  <c r="AL297" i="9"/>
  <c r="AL268" i="9"/>
  <c r="AL2" i="9"/>
  <c r="AK2" i="9" s="1"/>
  <c r="AL203" i="9"/>
  <c r="AL249" i="9"/>
  <c r="AL137" i="9"/>
  <c r="AL113" i="9"/>
  <c r="AL103" i="9"/>
  <c r="AL27" i="9"/>
  <c r="AL23" i="9"/>
  <c r="AL282" i="9"/>
  <c r="AL277" i="9"/>
  <c r="AL178" i="9"/>
  <c r="AL198" i="9"/>
  <c r="AL153" i="9"/>
  <c r="AL219" i="9"/>
  <c r="AL122" i="9"/>
  <c r="AL283" i="9"/>
  <c r="AL299" i="9"/>
  <c r="AL13" i="9"/>
  <c r="AL177" i="9"/>
  <c r="AL7" i="9"/>
  <c r="AL3" i="9"/>
  <c r="AL63" i="9"/>
  <c r="AL163" i="9"/>
  <c r="AL33" i="9"/>
  <c r="AL208" i="9"/>
  <c r="AL309" i="9"/>
  <c r="AL188" i="9"/>
  <c r="AL82" i="9"/>
  <c r="AL12" i="9"/>
  <c r="AL259" i="9"/>
  <c r="AL267" i="9"/>
  <c r="AL102" i="9"/>
  <c r="AL199" i="9"/>
  <c r="AL212" i="9"/>
  <c r="AL59" i="9"/>
  <c r="AL61" i="9"/>
  <c r="AL302" i="9"/>
  <c r="AL172" i="9"/>
  <c r="AL127" i="9"/>
  <c r="AL257" i="9"/>
  <c r="AL118" i="9"/>
  <c r="AL87" i="9"/>
  <c r="AL58" i="9"/>
  <c r="AL222" i="9"/>
  <c r="AL168" i="9"/>
  <c r="AL143" i="9"/>
  <c r="AL28" i="9"/>
  <c r="AL253" i="9"/>
  <c r="AL217" i="9"/>
  <c r="AL179" i="9"/>
  <c r="AL98" i="9"/>
  <c r="AL237" i="9"/>
  <c r="AL232" i="9"/>
  <c r="AL243" i="9"/>
  <c r="AL197" i="9"/>
  <c r="AL49" i="9"/>
  <c r="AL209" i="9"/>
  <c r="AL263" i="9"/>
  <c r="AL112" i="9"/>
  <c r="AL147" i="9"/>
  <c r="AL39" i="9"/>
  <c r="AL68" i="9"/>
  <c r="AL149" i="9"/>
  <c r="AL242" i="9"/>
  <c r="AL42" i="9"/>
  <c r="AL38" i="9"/>
  <c r="AL238" i="9"/>
  <c r="AL133" i="9"/>
  <c r="AL60" i="9"/>
  <c r="AL97" i="9"/>
  <c r="AL83" i="9"/>
  <c r="AL72" i="9"/>
  <c r="AL218" i="9"/>
  <c r="AL288" i="9"/>
  <c r="AL88" i="9"/>
  <c r="AL159" i="9"/>
  <c r="AL99" i="9"/>
  <c r="AL132" i="9"/>
  <c r="AL57" i="9"/>
  <c r="AL32" i="9"/>
  <c r="AL123" i="9"/>
  <c r="AL43" i="9"/>
  <c r="AL167" i="9"/>
  <c r="AL239" i="9"/>
  <c r="AL107" i="9"/>
  <c r="AL93" i="9"/>
  <c r="AL233" i="9"/>
  <c r="AL303" i="9"/>
  <c r="AL252" i="9"/>
  <c r="AL162" i="9"/>
  <c r="AL248" i="9"/>
  <c r="AL279" i="9"/>
  <c r="AL78" i="9"/>
  <c r="AL278" i="9"/>
  <c r="AL138" i="9"/>
  <c r="AL117" i="9"/>
  <c r="AL207" i="9"/>
  <c r="AL139" i="9"/>
  <c r="AL307" i="9"/>
  <c r="AL258" i="9"/>
  <c r="AL129" i="9"/>
  <c r="AL228" i="9"/>
  <c r="AL193" i="9"/>
  <c r="AL287" i="9"/>
  <c r="AL109" i="9"/>
  <c r="AL73" i="9"/>
  <c r="AL53" i="9"/>
  <c r="AL17" i="9"/>
  <c r="AL202" i="9"/>
  <c r="AK3" i="9" l="1"/>
  <c r="AK4" i="9" s="1"/>
  <c r="AK5" i="9" s="1"/>
  <c r="AK6" i="9" s="1"/>
  <c r="AK7" i="9" s="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<sst xmlns="http://schemas.openxmlformats.org/spreadsheetml/2006/main" count="1691" uniqueCount="334">
  <si>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</si>
  <si>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</si>
  <si>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</si>
  <si>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</si>
  <si>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</si>
  <si>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</si>
  <si>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</si>
  <si>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</si>
  <si>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</si>
  <si>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</si>
  <si>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</si>
  <si>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</si>
  <si>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</si>
  <si>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</si>
  <si>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</si>
  <si>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</si>
  <si>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</si>
  <si>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</si>
  <si>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</si>
  <si>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</si>
  <si>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</si>
  <si>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</si>
  <si>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</si>
  <si>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</si>
  <si>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</si>
  <si>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</si>
  <si>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</si>
  <si>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</si>
  <si>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</si>
  <si>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</si>
  <si>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</si>
  <si>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</si>
  <si>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</si>
  <si>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</si>
  <si>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</si>
  <si>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</si>
  <si>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</si>
  <si>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</si>
  <si>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</si>
  <si>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</si>
  <si>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</si>
  <si>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</si>
  <si>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</si>
  <si>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</si>
  <si>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</si>
  <si>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</si>
  <si>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</si>
  <si>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</si>
  <si>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</si>
  <si>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</si>
  <si>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</si>
  <si>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</si>
  <si>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</si>
  <si>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</si>
  <si>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</si>
  <si>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</si>
  <si>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</si>
  <si>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</si>
  <si>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</si>
  <si>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</si>
  <si>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</si>
  <si>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</si>
  <si>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</si>
  <si>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</si>
  <si>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</si>
  <si>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</si>
  <si>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</si>
  <si>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</si>
  <si>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</si>
  <si>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</si>
  <si>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</si>
  <si>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</si>
  <si>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</si>
  <si>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</si>
  <si>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</si>
  <si>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</si>
  <si>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</si>
  <si>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</si>
  <si>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</si>
  <si>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</si>
  <si>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</si>
  <si>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</si>
  <si>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</si>
  <si>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</si>
  <si>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</si>
  <si>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</si>
  <si>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</si>
  <si>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</si>
  <si>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</si>
  <si>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</si>
  <si>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</si>
  <si>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</si>
  <si>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</si>
  <si>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</si>
  <si>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</si>
  <si>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</si>
  <si>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</si>
  <si>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</si>
  <si>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</si>
  <si>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</si>
  <si>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</si>
  <si>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</si>
  <si>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</si>
  <si>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</si>
  <si>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</si>
  <si>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</si>
  <si>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</si>
  <si>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</si>
  <si>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</si>
  <si>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</si>
  <si>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</si>
  <si>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</si>
  <si>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</si>
  <si>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</si>
  <si>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</si>
  <si>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</si>
  <si>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</si>
  <si>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</si>
  <si>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</si>
  <si>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</si>
  <si>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</si>
  <si>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</si>
  <si>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</si>
  <si>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</si>
  <si>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</si>
  <si>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</si>
  <si>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</si>
  <si>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</si>
  <si>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</si>
  <si>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</si>
  <si>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</si>
  <si>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</si>
  <si>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</si>
  <si>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</si>
  <si>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</si>
  <si>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</si>
  <si>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</si>
  <si>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</si>
  <si>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</si>
  <si>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</si>
  <si>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</si>
  <si>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</si>
  <si>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</si>
  <si>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</si>
  <si>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</si>
  <si>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</si>
  <si>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</si>
  <si>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</si>
  <si>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</si>
  <si>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</si>
  <si>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</si>
  <si>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</si>
  <si>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</si>
  <si>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</si>
  <si>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</si>
  <si>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</si>
  <si>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</si>
  <si>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</si>
  <si>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</si>
  <si>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</si>
  <si>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</si>
  <si>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</si>
  <si>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</si>
  <si>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</si>
  <si>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</si>
  <si>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</si>
  <si>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</si>
  <si>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</si>
  <si>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</si>
  <si>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</si>
  <si>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</si>
  <si>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</si>
  <si>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</si>
  <si>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</si>
  <si>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</si>
  <si>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</si>
  <si>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</si>
  <si>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</si>
  <si>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</si>
  <si>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</si>
  <si>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</si>
  <si>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</si>
  <si>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</si>
  <si>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</si>
  <si>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</si>
  <si>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</si>
  <si>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</si>
  <si>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</si>
  <si>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</si>
  <si>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</si>
  <si>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</si>
  <si>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</si>
  <si>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</si>
  <si>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</si>
  <si>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</si>
  <si>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</si>
  <si>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</si>
  <si>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</si>
  <si>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</si>
  <si>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</si>
  <si>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</si>
  <si>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</si>
  <si>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</si>
  <si>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</si>
  <si>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</si>
  <si>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</si>
  <si>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</si>
  <si>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</si>
  <si>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</si>
  <si>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</si>
  <si>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</si>
  <si>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</si>
  <si>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</si>
  <si>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</si>
  <si>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</si>
  <si>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</si>
  <si>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</si>
  <si>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</si>
  <si>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</si>
  <si>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</si>
  <si>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</si>
  <si>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</si>
  <si>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</si>
  <si>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</si>
  <si>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</si>
  <si>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</si>
  <si>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</si>
  <si>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</si>
  <si>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</si>
  <si>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</si>
  <si>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</si>
  <si>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</si>
  <si>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</si>
  <si>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</si>
  <si>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</si>
  <si>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</si>
  <si>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</si>
  <si>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</si>
  <si>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</si>
  <si>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</si>
  <si>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</si>
  <si>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</si>
  <si>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</si>
  <si>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</si>
  <si>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</si>
  <si>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</si>
  <si>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</si>
  <si>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</si>
  <si>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</si>
  <si>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</si>
  <si>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</si>
  <si>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</si>
  <si>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</si>
  <si>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</si>
  <si>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</si>
  <si>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</si>
  <si>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</si>
  <si>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</si>
  <si>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</si>
  <si>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</si>
  <si>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</si>
  <si>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</si>
  <si>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</si>
  <si>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</si>
  <si>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</si>
  <si>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</si>
  <si>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</si>
  <si>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</si>
  <si>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</si>
  <si>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</si>
  <si>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</si>
  <si>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</si>
  <si>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</si>
  <si>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</si>
  <si>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</si>
  <si>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</si>
  <si>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</si>
  <si>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</si>
  <si>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</si>
  <si>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</si>
  <si>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</si>
  <si>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</si>
  <si>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</si>
  <si>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</si>
  <si>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</si>
  <si>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</si>
  <si>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</si>
  <si>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</si>
  <si>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</si>
  <si>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</si>
  <si>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</si>
  <si>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</si>
  <si>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Equip6401</t>
  </si>
  <si>
    <t>Equip4101</t>
  </si>
  <si>
    <t>Equip5302</t>
  </si>
  <si>
    <t>Equip0401</t>
  </si>
  <si>
    <t>Equip3302</t>
  </si>
  <si>
    <t>Actor0125</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</si>
  <si>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</si>
  <si>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</si>
  <si>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</si>
  <si>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</si>
  <si>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</si>
  <si>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</si>
  <si>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지정 장비</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</si>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</sst>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650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7.7611271021173227</v>
          </cell>
          <cell r="W2">
            <v>10.626441859287553</v>
          </cell>
          <cell r="X2">
            <v>11.64</v>
          </cell>
          <cell r="Y2">
            <v>15.94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4.4006705783738401E-2</v>
          </cell>
          <cell r="AN2">
            <v>240</v>
          </cell>
          <cell r="AO2">
            <v>240</v>
          </cell>
          <cell r="AP2">
            <v>0</v>
          </cell>
          <cell r="AQ2">
            <v>600</v>
          </cell>
          <cell r="AR2">
            <v>900</v>
          </cell>
          <cell r="AX2" t="str">
            <v>Axe</v>
          </cell>
          <cell r="AY2">
            <v>0</v>
          </cell>
          <cell r="BA2" t="str">
            <v>유니티 랜덤</v>
          </cell>
          <cell r="BB2">
            <v>0</v>
          </cell>
          <cell r="BF2">
            <v>0</v>
          </cell>
          <cell r="BG2">
            <v>0.47527242246437462</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0</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6.7442950755120066</v>
          </cell>
          <cell r="W3">
            <v>11.88515984567244</v>
          </cell>
          <cell r="X3">
            <v>10.119999999999999</v>
          </cell>
          <cell r="Y3">
            <v>17.829999999999998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3.5205364626990719E-2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0.328164291701592</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18</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7.9839406024733632</v>
          </cell>
          <cell r="W4">
            <v>10.881699968657523</v>
          </cell>
          <cell r="X4">
            <v>17.53</v>
          </cell>
          <cell r="Y4">
            <v>23.9</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3.0385582564962224E-2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0.12259010896898555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16.200000000000003</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6.6210601448102473</v>
          </cell>
          <cell r="W5">
            <v>11.794437419319788</v>
          </cell>
          <cell r="X5">
            <v>14.54</v>
          </cell>
          <cell r="Y5">
            <v>25.9</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2.430846605196978E-2</v>
          </cell>
          <cell r="AN5">
            <v>230.4</v>
          </cell>
          <cell r="AO5">
            <v>230.4</v>
          </cell>
          <cell r="AP5">
            <v>0</v>
          </cell>
          <cell r="AQ5">
            <v>1000</v>
          </cell>
          <cell r="AR5">
            <v>1500</v>
          </cell>
          <cell r="AX5" t="str">
            <v>Staff</v>
          </cell>
          <cell r="AY5">
            <v>3</v>
          </cell>
          <cell r="BA5" t="str">
            <v>리니어</v>
          </cell>
          <cell r="BB5">
            <v>3</v>
          </cell>
          <cell r="BC5" t="str">
            <v>slope</v>
          </cell>
          <cell r="BF5">
            <v>3</v>
          </cell>
          <cell r="BG5">
            <v>5.3017602682313411E-2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표준가챠전설장비가중치합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7.795288444856654</v>
          </cell>
          <cell r="W6">
            <v>10.396218397812271</v>
          </cell>
          <cell r="X6">
            <v>27.57</v>
          </cell>
          <cell r="Y6">
            <v>36.770000000000003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1.3621123218776171E-2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2.095557418273257E-2</v>
          </cell>
          <cell r="BH6">
            <v>2.2154755066874539E-3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7.0612874645068171</v>
          </cell>
          <cell r="W7">
            <v>11.436584827150618</v>
          </cell>
          <cell r="X7">
            <v>24.98</v>
          </cell>
          <cell r="Y7">
            <v>40.450000000000003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1.0896898575020937E-2</v>
          </cell>
          <cell r="AN7">
            <v>48</v>
          </cell>
          <cell r="AO7">
            <v>48</v>
          </cell>
          <cell r="AP7">
            <v>0</v>
          </cell>
          <cell r="AQ7">
            <v>2500</v>
          </cell>
          <cell r="AR7">
            <v>3500</v>
          </cell>
          <cell r="AS7">
            <v>4</v>
          </cell>
          <cell r="AT7">
            <v>5</v>
          </cell>
          <cell r="AX7" t="str">
            <v>Sword</v>
          </cell>
          <cell r="AY7">
            <v>5</v>
          </cell>
          <cell r="BF7">
            <v>5</v>
          </cell>
          <cell r="BG7">
            <v>0</v>
          </cell>
          <cell r="BH7">
            <v>0</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7.5809867354054061</v>
          </cell>
          <cell r="W8">
            <v>11.026734011014065</v>
          </cell>
          <cell r="X8">
            <v>52.25</v>
          </cell>
          <cell r="Y8">
            <v>76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1.1525565800502914E-2</v>
          </cell>
          <cell r="AN8">
            <v>20</v>
          </cell>
          <cell r="AO8">
            <v>20</v>
          </cell>
          <cell r="AP8">
            <v>0</v>
          </cell>
          <cell r="AQ8">
            <v>7000</v>
          </cell>
          <cell r="AR8">
            <v>8000</v>
          </cell>
          <cell r="AS8">
            <v>10</v>
          </cell>
          <cell r="AT8">
            <v>12</v>
          </cell>
          <cell r="AX8" t="str">
            <v>Gun</v>
          </cell>
          <cell r="AY8">
            <v>6</v>
          </cell>
          <cell r="BF8">
            <v>6</v>
          </cell>
          <cell r="BG8">
            <v>0</v>
          </cell>
          <cell r="BH8">
            <v>0</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7.0208460367963976</v>
          </cell>
          <cell r="W9">
            <v>11.636355457043397</v>
          </cell>
          <cell r="X9">
            <v>48.39</v>
          </cell>
          <cell r="Y9">
            <v>80.2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9.2204526404023324E-3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7.4148976551720072</v>
          </cell>
          <cell r="W10">
            <v>10.508549744895189</v>
          </cell>
          <cell r="X10">
            <v>109.55</v>
          </cell>
          <cell r="Y10">
            <v>155.26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1.0477787091366285E-2</v>
          </cell>
          <cell r="AN10">
            <v>1</v>
          </cell>
          <cell r="AO10">
            <v>1.3499999999999999</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6.854166026531157</v>
          </cell>
          <cell r="W11">
            <v>11.813646649290209</v>
          </cell>
          <cell r="X11">
            <v>101.27</v>
          </cell>
          <cell r="Y11">
            <v>174.54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1.0799999999999998</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휘어진 반달 도끼</v>
          </cell>
          <cell r="U12">
            <v>19.255376596543943</v>
          </cell>
          <cell r="V12">
            <v>7.7859899887832134</v>
          </cell>
          <cell r="W12">
            <v>10.715178580728718</v>
          </cell>
          <cell r="X12">
            <v>149.91999999999999</v>
          </cell>
          <cell r="Y12">
            <v>206.32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0.3</v>
          </cell>
          <cell r="AO12">
            <v>0</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6.8093315218379802</v>
          </cell>
          <cell r="W13">
            <v>11.520791371500074</v>
          </cell>
          <cell r="X13">
            <v>131.12</v>
          </cell>
          <cell r="Y13">
            <v>221.84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0.24</v>
          </cell>
          <cell r="AO13">
            <v>0</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7.6987247604656064</v>
          </cell>
          <cell r="W14">
            <v>10.893209969185074</v>
          </cell>
          <cell r="X14">
            <v>193.2</v>
          </cell>
          <cell r="Y14">
            <v>273.37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0.09</v>
          </cell>
          <cell r="AO14">
            <v>0</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8.0013622921160827</v>
          </cell>
          <cell r="W15">
            <v>10.330780087062818</v>
          </cell>
          <cell r="X15">
            <v>12</v>
          </cell>
          <cell r="Y15">
            <v>15.5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4.4006705783738401E-2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6.6996206319841001</v>
          </cell>
          <cell r="W16">
            <v>11.310456855840142</v>
          </cell>
          <cell r="X16">
            <v>10.050000000000001</v>
          </cell>
          <cell r="Y16">
            <v>16.97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3.5205364626990719E-2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7.782657619636308</v>
          </cell>
          <cell r="W17">
            <v>10.574352023336337</v>
          </cell>
          <cell r="X17">
            <v>17.09</v>
          </cell>
          <cell r="Y17">
            <v>23.22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3.0385582564962224E-2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6.9243000399299302</v>
          </cell>
          <cell r="W18">
            <v>11.696086580848045</v>
          </cell>
          <cell r="X18">
            <v>15.21</v>
          </cell>
          <cell r="Y18">
            <v>25.69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2.430846605196978E-2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7.7468439809135301</v>
          </cell>
          <cell r="W19">
            <v>10.640833332144425</v>
          </cell>
          <cell r="X19">
            <v>27.4</v>
          </cell>
          <cell r="Y19">
            <v>37.64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1.3621123218776171E-2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7.2789987138647385</v>
          </cell>
          <cell r="W20">
            <v>11.869453206195072</v>
          </cell>
          <cell r="X20">
            <v>25.75</v>
          </cell>
          <cell r="Y20">
            <v>41.98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1.0896898575020937E-2</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8.0980095334530322</v>
          </cell>
          <cell r="W21">
            <v>10.405611735953242</v>
          </cell>
          <cell r="X21">
            <v>55.82</v>
          </cell>
          <cell r="Y21">
            <v>71.72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1.1525565800502914E-2</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6.9268695156514797</v>
          </cell>
          <cell r="W22">
            <v>11.521610767605933</v>
          </cell>
          <cell r="X22">
            <v>47.74</v>
          </cell>
          <cell r="Y22">
            <v>79.41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9.2204526404023324E-3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8.0946755865536382</v>
          </cell>
          <cell r="W23">
            <v>11.058042834051239</v>
          </cell>
          <cell r="X23">
            <v>119.6</v>
          </cell>
          <cell r="Y23">
            <v>163.38</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1.0477787091366285E-2</v>
          </cell>
          <cell r="AN23">
            <v>1</v>
          </cell>
          <cell r="AO23">
            <v>1.3499999999999999</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6.9382852196795053</v>
          </cell>
          <cell r="W24">
            <v>11.193181069760074</v>
          </cell>
          <cell r="X24">
            <v>102.51</v>
          </cell>
          <cell r="Y24">
            <v>165.37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1.0799999999999998</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7.764726642343132</v>
          </cell>
          <cell r="W25">
            <v>10.840225208282899</v>
          </cell>
          <cell r="X25">
            <v>149.51</v>
          </cell>
          <cell r="Y25">
            <v>208.73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0.3</v>
          </cell>
          <cell r="AO25">
            <v>0</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7.1962287738417201</v>
          </cell>
          <cell r="W26">
            <v>11.697732353671196</v>
          </cell>
          <cell r="X26">
            <v>138.57</v>
          </cell>
          <cell r="Y26">
            <v>225.24</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0.24</v>
          </cell>
          <cell r="AO26">
            <v>0</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7.7267569329946078</v>
          </cell>
          <cell r="W27">
            <v>10.869000746309839</v>
          </cell>
          <cell r="X27">
            <v>193.9</v>
          </cell>
          <cell r="Y27">
            <v>272.76</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0.09</v>
          </cell>
          <cell r="AO27">
            <v>0</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8.053386665057424</v>
          </cell>
          <cell r="W28">
            <v>10.973242603325946</v>
          </cell>
          <cell r="X28">
            <v>12.08</v>
          </cell>
          <cell r="Y28">
            <v>16.46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4.4006705783738401E-2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7.0225722722686381</v>
          </cell>
          <cell r="W29">
            <v>11.724918994628579</v>
          </cell>
          <cell r="X29">
            <v>10.53</v>
          </cell>
          <cell r="Y29">
            <v>17.59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3.5205364626990719E-2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8.1021060368024642</v>
          </cell>
          <cell r="W30">
            <v>10.640529665434206</v>
          </cell>
          <cell r="X30">
            <v>17.79</v>
          </cell>
          <cell r="Y30">
            <v>23.37</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3.0385582564962224E-2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6.886782688035896</v>
          </cell>
          <cell r="W31">
            <v>11.648362773061848</v>
          </cell>
          <cell r="X31">
            <v>15.12</v>
          </cell>
          <cell r="Y31">
            <v>25.58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2.430846605196978E-2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7.5389052985490936</v>
          </cell>
          <cell r="W32">
            <v>10.610262706125928</v>
          </cell>
          <cell r="X32">
            <v>26.66</v>
          </cell>
          <cell r="Y32">
            <v>37.53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1.3621123218776171E-2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6.900323186644675</v>
          </cell>
          <cell r="W33">
            <v>11.230769994097765</v>
          </cell>
          <cell r="X33">
            <v>24.41</v>
          </cell>
          <cell r="Y33">
            <v>39.72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1.0896898575020937E-2</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8.0303061742573458</v>
          </cell>
          <cell r="W34">
            <v>10.969240024341364</v>
          </cell>
          <cell r="X34">
            <v>55.35</v>
          </cell>
          <cell r="Y34">
            <v>75.61</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1.1525565800502914E-2</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6.9370062252111708</v>
          </cell>
          <cell r="W35">
            <v>11.532738134848124</v>
          </cell>
          <cell r="X35">
            <v>47.81</v>
          </cell>
          <cell r="Y35">
            <v>79.489999999999995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v>
          </cell>
          <cell r="AM35">
            <v>0</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의식용 활</v>
          </cell>
          <cell r="U36">
            <v>14.774599013711439</v>
          </cell>
          <cell r="V36">
            <v>7.558771456519894</v>
          </cell>
          <cell r="W36">
            <v>10.656025600360563</v>
          </cell>
          <cell r="X36">
            <v>111.68</v>
          </cell>
          <cell r="Y36">
            <v>157.44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1.3499999999999999</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6.9650020568997499</v>
          </cell>
          <cell r="W37">
            <v>11.337528418807427</v>
          </cell>
          <cell r="X37">
            <v>102.91</v>
          </cell>
          <cell r="Y37">
            <v>167.51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1.0799999999999998</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7.4487277991721577</v>
          </cell>
          <cell r="W38">
            <v>10.690035981234431</v>
          </cell>
          <cell r="X38">
            <v>143.43</v>
          </cell>
          <cell r="Y38">
            <v>205.84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0.3</v>
          </cell>
          <cell r="AO38">
            <v>0</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7.3689734763771089</v>
          </cell>
          <cell r="W39">
            <v>11.294141510940625</v>
          </cell>
          <cell r="X39">
            <v>141.88999999999999</v>
          </cell>
          <cell r="Y39">
            <v>217.47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0.24</v>
          </cell>
          <cell r="AO39">
            <v>0</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7.4091237350371344</v>
          </cell>
          <cell r="W40">
            <v>10.623042973836617</v>
          </cell>
          <cell r="X40">
            <v>185.93</v>
          </cell>
          <cell r="Y40">
            <v>266.58999999999997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0.09</v>
          </cell>
          <cell r="AO40">
            <v>0</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7.8828078191645288</v>
          </cell>
          <cell r="W41">
            <v>10.645762500141586</v>
          </cell>
          <cell r="X41">
            <v>11.82</v>
          </cell>
          <cell r="Y41">
            <v>15.97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4.4006705783738401E-2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7.3515730160050667</v>
          </cell>
          <cell r="W42">
            <v>11.660148535388345</v>
          </cell>
          <cell r="X42">
            <v>11.03</v>
          </cell>
          <cell r="Y42">
            <v>17.489999999999998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3.5205364626990719E-2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7.5286715281602454</v>
          </cell>
          <cell r="W43">
            <v>10.825388658139056</v>
          </cell>
          <cell r="X43">
            <v>16.53</v>
          </cell>
          <cell r="Y43">
            <v>23.77</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3.0385582564962224E-2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7.2872873395112645</v>
          </cell>
          <cell r="W44">
            <v>11.77571767172817</v>
          </cell>
          <cell r="X44">
            <v>16</v>
          </cell>
          <cell r="Y44">
            <v>25.86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2.430846605196978E-2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8.1120341125550581</v>
          </cell>
          <cell r="W45">
            <v>10.630578739792259</v>
          </cell>
          <cell r="X45">
            <v>28.69</v>
          </cell>
          <cell r="Y45">
            <v>37.6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1.3621123218776171E-2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6.7355942675605753</v>
          </cell>
          <cell r="W46">
            <v>11.741157398544589</v>
          </cell>
          <cell r="X46">
            <v>23.82</v>
          </cell>
          <cell r="Y46">
            <v>41.53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1.0896898575020937E-2</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7.9001827589958653</v>
          </cell>
          <cell r="W47">
            <v>10.829596644232725</v>
          </cell>
          <cell r="X47">
            <v>54.45</v>
          </cell>
          <cell r="Y47">
            <v>74.64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0</v>
          </cell>
          <cell r="AM47">
            <v>0</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7.1517333191178709</v>
          </cell>
          <cell r="W48">
            <v>11.214993828413601</v>
          </cell>
          <cell r="X48">
            <v>49.29</v>
          </cell>
          <cell r="Y48">
            <v>77.3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v>
          </cell>
          <cell r="AM48">
            <v>0</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8.1060234411101035</v>
          </cell>
          <cell r="W49">
            <v>10.967446829792671</v>
          </cell>
          <cell r="X49">
            <v>119.76</v>
          </cell>
          <cell r="Y49">
            <v>162.04</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1.3499999999999999</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응집 마나 실체화 지팡이</v>
          </cell>
          <cell r="U50">
            <v>14.774599013711439</v>
          </cell>
          <cell r="V50">
            <v>6.7683220181495525</v>
          </cell>
          <cell r="W50">
            <v>11.66594787501055</v>
          </cell>
          <cell r="X50">
            <v>100</v>
          </cell>
          <cell r="Y50">
            <v>172.36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1.0799999999999998</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7.7724511828632714</v>
          </cell>
          <cell r="W51">
            <v>10.976362443235328</v>
          </cell>
          <cell r="X51">
            <v>149.66</v>
          </cell>
          <cell r="Y51">
            <v>211.35</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16</v>
          </cell>
          <cell r="AK51">
            <v>10</v>
          </cell>
          <cell r="AL51">
            <v>0</v>
          </cell>
          <cell r="AM51">
            <v>0</v>
          </cell>
          <cell r="AN51">
            <v>0.3</v>
          </cell>
          <cell r="AO51">
            <v>0</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6.7435006257731978</v>
          </cell>
          <cell r="W52">
            <v>11.798714068703237</v>
          </cell>
          <cell r="X52">
            <v>129.85</v>
          </cell>
          <cell r="Y52">
            <v>227.19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17</v>
          </cell>
          <cell r="AK52">
            <v>10</v>
          </cell>
          <cell r="AL52">
            <v>0</v>
          </cell>
          <cell r="AM52">
            <v>0</v>
          </cell>
          <cell r="AN52">
            <v>0.24</v>
          </cell>
          <cell r="AO52">
            <v>0</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7.7253244243020642</v>
          </cell>
          <cell r="W53">
            <v>10.633597702492528</v>
          </cell>
          <cell r="X53">
            <v>193.87</v>
          </cell>
          <cell r="Y53">
            <v>266.85000000000002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0.09</v>
          </cell>
          <cell r="AO53">
            <v>0</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7.6094207955274449</v>
          </cell>
          <cell r="W54">
            <v>11.027637333711773</v>
          </cell>
          <cell r="X54">
            <v>11.41</v>
          </cell>
          <cell r="Y54">
            <v>16.54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4.4006705783738401E-2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7.190715701824077</v>
          </cell>
          <cell r="W55">
            <v>11.682305860560907</v>
          </cell>
          <cell r="X55">
            <v>10.79</v>
          </cell>
          <cell r="Y55">
            <v>17.52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3.5205364626990719E-2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7.9186730510966079</v>
          </cell>
          <cell r="W56">
            <v>10.793364569228933</v>
          </cell>
          <cell r="X56">
            <v>17.39</v>
          </cell>
          <cell r="Y56">
            <v>23.7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3.0385582564962224E-2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6.8947868432486317</v>
          </cell>
          <cell r="W57">
            <v>11.327949475376103</v>
          </cell>
          <cell r="X57">
            <v>15.14</v>
          </cell>
          <cell r="Y57">
            <v>24.88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2.430846605196978E-2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7.9455804721323036</v>
          </cell>
          <cell r="W58">
            <v>10.716802946699177</v>
          </cell>
          <cell r="X58">
            <v>28.1</v>
          </cell>
          <cell r="Y58">
            <v>37.9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1.3621123218776171E-2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7.0270768352677235</v>
          </cell>
          <cell r="W59">
            <v>11.903316772881695</v>
          </cell>
          <cell r="X59">
            <v>24.85</v>
          </cell>
          <cell r="Y59">
            <v>42.1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1.0896898575020937E-2</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7.5922077060673701</v>
          </cell>
          <cell r="W60">
            <v>10.727090827384753</v>
          </cell>
          <cell r="X60">
            <v>52.33</v>
          </cell>
          <cell r="Y60">
            <v>73.94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0</v>
          </cell>
          <cell r="AM60">
            <v>0</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7.0449588995973951</v>
          </cell>
          <cell r="W61">
            <v>11.572204211354521</v>
          </cell>
          <cell r="X61">
            <v>48.56</v>
          </cell>
          <cell r="Y61">
            <v>79.760000000000005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v>
          </cell>
          <cell r="AM61">
            <v>0</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7.6012266997129068</v>
          </cell>
          <cell r="W62">
            <v>10.979365511980271</v>
          </cell>
          <cell r="X62">
            <v>112.31</v>
          </cell>
          <cell r="Y62">
            <v>162.22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1.3499999999999999</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7.3805413878742083</v>
          </cell>
          <cell r="W63">
            <v>11.338677635930013</v>
          </cell>
          <cell r="X63">
            <v>109.04</v>
          </cell>
          <cell r="Y63">
            <v>167.52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1.0799999999999998</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7.8981331878666028</v>
          </cell>
          <cell r="W64">
            <v>10.505448325381643</v>
          </cell>
          <cell r="X64">
            <v>152.08000000000001</v>
          </cell>
          <cell r="Y64">
            <v>202.29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18</v>
          </cell>
          <cell r="AK64">
            <v>10</v>
          </cell>
          <cell r="AL64">
            <v>0</v>
          </cell>
          <cell r="AM64">
            <v>0</v>
          </cell>
          <cell r="AN64">
            <v>0.3</v>
          </cell>
          <cell r="AO64">
            <v>0</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7.3589834255810747</v>
          </cell>
          <cell r="W65">
            <v>11.84762122646373</v>
          </cell>
          <cell r="X65">
            <v>141.69999999999999</v>
          </cell>
          <cell r="Y65">
            <v>228.13</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19</v>
          </cell>
          <cell r="AK65">
            <v>10</v>
          </cell>
          <cell r="AL65">
            <v>0</v>
          </cell>
          <cell r="AM65">
            <v>0</v>
          </cell>
          <cell r="AN65">
            <v>0.24</v>
          </cell>
          <cell r="AO65">
            <v>0</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7.7298864822709268</v>
          </cell>
          <cell r="W66">
            <v>10.880715156934354</v>
          </cell>
          <cell r="X66">
            <v>193.98</v>
          </cell>
          <cell r="Y66">
            <v>273.05</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0.09</v>
          </cell>
          <cell r="AO66">
            <v>0</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8.1385522186612658</v>
          </cell>
          <cell r="W68">
            <v>10.529071984640408</v>
          </cell>
          <cell r="X68">
            <v>12.21</v>
          </cell>
          <cell r="Y68">
            <v>15.79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4.4006705783738401E-2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7.2843658873082724</v>
          </cell>
          <cell r="W69">
            <v>11.665399166909443</v>
          </cell>
          <cell r="X69">
            <v>10.93</v>
          </cell>
          <cell r="Y69">
            <v>17.5</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3.5205364626990719E-2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7.5790408304903254</v>
          </cell>
          <cell r="W70">
            <v>10.81184449921259</v>
          </cell>
          <cell r="X70">
            <v>16.64</v>
          </cell>
          <cell r="Y70">
            <v>23.74</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3.0385582564962224E-2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6.8832414549897623</v>
          </cell>
          <cell r="W71">
            <v>11.448105005055092</v>
          </cell>
          <cell r="X71">
            <v>15.12</v>
          </cell>
          <cell r="Y71">
            <v>25.14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2.430846605196978E-2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7.4205617465250819</v>
          </cell>
          <cell r="W72">
            <v>10.742682803887231</v>
          </cell>
          <cell r="X72">
            <v>26.25</v>
          </cell>
          <cell r="Y72">
            <v>38</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0</v>
          </cell>
          <cell r="AM72">
            <v>0</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7.1171452825814177</v>
          </cell>
          <cell r="W73">
            <v>11.231205979297043</v>
          </cell>
          <cell r="X73">
            <v>25.17</v>
          </cell>
          <cell r="Y73">
            <v>39.72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0</v>
          </cell>
          <cell r="AM73">
            <v>0</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7.5951584521568636</v>
          </cell>
          <cell r="W74">
            <v>10.849763479802068</v>
          </cell>
          <cell r="X74">
            <v>52.35</v>
          </cell>
          <cell r="Y74">
            <v>74.78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0</v>
          </cell>
          <cell r="AM74">
            <v>0</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6.67496162746344</v>
          </cell>
          <cell r="W75">
            <v>11.527973457806112</v>
          </cell>
          <cell r="X75">
            <v>46.01</v>
          </cell>
          <cell r="Y75">
            <v>79.459999999999994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v>
          </cell>
          <cell r="AM75">
            <v>0</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7.5677948724472932</v>
          </cell>
          <cell r="W76">
            <v>10.750671240237219</v>
          </cell>
          <cell r="X76">
            <v>111.81</v>
          </cell>
          <cell r="Y76">
            <v>158.84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1.3499999999999999</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6.8341044656495216</v>
          </cell>
          <cell r="W77">
            <v>11.673916724159895</v>
          </cell>
          <cell r="X77">
            <v>100.97</v>
          </cell>
          <cell r="Y77">
            <v>172.48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1.0799999999999998</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7.6057740053339558</v>
          </cell>
          <cell r="W78">
            <v>10.749465763938675</v>
          </cell>
          <cell r="X78">
            <v>146.44999999999999</v>
          </cell>
          <cell r="Y78">
            <v>206.99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20</v>
          </cell>
          <cell r="AK78">
            <v>10</v>
          </cell>
          <cell r="AL78">
            <v>0</v>
          </cell>
          <cell r="AM78">
            <v>0</v>
          </cell>
          <cell r="AN78">
            <v>0.3</v>
          </cell>
          <cell r="AO78">
            <v>0</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태양의 힘이 깃든 검</v>
          </cell>
          <cell r="U79">
            <v>19.255376596543943</v>
          </cell>
          <cell r="V79">
            <v>6.9429062469727514</v>
          </cell>
          <cell r="W79">
            <v>11.512956653122599</v>
          </cell>
          <cell r="X79">
            <v>133.69</v>
          </cell>
          <cell r="Y79">
            <v>221.69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21</v>
          </cell>
          <cell r="AK79">
            <v>10</v>
          </cell>
          <cell r="AL79">
            <v>0</v>
          </cell>
          <cell r="AM79">
            <v>0</v>
          </cell>
          <cell r="AN79">
            <v>0.24</v>
          </cell>
          <cell r="AO79">
            <v>0</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7.7280949980964913</v>
          </cell>
          <cell r="W80">
            <v>10.769482379320561</v>
          </cell>
          <cell r="X80">
            <v>193.94</v>
          </cell>
          <cell r="Y80">
            <v>270.26</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0.09</v>
          </cell>
          <cell r="AO80">
            <v>0</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8.0191311620143093</v>
          </cell>
          <cell r="W88">
            <v>10.723214258014949</v>
          </cell>
          <cell r="X88">
            <v>12.03</v>
          </cell>
          <cell r="Y88">
            <v>16.079999999999998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6.9420552707511654</v>
          </cell>
          <cell r="W89">
            <v>11.167426026559816</v>
          </cell>
          <cell r="X89">
            <v>10.41</v>
          </cell>
          <cell r="Y89">
            <v>16.75</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7.6910754160377088</v>
          </cell>
          <cell r="W90">
            <v>10.614835751286408</v>
          </cell>
          <cell r="X90">
            <v>16.89</v>
          </cell>
          <cell r="Y90">
            <v>23.31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6.8164065755696637</v>
          </cell>
          <cell r="W91">
            <v>11.54218759719215</v>
          </cell>
          <cell r="X91">
            <v>14.97</v>
          </cell>
          <cell r="Y91">
            <v>25.35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7.7737278203318851</v>
          </cell>
          <cell r="W92">
            <v>10.563468002385134</v>
          </cell>
          <cell r="X92">
            <v>27.5</v>
          </cell>
          <cell r="Y92">
            <v>37.36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6.6811331199012622</v>
          </cell>
          <cell r="W93">
            <v>11.549834985739409</v>
          </cell>
          <cell r="X93">
            <v>23.63</v>
          </cell>
          <cell r="Y93">
            <v>40.85</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8.1504976443442185</v>
          </cell>
          <cell r="W94">
            <v>10.39389374572346</v>
          </cell>
          <cell r="X94">
            <v>56.18</v>
          </cell>
          <cell r="Y94">
            <v>71.64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6.8503502714855102</v>
          </cell>
          <cell r="W95">
            <v>11.15194239694042</v>
          </cell>
          <cell r="X95">
            <v>47.22</v>
          </cell>
          <cell r="Y95">
            <v>76.86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8.1403711856605359</v>
          </cell>
          <cell r="W96">
            <v>10.582103209999081</v>
          </cell>
          <cell r="X96">
            <v>120.27</v>
          </cell>
          <cell r="Y96">
            <v>156.35</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1.3499999999999999</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7.0776836242982357</v>
          </cell>
          <cell r="W97">
            <v>11.459177766098419</v>
          </cell>
          <cell r="X97">
            <v>104.57</v>
          </cell>
          <cell r="Y97">
            <v>169.3</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1.0799999999999998</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7.7996816225347114</v>
          </cell>
          <cell r="W98">
            <v>10.696430075183036</v>
          </cell>
          <cell r="X98">
            <v>150.19</v>
          </cell>
          <cell r="Y98">
            <v>205.96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0</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7.082901217229562</v>
          </cell>
          <cell r="W99">
            <v>11.64079897778924</v>
          </cell>
          <cell r="X99">
            <v>136.38</v>
          </cell>
          <cell r="Y99">
            <v>224.15</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0</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7.427637661573522</v>
          </cell>
          <cell r="W100">
            <v>11.032667148483988</v>
          </cell>
          <cell r="X100">
            <v>186.4</v>
          </cell>
          <cell r="Y100">
            <v>276.87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0</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8.0518342685212811</v>
          </cell>
          <cell r="W101">
            <v>11.079080980061885</v>
          </cell>
          <cell r="X101">
            <v>12.08</v>
          </cell>
          <cell r="Y101">
            <v>16.62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7.2964272658956046</v>
          </cell>
          <cell r="W102">
            <v>11.582688395758334</v>
          </cell>
          <cell r="X102">
            <v>10.94</v>
          </cell>
          <cell r="Y102">
            <v>17.37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7.4370703010122892</v>
          </cell>
          <cell r="W103">
            <v>10.595600817598516</v>
          </cell>
          <cell r="X103">
            <v>16.329999999999998</v>
          </cell>
          <cell r="Y103">
            <v>23.27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6.7092585566366552</v>
          </cell>
          <cell r="W104">
            <v>11.324657844868735</v>
          </cell>
          <cell r="X104">
            <v>14.73</v>
          </cell>
          <cell r="Y104">
            <v>24.87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8.1672578565611555</v>
          </cell>
          <cell r="W105">
            <v>11.039394738333506</v>
          </cell>
          <cell r="X105">
            <v>28.89</v>
          </cell>
          <cell r="Y105">
            <v>39.049999999999997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6.6705193475401154</v>
          </cell>
          <cell r="W106">
            <v>11.64416844515133</v>
          </cell>
          <cell r="X106">
            <v>23.59</v>
          </cell>
          <cell r="Y106">
            <v>41.18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7.9352902118953708</v>
          </cell>
          <cell r="W107">
            <v>11.105748280242302</v>
          </cell>
          <cell r="X107">
            <v>54.69</v>
          </cell>
          <cell r="Y107">
            <v>76.55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6.6704183973678601</v>
          </cell>
          <cell r="W108">
            <v>11.904781653589465</v>
          </cell>
          <cell r="X108">
            <v>45.98</v>
          </cell>
          <cell r="Y108">
            <v>82.05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7.7037029094379408</v>
          </cell>
          <cell r="W109">
            <v>10.324456320569286</v>
          </cell>
          <cell r="X109">
            <v>113.82</v>
          </cell>
          <cell r="Y109">
            <v>152.54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1.3499999999999999</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7.1395746407097302</v>
          </cell>
          <cell r="W110">
            <v>11.74176896042006</v>
          </cell>
          <cell r="X110">
            <v>105.48</v>
          </cell>
          <cell r="Y110">
            <v>173.48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1.0799999999999998</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8.0534148986131839</v>
          </cell>
          <cell r="W111">
            <v>10.909442639227359</v>
          </cell>
          <cell r="X111">
            <v>155.07</v>
          </cell>
          <cell r="Y111">
            <v>210.07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0</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7.3971679458832655</v>
          </cell>
          <cell r="W112">
            <v>11.516828507842458</v>
          </cell>
          <cell r="X112">
            <v>142.44</v>
          </cell>
          <cell r="Y112">
            <v>221.76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0</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8.1242921765780096</v>
          </cell>
          <cell r="W113">
            <v>10.525941657340912</v>
          </cell>
          <cell r="X113">
            <v>203.88</v>
          </cell>
          <cell r="Y113">
            <v>264.14999999999998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0</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8.1039788070840046</v>
          </cell>
          <cell r="W115">
            <v>11.097189095563746</v>
          </cell>
          <cell r="X115">
            <v>12.16</v>
          </cell>
          <cell r="Y115">
            <v>16.649999999999999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6.6128556190609338</v>
          </cell>
          <cell r="W116">
            <v>11.189480764850135</v>
          </cell>
          <cell r="X116">
            <v>9.92</v>
          </cell>
          <cell r="Y116">
            <v>16.78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7.9617228381239364</v>
          </cell>
          <cell r="W117">
            <v>10.612722107981257</v>
          </cell>
          <cell r="X117">
            <v>17.489999999999998</v>
          </cell>
          <cell r="Y117">
            <v>23.31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7.2015813898268073</v>
          </cell>
          <cell r="W118">
            <v>11.712427160750442</v>
          </cell>
          <cell r="X118">
            <v>15.82</v>
          </cell>
          <cell r="Y118">
            <v>25.72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7.5989070096402278</v>
          </cell>
          <cell r="W119">
            <v>10.657175068250409</v>
          </cell>
          <cell r="X119">
            <v>26.88</v>
          </cell>
          <cell r="Y119">
            <v>37.69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6.951629244511504</v>
          </cell>
          <cell r="W120">
            <v>11.569674472006897</v>
          </cell>
          <cell r="X120">
            <v>24.59</v>
          </cell>
          <cell r="Y120">
            <v>40.92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7.8885053005644359</v>
          </cell>
          <cell r="W121">
            <v>10.367337190921324</v>
          </cell>
          <cell r="X121">
            <v>54.37</v>
          </cell>
          <cell r="Y121">
            <v>71.459999999999994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6.6122712672454558</v>
          </cell>
          <cell r="W122">
            <v>11.809433736783848</v>
          </cell>
          <cell r="X122">
            <v>45.57</v>
          </cell>
          <cell r="Y122">
            <v>81.400000000000006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8.1466430183686001</v>
          </cell>
          <cell r="W123">
            <v>10.539023720052965</v>
          </cell>
          <cell r="X123">
            <v>120.36</v>
          </cell>
          <cell r="Y123">
            <v>155.71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1.3499999999999999</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6.6312470050065109</v>
          </cell>
          <cell r="W124">
            <v>11.551845379687173</v>
          </cell>
          <cell r="X124">
            <v>97.97</v>
          </cell>
          <cell r="Y124">
            <v>170.67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1.0799999999999998</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7.9170493547178138</v>
          </cell>
          <cell r="W125">
            <v>10.614813941307125</v>
          </cell>
          <cell r="X125">
            <v>152.44999999999999</v>
          </cell>
          <cell r="Y125">
            <v>204.39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0</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7.2845997161599776</v>
          </cell>
          <cell r="W126">
            <v>11.72510170281641</v>
          </cell>
          <cell r="X126">
            <v>140.27000000000001</v>
          </cell>
          <cell r="Y126">
            <v>225.77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0</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7.5729149265598874</v>
          </cell>
          <cell r="W127">
            <v>10.312598079757013</v>
          </cell>
          <cell r="X127">
            <v>190.04</v>
          </cell>
          <cell r="Y127">
            <v>258.8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0</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checkGhost|Bool</v>
          </cell>
          <cell r="AG1" t="str">
            <v>flying|Bool</v>
          </cell>
          <cell r="AH1" t="str">
            <v>orderIndex|Int</v>
          </cell>
          <cell r="AI1" t="str">
            <v>제외사유</v>
          </cell>
          <cell r="AJ1" t="str">
            <v>업데이트순번</v>
          </cell>
          <cell r="AK1" t="str">
            <v>charGachaWeight|Float</v>
          </cell>
          <cell r="AL1" t="str">
            <v>noHaveTimes|Float</v>
          </cell>
          <cell r="AM1" t="str">
            <v>baseStr|Int</v>
          </cell>
          <cell r="AN1" t="str">
            <v>baseDex|Int</v>
          </cell>
          <cell r="AO1" t="str">
            <v>baseInt|Int</v>
          </cell>
          <cell r="AP1" t="str">
            <v>baseVit|Int</v>
          </cell>
          <cell r="AQ1" t="str">
            <v>trainingHp|Float</v>
          </cell>
          <cell r="AR1" t="str">
            <v>trainingAtk|Float</v>
          </cell>
          <cell r="AS1" t="str">
            <v>trainingMin|Int</v>
          </cell>
          <cell r="AT1" t="str">
            <v>trainingMax|Int</v>
          </cell>
          <cell r="AU1">
            <v>685</v>
          </cell>
          <cell r="AV1" t="str">
            <v>현질시평균일수</v>
          </cell>
          <cell r="AW1" t="str">
            <v>표준 DI pr Min</v>
          </cell>
          <cell r="AX1" t="str">
            <v>표준 DI pr Max</v>
          </cell>
          <cell r="AY1" t="str">
            <v>표준 DI pp Min</v>
          </cell>
          <cell r="AZ1" t="str">
            <v>표준 DI pp Max</v>
          </cell>
          <cell r="BA1" t="str">
            <v>battltMusicOverriding|String</v>
          </cell>
          <cell r="BB1" t="str">
            <v>nodeWarLastCount|Int</v>
          </cell>
          <cell r="BC1" t="str">
            <v>actorId값연결</v>
          </cell>
          <cell r="BD1" t="str">
            <v>Jason화</v>
          </cell>
          <cell r="BF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1</v>
          </cell>
          <cell r="AG2" t="b">
            <v>0</v>
          </cell>
          <cell r="AH2">
            <v>1</v>
          </cell>
          <cell r="AJ2">
            <v>0</v>
          </cell>
          <cell r="AK2">
            <v>1</v>
          </cell>
          <cell r="AL2">
            <v>1</v>
          </cell>
          <cell r="AM2">
            <v>0</v>
          </cell>
          <cell r="AN2">
            <v>0</v>
          </cell>
          <cell r="AO2">
            <v>0</v>
          </cell>
          <cell r="AP2">
            <v>0</v>
          </cell>
          <cell r="AQ2">
            <v>0.31359999999999999</v>
          </cell>
          <cell r="AR2">
            <v>0.18379999999999999</v>
          </cell>
          <cell r="AS2">
            <v>289</v>
          </cell>
          <cell r="AT2">
            <v>521</v>
          </cell>
          <cell r="AU2">
            <v>24.691358024691358</v>
          </cell>
          <cell r="AV2">
            <v>8.2304526748971192</v>
          </cell>
          <cell r="AW2">
            <v>299</v>
          </cell>
          <cell r="AX2">
            <v>399</v>
          </cell>
          <cell r="AY2">
            <v>500</v>
          </cell>
          <cell r="AZ2">
            <v>520</v>
          </cell>
          <cell r="BB2">
            <v>75</v>
          </cell>
          <cell r="BC2" t="str">
            <v>"Actor0201"</v>
          </cell>
          <cell r="BD2" t="str">
            <v>"Actor0201"</v>
          </cell>
          <cell r="BF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1</v>
          </cell>
          <cell r="AG3" t="b">
            <v>0</v>
          </cell>
          <cell r="AH3">
            <v>45</v>
          </cell>
          <cell r="AJ3">
            <v>0</v>
          </cell>
          <cell r="AK3">
            <v>30</v>
          </cell>
          <cell r="AL3">
            <v>7.2</v>
          </cell>
          <cell r="AM3">
            <v>0</v>
          </cell>
          <cell r="AN3">
            <v>0</v>
          </cell>
          <cell r="AO3">
            <v>0</v>
          </cell>
          <cell r="AP3">
            <v>0</v>
          </cell>
          <cell r="AQ3">
            <v>0.23669999999999999</v>
          </cell>
          <cell r="AR3">
            <v>0.13120000000000001</v>
          </cell>
          <cell r="AS3">
            <v>411</v>
          </cell>
          <cell r="AT3">
            <v>685</v>
          </cell>
          <cell r="AU3">
            <v>18.248175182481752</v>
          </cell>
          <cell r="AV3">
            <v>6.0827250608272507</v>
          </cell>
          <cell r="AW3">
            <v>29</v>
          </cell>
          <cell r="AX3">
            <v>39</v>
          </cell>
          <cell r="AY3">
            <v>50</v>
          </cell>
          <cell r="AZ3">
            <v>55</v>
          </cell>
          <cell r="BB3">
            <v>85</v>
          </cell>
          <cell r="BC3" t="str">
            <v>"Actor0201","Actor1002"</v>
          </cell>
          <cell r="BD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1</v>
          </cell>
          <cell r="AG4" t="b">
            <v>0</v>
          </cell>
          <cell r="AH4">
            <v>27</v>
          </cell>
          <cell r="AJ4">
            <v>0</v>
          </cell>
          <cell r="AK4">
            <v>14</v>
          </cell>
          <cell r="AL4">
            <v>4.5999999999999996</v>
          </cell>
          <cell r="AM4">
            <v>0</v>
          </cell>
          <cell r="AN4">
            <v>0</v>
          </cell>
          <cell r="AO4">
            <v>0</v>
          </cell>
          <cell r="AP4">
            <v>0</v>
          </cell>
          <cell r="AQ4">
            <v>0.28689999999999999</v>
          </cell>
          <cell r="AR4">
            <v>0.17280000000000001</v>
          </cell>
          <cell r="AS4">
            <v>325</v>
          </cell>
          <cell r="AT4">
            <v>604</v>
          </cell>
          <cell r="AU4">
            <v>21.528525296017222</v>
          </cell>
          <cell r="AV4">
            <v>7.1761750986724078</v>
          </cell>
          <cell r="AW4">
            <v>119</v>
          </cell>
          <cell r="AX4">
            <v>179</v>
          </cell>
          <cell r="AY4">
            <v>200</v>
          </cell>
          <cell r="AZ4">
            <v>210</v>
          </cell>
          <cell r="BB4">
            <v>93</v>
          </cell>
          <cell r="BC4" t="str">
            <v>"Actor0201","Actor1002","Actor2103"</v>
          </cell>
          <cell r="BD4" t="str">
            <v>"Actor2103"</v>
          </cell>
          <cell r="BF4" t="str">
            <v>표준가챠전설캐릭가중치합</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불꽃을 더 많이 겹치게 할수록 더 많은 데미지를 입힌다.</v>
          </cell>
          <cell r="J5" t="str">
            <v>&lt;size=16&gt;&lt;color=#DE7100&gt;궁극기 이름&lt;/color&gt;&lt;/size&gt;
궁극기 설명</v>
          </cell>
          <cell r="K5">
            <v>1</v>
          </cell>
          <cell r="L5">
            <v>0.92200000000000004</v>
          </cell>
          <cell r="M5">
            <v>0.93799999999999994</v>
          </cell>
          <cell r="N5">
            <v>0.35499999999999998</v>
          </cell>
          <cell r="O5">
            <v>0.27749166666666664</v>
          </cell>
          <cell r="P5">
            <v>0.88200000000000001</v>
          </cell>
          <cell r="Q5">
            <v>1</v>
          </cell>
          <cell r="R5">
            <v>0.27749166666666664</v>
          </cell>
          <cell r="S5">
            <v>0.31461640211640207</v>
          </cell>
          <cell r="T5">
            <v>3.5</v>
          </cell>
          <cell r="U5">
            <v>0</v>
          </cell>
          <cell r="V5">
            <v>125</v>
          </cell>
          <cell r="W5">
            <v>6.7</v>
          </cell>
          <cell r="X5">
            <v>0</v>
          </cell>
          <cell r="Y5">
            <v>0</v>
          </cell>
          <cell r="Z5" t="str">
            <v>Bei</v>
          </cell>
          <cell r="AA5">
            <v>1</v>
          </cell>
          <cell r="AB5" t="str">
            <v>Portrait_Bei</v>
          </cell>
          <cell r="AC5">
            <v>0.2</v>
          </cell>
          <cell r="AD5" t="b">
            <v>1</v>
          </cell>
          <cell r="AE5" t="b">
            <v>1</v>
          </cell>
          <cell r="AF5" t="b">
            <v>1</v>
          </cell>
          <cell r="AG5" t="b">
            <v>0</v>
          </cell>
          <cell r="AH5">
            <v>22</v>
          </cell>
          <cell r="AJ5">
            <v>0</v>
          </cell>
          <cell r="AK5">
            <v>14</v>
          </cell>
          <cell r="AL5">
            <v>4.5999999999999996</v>
          </cell>
          <cell r="AM5">
            <v>0</v>
          </cell>
          <cell r="AN5">
            <v>0</v>
          </cell>
          <cell r="AO5">
            <v>0</v>
          </cell>
          <cell r="AP5">
            <v>0</v>
          </cell>
          <cell r="AQ5">
            <v>0.25459999999999999</v>
          </cell>
          <cell r="AR5">
            <v>0.1605</v>
          </cell>
          <cell r="AS5">
            <v>325</v>
          </cell>
          <cell r="AT5">
            <v>604</v>
          </cell>
          <cell r="AU5">
            <v>21.528525296017222</v>
          </cell>
          <cell r="AV5">
            <v>7.1761750986724078</v>
          </cell>
          <cell r="AW5">
            <v>119</v>
          </cell>
          <cell r="AX5">
            <v>179</v>
          </cell>
          <cell r="AY5">
            <v>200</v>
          </cell>
          <cell r="AZ5">
            <v>210</v>
          </cell>
          <cell r="BB5">
            <v>85</v>
          </cell>
          <cell r="BC5" t="str">
            <v>"Actor0201","Actor1002","Actor2103","Actor0104"</v>
          </cell>
          <cell r="BD5" t="str">
            <v>"Actor0104"</v>
          </cell>
          <cell r="BF5">
            <v>12</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1</v>
          </cell>
          <cell r="AG6" t="b">
            <v>0</v>
          </cell>
          <cell r="AH6">
            <v>47</v>
          </cell>
          <cell r="AJ6">
            <v>0</v>
          </cell>
          <cell r="AK6">
            <v>30</v>
          </cell>
          <cell r="AL6">
            <v>7.2</v>
          </cell>
          <cell r="AM6">
            <v>0</v>
          </cell>
          <cell r="AN6">
            <v>0</v>
          </cell>
          <cell r="AO6">
            <v>0</v>
          </cell>
          <cell r="AP6">
            <v>0</v>
          </cell>
          <cell r="AQ6">
            <v>0.22120000000000001</v>
          </cell>
          <cell r="AR6">
            <v>0.13819999999999999</v>
          </cell>
          <cell r="AS6">
            <v>411</v>
          </cell>
          <cell r="AT6">
            <v>685</v>
          </cell>
          <cell r="AU6">
            <v>18.248175182481752</v>
          </cell>
          <cell r="AV6">
            <v>6.0827250608272507</v>
          </cell>
          <cell r="AW6">
            <v>29</v>
          </cell>
          <cell r="AX6">
            <v>39</v>
          </cell>
          <cell r="AY6">
            <v>50</v>
          </cell>
          <cell r="AZ6">
            <v>55</v>
          </cell>
          <cell r="BB6">
            <v>95</v>
          </cell>
          <cell r="BC6" t="str">
            <v>"Actor0201","Actor1002","Actor2103","Actor0104","Actor1005"</v>
          </cell>
          <cell r="BD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1</v>
          </cell>
          <cell r="AG7" t="b">
            <v>0</v>
          </cell>
          <cell r="AI7" t="str">
            <v>저작권이슈</v>
          </cell>
          <cell r="AJ7">
            <v>99999</v>
          </cell>
          <cell r="AM7">
            <v>0</v>
          </cell>
          <cell r="AN7">
            <v>0</v>
          </cell>
          <cell r="AO7">
            <v>0</v>
          </cell>
          <cell r="AP7">
            <v>0</v>
          </cell>
          <cell r="AQ7">
            <v>0.2</v>
          </cell>
          <cell r="AR7">
            <v>0.125</v>
          </cell>
          <cell r="AS7">
            <v>100</v>
          </cell>
          <cell r="AT7">
            <v>200</v>
          </cell>
          <cell r="AU7">
            <v>66.666666666666671</v>
          </cell>
          <cell r="AV7">
            <v>22.222222222222221</v>
          </cell>
          <cell r="AW7">
            <v>999</v>
          </cell>
          <cell r="AX7">
            <v>999</v>
          </cell>
          <cell r="AY7">
            <v>9999</v>
          </cell>
          <cell r="AZ7">
            <v>9999</v>
          </cell>
          <cell r="BB7">
            <v>85</v>
          </cell>
          <cell r="BC7" t="str">
            <v>"Actor0201","Actor1002","Actor2103","Actor0104","Actor1005"</v>
          </cell>
          <cell r="BD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1</v>
          </cell>
          <cell r="AG8" t="b">
            <v>0</v>
          </cell>
          <cell r="AH8">
            <v>43</v>
          </cell>
          <cell r="AJ8">
            <v>0</v>
          </cell>
          <cell r="AK8">
            <v>30</v>
          </cell>
          <cell r="AL8">
            <v>7.2</v>
          </cell>
          <cell r="AM8">
            <v>0</v>
          </cell>
          <cell r="AN8">
            <v>0</v>
          </cell>
          <cell r="AO8">
            <v>0</v>
          </cell>
          <cell r="AP8">
            <v>0</v>
          </cell>
          <cell r="AQ8">
            <v>0.24229999999999999</v>
          </cell>
          <cell r="AR8">
            <v>0.1386</v>
          </cell>
          <cell r="AS8">
            <v>411</v>
          </cell>
          <cell r="AT8">
            <v>685</v>
          </cell>
          <cell r="AU8">
            <v>18.248175182481752</v>
          </cell>
          <cell r="AV8">
            <v>6.0827250608272507</v>
          </cell>
          <cell r="AW8">
            <v>29</v>
          </cell>
          <cell r="AX8">
            <v>39</v>
          </cell>
          <cell r="AY8">
            <v>50</v>
          </cell>
          <cell r="AZ8">
            <v>55</v>
          </cell>
          <cell r="BB8">
            <v>85</v>
          </cell>
          <cell r="BC8" t="str">
            <v>"Actor0201","Actor1002","Actor2103","Actor0104","Actor1005","Actor0007"</v>
          </cell>
          <cell r="BD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0.60299999999999998</v>
          </cell>
          <cell r="O9">
            <v>0.49043999999999999</v>
          </cell>
          <cell r="P9">
            <v>0.71199999999999997</v>
          </cell>
          <cell r="Q9">
            <v>2.4</v>
          </cell>
          <cell r="R9">
            <v>1.1770559999999999</v>
          </cell>
          <cell r="S9">
            <v>1.6531685393258426</v>
          </cell>
          <cell r="T9">
            <v>2.5</v>
          </cell>
          <cell r="U9">
            <v>1</v>
          </cell>
          <cell r="V9">
            <v>125</v>
          </cell>
          <cell r="W9">
            <v>4.5</v>
          </cell>
          <cell r="X9">
            <v>180</v>
          </cell>
          <cell r="Y9">
            <v>0</v>
          </cell>
          <cell r="Z9" t="str">
            <v>DynaMob</v>
          </cell>
          <cell r="AA9">
            <v>1</v>
          </cell>
          <cell r="AB9" t="str">
            <v>Portrait_DynaMob</v>
          </cell>
          <cell r="AC9">
            <v>0</v>
          </cell>
          <cell r="AD9" t="b">
            <v>0</v>
          </cell>
          <cell r="AE9" t="b">
            <v>1</v>
          </cell>
          <cell r="AF9" t="b">
            <v>0</v>
          </cell>
          <cell r="AG9" t="b">
            <v>0</v>
          </cell>
          <cell r="AH9">
            <v>24</v>
          </cell>
          <cell r="AJ9">
            <v>0</v>
          </cell>
          <cell r="AK9">
            <v>14</v>
          </cell>
          <cell r="AL9">
            <v>4.5999999999999996</v>
          </cell>
          <cell r="AM9">
            <v>0</v>
          </cell>
          <cell r="AN9">
            <v>0</v>
          </cell>
          <cell r="AO9">
            <v>0</v>
          </cell>
          <cell r="AP9">
            <v>0</v>
          </cell>
          <cell r="AQ9">
            <v>0.29570000000000002</v>
          </cell>
          <cell r="AR9">
            <v>0.15359999999999999</v>
          </cell>
          <cell r="AS9">
            <v>325</v>
          </cell>
          <cell r="AT9">
            <v>604</v>
          </cell>
          <cell r="AU9">
            <v>21.528525296017222</v>
          </cell>
          <cell r="AV9">
            <v>7.1761750986724078</v>
          </cell>
          <cell r="AW9">
            <v>119</v>
          </cell>
          <cell r="AX9">
            <v>179</v>
          </cell>
          <cell r="AY9">
            <v>200</v>
          </cell>
          <cell r="AZ9">
            <v>210</v>
          </cell>
          <cell r="BB9">
            <v>85</v>
          </cell>
          <cell r="BC9" t="str">
            <v>"Actor0201","Actor1002","Actor2103","Actor0104","Actor1005","Actor0007","Actor1108"</v>
          </cell>
          <cell r="BD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광학 레이저 소총을 사용한다. 두 번의 일반적인 탄환을 날린 후 모든 몬스터를 꿰뚫는 강력한 관통 공격을 발사할 수 있다.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1</v>
          </cell>
          <cell r="AG10" t="b">
            <v>0</v>
          </cell>
          <cell r="AH10">
            <v>26</v>
          </cell>
          <cell r="AJ10">
            <v>0</v>
          </cell>
          <cell r="AK10">
            <v>14</v>
          </cell>
          <cell r="AL10">
            <v>4.5999999999999996</v>
          </cell>
          <cell r="AM10">
            <v>0</v>
          </cell>
          <cell r="AN10">
            <v>0</v>
          </cell>
          <cell r="AO10">
            <v>0</v>
          </cell>
          <cell r="AP10">
            <v>0</v>
          </cell>
          <cell r="AQ10">
            <v>0.29749999999999999</v>
          </cell>
          <cell r="AR10">
            <v>0.1691</v>
          </cell>
          <cell r="AS10">
            <v>325</v>
          </cell>
          <cell r="AT10">
            <v>604</v>
          </cell>
          <cell r="AU10">
            <v>21.528525296017222</v>
          </cell>
          <cell r="AV10">
            <v>7.1761750986724078</v>
          </cell>
          <cell r="AW10">
            <v>119</v>
          </cell>
          <cell r="AX10">
            <v>179</v>
          </cell>
          <cell r="AY10">
            <v>200</v>
          </cell>
          <cell r="AZ10">
            <v>210</v>
          </cell>
          <cell r="BB10">
            <v>85</v>
          </cell>
          <cell r="BC10" t="str">
            <v>"Actor0201","Actor1002","Actor2103","Actor0104","Actor1005","Actor0007","Actor1108","Actor1109"</v>
          </cell>
          <cell r="BD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0.75800000000000001</v>
          </cell>
          <cell r="Q11">
            <v>1.9</v>
          </cell>
          <cell r="R11">
            <v>1.2021299999999999</v>
          </cell>
          <cell r="S11">
            <v>1.585923482849604</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t="b">
            <v>1</v>
          </cell>
          <cell r="AH11">
            <v>49</v>
          </cell>
          <cell r="AJ11">
            <v>0</v>
          </cell>
          <cell r="AK11">
            <v>30</v>
          </cell>
          <cell r="AL11">
            <v>7.2</v>
          </cell>
          <cell r="AM11">
            <v>0</v>
          </cell>
          <cell r="AN11">
            <v>0</v>
          </cell>
          <cell r="AO11">
            <v>0</v>
          </cell>
          <cell r="AP11">
            <v>0</v>
          </cell>
          <cell r="AQ11">
            <v>0.23350000000000001</v>
          </cell>
          <cell r="AR11">
            <v>0.13869999999999999</v>
          </cell>
          <cell r="AS11">
            <v>411</v>
          </cell>
          <cell r="AT11">
            <v>685</v>
          </cell>
          <cell r="AU11">
            <v>18.248175182481752</v>
          </cell>
          <cell r="AV11">
            <v>6.0827250608272507</v>
          </cell>
          <cell r="AW11">
            <v>29</v>
          </cell>
          <cell r="AX11">
            <v>39</v>
          </cell>
          <cell r="AY11">
            <v>50</v>
          </cell>
          <cell r="AZ11">
            <v>55</v>
          </cell>
          <cell r="BB11">
            <v>85</v>
          </cell>
          <cell r="BC11" t="str">
            <v>"Actor0201","Actor1002","Actor2103","Actor0104","Actor1005","Actor0007","Actor1108","Actor1109","Actor2010"</v>
          </cell>
          <cell r="BD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1</v>
          </cell>
          <cell r="AG12" t="b">
            <v>0</v>
          </cell>
          <cell r="AH12">
            <v>51</v>
          </cell>
          <cell r="AJ12">
            <v>0</v>
          </cell>
          <cell r="AK12">
            <v>30</v>
          </cell>
          <cell r="AL12">
            <v>7.2</v>
          </cell>
          <cell r="AM12">
            <v>0</v>
          </cell>
          <cell r="AN12">
            <v>0</v>
          </cell>
          <cell r="AO12">
            <v>0</v>
          </cell>
          <cell r="AP12">
            <v>0</v>
          </cell>
          <cell r="AQ12">
            <v>0.2235</v>
          </cell>
          <cell r="AR12">
            <v>0.14829999999999999</v>
          </cell>
          <cell r="AS12">
            <v>411</v>
          </cell>
          <cell r="AT12">
            <v>685</v>
          </cell>
          <cell r="AU12">
            <v>18.248175182481752</v>
          </cell>
          <cell r="AV12">
            <v>6.0827250608272507</v>
          </cell>
          <cell r="AW12">
            <v>29</v>
          </cell>
          <cell r="AX12">
            <v>39</v>
          </cell>
          <cell r="AY12">
            <v>50</v>
          </cell>
          <cell r="AZ12">
            <v>55</v>
          </cell>
          <cell r="BB12">
            <v>85</v>
          </cell>
          <cell r="BC12" t="str">
            <v>"Actor0201","Actor1002","Actor2103","Actor0104","Actor1005","Actor0007","Actor1108","Actor1109","Actor2010","Actor2011"</v>
          </cell>
          <cell r="BD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피격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1</v>
          </cell>
          <cell r="AG13" t="b">
            <v>0</v>
          </cell>
          <cell r="AH13">
            <v>10</v>
          </cell>
          <cell r="AJ13">
            <v>2</v>
          </cell>
          <cell r="AK13">
            <v>1</v>
          </cell>
          <cell r="AL13">
            <v>1</v>
          </cell>
          <cell r="AM13">
            <v>0</v>
          </cell>
          <cell r="AN13">
            <v>0</v>
          </cell>
          <cell r="AO13">
            <v>0</v>
          </cell>
          <cell r="AP13">
            <v>0</v>
          </cell>
          <cell r="AQ13">
            <v>0.31530000000000002</v>
          </cell>
          <cell r="AR13">
            <v>0.17630000000000001</v>
          </cell>
          <cell r="AS13">
            <v>289</v>
          </cell>
          <cell r="AT13">
            <v>521</v>
          </cell>
          <cell r="AU13">
            <v>24.691358024691358</v>
          </cell>
          <cell r="AV13">
            <v>8.2304526748971192</v>
          </cell>
          <cell r="AW13">
            <v>299</v>
          </cell>
          <cell r="AX13">
            <v>399</v>
          </cell>
          <cell r="AY13">
            <v>500</v>
          </cell>
          <cell r="AZ13">
            <v>520</v>
          </cell>
          <cell r="BB13">
            <v>85</v>
          </cell>
          <cell r="BC13" t="str">
            <v>"Actor0201","Actor1002","Actor2103","Actor0104","Actor1005","Actor0007","Actor1108","Actor1109","Actor2010","Actor2011","Actor3212"</v>
          </cell>
          <cell r="BD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 범위 내의 타겟에게 반드시 명중한다.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1</v>
          </cell>
          <cell r="AG14" t="b">
            <v>0</v>
          </cell>
          <cell r="AH14">
            <v>21</v>
          </cell>
          <cell r="AJ14">
            <v>0</v>
          </cell>
          <cell r="AK14">
            <v>14</v>
          </cell>
          <cell r="AL14">
            <v>4.5999999999999996</v>
          </cell>
          <cell r="AM14">
            <v>0</v>
          </cell>
          <cell r="AN14">
            <v>0</v>
          </cell>
          <cell r="AO14">
            <v>0</v>
          </cell>
          <cell r="AP14">
            <v>0</v>
          </cell>
          <cell r="AQ14">
            <v>0.2853</v>
          </cell>
          <cell r="AR14">
            <v>0.16370000000000001</v>
          </cell>
          <cell r="AS14">
            <v>325</v>
          </cell>
          <cell r="AT14">
            <v>604</v>
          </cell>
          <cell r="AU14">
            <v>21.528525296017222</v>
          </cell>
          <cell r="AV14">
            <v>7.1761750986724078</v>
          </cell>
          <cell r="AW14">
            <v>119</v>
          </cell>
          <cell r="AX14">
            <v>179</v>
          </cell>
          <cell r="AY14">
            <v>200</v>
          </cell>
          <cell r="AZ14">
            <v>210</v>
          </cell>
          <cell r="BB14">
            <v>85</v>
          </cell>
          <cell r="BC14" t="str">
            <v>"Actor0201","Actor1002","Actor2103","Actor0104","Actor1005","Actor0007","Actor1108","Actor1109","Actor2010","Actor2011","Actor3212","Actor0113"</v>
          </cell>
          <cell r="BD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1</v>
          </cell>
          <cell r="AG15" t="b">
            <v>0</v>
          </cell>
          <cell r="AH15">
            <v>30</v>
          </cell>
          <cell r="AJ15">
            <v>0</v>
          </cell>
          <cell r="AK15">
            <v>14</v>
          </cell>
          <cell r="AL15">
            <v>4.5999999999999996</v>
          </cell>
          <cell r="AM15">
            <v>0</v>
          </cell>
          <cell r="AN15">
            <v>0</v>
          </cell>
          <cell r="AO15">
            <v>0</v>
          </cell>
          <cell r="AP15">
            <v>0</v>
          </cell>
          <cell r="AQ15">
            <v>0.29580000000000001</v>
          </cell>
          <cell r="AR15">
            <v>0.1714</v>
          </cell>
          <cell r="AS15">
            <v>325</v>
          </cell>
          <cell r="AT15">
            <v>604</v>
          </cell>
          <cell r="AU15">
            <v>21.528525296017222</v>
          </cell>
          <cell r="AV15">
            <v>7.1761750986724078</v>
          </cell>
          <cell r="AW15">
            <v>119</v>
          </cell>
          <cell r="AX15">
            <v>179</v>
          </cell>
          <cell r="AY15">
            <v>200</v>
          </cell>
          <cell r="AZ15">
            <v>210</v>
          </cell>
          <cell r="BB15">
            <v>85</v>
          </cell>
          <cell r="BC15" t="str">
            <v>"Actor0201","Actor1002","Actor2103","Actor0104","Actor1005","Actor0007","Actor1108","Actor1109","Actor2010","Actor2011","Actor3212","Actor0113","Actor3114"</v>
          </cell>
          <cell r="BD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여러 덩굴이 겹치더라도 일정 주기에 따라 한 번의 데미지만 입힐 수 있지만 오래 지속된다.</v>
          </cell>
          <cell r="J16" t="str">
            <v>&lt;size=16&gt;&lt;color=#DE7100&gt;궁극기 이름&lt;/color&gt;&lt;/size&gt;
궁극기 설명</v>
          </cell>
          <cell r="K16">
            <v>0</v>
          </cell>
          <cell r="L16">
            <v>0.83199999999999996</v>
          </cell>
          <cell r="M16">
            <v>0.83899999999999997</v>
          </cell>
          <cell r="N16">
            <v>0.57999999999999996</v>
          </cell>
          <cell r="O16">
            <v>0.40551666666666664</v>
          </cell>
          <cell r="P16">
            <v>0.95299999999999996</v>
          </cell>
          <cell r="Q16">
            <v>1.9</v>
          </cell>
          <cell r="R16">
            <v>0.77048166666666662</v>
          </cell>
          <cell r="S16">
            <v>0.80848023784540046</v>
          </cell>
          <cell r="T16">
            <v>3.1</v>
          </cell>
          <cell r="U16">
            <v>2</v>
          </cell>
          <cell r="V16">
            <v>125</v>
          </cell>
          <cell r="W16">
            <v>4.8</v>
          </cell>
          <cell r="X16">
            <v>0</v>
          </cell>
          <cell r="Y16">
            <v>0</v>
          </cell>
          <cell r="Z16" t="str">
            <v>Yuka</v>
          </cell>
          <cell r="AA16">
            <v>1</v>
          </cell>
          <cell r="AB16" t="str">
            <v>Portrait_Yuka</v>
          </cell>
          <cell r="AC16">
            <v>0.15</v>
          </cell>
          <cell r="AD16" t="b">
            <v>1</v>
          </cell>
          <cell r="AE16" t="b">
            <v>1</v>
          </cell>
          <cell r="AF16" t="b">
            <v>1</v>
          </cell>
          <cell r="AG16" t="b">
            <v>0</v>
          </cell>
          <cell r="AH16">
            <v>50</v>
          </cell>
          <cell r="AJ16">
            <v>0</v>
          </cell>
          <cell r="AK16">
            <v>30</v>
          </cell>
          <cell r="AL16">
            <v>7.2</v>
          </cell>
          <cell r="AM16">
            <v>0</v>
          </cell>
          <cell r="AN16">
            <v>0</v>
          </cell>
          <cell r="AO16">
            <v>0</v>
          </cell>
          <cell r="AP16">
            <v>0</v>
          </cell>
          <cell r="AQ16">
            <v>0.23419999999999999</v>
          </cell>
          <cell r="AR16">
            <v>0.12859999999999999</v>
          </cell>
          <cell r="AS16">
            <v>411</v>
          </cell>
          <cell r="AT16">
            <v>685</v>
          </cell>
          <cell r="AU16">
            <v>18.248175182481752</v>
          </cell>
          <cell r="AV16">
            <v>6.0827250608272507</v>
          </cell>
          <cell r="AW16">
            <v>29</v>
          </cell>
          <cell r="AX16">
            <v>39</v>
          </cell>
          <cell r="AY16">
            <v>50</v>
          </cell>
          <cell r="AZ16">
            <v>55</v>
          </cell>
          <cell r="BB16">
            <v>85</v>
          </cell>
          <cell r="BC16" t="str">
            <v>"Actor0201","Actor1002","Actor2103","Actor0104","Actor1005","Actor0007","Actor1108","Actor1109","Actor2010","Actor2011","Actor3212","Actor0113","Actor3114","Actor2015"</v>
          </cell>
          <cell r="BD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1</v>
          </cell>
          <cell r="AG17" t="b">
            <v>0</v>
          </cell>
          <cell r="AH17">
            <v>5</v>
          </cell>
          <cell r="AJ17">
            <v>0</v>
          </cell>
          <cell r="AK17">
            <v>1</v>
          </cell>
          <cell r="AL17">
            <v>1</v>
          </cell>
          <cell r="AM17">
            <v>0</v>
          </cell>
          <cell r="AN17">
            <v>0</v>
          </cell>
          <cell r="AO17">
            <v>0</v>
          </cell>
          <cell r="AP17">
            <v>0</v>
          </cell>
          <cell r="AQ17">
            <v>0.33579999999999999</v>
          </cell>
          <cell r="AR17">
            <v>0.1915</v>
          </cell>
          <cell r="AS17">
            <v>289</v>
          </cell>
          <cell r="AT17">
            <v>521</v>
          </cell>
          <cell r="AU17">
            <v>24.691358024691358</v>
          </cell>
          <cell r="AV17">
            <v>8.2304526748971192</v>
          </cell>
          <cell r="AW17">
            <v>299</v>
          </cell>
          <cell r="AX17">
            <v>399</v>
          </cell>
          <cell r="AY17">
            <v>500</v>
          </cell>
          <cell r="AZ17">
            <v>520</v>
          </cell>
          <cell r="BB17">
            <v>85</v>
          </cell>
          <cell r="BC17" t="str">
            <v>"Actor0201","Actor1002","Actor2103","Actor0104","Actor1005","Actor0007","Actor1108","Actor1109","Actor2010","Actor2011","Actor3212","Actor0113","Actor3114","Actor2015","Actor1216"</v>
          </cell>
          <cell r="BD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1</v>
          </cell>
          <cell r="AG18" t="b">
            <v>0</v>
          </cell>
          <cell r="AH18">
            <v>31</v>
          </cell>
          <cell r="AJ18">
            <v>0</v>
          </cell>
          <cell r="AK18">
            <v>14</v>
          </cell>
          <cell r="AL18">
            <v>4.5999999999999996</v>
          </cell>
          <cell r="AM18">
            <v>0</v>
          </cell>
          <cell r="AN18">
            <v>0</v>
          </cell>
          <cell r="AO18">
            <v>0</v>
          </cell>
          <cell r="AP18">
            <v>0</v>
          </cell>
          <cell r="AQ18">
            <v>0.25480000000000003</v>
          </cell>
          <cell r="AR18">
            <v>0.15820000000000001</v>
          </cell>
          <cell r="AS18">
            <v>325</v>
          </cell>
          <cell r="AT18">
            <v>604</v>
          </cell>
          <cell r="AU18">
            <v>21.528525296017222</v>
          </cell>
          <cell r="AV18">
            <v>7.1761750986724078</v>
          </cell>
          <cell r="AW18">
            <v>119</v>
          </cell>
          <cell r="AX18">
            <v>179</v>
          </cell>
          <cell r="AY18">
            <v>200</v>
          </cell>
          <cell r="AZ18">
            <v>210</v>
          </cell>
          <cell r="BB18">
            <v>85</v>
          </cell>
          <cell r="BC18" t="str">
            <v>"Actor0201","Actor1002","Actor2103","Actor0104","Actor1005","Actor0007","Actor1108","Actor1109","Actor2010","Actor2011","Actor3212","Actor0113","Actor3114","Actor2015","Actor1216","Actor3117"</v>
          </cell>
          <cell r="BD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1</v>
          </cell>
          <cell r="AG19" t="b">
            <v>0</v>
          </cell>
          <cell r="AH19">
            <v>6</v>
          </cell>
          <cell r="AJ19">
            <v>1</v>
          </cell>
          <cell r="AK19">
            <v>1</v>
          </cell>
          <cell r="AL19">
            <v>1</v>
          </cell>
          <cell r="AM19">
            <v>0</v>
          </cell>
          <cell r="AN19">
            <v>0</v>
          </cell>
          <cell r="AO19">
            <v>0</v>
          </cell>
          <cell r="AP19">
            <v>0</v>
          </cell>
          <cell r="AQ19">
            <v>0.3145</v>
          </cell>
          <cell r="AR19">
            <v>0.19259999999999999</v>
          </cell>
          <cell r="AS19">
            <v>289</v>
          </cell>
          <cell r="AT19">
            <v>521</v>
          </cell>
          <cell r="AU19">
            <v>24.691358024691358</v>
          </cell>
          <cell r="AV19">
            <v>8.2304526748971192</v>
          </cell>
          <cell r="AW19">
            <v>299</v>
          </cell>
          <cell r="AX19">
            <v>399</v>
          </cell>
          <cell r="AY19">
            <v>500</v>
          </cell>
          <cell r="AZ19">
            <v>520</v>
          </cell>
          <cell r="BB19">
            <v>85</v>
          </cell>
          <cell r="BC19" t="str">
            <v>"Actor0201","Actor1002","Actor2103","Actor0104","Actor1005","Actor0007","Actor1108","Actor1109","Actor2010","Actor2011","Actor3212","Actor0113","Actor3114","Actor2015","Actor1216","Actor3117","Actor1218"</v>
          </cell>
          <cell r="BD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1</v>
          </cell>
          <cell r="AG20" t="b">
            <v>0</v>
          </cell>
          <cell r="AH20">
            <v>53</v>
          </cell>
          <cell r="AJ20">
            <v>0</v>
          </cell>
          <cell r="AK20">
            <v>30</v>
          </cell>
          <cell r="AL20">
            <v>7.2</v>
          </cell>
          <cell r="AM20">
            <v>0</v>
          </cell>
          <cell r="AN20">
            <v>0</v>
          </cell>
          <cell r="AO20">
            <v>0</v>
          </cell>
          <cell r="AP20">
            <v>0</v>
          </cell>
          <cell r="AQ20">
            <v>0.2041</v>
          </cell>
          <cell r="AR20">
            <v>0.12939999999999999</v>
          </cell>
          <cell r="AS20">
            <v>411</v>
          </cell>
          <cell r="AT20">
            <v>685</v>
          </cell>
          <cell r="AU20">
            <v>18.248175182481752</v>
          </cell>
          <cell r="AV20">
            <v>6.0827250608272507</v>
          </cell>
          <cell r="AW20">
            <v>29</v>
          </cell>
          <cell r="AX20">
            <v>39</v>
          </cell>
          <cell r="AY20">
            <v>50</v>
          </cell>
          <cell r="AZ20">
            <v>55</v>
          </cell>
          <cell r="BB20">
            <v>85</v>
          </cell>
          <cell r="BC20" t="str">
            <v>"Actor0201","Actor1002","Actor2103","Actor0104","Actor1005","Actor0007","Actor1108","Actor1109","Actor2010","Actor2011","Actor3212","Actor0113","Actor3114","Actor2015","Actor1216","Actor3117","Actor1218","Actor3019"</v>
          </cell>
          <cell r="BD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 평상 시에는 소량의 바위들을 솟게 하나 이동하여 자연의 에너지를 모으면 다량의 바위를 솟구치게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0.99399999999999999</v>
          </cell>
          <cell r="Q21">
            <v>1.9</v>
          </cell>
          <cell r="R21">
            <v>1.3536074999999999</v>
          </cell>
          <cell r="S21">
            <v>1.3617781690140844</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1</v>
          </cell>
          <cell r="AG21" t="b">
            <v>0</v>
          </cell>
          <cell r="AH21">
            <v>28</v>
          </cell>
          <cell r="AJ21">
            <v>0</v>
          </cell>
          <cell r="AK21">
            <v>14</v>
          </cell>
          <cell r="AL21">
            <v>4.5999999999999996</v>
          </cell>
          <cell r="AM21">
            <v>0</v>
          </cell>
          <cell r="AN21">
            <v>0</v>
          </cell>
          <cell r="AO21">
            <v>0</v>
          </cell>
          <cell r="AP21">
            <v>0</v>
          </cell>
          <cell r="AQ21">
            <v>0.28289999999999998</v>
          </cell>
          <cell r="AR21">
            <v>0.15670000000000001</v>
          </cell>
          <cell r="AS21">
            <v>325</v>
          </cell>
          <cell r="AT21">
            <v>604</v>
          </cell>
          <cell r="AU21">
            <v>21.528525296017222</v>
          </cell>
          <cell r="AV21">
            <v>7.1761750986724078</v>
          </cell>
          <cell r="AW21">
            <v>119</v>
          </cell>
          <cell r="AX21">
            <v>179</v>
          </cell>
          <cell r="AY21">
            <v>200</v>
          </cell>
          <cell r="AZ21">
            <v>210</v>
          </cell>
          <cell r="BB21">
            <v>85</v>
          </cell>
          <cell r="BC21" t="str">
            <v>"Actor0201","Actor1002","Actor2103","Actor0104","Actor1005","Actor0007","Actor1108","Actor1109","Actor2010","Actor2011","Actor3212","Actor0113","Actor3114","Actor2015","Actor1216","Actor3117","Actor1218","Actor3019","Actor2120"</v>
          </cell>
          <cell r="BD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1</v>
          </cell>
          <cell r="AG22" t="b">
            <v>0</v>
          </cell>
          <cell r="AH22">
            <v>52</v>
          </cell>
          <cell r="AJ22">
            <v>0</v>
          </cell>
          <cell r="AK22">
            <v>30</v>
          </cell>
          <cell r="AL22">
            <v>7.2</v>
          </cell>
          <cell r="AM22">
            <v>0</v>
          </cell>
          <cell r="AN22">
            <v>0</v>
          </cell>
          <cell r="AO22">
            <v>0</v>
          </cell>
          <cell r="AP22">
            <v>0</v>
          </cell>
          <cell r="AQ22">
            <v>0.22420000000000001</v>
          </cell>
          <cell r="AR22">
            <v>0.1492</v>
          </cell>
          <cell r="AS22">
            <v>411</v>
          </cell>
          <cell r="AT22">
            <v>685</v>
          </cell>
          <cell r="AU22">
            <v>18.248175182481752</v>
          </cell>
          <cell r="AV22">
            <v>6.0827250608272507</v>
          </cell>
          <cell r="AW22">
            <v>29</v>
          </cell>
          <cell r="AX22">
            <v>39</v>
          </cell>
          <cell r="AY22">
            <v>50</v>
          </cell>
          <cell r="AZ22">
            <v>55</v>
          </cell>
          <cell r="BB22">
            <v>85</v>
          </cell>
          <cell r="BC22" t="str">
            <v>"Actor0201","Actor1002","Actor2103","Actor0104","Actor1005","Actor0007","Actor1108","Actor1109","Actor2010","Actor2011","Actor3212","Actor0113","Actor3114","Actor2015","Actor1216","Actor3117","Actor1218","Actor3019","Actor2120","Actor3021"</v>
          </cell>
          <cell r="BD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1</v>
          </cell>
          <cell r="AG23" t="b">
            <v>0</v>
          </cell>
          <cell r="AH23">
            <v>54</v>
          </cell>
          <cell r="AJ23">
            <v>0</v>
          </cell>
          <cell r="AK23">
            <v>30</v>
          </cell>
          <cell r="AL23">
            <v>7.2</v>
          </cell>
          <cell r="AM23">
            <v>0</v>
          </cell>
          <cell r="AN23">
            <v>0</v>
          </cell>
          <cell r="AO23">
            <v>0</v>
          </cell>
          <cell r="AP23">
            <v>0</v>
          </cell>
          <cell r="AQ23">
            <v>0.23250000000000001</v>
          </cell>
          <cell r="AR23">
            <v>0.14149999999999999</v>
          </cell>
          <cell r="AS23">
            <v>411</v>
          </cell>
          <cell r="AT23">
            <v>685</v>
          </cell>
          <cell r="AU23">
            <v>18.248175182481752</v>
          </cell>
          <cell r="AV23">
            <v>6.0827250608272507</v>
          </cell>
          <cell r="AW23">
            <v>29</v>
          </cell>
          <cell r="AX23">
            <v>39</v>
          </cell>
          <cell r="AY23">
            <v>50</v>
          </cell>
          <cell r="AZ23">
            <v>55</v>
          </cell>
          <cell r="BB23">
            <v>85</v>
          </cell>
          <cell r="BC23" t="str">
            <v>"Actor0201","Actor1002","Actor2103","Actor0104","Actor1005","Actor0007","Actor1108","Actor1109","Actor2010","Actor2011","Actor3212","Actor0113","Actor3114","Actor2015","Actor1216","Actor3117","Actor1218","Actor3019","Actor2120","Actor3021","Actor3022"</v>
          </cell>
          <cell r="BD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1</v>
          </cell>
          <cell r="AG24" t="b">
            <v>0</v>
          </cell>
          <cell r="AI24" t="str">
            <v>애니이상</v>
          </cell>
          <cell r="AJ24">
            <v>99999</v>
          </cell>
          <cell r="AM24">
            <v>0</v>
          </cell>
          <cell r="AN24">
            <v>0</v>
          </cell>
          <cell r="AO24">
            <v>0</v>
          </cell>
          <cell r="AP24">
            <v>0</v>
          </cell>
          <cell r="AQ24">
            <v>0.2</v>
          </cell>
          <cell r="AR24">
            <v>0.125</v>
          </cell>
          <cell r="AS24">
            <v>100</v>
          </cell>
          <cell r="AT24">
            <v>200</v>
          </cell>
          <cell r="AU24">
            <v>66.666666666666671</v>
          </cell>
          <cell r="AV24">
            <v>22.222222222222221</v>
          </cell>
          <cell r="AW24">
            <v>999</v>
          </cell>
          <cell r="AX24">
            <v>999</v>
          </cell>
          <cell r="AY24">
            <v>9999</v>
          </cell>
          <cell r="AZ24">
            <v>9999</v>
          </cell>
          <cell r="BB24">
            <v>85</v>
          </cell>
          <cell r="BC24" t="str">
            <v>"Actor0201","Actor1002","Actor2103","Actor0104","Actor1005","Actor0007","Actor1108","Actor1109","Actor2010","Actor2011","Actor3212","Actor0113","Actor3114","Actor2015","Actor1216","Actor3117","Actor1218","Actor3019","Actor2120","Actor3021","Actor3022"</v>
          </cell>
          <cell r="BD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1</v>
          </cell>
          <cell r="AG25" t="b">
            <v>0</v>
          </cell>
          <cell r="AH25">
            <v>44</v>
          </cell>
          <cell r="AJ25">
            <v>0</v>
          </cell>
          <cell r="AK25">
            <v>30</v>
          </cell>
          <cell r="AL25">
            <v>7.2</v>
          </cell>
          <cell r="AM25">
            <v>0</v>
          </cell>
          <cell r="AN25">
            <v>0</v>
          </cell>
          <cell r="AO25">
            <v>0</v>
          </cell>
          <cell r="AP25">
            <v>0</v>
          </cell>
          <cell r="AQ25">
            <v>0.23449999999999999</v>
          </cell>
          <cell r="AR25">
            <v>0.13450000000000001</v>
          </cell>
          <cell r="AS25">
            <v>411</v>
          </cell>
          <cell r="AT25">
            <v>685</v>
          </cell>
          <cell r="AU25">
            <v>18.248175182481752</v>
          </cell>
          <cell r="AV25">
            <v>6.0827250608272507</v>
          </cell>
          <cell r="AW25">
            <v>29</v>
          </cell>
          <cell r="AX25">
            <v>39</v>
          </cell>
          <cell r="AY25">
            <v>50</v>
          </cell>
          <cell r="AZ25">
            <v>55</v>
          </cell>
          <cell r="BB25">
            <v>85</v>
          </cell>
          <cell r="BC25" t="str">
            <v>"Actor0201","Actor1002","Actor2103","Actor0104","Actor1005","Actor0007","Actor1108","Actor1109","Actor2010","Actor2011","Actor3212","Actor0113","Actor3114","Actor2015","Actor1216","Actor3117","Actor1218","Actor3019","Actor2120","Actor3021","Actor3022","Actor0024"</v>
          </cell>
          <cell r="BD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t="b">
            <v>0</v>
          </cell>
          <cell r="AH26">
            <v>23</v>
          </cell>
          <cell r="AJ26">
            <v>0</v>
          </cell>
          <cell r="AK26">
            <v>14</v>
          </cell>
          <cell r="AL26">
            <v>4.5999999999999996</v>
          </cell>
          <cell r="AM26">
            <v>0</v>
          </cell>
          <cell r="AN26">
            <v>0</v>
          </cell>
          <cell r="AO26">
            <v>0</v>
          </cell>
          <cell r="AP26">
            <v>0</v>
          </cell>
          <cell r="AQ26">
            <v>0.27010000000000001</v>
          </cell>
          <cell r="AR26">
            <v>0.15110000000000001</v>
          </cell>
          <cell r="AS26">
            <v>325</v>
          </cell>
          <cell r="AT26">
            <v>604</v>
          </cell>
          <cell r="AU26">
            <v>21.528525296017222</v>
          </cell>
          <cell r="AV26">
            <v>7.1761750986724078</v>
          </cell>
          <cell r="AW26">
            <v>119</v>
          </cell>
          <cell r="AX26">
            <v>179</v>
          </cell>
          <cell r="AY26">
            <v>200</v>
          </cell>
          <cell r="AZ26">
            <v>210</v>
          </cell>
          <cell r="BB26">
            <v>85</v>
          </cell>
          <cell r="BC26" t="str">
            <v>"Actor0201","Actor1002","Actor2103","Actor0104","Actor1005","Actor0007","Actor1108","Actor1109","Actor2010","Actor2011","Actor3212","Actor0113","Actor3114","Actor2015","Actor1216","Actor3117","Actor1218","Actor3019","Actor2120","Actor3021","Actor3022","Actor0024","Actor0125"</v>
          </cell>
          <cell r="BD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1</v>
          </cell>
          <cell r="AG27" t="b">
            <v>0</v>
          </cell>
          <cell r="AH27">
            <v>7</v>
          </cell>
          <cell r="AJ27">
            <v>6</v>
          </cell>
          <cell r="AK27">
            <v>1</v>
          </cell>
          <cell r="AL27">
            <v>1</v>
          </cell>
          <cell r="AM27">
            <v>0</v>
          </cell>
          <cell r="AN27">
            <v>0</v>
          </cell>
          <cell r="AO27">
            <v>0</v>
          </cell>
          <cell r="AP27">
            <v>0</v>
          </cell>
          <cell r="AQ27">
            <v>0.33050000000000002</v>
          </cell>
          <cell r="AR27">
            <v>0.1978</v>
          </cell>
          <cell r="AS27">
            <v>289</v>
          </cell>
          <cell r="AT27">
            <v>521</v>
          </cell>
          <cell r="AU27">
            <v>24.691358024691358</v>
          </cell>
          <cell r="AV27">
            <v>8.2304526748971192</v>
          </cell>
          <cell r="AW27">
            <v>299</v>
          </cell>
          <cell r="AX27">
            <v>399</v>
          </cell>
          <cell r="AY27">
            <v>500</v>
          </cell>
          <cell r="AZ27">
            <v>520</v>
          </cell>
          <cell r="BB27">
            <v>85</v>
          </cell>
          <cell r="BC27" t="str">
            <v>"Actor0201","Actor1002","Actor2103","Actor0104","Actor1005","Actor0007","Actor1108","Actor1109","Actor2010","Actor2011","Actor3212","Actor0113","Actor3114","Actor2015","Actor1216","Actor3117","Actor1218","Actor3019","Actor2120","Actor3021","Actor3022","Actor0024","Actor0125","Actor1226"</v>
          </cell>
          <cell r="BD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1</v>
          </cell>
          <cell r="AG28" t="b">
            <v>0</v>
          </cell>
          <cell r="AI28" t="str">
            <v>몬스터로 사용</v>
          </cell>
          <cell r="AJ28">
            <v>99999</v>
          </cell>
          <cell r="AM28">
            <v>0</v>
          </cell>
          <cell r="AN28">
            <v>0</v>
          </cell>
          <cell r="AO28">
            <v>0</v>
          </cell>
          <cell r="AP28">
            <v>0</v>
          </cell>
          <cell r="AQ28">
            <v>0.2</v>
          </cell>
          <cell r="AR28">
            <v>0.125</v>
          </cell>
          <cell r="AS28">
            <v>100</v>
          </cell>
          <cell r="AT28">
            <v>200</v>
          </cell>
          <cell r="AU28">
            <v>66.666666666666671</v>
          </cell>
          <cell r="AV28">
            <v>22.222222222222221</v>
          </cell>
          <cell r="AW28">
            <v>999</v>
          </cell>
          <cell r="AX28">
            <v>999</v>
          </cell>
          <cell r="AY28">
            <v>9999</v>
          </cell>
          <cell r="AZ28">
            <v>9999</v>
          </cell>
          <cell r="BB28">
            <v>85</v>
          </cell>
          <cell r="BC28" t="str">
            <v>"Actor0201","Actor1002","Actor2103","Actor0104","Actor1005","Actor0007","Actor1108","Actor1109","Actor2010","Actor2011","Actor3212","Actor0113","Actor3114","Actor2015","Actor1216","Actor3117","Actor1218","Actor3019","Actor2120","Actor3021","Actor3022","Actor0024","Actor0125","Actor1226"</v>
          </cell>
          <cell r="BD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1</v>
          </cell>
          <cell r="AG29" t="b">
            <v>0</v>
          </cell>
          <cell r="AH29">
            <v>29</v>
          </cell>
          <cell r="AJ29">
            <v>0</v>
          </cell>
          <cell r="AK29">
            <v>14</v>
          </cell>
          <cell r="AL29">
            <v>4.5999999999999996</v>
          </cell>
          <cell r="AM29">
            <v>0</v>
          </cell>
          <cell r="AN29">
            <v>0</v>
          </cell>
          <cell r="AO29">
            <v>0</v>
          </cell>
          <cell r="AP29">
            <v>0</v>
          </cell>
          <cell r="AQ29">
            <v>0.28160000000000002</v>
          </cell>
          <cell r="AR29">
            <v>0.16539999999999999</v>
          </cell>
          <cell r="AS29">
            <v>325</v>
          </cell>
          <cell r="AT29">
            <v>604</v>
          </cell>
          <cell r="AU29">
            <v>21.528525296017222</v>
          </cell>
          <cell r="AV29">
            <v>7.1761750986724078</v>
          </cell>
          <cell r="AW29">
            <v>119</v>
          </cell>
          <cell r="AX29">
            <v>179</v>
          </cell>
          <cell r="AY29">
            <v>200</v>
          </cell>
          <cell r="AZ29">
            <v>210</v>
          </cell>
          <cell r="BB29">
            <v>85</v>
          </cell>
          <cell r="BC29" t="str">
            <v>"Actor0201","Actor1002","Actor2103","Actor0104","Actor1005","Actor0007","Actor1108","Actor1109","Actor2010","Actor2011","Actor3212","Actor0113","Actor3114","Actor2015","Actor1216","Actor3117","Actor1218","Actor3019","Actor2120","Actor3021","Actor3022","Actor0024","Actor0125","Actor1226","Actor2128"</v>
          </cell>
          <cell r="BD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1</v>
          </cell>
          <cell r="AG30" t="b">
            <v>0</v>
          </cell>
          <cell r="AH30">
            <v>46</v>
          </cell>
          <cell r="AJ30">
            <v>0</v>
          </cell>
          <cell r="AK30">
            <v>30</v>
          </cell>
          <cell r="AL30">
            <v>7.2</v>
          </cell>
          <cell r="AM30">
            <v>0</v>
          </cell>
          <cell r="AN30">
            <v>0</v>
          </cell>
          <cell r="AO30">
            <v>0</v>
          </cell>
          <cell r="AP30">
            <v>0</v>
          </cell>
          <cell r="AQ30">
            <v>0.2049</v>
          </cell>
          <cell r="AR30">
            <v>0.1424</v>
          </cell>
          <cell r="AS30">
            <v>411</v>
          </cell>
          <cell r="AT30">
            <v>685</v>
          </cell>
          <cell r="AU30">
            <v>18.248175182481752</v>
          </cell>
          <cell r="AV30">
            <v>6.0827250608272507</v>
          </cell>
          <cell r="AW30">
            <v>29</v>
          </cell>
          <cell r="AX30">
            <v>39</v>
          </cell>
          <cell r="AY30">
            <v>50</v>
          </cell>
          <cell r="AZ30">
            <v>55</v>
          </cell>
          <cell r="BB30">
            <v>85</v>
          </cell>
          <cell r="BC30" t="str">
            <v>"Actor0201","Actor1002","Actor2103","Actor0104","Actor1005","Actor0007","Actor1108","Actor1109","Actor2010","Actor2011","Actor3212","Actor0113","Actor3114","Actor2015","Actor1216","Actor3117","Actor1218","Actor3019","Actor2120","Actor3021","Actor3022","Actor0024","Actor0125","Actor1226","Actor2128","Actor1029"</v>
          </cell>
          <cell r="BD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1</v>
          </cell>
          <cell r="AG31" t="b">
            <v>0</v>
          </cell>
          <cell r="AH31">
            <v>42</v>
          </cell>
          <cell r="AJ31">
            <v>0</v>
          </cell>
          <cell r="AK31">
            <v>30</v>
          </cell>
          <cell r="AL31">
            <v>7.2</v>
          </cell>
          <cell r="AM31">
            <v>0</v>
          </cell>
          <cell r="AN31">
            <v>0</v>
          </cell>
          <cell r="AO31">
            <v>0</v>
          </cell>
          <cell r="AP31">
            <v>0</v>
          </cell>
          <cell r="AQ31">
            <v>0.2331</v>
          </cell>
          <cell r="AR31">
            <v>0.12820000000000001</v>
          </cell>
          <cell r="AS31">
            <v>411</v>
          </cell>
          <cell r="AT31">
            <v>685</v>
          </cell>
          <cell r="AU31">
            <v>18.248175182481752</v>
          </cell>
          <cell r="AV31">
            <v>6.0827250608272507</v>
          </cell>
          <cell r="AW31">
            <v>29</v>
          </cell>
          <cell r="AX31">
            <v>39</v>
          </cell>
          <cell r="AY31">
            <v>50</v>
          </cell>
          <cell r="AZ31">
            <v>55</v>
          </cell>
          <cell r="BB31">
            <v>85</v>
          </cell>
          <cell r="BC31" t="str">
            <v>"Actor0201","Actor1002","Actor2103","Actor0104","Actor1005","Actor0007","Actor1108","Actor1109","Actor2010","Actor2011","Actor3212","Actor0113","Actor3114","Actor2015","Actor1216","Actor3117","Actor1218","Actor3019","Actor2120","Actor3021","Actor3022","Actor0024","Actor0125","Actor1226","Actor2128","Actor1029","Actor0030"</v>
          </cell>
          <cell r="BD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 적이 매우 가까이 있으면 바람으로 밀어내는 공격을 사용하여 거리를 벌리게 하고, 떨어져 있는 적에게는 강력한 장판 공격을 한다.</v>
          </cell>
          <cell r="J32" t="str">
            <v>&lt;size=16&gt;&lt;color=#DE7100&gt;궁극기 이름&lt;/color&gt;&lt;/size&gt;
궁극기 설명</v>
          </cell>
          <cell r="K32">
            <v>2</v>
          </cell>
          <cell r="L32">
            <v>1.151</v>
          </cell>
          <cell r="M32">
            <v>1.159</v>
          </cell>
          <cell r="N32">
            <v>1.4</v>
          </cell>
          <cell r="O32">
            <v>1.3521666666666667</v>
          </cell>
          <cell r="P32">
            <v>0.79300000000000004</v>
          </cell>
          <cell r="Q32">
            <v>1.9</v>
          </cell>
          <cell r="R32">
            <v>2.5691166666666665</v>
          </cell>
          <cell r="S32">
            <v>3.2397435897435893</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1</v>
          </cell>
          <cell r="AG32" t="b">
            <v>0</v>
          </cell>
          <cell r="AH32">
            <v>11</v>
          </cell>
          <cell r="AJ32">
            <v>0</v>
          </cell>
          <cell r="AK32">
            <v>1</v>
          </cell>
          <cell r="AL32">
            <v>1</v>
          </cell>
          <cell r="AM32">
            <v>0</v>
          </cell>
          <cell r="AN32">
            <v>0</v>
          </cell>
          <cell r="AO32">
            <v>0</v>
          </cell>
          <cell r="AP32">
            <v>0</v>
          </cell>
          <cell r="AQ32">
            <v>0.34989999999999999</v>
          </cell>
          <cell r="AR32">
            <v>0.17780000000000001</v>
          </cell>
          <cell r="AS32">
            <v>289</v>
          </cell>
          <cell r="AT32">
            <v>521</v>
          </cell>
          <cell r="AU32">
            <v>24.691358024691358</v>
          </cell>
          <cell r="AV32">
            <v>8.2304526748971192</v>
          </cell>
          <cell r="AW32">
            <v>299</v>
          </cell>
          <cell r="AX32">
            <v>399</v>
          </cell>
          <cell r="AY32">
            <v>500</v>
          </cell>
          <cell r="AZ32">
            <v>520</v>
          </cell>
          <cell r="BB32">
            <v>85</v>
          </cell>
          <cell r="BC32" t="str">
            <v>"Actor0201","Actor1002","Actor2103","Actor0104","Actor1005","Actor0007","Actor1108","Actor1109","Actor2010","Actor2011","Actor3212","Actor0113","Actor3114","Actor2015","Actor1216","Actor3117","Actor1218","Actor3019","Actor2120","Actor3021","Actor3022","Actor0024","Actor0125","Actor1226","Actor2128","Actor1029","Actor0030","Actor3231"</v>
          </cell>
          <cell r="BD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1</v>
          </cell>
          <cell r="AG33" t="b">
            <v>0</v>
          </cell>
          <cell r="AI33" t="str">
            <v>몬스터로 사용</v>
          </cell>
          <cell r="AJ33">
            <v>99999</v>
          </cell>
          <cell r="AM33">
            <v>0</v>
          </cell>
          <cell r="AN33">
            <v>0</v>
          </cell>
          <cell r="AO33">
            <v>0</v>
          </cell>
          <cell r="AP33">
            <v>0</v>
          </cell>
          <cell r="AQ33">
            <v>0.2</v>
          </cell>
          <cell r="AR33">
            <v>0.125</v>
          </cell>
          <cell r="AS33">
            <v>100</v>
          </cell>
          <cell r="AT33">
            <v>200</v>
          </cell>
          <cell r="AU33">
            <v>66.666666666666671</v>
          </cell>
          <cell r="AV33">
            <v>22.222222222222221</v>
          </cell>
          <cell r="AW33">
            <v>999</v>
          </cell>
          <cell r="AX33">
            <v>999</v>
          </cell>
          <cell r="AY33">
            <v>9999</v>
          </cell>
          <cell r="AZ33">
            <v>9999</v>
          </cell>
          <cell r="BB33">
            <v>85</v>
          </cell>
          <cell r="BC33" t="str">
            <v>"Actor0201","Actor1002","Actor2103","Actor0104","Actor1005","Actor0007","Actor1108","Actor1109","Actor2010","Actor2011","Actor3212","Actor0113","Actor3114","Actor2015","Actor1216","Actor3117","Actor1218","Actor3019","Actor2120","Actor3021","Actor3022","Actor0024","Actor0125","Actor1226","Actor2128","Actor1029","Actor0030","Actor3231"</v>
          </cell>
          <cell r="BD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1</v>
          </cell>
          <cell r="AG34" t="b">
            <v>0</v>
          </cell>
          <cell r="AH34">
            <v>4</v>
          </cell>
          <cell r="AJ34">
            <v>5</v>
          </cell>
          <cell r="AK34">
            <v>1</v>
          </cell>
          <cell r="AL34">
            <v>1</v>
          </cell>
          <cell r="AM34">
            <v>0</v>
          </cell>
          <cell r="AN34">
            <v>0</v>
          </cell>
          <cell r="AO34">
            <v>0</v>
          </cell>
          <cell r="AP34">
            <v>0</v>
          </cell>
          <cell r="AQ34">
            <v>0.3049</v>
          </cell>
          <cell r="AR34">
            <v>0.1883</v>
          </cell>
          <cell r="AS34">
            <v>289</v>
          </cell>
          <cell r="AT34">
            <v>521</v>
          </cell>
          <cell r="AU34">
            <v>24.691358024691358</v>
          </cell>
          <cell r="AV34">
            <v>8.2304526748971192</v>
          </cell>
          <cell r="AW34">
            <v>299</v>
          </cell>
          <cell r="AX34">
            <v>399</v>
          </cell>
          <cell r="AY34">
            <v>500</v>
          </cell>
          <cell r="AZ34">
            <v>520</v>
          </cell>
          <cell r="BB34">
            <v>85</v>
          </cell>
          <cell r="BC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1</v>
          </cell>
          <cell r="AG35" t="b">
            <v>0</v>
          </cell>
          <cell r="AI35" t="str">
            <v>몬스터로 사용</v>
          </cell>
          <cell r="AJ35">
            <v>99999</v>
          </cell>
          <cell r="AM35">
            <v>0</v>
          </cell>
          <cell r="AN35">
            <v>0</v>
          </cell>
          <cell r="AO35">
            <v>0</v>
          </cell>
          <cell r="AP35">
            <v>0</v>
          </cell>
          <cell r="AQ35">
            <v>0.2</v>
          </cell>
          <cell r="AR35">
            <v>0.125</v>
          </cell>
          <cell r="AS35">
            <v>100</v>
          </cell>
          <cell r="AT35">
            <v>200</v>
          </cell>
          <cell r="AU35">
            <v>66.666666666666671</v>
          </cell>
          <cell r="AV35">
            <v>22.222222222222221</v>
          </cell>
          <cell r="AW35">
            <v>999</v>
          </cell>
          <cell r="AX35">
            <v>999</v>
          </cell>
          <cell r="AY35">
            <v>9999</v>
          </cell>
          <cell r="AZ35">
            <v>9999</v>
          </cell>
          <cell r="BB35">
            <v>85</v>
          </cell>
          <cell r="BC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 이 창은 반드시 명중한다.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1</v>
          </cell>
          <cell r="AG36" t="b">
            <v>0</v>
          </cell>
          <cell r="AH36">
            <v>9</v>
          </cell>
          <cell r="AJ36">
            <v>4</v>
          </cell>
          <cell r="AK36">
            <v>1</v>
          </cell>
          <cell r="AL36">
            <v>1</v>
          </cell>
          <cell r="AM36">
            <v>0</v>
          </cell>
          <cell r="AN36">
            <v>0</v>
          </cell>
          <cell r="AO36">
            <v>0</v>
          </cell>
          <cell r="AP36">
            <v>0</v>
          </cell>
          <cell r="AQ36">
            <v>0.34939999999999999</v>
          </cell>
          <cell r="AR36">
            <v>0.1822</v>
          </cell>
          <cell r="AS36">
            <v>289</v>
          </cell>
          <cell r="AT36">
            <v>521</v>
          </cell>
          <cell r="AU36">
            <v>24.691358024691358</v>
          </cell>
          <cell r="AV36">
            <v>8.2304526748971192</v>
          </cell>
          <cell r="AW36">
            <v>299</v>
          </cell>
          <cell r="AX36">
            <v>399</v>
          </cell>
          <cell r="AY36">
            <v>500</v>
          </cell>
          <cell r="AZ36">
            <v>520</v>
          </cell>
          <cell r="BB36">
            <v>85</v>
          </cell>
          <cell r="BC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D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1</v>
          </cell>
          <cell r="AG37" t="b">
            <v>0</v>
          </cell>
          <cell r="AH37">
            <v>3</v>
          </cell>
          <cell r="AJ37">
            <v>3</v>
          </cell>
          <cell r="AK37">
            <v>1</v>
          </cell>
          <cell r="AL37">
            <v>1</v>
          </cell>
          <cell r="AM37">
            <v>0</v>
          </cell>
          <cell r="AN37">
            <v>0</v>
          </cell>
          <cell r="AO37">
            <v>0</v>
          </cell>
          <cell r="AP37">
            <v>0</v>
          </cell>
          <cell r="AQ37">
            <v>0.32329999999999998</v>
          </cell>
          <cell r="AR37">
            <v>0.18609999999999999</v>
          </cell>
          <cell r="AS37">
            <v>289</v>
          </cell>
          <cell r="AT37">
            <v>521</v>
          </cell>
          <cell r="AU37">
            <v>24.691358024691358</v>
          </cell>
          <cell r="AV37">
            <v>8.2304526748971192</v>
          </cell>
          <cell r="AW37">
            <v>299</v>
          </cell>
          <cell r="AX37">
            <v>399</v>
          </cell>
          <cell r="AY37">
            <v>500</v>
          </cell>
          <cell r="AZ37">
            <v>520</v>
          </cell>
          <cell r="BB37">
            <v>85</v>
          </cell>
          <cell r="BC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D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1</v>
          </cell>
          <cell r="AG38" t="b">
            <v>0</v>
          </cell>
          <cell r="AH38">
            <v>41</v>
          </cell>
          <cell r="AJ38">
            <v>0</v>
          </cell>
          <cell r="AK38">
            <v>30</v>
          </cell>
          <cell r="AL38">
            <v>7.2</v>
          </cell>
          <cell r="AM38">
            <v>0</v>
          </cell>
          <cell r="AN38">
            <v>0</v>
          </cell>
          <cell r="AO38">
            <v>0</v>
          </cell>
          <cell r="AP38">
            <v>0</v>
          </cell>
          <cell r="AQ38">
            <v>0.23949999999999999</v>
          </cell>
          <cell r="AR38">
            <v>0.14680000000000001</v>
          </cell>
          <cell r="AS38">
            <v>411</v>
          </cell>
          <cell r="AT38">
            <v>685</v>
          </cell>
          <cell r="AU38">
            <v>18.248175182481752</v>
          </cell>
          <cell r="AV38">
            <v>6.0827250608272507</v>
          </cell>
          <cell r="AW38">
            <v>29</v>
          </cell>
          <cell r="AX38">
            <v>39</v>
          </cell>
          <cell r="AY38">
            <v>50</v>
          </cell>
          <cell r="AZ38">
            <v>55</v>
          </cell>
          <cell r="BB38">
            <v>85</v>
          </cell>
          <cell r="BC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D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0.52500000000000002</v>
          </cell>
          <cell r="O39">
            <v>0.51231250000000006</v>
          </cell>
          <cell r="P39">
            <v>0.76400000000000001</v>
          </cell>
          <cell r="Q39">
            <v>6</v>
          </cell>
          <cell r="R39">
            <v>3.0738750000000001</v>
          </cell>
          <cell r="S39">
            <v>4.0233965968586389</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1</v>
          </cell>
          <cell r="AG39" t="b">
            <v>0</v>
          </cell>
          <cell r="AH39">
            <v>8</v>
          </cell>
          <cell r="AJ39">
            <v>0</v>
          </cell>
          <cell r="AK39">
            <v>1</v>
          </cell>
          <cell r="AL39">
            <v>1</v>
          </cell>
          <cell r="AM39">
            <v>0</v>
          </cell>
          <cell r="AN39">
            <v>0</v>
          </cell>
          <cell r="AO39">
            <v>0</v>
          </cell>
          <cell r="AP39">
            <v>0</v>
          </cell>
          <cell r="AQ39">
            <v>0.32550000000000001</v>
          </cell>
          <cell r="AR39">
            <v>0.18709999999999999</v>
          </cell>
          <cell r="AS39">
            <v>289</v>
          </cell>
          <cell r="AT39">
            <v>521</v>
          </cell>
          <cell r="AU39">
            <v>24.691358024691358</v>
          </cell>
          <cell r="AV39">
            <v>8.2304526748971192</v>
          </cell>
          <cell r="AW39">
            <v>299</v>
          </cell>
          <cell r="AX39">
            <v>399</v>
          </cell>
          <cell r="AY39">
            <v>500</v>
          </cell>
          <cell r="AZ39">
            <v>520</v>
          </cell>
          <cell r="BB39">
            <v>85</v>
          </cell>
          <cell r="BC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D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 전기 충격 포탄은 어딘가에 부딪히면 그 에너지가 퍼져나가는데 범위 내의 적에게 반드시 명중한다.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v>
          </cell>
          <cell r="X40">
            <v>0</v>
          </cell>
          <cell r="Y40">
            <v>0</v>
          </cell>
          <cell r="Z40" t="str">
            <v>EnergyShieldRobot</v>
          </cell>
          <cell r="AA40">
            <v>1</v>
          </cell>
          <cell r="AB40" t="str">
            <v>Portrait_EnergyShieldRobot</v>
          </cell>
          <cell r="AC40">
            <v>0.08</v>
          </cell>
          <cell r="AD40" t="b">
            <v>0</v>
          </cell>
          <cell r="AE40" t="b">
            <v>1</v>
          </cell>
          <cell r="AF40" t="b">
            <v>1</v>
          </cell>
          <cell r="AG40" t="b">
            <v>0</v>
          </cell>
          <cell r="AH40">
            <v>48</v>
          </cell>
          <cell r="AJ40">
            <v>0</v>
          </cell>
          <cell r="AK40">
            <v>30</v>
          </cell>
          <cell r="AL40">
            <v>7.2</v>
          </cell>
          <cell r="AM40">
            <v>0</v>
          </cell>
          <cell r="AN40">
            <v>0</v>
          </cell>
          <cell r="AO40">
            <v>0</v>
          </cell>
          <cell r="AP40">
            <v>0</v>
          </cell>
          <cell r="AQ40">
            <v>0.21820000000000001</v>
          </cell>
          <cell r="AR40">
            <v>0.1401</v>
          </cell>
          <cell r="AS40">
            <v>411</v>
          </cell>
          <cell r="AT40">
            <v>685</v>
          </cell>
          <cell r="AU40">
            <v>18.248175182481752</v>
          </cell>
          <cell r="AV40">
            <v>6.0827250608272507</v>
          </cell>
          <cell r="AW40">
            <v>29</v>
          </cell>
          <cell r="AX40">
            <v>39</v>
          </cell>
          <cell r="AY40">
            <v>50</v>
          </cell>
          <cell r="AZ40">
            <v>55</v>
          </cell>
          <cell r="BB40">
            <v>85</v>
          </cell>
          <cell r="BC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D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t="b">
            <v>1</v>
          </cell>
          <cell r="AH41">
            <v>2</v>
          </cell>
          <cell r="AJ41">
            <v>0</v>
          </cell>
          <cell r="AK41">
            <v>1</v>
          </cell>
          <cell r="AL41">
            <v>1</v>
          </cell>
          <cell r="AM41">
            <v>0</v>
          </cell>
          <cell r="AN41">
            <v>0</v>
          </cell>
          <cell r="AO41">
            <v>0</v>
          </cell>
          <cell r="AP41">
            <v>0</v>
          </cell>
          <cell r="AQ41">
            <v>0.3402</v>
          </cell>
          <cell r="AR41">
            <v>0.1817</v>
          </cell>
          <cell r="AS41">
            <v>289</v>
          </cell>
          <cell r="AT41">
            <v>521</v>
          </cell>
          <cell r="AU41">
            <v>24.691358024691358</v>
          </cell>
          <cell r="AV41">
            <v>8.2304526748971192</v>
          </cell>
          <cell r="AW41">
            <v>299</v>
          </cell>
          <cell r="AX41">
            <v>399</v>
          </cell>
          <cell r="AY41">
            <v>500</v>
          </cell>
          <cell r="AZ41">
            <v>520</v>
          </cell>
          <cell r="BB41">
            <v>85</v>
          </cell>
          <cell r="BC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D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t="b">
            <v>1</v>
          </cell>
          <cell r="AH42">
            <v>25</v>
          </cell>
          <cell r="AJ42">
            <v>0</v>
          </cell>
          <cell r="AK42">
            <v>14</v>
          </cell>
          <cell r="AL42">
            <v>4.5999999999999996</v>
          </cell>
          <cell r="AM42">
            <v>0</v>
          </cell>
          <cell r="AN42">
            <v>0</v>
          </cell>
          <cell r="AO42">
            <v>0</v>
          </cell>
          <cell r="AP42">
            <v>0</v>
          </cell>
          <cell r="AQ42">
            <v>0.25940000000000002</v>
          </cell>
          <cell r="AR42">
            <v>0.1517</v>
          </cell>
          <cell r="AS42">
            <v>325</v>
          </cell>
          <cell r="AT42">
            <v>604</v>
          </cell>
          <cell r="AU42">
            <v>21.528525296017222</v>
          </cell>
          <cell r="AV42">
            <v>7.1761750986724078</v>
          </cell>
          <cell r="AW42">
            <v>119</v>
          </cell>
          <cell r="AX42">
            <v>179</v>
          </cell>
          <cell r="AY42">
            <v>200</v>
          </cell>
          <cell r="AZ42">
            <v>210</v>
          </cell>
          <cell r="BB42">
            <v>85</v>
          </cell>
          <cell r="BC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D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t="b">
            <v>0</v>
          </cell>
          <cell r="AH43">
            <v>12</v>
          </cell>
          <cell r="AJ43">
            <v>7</v>
          </cell>
          <cell r="AK43">
            <v>1</v>
          </cell>
          <cell r="AL43">
            <v>1</v>
          </cell>
          <cell r="AM43">
            <v>0</v>
          </cell>
          <cell r="AN43">
            <v>0</v>
          </cell>
          <cell r="AO43">
            <v>0</v>
          </cell>
          <cell r="AP43">
            <v>0</v>
          </cell>
          <cell r="AQ43">
            <v>0.30930000000000002</v>
          </cell>
          <cell r="AR43">
            <v>0.18720000000000001</v>
          </cell>
          <cell r="AS43">
            <v>289</v>
          </cell>
          <cell r="AT43">
            <v>521</v>
          </cell>
          <cell r="AU43">
            <v>24.691358024691358</v>
          </cell>
          <cell r="AV43">
            <v>8.2304526748971192</v>
          </cell>
          <cell r="AW43">
            <v>299</v>
          </cell>
          <cell r="AX43">
            <v>399</v>
          </cell>
          <cell r="AY43">
            <v>500</v>
          </cell>
          <cell r="AZ43">
            <v>520</v>
          </cell>
          <cell r="BB43">
            <v>85</v>
          </cell>
          <cell r="BC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1</v>
          </cell>
          <cell r="AG44" t="b">
            <v>0</v>
          </cell>
          <cell r="AH44">
            <v>55</v>
          </cell>
          <cell r="AJ44">
            <v>99999</v>
          </cell>
          <cell r="AM44">
            <v>0</v>
          </cell>
          <cell r="AN44">
            <v>0</v>
          </cell>
          <cell r="AO44">
            <v>0</v>
          </cell>
          <cell r="AP44">
            <v>0</v>
          </cell>
          <cell r="AQ44">
            <v>0.2</v>
          </cell>
          <cell r="AR44">
            <v>0.125</v>
          </cell>
          <cell r="AS44">
            <v>100</v>
          </cell>
          <cell r="AT44">
            <v>200</v>
          </cell>
          <cell r="AU44">
            <v>66.666666666666671</v>
          </cell>
          <cell r="AV44">
            <v>22.222222222222221</v>
          </cell>
          <cell r="AW44">
            <v>999</v>
          </cell>
          <cell r="AX44">
            <v>999</v>
          </cell>
          <cell r="AY44">
            <v>9999</v>
          </cell>
          <cell r="AZ44">
            <v>9999</v>
          </cell>
          <cell r="BB44">
            <v>85</v>
          </cell>
          <cell r="BC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1</v>
          </cell>
          <cell r="AG45" t="b">
            <v>0</v>
          </cell>
          <cell r="AH45">
            <v>56</v>
          </cell>
          <cell r="AJ45">
            <v>99999</v>
          </cell>
          <cell r="AM45">
            <v>0</v>
          </cell>
          <cell r="AN45">
            <v>0</v>
          </cell>
          <cell r="AO45">
            <v>0</v>
          </cell>
          <cell r="AP45">
            <v>0</v>
          </cell>
          <cell r="AQ45">
            <v>0.2</v>
          </cell>
          <cell r="AR45">
            <v>0.125</v>
          </cell>
          <cell r="AS45">
            <v>100</v>
          </cell>
          <cell r="AT45">
            <v>200</v>
          </cell>
          <cell r="AU45">
            <v>66.666666666666671</v>
          </cell>
          <cell r="AV45">
            <v>22.222222222222221</v>
          </cell>
          <cell r="AW45">
            <v>999</v>
          </cell>
          <cell r="AX45">
            <v>999</v>
          </cell>
          <cell r="AY45">
            <v>9999</v>
          </cell>
          <cell r="AZ45">
            <v>9999</v>
          </cell>
          <cell r="BB45">
            <v>85</v>
          </cell>
          <cell r="BC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237</v>
      </c>
      <c r="H2">
        <v>35</v>
      </c>
      <c r="I2">
        <v>15000</v>
      </c>
      <c r="M2">
        <v>4</v>
      </c>
      <c r="N2" t="s">
        <v>54</v>
      </c>
      <c r="O2" t="s">
        <v>50</v>
      </c>
    </row>
    <row r="3" spans="1:16">
      <c r="A3">
        <v>5</v>
      </c>
      <c r="D3" s="1">
        <v>1.99</v>
      </c>
      <c r="E3" s="1">
        <v>2500</v>
      </c>
      <c r="F3" t="s">
        <v>35</v>
      </c>
      <c r="G3" t="s">
        <v>238</v>
      </c>
      <c r="H3">
        <v>50</v>
      </c>
      <c r="I3">
        <v>25000</v>
      </c>
      <c r="K3">
        <v>1</v>
      </c>
      <c r="M3">
        <v>4</v>
      </c>
      <c r="N3" t="s">
        <v>55</v>
      </c>
      <c r="O3" t="s">
        <v>50</v>
      </c>
      <c r="P3" t="s">
        <v>45</v>
      </c>
    </row>
    <row r="4" spans="1:16">
      <c r="A4">
        <v>15</v>
      </c>
      <c r="D4" s="1">
        <v>2.99</v>
      </c>
      <c r="E4" s="1">
        <v>3900</v>
      </c>
      <c r="F4" t="s">
        <v>36</v>
      </c>
      <c r="G4" t="s">
        <v>239</v>
      </c>
      <c r="H4">
        <v>65</v>
      </c>
      <c r="I4">
        <v>30000</v>
      </c>
      <c r="L4">
        <v>2</v>
      </c>
      <c r="M4">
        <v>4</v>
      </c>
      <c r="N4" t="s">
        <v>56</v>
      </c>
      <c r="O4" t="s">
        <v>50</v>
      </c>
      <c r="P4" t="s">
        <v>47</v>
      </c>
    </row>
    <row r="5" spans="1:16">
      <c r="A5">
        <v>25</v>
      </c>
      <c r="D5" s="1">
        <v>3.99</v>
      </c>
      <c r="E5" s="1">
        <v>4900</v>
      </c>
      <c r="F5" t="s">
        <v>37</v>
      </c>
      <c r="G5" t="s">
        <v>240</v>
      </c>
      <c r="H5">
        <v>80</v>
      </c>
      <c r="I5">
        <v>30000</v>
      </c>
      <c r="L5">
        <v>3</v>
      </c>
      <c r="M5">
        <v>4</v>
      </c>
      <c r="N5" t="s">
        <v>57</v>
      </c>
      <c r="O5" t="s">
        <v>50</v>
      </c>
      <c r="P5" t="s">
        <v>48</v>
      </c>
    </row>
    <row r="6" spans="1:16">
      <c r="A6">
        <v>35</v>
      </c>
      <c r="D6" s="1">
        <v>4.99</v>
      </c>
      <c r="E6" s="1">
        <v>5900</v>
      </c>
      <c r="F6" t="s">
        <v>38</v>
      </c>
      <c r="G6" t="s">
        <v>241</v>
      </c>
      <c r="H6">
        <v>100</v>
      </c>
      <c r="I6">
        <v>30000</v>
      </c>
      <c r="L6">
        <v>4</v>
      </c>
      <c r="M6">
        <v>4</v>
      </c>
      <c r="N6" t="s">
        <v>58</v>
      </c>
      <c r="O6" t="s">
        <v>50</v>
      </c>
      <c r="P6" t="s">
        <v>230</v>
      </c>
    </row>
    <row r="7" spans="1:16">
      <c r="A7">
        <v>45</v>
      </c>
      <c r="D7" s="1">
        <v>5.99</v>
      </c>
      <c r="E7" s="1">
        <v>7500</v>
      </c>
      <c r="F7" t="s">
        <v>226</v>
      </c>
      <c r="G7" t="s">
        <v>242</v>
      </c>
      <c r="H7">
        <v>100</v>
      </c>
      <c r="I7">
        <v>35000</v>
      </c>
      <c r="L7">
        <v>5</v>
      </c>
      <c r="M7">
        <v>4</v>
      </c>
      <c r="N7" t="s">
        <v>233</v>
      </c>
      <c r="O7" t="s">
        <v>50</v>
      </c>
      <c r="P7" t="s">
        <v>231</v>
      </c>
    </row>
    <row r="8" spans="1:16">
      <c r="A8">
        <v>55</v>
      </c>
      <c r="D8" s="1">
        <v>7.99</v>
      </c>
      <c r="E8" s="1">
        <v>9900</v>
      </c>
      <c r="F8" t="s">
        <v>227</v>
      </c>
      <c r="G8" t="s">
        <v>243</v>
      </c>
      <c r="H8">
        <v>120</v>
      </c>
      <c r="I8">
        <v>35000</v>
      </c>
      <c r="L8">
        <v>6</v>
      </c>
      <c r="M8">
        <v>4</v>
      </c>
      <c r="N8" t="s">
        <v>234</v>
      </c>
      <c r="O8" t="s">
        <v>50</v>
      </c>
      <c r="P8" t="s">
        <v>232</v>
      </c>
    </row>
    <row r="9" spans="1:16">
      <c r="A9">
        <v>65</v>
      </c>
      <c r="D9" s="1">
        <v>8.99</v>
      </c>
      <c r="E9" s="1">
        <v>11000</v>
      </c>
      <c r="F9" t="s">
        <v>228</v>
      </c>
      <c r="G9" t="s">
        <v>244</v>
      </c>
      <c r="H9">
        <v>120</v>
      </c>
      <c r="I9">
        <v>40000</v>
      </c>
      <c r="L9">
        <v>7</v>
      </c>
      <c r="M9">
        <v>4</v>
      </c>
      <c r="N9" t="s">
        <v>235</v>
      </c>
      <c r="O9" t="s">
        <v>50</v>
      </c>
      <c r="P9" t="s">
        <v>49</v>
      </c>
    </row>
    <row r="10" spans="1:16">
      <c r="A10">
        <v>75</v>
      </c>
      <c r="D10" s="1">
        <v>9.99</v>
      </c>
      <c r="E10" s="1">
        <v>12000</v>
      </c>
      <c r="F10" t="s">
        <v>229</v>
      </c>
      <c r="G10" t="s">
        <v>245</v>
      </c>
      <c r="H10">
        <v>135</v>
      </c>
      <c r="I10">
        <v>45000</v>
      </c>
      <c r="L10">
        <v>7</v>
      </c>
      <c r="M10">
        <v>4</v>
      </c>
      <c r="N10" t="s">
        <v>236</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246</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tabSelected="1"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118</v>
      </c>
      <c r="C1" s="6" t="s">
        <v>119</v>
      </c>
      <c r="D1" s="6" t="s">
        <v>120</v>
      </c>
      <c r="E1" s="6" t="s">
        <v>121</v>
      </c>
      <c r="F1" s="6" t="s">
        <v>149</v>
      </c>
      <c r="G1" s="6" t="s">
        <v>150</v>
      </c>
      <c r="H1" s="3" t="s">
        <v>65</v>
      </c>
      <c r="I1" s="3" t="s">
        <v>66</v>
      </c>
      <c r="J1" s="8" t="s">
        <v>107</v>
      </c>
      <c r="K1" s="8" t="s">
        <v>106</v>
      </c>
      <c r="M1" t="s">
        <v>139</v>
      </c>
      <c r="O1" t="s">
        <v>100</v>
      </c>
      <c r="P1" t="s">
        <v>135</v>
      </c>
      <c r="Q1" t="s">
        <v>101</v>
      </c>
      <c r="R1" t="s">
        <v>102</v>
      </c>
      <c r="S1" t="s">
        <v>122</v>
      </c>
      <c r="T1" t="s">
        <v>136</v>
      </c>
      <c r="U1" t="s">
        <v>137</v>
      </c>
      <c r="V1" t="s">
        <v>138</v>
      </c>
      <c r="X1" t="s">
        <v>123</v>
      </c>
      <c r="Y1" t="s">
        <v>128</v>
      </c>
      <c r="Z1" t="s">
        <v>124</v>
      </c>
      <c r="AA1" t="s">
        <v>125</v>
      </c>
      <c r="AB1" t="s">
        <v>126</v>
      </c>
      <c r="AC1" t="s">
        <v>127</v>
      </c>
    </row>
    <row r="2" spans="1:29">
      <c r="A2">
        <v>1</v>
      </c>
      <c r="B2">
        <f ca="1">RAND()</f>
        <v>0.46669051594016142</v>
      </c>
      <c r="C2">
        <f t="shared" ref="C2:C32" ca="1" si="0">RAND()</f>
        <v>0.5433628635442892</v>
      </c>
      <c r="D2" t="str">
        <f ca="1">VLOOKUP($B2
+IF(D1="DI",1,
IF(D1="EN",2,
IF(D1="GO",3,0))),$AB:$AC,MATCH($AC$1,$AB$1:$AC$1,0),1)</f>
        <v>EN</v>
      </c>
      <c r="E2">
        <f ca="1">ROUNDDOWN(VLOOKUP(D2,$O:$V,MATCH($T$1,$O$1:$V$1,0),0)+C2*(VLOOKUP(D2,$O:$V,MATCH($U$1,$O$1:$V$1,0),0)-VLOOKUP(D2,$O:$V,MATCH($T$1,$O$1:$V$1,0),0)+10^ABS(VLOOKUP(D2,$O:$V,MATCH($V$1,$O$1:$V$1,0),0))),VLOOKUP(D2,$O:$V,MATCH($V$1,$O$1:$V$1,0),0))</f>
        <v>8</v>
      </c>
      <c r="F2" t="s">
        <v>131</v>
      </c>
      <c r="G2">
        <v>7</v>
      </c>
      <c r="H2" t="s">
        <v>131</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15</v>
      </c>
      <c r="Q2">
        <f>COUNTIF(H:H,O2)</f>
        <v>13</v>
      </c>
      <c r="R2">
        <f>SUMIF(H:H,O2,I:I)</f>
        <v>92</v>
      </c>
      <c r="S2">
        <f>R2/Q2</f>
        <v>7.0769230769230766</v>
      </c>
      <c r="T2">
        <v>6</v>
      </c>
      <c r="U2">
        <v>9</v>
      </c>
      <c r="V2">
        <v>0</v>
      </c>
      <c r="X2">
        <v>1</v>
      </c>
      <c r="Y2">
        <v>0</v>
      </c>
      <c r="Z2">
        <v>14</v>
      </c>
      <c r="AA2">
        <f>Z2/SUMIF(Y:Y,Y2,Z:Z)</f>
        <v>0.46666666666666667</v>
      </c>
      <c r="AB2">
        <v>0</v>
      </c>
      <c r="AC2" t="s">
        <v>130</v>
      </c>
    </row>
    <row r="3" spans="1:29">
      <c r="A3">
        <v>2</v>
      </c>
      <c r="B3">
        <f t="shared" ref="B3:B32" ca="1" si="1">RAND()</f>
        <v>8.3817250013784705E-2</v>
      </c>
      <c r="C3">
        <f t="shared" ca="1" si="0"/>
        <v>0.99571471142326262</v>
      </c>
      <c r="D3" t="str">
        <f t="shared" ref="D3:D32" ca="1" si="2">VLOOKUP($B3
+IF(D2="DI",1,
IF(D2="EN",2,
IF(D2="GO",3,0))),$AB:$AC,MATCH($AC$1,$AB$1:$AC$1,0),1)</f>
        <v>GO</v>
      </c>
      <c r="E3">
        <f t="shared" ref="E3:E32" ca="1" si="3">ROUNDDOWN(VLOOKUP(D3,$O:$V,MATCH($T$1,$O$1:$V$1,0),0)+C3*(VLOOKUP(D3,$O:$V,MATCH($U$1,$O$1:$V$1,0),0)-VLOOKUP(D3,$O:$V,MATCH($T$1,$O$1:$V$1,0),0)+10^ABS(VLOOKUP(D3,$O:$V,MATCH($V$1,$O$1:$V$1,0),0))),VLOOKUP(D3,$O:$V,MATCH($V$1,$O$1:$V$1,0),0))</f>
        <v>3500</v>
      </c>
      <c r="F3" t="s">
        <v>129</v>
      </c>
      <c r="G3">
        <v>800</v>
      </c>
      <c r="H3" t="s">
        <v>129</v>
      </c>
      <c r="I3">
        <v>1200</v>
      </c>
      <c r="J3" t="str">
        <f>J2&amp;","&amp;K3</f>
        <v>{"dy":1,"cd":"EN","cn":8},{"dy":2,"cd":"GO","cn":1200}</v>
      </c>
      <c r="K3" t="str">
        <f t="shared" ref="K3:K32" si="4">"{"""&amp;A$1&amp;""":"&amp;A3
&amp;","""&amp;H$1&amp;""":"""&amp;H3&amp;""""
&amp;","""&amp;I$1&amp;""":"&amp;I3&amp;"}"</f>
        <v>{"dy":2,"cd":"GO","cn":1200}</v>
      </c>
      <c r="O3" t="s">
        <v>69</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132</v>
      </c>
    </row>
    <row r="4" spans="1:29">
      <c r="A4">
        <v>3</v>
      </c>
      <c r="B4">
        <f t="shared" ca="1" si="1"/>
        <v>0.61508445405331136</v>
      </c>
      <c r="C4">
        <f t="shared" ca="1" si="0"/>
        <v>0.62986833243951168</v>
      </c>
      <c r="D4" t="str">
        <f t="shared" ca="1" si="2"/>
        <v>EN</v>
      </c>
      <c r="E4">
        <f t="shared" ca="1" si="3"/>
        <v>8</v>
      </c>
      <c r="F4" t="s">
        <v>131</v>
      </c>
      <c r="G4">
        <v>12</v>
      </c>
      <c r="H4" t="s">
        <v>131</v>
      </c>
      <c r="I4">
        <v>7</v>
      </c>
      <c r="J4" t="str">
        <f t="shared" ref="J4:J32" si="9">J3&amp;","&amp;K4</f>
        <v>{"dy":1,"cd":"EN","cn":8},{"dy":2,"cd":"GO","cn":1200},{"dy":3,"cd":"EN","cn":7}</v>
      </c>
      <c r="K4" t="str">
        <f t="shared" si="4"/>
        <v>{"dy":3,"cd":"EN","cn":7}</v>
      </c>
      <c r="O4" t="s">
        <v>99</v>
      </c>
      <c r="P4">
        <f t="shared" ca="1" si="5"/>
        <v>2</v>
      </c>
      <c r="Q4">
        <f t="shared" si="6"/>
        <v>5</v>
      </c>
      <c r="R4">
        <f t="shared" si="7"/>
        <v>22</v>
      </c>
      <c r="S4">
        <f>R4/Q4</f>
        <v>4.4000000000000004</v>
      </c>
      <c r="T4">
        <v>3</v>
      </c>
      <c r="U4">
        <v>6</v>
      </c>
      <c r="V4">
        <v>0</v>
      </c>
      <c r="X4">
        <v>3</v>
      </c>
      <c r="Y4">
        <v>0</v>
      </c>
      <c r="Z4">
        <v>2</v>
      </c>
      <c r="AA4">
        <f t="shared" si="8"/>
        <v>6.6666666666666666E-2</v>
      </c>
      <c r="AB4">
        <f>AB3+AA3</f>
        <v>0.93333333333333335</v>
      </c>
      <c r="AC4" t="s">
        <v>134</v>
      </c>
    </row>
    <row r="5" spans="1:29">
      <c r="A5">
        <v>4</v>
      </c>
      <c r="B5">
        <f t="shared" ca="1" si="1"/>
        <v>0.13150036420623923</v>
      </c>
      <c r="C5">
        <f t="shared" ca="1" si="0"/>
        <v>0.44892351248326512</v>
      </c>
      <c r="D5" t="str">
        <f t="shared" ca="1" si="2"/>
        <v>GO</v>
      </c>
      <c r="E5">
        <f t="shared" ca="1" si="3"/>
        <v>1800</v>
      </c>
      <c r="F5" t="s">
        <v>129</v>
      </c>
      <c r="G5">
        <v>1000</v>
      </c>
      <c r="H5" t="s">
        <v>129</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0.85676243309243205</v>
      </c>
      <c r="C6">
        <f t="shared" ca="1" si="0"/>
        <v>0.68195858134484755</v>
      </c>
      <c r="D6" t="str">
        <f t="shared" ca="1" si="2"/>
        <v>EN</v>
      </c>
      <c r="E6">
        <f t="shared" ca="1" si="3"/>
        <v>8</v>
      </c>
      <c r="F6" t="s">
        <v>131</v>
      </c>
      <c r="G6">
        <v>5</v>
      </c>
      <c r="H6" t="s">
        <v>131</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0.79799251340870148</v>
      </c>
      <c r="C7">
        <f t="shared" ca="1" si="0"/>
        <v>0.23302904139014036</v>
      </c>
      <c r="D7" t="str">
        <f t="shared" ca="1" si="2"/>
        <v>GO</v>
      </c>
      <c r="E7">
        <f t="shared" ca="1" si="3"/>
        <v>1200</v>
      </c>
      <c r="F7" t="s">
        <v>129</v>
      </c>
      <c r="G7">
        <v>900</v>
      </c>
      <c r="H7" t="s">
        <v>129</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0.28025626953621141</v>
      </c>
      <c r="C8">
        <f t="shared" ca="1" si="0"/>
        <v>0.70992690582675799</v>
      </c>
      <c r="D8" t="str">
        <f t="shared" ca="1" si="2"/>
        <v>EN</v>
      </c>
      <c r="E8">
        <f t="shared" ca="1" si="3"/>
        <v>8</v>
      </c>
      <c r="F8" t="s">
        <v>131</v>
      </c>
      <c r="G8">
        <v>6</v>
      </c>
      <c r="H8" t="s">
        <v>131</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0.84940597570950371</v>
      </c>
      <c r="C9">
        <f t="shared" ca="1" si="0"/>
        <v>0.40552010104264169</v>
      </c>
      <c r="D9" t="str">
        <f t="shared" ca="1" si="2"/>
        <v>GO</v>
      </c>
      <c r="E9">
        <f t="shared" ca="1" si="3"/>
        <v>1700</v>
      </c>
      <c r="F9" t="s">
        <v>133</v>
      </c>
      <c r="G9">
        <v>3</v>
      </c>
      <c r="H9" t="s">
        <v>129</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0.47181398063786517</v>
      </c>
      <c r="C10">
        <f t="shared" ca="1" si="0"/>
        <v>0.17500139923851354</v>
      </c>
      <c r="D10" t="str">
        <f t="shared" ca="1" si="2"/>
        <v>EN</v>
      </c>
      <c r="E10">
        <f t="shared" ca="1" si="3"/>
        <v>6</v>
      </c>
      <c r="F10" t="s">
        <v>129</v>
      </c>
      <c r="G10">
        <v>700</v>
      </c>
      <c r="H10" t="s">
        <v>133</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0.6871219310521105</v>
      </c>
      <c r="C11">
        <f t="shared" ca="1" si="0"/>
        <v>0.67577602926934144</v>
      </c>
      <c r="D11" t="str">
        <f t="shared" ca="1" si="2"/>
        <v>GO</v>
      </c>
      <c r="E11">
        <f t="shared" ca="1" si="3"/>
        <v>2500</v>
      </c>
      <c r="F11" t="s">
        <v>131</v>
      </c>
      <c r="G11">
        <v>10</v>
      </c>
      <c r="H11" t="s">
        <v>131</v>
      </c>
      <c r="I11">
        <v>6</v>
      </c>
      <c r="J11" t="str">
        <f t="shared" si="9"/>
        <v>{"dy":1,"cd":"EN","cn":8},{"dy":2,"cd":"GO","cn":1200},{"dy":3,"cd":"EN","cn":7},{"dy":4,"cd":"GO","cn":2600},{"dy":5,"cd":"EN","cn":6},{"dy":6,"cd":"GO","cn":1500},{"dy":7,"cd":"EN","cn":6},{"dy":8,"cd":"GO","cn":2300},{"dy":9,"cd":"DI","cn":4},{"dy":10,"cd":"EN","cn":6}</v>
      </c>
      <c r="K11" t="str">
        <f t="shared" si="4"/>
        <v>{"dy":10,"cd":"EN","cn":6}</v>
      </c>
    </row>
    <row r="12" spans="1:29">
      <c r="A12">
        <v>11</v>
      </c>
      <c r="B12">
        <f t="shared" ca="1" si="1"/>
        <v>0.81883242618131702</v>
      </c>
      <c r="C12">
        <f t="shared" ca="1" si="0"/>
        <v>0.18583476712260294</v>
      </c>
      <c r="D12" t="str">
        <f t="shared" ca="1" si="2"/>
        <v>EN</v>
      </c>
      <c r="E12">
        <f t="shared" ca="1" si="3"/>
        <v>6</v>
      </c>
      <c r="F12" t="s">
        <v>129</v>
      </c>
      <c r="G12">
        <v>1300</v>
      </c>
      <c r="H12" t="s">
        <v>129</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0.10061805357958387</v>
      </c>
      <c r="C13">
        <f t="shared" ca="1" si="0"/>
        <v>0.2706229980224244</v>
      </c>
      <c r="D13" t="str">
        <f t="shared" ca="1" si="2"/>
        <v>GO</v>
      </c>
      <c r="E13">
        <f t="shared" ca="1" si="3"/>
        <v>1300</v>
      </c>
      <c r="F13" t="s">
        <v>131</v>
      </c>
      <c r="G13">
        <v>6</v>
      </c>
      <c r="H13" t="s">
        <v>131</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5.3714184918935426E-2</v>
      </c>
      <c r="C14">
        <f t="shared" ca="1" si="0"/>
        <v>0.62751507353257829</v>
      </c>
      <c r="D14" t="str">
        <f t="shared" ca="1" si="2"/>
        <v>EN</v>
      </c>
      <c r="E14">
        <f t="shared" ca="1" si="3"/>
        <v>8</v>
      </c>
      <c r="F14" t="s">
        <v>129</v>
      </c>
      <c r="G14">
        <v>1200</v>
      </c>
      <c r="H14" t="s">
        <v>129</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0.62365948396514748</v>
      </c>
      <c r="C15">
        <f t="shared" ca="1" si="0"/>
        <v>0.60817826031089317</v>
      </c>
      <c r="D15" t="str">
        <f t="shared" ca="1" si="2"/>
        <v>GO</v>
      </c>
      <c r="E15">
        <f t="shared" ca="1" si="3"/>
        <v>2300</v>
      </c>
      <c r="F15" t="s">
        <v>131</v>
      </c>
      <c r="G15">
        <v>10</v>
      </c>
      <c r="H15" t="s">
        <v>133</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0.61096598473516961</v>
      </c>
      <c r="C16">
        <f t="shared" ca="1" si="0"/>
        <v>0.60492680937540777</v>
      </c>
      <c r="D16" t="str">
        <f t="shared" ca="1" si="2"/>
        <v>EN</v>
      </c>
      <c r="E16">
        <f t="shared" ca="1" si="3"/>
        <v>8</v>
      </c>
      <c r="F16" t="s">
        <v>129</v>
      </c>
      <c r="G16">
        <v>1000</v>
      </c>
      <c r="H16" t="s">
        <v>129</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0.4248617335817948</v>
      </c>
      <c r="C17">
        <f t="shared" ca="1" si="0"/>
        <v>0.1788256812272323</v>
      </c>
      <c r="D17" t="str">
        <f t="shared" ca="1" si="2"/>
        <v>GO</v>
      </c>
      <c r="E17">
        <f t="shared" ca="1" si="3"/>
        <v>1000</v>
      </c>
      <c r="F17" t="s">
        <v>131</v>
      </c>
      <c r="G17">
        <v>8</v>
      </c>
      <c r="H17" t="s">
        <v>131</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0.91888593511850181</v>
      </c>
      <c r="C18">
        <f t="shared" ca="1" si="0"/>
        <v>0.57552915676923866</v>
      </c>
      <c r="D18" t="str">
        <f t="shared" ca="1" si="2"/>
        <v>DI</v>
      </c>
      <c r="E18">
        <f t="shared" ca="1" si="3"/>
        <v>5</v>
      </c>
      <c r="F18" t="s">
        <v>129</v>
      </c>
      <c r="G18">
        <v>800</v>
      </c>
      <c r="H18" t="s">
        <v>133</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0.56517212626609481</v>
      </c>
      <c r="C19">
        <f t="shared" ca="1" si="0"/>
        <v>0.97311077671444857</v>
      </c>
      <c r="D19" t="str">
        <f t="shared" ca="1" si="2"/>
        <v>EN</v>
      </c>
      <c r="E19">
        <f t="shared" ca="1" si="3"/>
        <v>9</v>
      </c>
      <c r="F19" t="s">
        <v>131</v>
      </c>
      <c r="G19">
        <v>6</v>
      </c>
      <c r="H19" t="s">
        <v>129</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0.21503731796379555</v>
      </c>
      <c r="C20">
        <f t="shared" ca="1" si="0"/>
        <v>0.17297136068970731</v>
      </c>
      <c r="D20" t="str">
        <f t="shared" ca="1" si="2"/>
        <v>GO</v>
      </c>
      <c r="E20">
        <f t="shared" ca="1" si="3"/>
        <v>1000</v>
      </c>
      <c r="F20" t="s">
        <v>129</v>
      </c>
      <c r="G20">
        <v>900</v>
      </c>
      <c r="H20" t="s">
        <v>131</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0.79226286114169253</v>
      </c>
      <c r="C21">
        <f t="shared" ca="1" si="0"/>
        <v>0.2359562597230882</v>
      </c>
      <c r="D21" t="str">
        <f t="shared" ca="1" si="2"/>
        <v>EN</v>
      </c>
      <c r="E21">
        <f t="shared" ca="1" si="3"/>
        <v>6</v>
      </c>
      <c r="F21" t="s">
        <v>131</v>
      </c>
      <c r="G21">
        <v>7</v>
      </c>
      <c r="H21" t="s">
        <v>129</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8.7930286609831487E-2</v>
      </c>
      <c r="C22">
        <f t="shared" ca="1" si="0"/>
        <v>0.27363641840968933</v>
      </c>
      <c r="D22" t="str">
        <f t="shared" ca="1" si="2"/>
        <v>GO</v>
      </c>
      <c r="E22">
        <f t="shared" ca="1" si="3"/>
        <v>1300</v>
      </c>
      <c r="F22" t="s">
        <v>133</v>
      </c>
      <c r="G22">
        <v>4</v>
      </c>
      <c r="H22" t="s">
        <v>131</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7.2096042963150975E-2</v>
      </c>
      <c r="C23">
        <f t="shared" ca="1" si="0"/>
        <v>0.64111693131593162</v>
      </c>
      <c r="D23" t="str">
        <f t="shared" ca="1" si="2"/>
        <v>EN</v>
      </c>
      <c r="E23">
        <f t="shared" ca="1" si="3"/>
        <v>8</v>
      </c>
      <c r="F23" t="s">
        <v>131</v>
      </c>
      <c r="G23">
        <v>10</v>
      </c>
      <c r="H23" t="s">
        <v>129</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0.94312832110523859</v>
      </c>
      <c r="C24">
        <f t="shared" ca="1" si="0"/>
        <v>0.60531410939719543</v>
      </c>
      <c r="D24" t="str">
        <f t="shared" ca="1" si="2"/>
        <v>DI</v>
      </c>
      <c r="E24">
        <f t="shared" ca="1" si="3"/>
        <v>5</v>
      </c>
      <c r="F24" t="s">
        <v>129</v>
      </c>
      <c r="G24">
        <v>800</v>
      </c>
      <c r="H24" t="s">
        <v>131</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0.3121500656133499</v>
      </c>
      <c r="C25">
        <f t="shared" ca="1" si="0"/>
        <v>8.7394190396248739E-2</v>
      </c>
      <c r="D25" t="str">
        <f t="shared" ca="1" si="2"/>
        <v>GO</v>
      </c>
      <c r="E25">
        <f t="shared" ca="1" si="3"/>
        <v>700</v>
      </c>
      <c r="F25" t="s">
        <v>131</v>
      </c>
      <c r="G25">
        <v>6</v>
      </c>
      <c r="H25" t="s">
        <v>133</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0.81803365739714473</v>
      </c>
      <c r="C26">
        <f t="shared" ca="1" si="0"/>
        <v>0.40798583535963051</v>
      </c>
      <c r="D26" t="str">
        <f t="shared" ca="1" si="2"/>
        <v>EN</v>
      </c>
      <c r="E26">
        <f t="shared" ca="1" si="3"/>
        <v>7</v>
      </c>
      <c r="F26" t="s">
        <v>129</v>
      </c>
      <c r="G26">
        <v>700</v>
      </c>
      <c r="H26" t="s">
        <v>129</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0.61064622485153708</v>
      </c>
      <c r="C27">
        <f t="shared" ca="1" si="0"/>
        <v>0.63495762311107484</v>
      </c>
      <c r="D27" t="str">
        <f t="shared" ca="1" si="2"/>
        <v>GO</v>
      </c>
      <c r="E27">
        <f t="shared" ca="1" si="3"/>
        <v>2400</v>
      </c>
      <c r="F27" t="s">
        <v>131</v>
      </c>
      <c r="G27">
        <v>9</v>
      </c>
      <c r="H27" t="s">
        <v>131</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0.37509600545210309</v>
      </c>
      <c r="C28">
        <f t="shared" ca="1" si="0"/>
        <v>0.6178856000960038</v>
      </c>
      <c r="D28" t="str">
        <f t="shared" ca="1" si="2"/>
        <v>EN</v>
      </c>
      <c r="E28">
        <f t="shared" ca="1" si="3"/>
        <v>8</v>
      </c>
      <c r="F28" t="s">
        <v>129</v>
      </c>
      <c r="G28">
        <v>900</v>
      </c>
      <c r="H28" t="s">
        <v>133</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0.34662737915070696</v>
      </c>
      <c r="C29">
        <f t="shared" ca="1" si="0"/>
        <v>0.17317962328944914</v>
      </c>
      <c r="D29" t="str">
        <f t="shared" ca="1" si="2"/>
        <v>GO</v>
      </c>
      <c r="E29">
        <f t="shared" ca="1" si="3"/>
        <v>1000</v>
      </c>
      <c r="F29" t="s">
        <v>131</v>
      </c>
      <c r="G29">
        <v>5</v>
      </c>
      <c r="H29" t="s">
        <v>129</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0.86963910869452488</v>
      </c>
      <c r="C30">
        <f t="shared" ca="1" si="0"/>
        <v>0.91618431173850912</v>
      </c>
      <c r="D30" t="str">
        <f t="shared" ca="1" si="2"/>
        <v>EN</v>
      </c>
      <c r="E30">
        <f t="shared" ca="1" si="3"/>
        <v>9</v>
      </c>
      <c r="F30" t="s">
        <v>129</v>
      </c>
      <c r="G30">
        <v>1000</v>
      </c>
      <c r="H30" t="s">
        <v>131</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0.59466469659054688</v>
      </c>
      <c r="C31">
        <f t="shared" ca="1" si="0"/>
        <v>0.21201083155159384</v>
      </c>
      <c r="D31" t="str">
        <f t="shared" ca="1" si="2"/>
        <v>GO</v>
      </c>
      <c r="E31">
        <f t="shared" ca="1" si="3"/>
        <v>1100</v>
      </c>
      <c r="F31" t="s">
        <v>131</v>
      </c>
      <c r="G31">
        <v>6</v>
      </c>
      <c r="H31" t="s">
        <v>129</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0.71029736895617723</v>
      </c>
      <c r="C32">
        <f t="shared" ca="1" si="0"/>
        <v>0.18568916282159986</v>
      </c>
      <c r="D32" t="str">
        <f t="shared" ca="1" si="2"/>
        <v>EN</v>
      </c>
      <c r="E32">
        <f t="shared" ca="1" si="3"/>
        <v>6</v>
      </c>
      <c r="F32" t="s">
        <v>129</v>
      </c>
      <c r="G32">
        <v>800</v>
      </c>
      <c r="H32" t="s">
        <v>131</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tabSelected="1" workbookViewId="0">
      <pane xSplit="2" ySplit="1" topLeftCell="AJ2" activePane="bottomRight" state="frozen"/>
      <selection pane="topRight" activeCell="C1" sqref="C1"/>
      <selection pane="bottomLeft" activeCell="A2" sqref="A2"/>
      <selection pane="bottomRight" activeCell="BC2" sqref="BC2"/>
    </sheetView>
    <sheetView workbookViewId="1">
      <pane xSplit="2" ySplit="1" topLeftCell="C2" activePane="bottomRight" state="frozen"/>
      <selection pane="topRight" activeCell="C1" sqref="C1"/>
      <selection pane="bottomLeft" activeCell="A2" sqref="A2"/>
      <selection pane="bottomRight" activeCell="P13" sqref="P13"/>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320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IF(SUM(IF(AH:AH="슬롯타입이상",1,0))&gt;0,"타입확인","vl")</f>
        <v>vl</v>
      </c>
      <c r="AD1" s="3" t="str">
        <f t="array" aca="1" ref="AD1" ca="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298</v>
      </c>
      <c r="BM1" t="s">
        <v>299</v>
      </c>
      <c r="BN1">
        <v>0</v>
      </c>
      <c r="BO1" t="s">
        <v>302</v>
      </c>
      <c r="BP1" t="s">
        <v>303</v>
      </c>
      <c r="BQ1" t="str">
        <f ca="1">IF(COUNTA(BT:BT)&lt;&gt;COUNTA([1]EquipTable!$A:$A),"수량이상","누적")</f>
        <v>누적</v>
      </c>
      <c r="BR1" t="s">
        <v>300</v>
      </c>
      <c r="BS1" t="s">
        <v>301</v>
      </c>
      <c r="BT1" t="s">
        <v>148</v>
      </c>
      <c r="BV1" t="s">
        <v>124</v>
      </c>
      <c r="BW1">
        <v>0</v>
      </c>
      <c r="BX1" t="str">
        <f ca="1">IF(COUNTA(BY:BY)&lt;&gt;COUNTA([2]ActorTable!$A:$A),"수량이상","누적")</f>
        <v>누적</v>
      </c>
      <c r="BY1" t="s">
        <v>170</v>
      </c>
      <c r="BZ1" t="s">
        <v>153</v>
      </c>
      <c r="CB1" t="s">
        <v>169</v>
      </c>
    </row>
    <row r="2" spans="1:80">
      <c r="A2">
        <v>1</v>
      </c>
      <c r="B2">
        <v>0</v>
      </c>
      <c r="C2">
        <f t="shared" ref="C2:C65" si="0">IF(B2&lt;=9,0,
IF(B2=10,1,2))</f>
        <v>0</v>
      </c>
      <c r="D2">
        <f t="shared" ref="D2:I11" ca="1" si="1">RAND()</f>
        <v>0.6966099981659255</v>
      </c>
      <c r="E2">
        <f t="shared" ca="1" si="1"/>
        <v>0.27243942806263233</v>
      </c>
      <c r="F2">
        <f t="shared" ca="1" si="1"/>
        <v>0.86500695118938675</v>
      </c>
      <c r="G2">
        <f t="shared" ca="1" si="1"/>
        <v>8.2511575199289755E-2</v>
      </c>
      <c r="H2">
        <f t="shared" ca="1" si="1"/>
        <v>0.96763865805461013</v>
      </c>
      <c r="I2">
        <f t="shared" ca="1" si="1"/>
        <v>0.81642272137530569</v>
      </c>
      <c r="M2" t="str">
        <f t="shared" ref="M2:M65" ca="1" si="2">IF(LEN(J2)&lt;&gt;0,J2,VLOOKUP(D2+$B2,$BH:$BI,MATCH($BI$1,$BH$1:$BI$1,0),1))</f>
        <v>지정 장비</v>
      </c>
      <c r="N2" t="str">
        <f t="shared" ref="N2:N65" ca="1" si="3">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PP",IF(ISERROR(FIND("지정 캐릭터 LBP",$M2)),0,1)),
  IF(AND(OR($B2=10,$B2=11),$M2=OFFSET($M2,-1,0)),OFFSET(N2,-1,0),VLOOKUP($E2,$BX:$BY,MATCH($BY$1,$BX$1:$BY$1,0),1)),
IF(OR($M2="안 지정 캐릭터 영웅등급",$M2="안 지정 캐릭터 PP 일반등급",$M2="안 지정 캐릭터 PP 영웅등급"),
  IF(AND(OR($B2=10,$B2=11),$M2=OFFSET($M2,-1,0)),OFFSET(N2,-1,0),INT($E2*100000)),
"그외없음"))))))</f>
        <v>Equip2102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캐릭터",IF(ISERROR(FIND("지정 캐릭터 LBP",$M2)),0,1)),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IF($O2&lt;=15,1,1+($O2-15)^0.5/8)*CHOOSE(MID($N2,7,1)+1,1,1.25,2)*(VLOOKUP($M2,$AN:$BA,MATCH($AY$1,$AN$1:$BA$1,0),0)+$I2*(VLOOKUP($M2,$AN:$BA,MATCH($AZ$1,$AN$1:$BA$1,0),0)-VLOOKUP($M2,$AN:$BA,MATCH($AY$1,$AN$1:$BA$1,0),0))))),
IF(OR($M2="안 지정 캐릭터 PP 일반등급",$M2="안 지정 캐릭터 PP 영웅등급"),
  IF(AND(OR($B2=10,$B2=11),$M2=OFFSET($M2,-1,0)),OFFSET(R2,-1,0),
    $O2*VLOOKUP($M2,$AN:$BA,MATCH($AX$1,$AN$1:$BA$1,0),0)),
"그외없음")))))))</f>
        <v>1400</v>
      </c>
      <c r="S2" t="str">
        <f ca="1">IF(OR(ISNUMBER(N2),N2="삭제"),"",
IF(LEFT(N2,5)="Equip",
  IF($BN$1&lt;VLOOKUP(N2,[1]EquipTable!$1:$1048576,MATCH("업데이트순번",[1]EquipTable!$1:$1,0),0),"업데이트순번이상",""),
IF(LEFT(N2,5)="Actor",
  IF($BW$1&lt;VLOOKUP(N2,[2]ActorTable!$1:$1048576,MATCH("업데이트순번",[2]ActorTable!$1:$1,0),0),"업데이트순번이상",""),
"그외없음")))</f>
        <v/>
      </c>
      <c r="T2">
        <f t="shared" ref="T2:T65" ca="1" si="5">IF(OR(ISNUMBER(N2),N2="삭제"),0,
IF(LEFT(N2,5)="Equip",IF(MID(N2,7,1)="4",1,0),
IF(LEFT(N2,5)="Actor",IF(MID(N2,7,1)="2",1,0),
"그외없음")))</f>
        <v>0</v>
      </c>
      <c r="U2" t="s">
        <v>83</v>
      </c>
      <c r="V2" t="s">
        <v>282</v>
      </c>
      <c r="W2">
        <v>1</v>
      </c>
      <c r="X2" t="s">
        <v>129</v>
      </c>
      <c r="Z2">
        <v>7500</v>
      </c>
      <c r="AA2" t="str">
        <f t="shared" ref="AA2:AA65" ca="1" si="6">IF(ISBLANK(AB2),"",
VLOOKUP(AB2,OFFSET(INDIRECT("$A:$B"),0,MATCH(AB$1&amp;"_Verify",INDIRECT("$1:$1"),0)-1),2,0)
)</f>
        <v>fe</v>
      </c>
      <c r="AB2" t="s">
        <v>83</v>
      </c>
      <c r="AC2" t="s">
        <v>291</v>
      </c>
      <c r="AD2">
        <v>1</v>
      </c>
      <c r="AE2" t="s">
        <v>133</v>
      </c>
      <c r="AG2">
        <v>4</v>
      </c>
      <c r="AH2" t="str">
        <f t="shared" ref="AH2:AH65" si="7">IF(ISBLANK($AB2),"",
IF(AND($B2&gt;=VLOOKUP($AB2,$AN:$AQ,3,0),$B2&lt;=VLOOKUP($AB2,$AN:$AQ,4,0)),"","슬롯타입이상"))</f>
        <v/>
      </c>
      <c r="AI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IFERROR(VLOOKUP(AC2,[2]ActorTable!$A:$G,MATCH("이름참고",[2]ActorTable!$1:$1,0),0),"캐릭터없음"),
"")))))</f>
        <v>사파이어 대거</v>
      </c>
      <c r="AJ2">
        <v>1</v>
      </c>
      <c r="AK2" t="str">
        <f ca="1">AL2</f>
        <v>{"dy":1,"sl":0,"tp":"fe","vl":"Equip1201","cn":1,"pt":"DI","pr":4}</v>
      </c>
      <c r="AL2" t="str">
        <f t="shared" ref="AL2:AL65" ca="1" si="8">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t="shared" ref="AR2:AR15" ca="1" si="9">COUNTIF(M:M,AN2)</f>
        <v>138</v>
      </c>
      <c r="AS2">
        <f t="shared" ref="AS2:AS15" si="10">COUNTIF(AB:AB,AN2)</f>
        <v>137</v>
      </c>
      <c r="AT2">
        <f t="shared" ref="AT2:AT15" ca="1" si="11">COUNTIFS(M:M,AN2,T:T,1)</f>
        <v>4</v>
      </c>
      <c r="BC2" t="str">
        <f ca="1">"["&amp;
IF(LEFT(OFFSET(AK1,COUNTA(AK:AK)-1,0),1)=",",SUBSTITUTE(OFFSET(AK1,COUNTA(AK:AK)-1,0),",","",1),OFFSET(AK1,COUNTA(AK:AK)-1,0))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dy":31,"sl":11}]</v>
      </c>
      <c r="BE2">
        <v>0</v>
      </c>
      <c r="BF2">
        <v>15</v>
      </c>
      <c r="BG2">
        <f t="shared" ref="BG2:BG14" si="12">BF2/SUMIF(BE:BE,BE2,BF:BF)</f>
        <v>0.88235294117647056</v>
      </c>
      <c r="BH2">
        <v>0</v>
      </c>
      <c r="BI2" t="s">
        <v>83</v>
      </c>
      <c r="BK2">
        <f ca="1">IF(VLOOKUP($BT2,[1]EquipTable!$1:$1048576,MATCH("업데이트순번",[1]EquipTable!$1:$1,0),0)&lt;=$BN$1,1,0)
*IF(MID(BT2,7,1)="4",0.1,1)</f>
        <v>1</v>
      </c>
      <c r="BL2">
        <f ca="1">IF(VLOOKUP($BT2,[1]EquipTable!$1:$1048576,MATCH("업데이트순번",[1]EquipTable!$1:$1,0),0)&lt;=$BN$1,1,0)
*IF(MID(BT2,7,1)="4",0.1,1)
*IF(AND(MID(BT2,7,1)&lt;&gt;"4",OR(MID(BT2,6,1)="6",MID(BT2,6,1)="7")),3,1)</f>
        <v>1</v>
      </c>
      <c r="BM2">
        <f ca="1">IF(VLOOKUP($BT2,[1]EquipTable!$1:$1048576,MATCH("업데이트순번",[1]EquipTable!$1:$1,0),0)&lt;=$BN$1,1,0)
*IF(MID(BT2,7,1)="4",0.1,1)
*IF(AND(MID(BT2,7,1)&lt;&gt;"4",MID(BT2,6,1)="8"),4,1)</f>
        <v>1</v>
      </c>
      <c r="BN2">
        <f ca="1">BK2/SUM(BK:BK)</f>
        <v>1.3550135501355014E-2</v>
      </c>
      <c r="BO2">
        <f ca="1">BL2/SUM(BL:BL)</f>
        <v>9.4517958412098316E-3</v>
      </c>
      <c r="BP2">
        <f ca="1">BM2/SUM(BM:BM)</f>
        <v>1.0224948875255624E-2</v>
      </c>
      <c r="BQ2">
        <v>0</v>
      </c>
      <c r="BR2">
        <v>0</v>
      </c>
      <c r="BS2">
        <v>0</v>
      </c>
      <c r="BT2" t="str">
        <f ca="1">OFFSET([1]EquipTable!$A$1,ROW()-1,0)</f>
        <v>Equip0001</v>
      </c>
      <c r="BV2">
        <f ca="1">IF(VLOOKUP($BY2,[2]ActorTable!$1:$1048576,MATCH("업데이트순번",[2]ActorTable!$1:$1,0),0)&lt;=$BW$1,1,0)
*IF(MID(BY2,7,1)="2",0.1,1)</f>
        <v>0.1</v>
      </c>
      <c r="BW2">
        <f ca="1">BV2/SUM(BV:BV)</f>
        <v>3.9215686274509803E-3</v>
      </c>
      <c r="BX2">
        <v>0</v>
      </c>
      <c r="BY2" t="str">
        <f ca="1">OFFSET([2]ActorTable!$A$1,ROW()-1,0)</f>
        <v>Actor0201</v>
      </c>
      <c r="BZ2" t="str">
        <f ca="1">VLOOKUP($BY2,[2]ActorTable!$1:$1048576,MATCH("이름참고",[2]ActorTable!$1:$1,0),0)</f>
        <v>간파울</v>
      </c>
      <c r="CB2" t="s">
        <v>171</v>
      </c>
    </row>
    <row r="3" spans="1:80">
      <c r="A3">
        <v>1</v>
      </c>
      <c r="B3">
        <v>1</v>
      </c>
      <c r="C3">
        <f t="shared" si="0"/>
        <v>0</v>
      </c>
      <c r="D3">
        <f t="shared" ca="1" si="1"/>
        <v>0.19125083773058305</v>
      </c>
      <c r="E3">
        <f t="shared" ca="1" si="1"/>
        <v>0.40927779216209959</v>
      </c>
      <c r="F3">
        <f t="shared" ca="1" si="1"/>
        <v>0.90652201881696048</v>
      </c>
      <c r="G3">
        <f t="shared" ca="1" si="1"/>
        <v>0.83038273583700362</v>
      </c>
      <c r="H3">
        <f t="shared" ca="1" si="1"/>
        <v>0.36589791536495186</v>
      </c>
      <c r="I3">
        <f t="shared" ca="1" si="1"/>
        <v>0.43478771771921199</v>
      </c>
      <c r="M3" t="str">
        <f t="shared" ca="1" si="2"/>
        <v>지정 장비</v>
      </c>
      <c r="N3" t="str">
        <f t="shared" ca="1" si="3"/>
        <v>Equip3202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캐릭터",IF(ISERROR(FIND("지정 캐릭터 LBP",$M3)),0,1)),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IF($O3&lt;=15,1,1+($O3-15)^0.5/8)*CHOOSE(MID($N3,7,1)+1,1,1.25,2)*(VLOOKUP($M3,$AN:$BA,MATCH($AY$1,$AN$1:$BA$1,0),0)+$I3*(VLOOKUP($M3,$AN:$BA,MATCH($AZ$1,$AN$1:$BA$1,0),0)-VLOOKUP($M3,$AN:$BA,MATCH($AY$1,$AN$1:$BA$1,0),0))))),
IF(OR($M3="안 지정 캐릭터 PP 일반등급",$M3="안 지정 캐릭터 PP 영웅등급"),
  IF(AND(OR($B3=10,$B3=11),$M3=OFFSET($M3,-1,0)),OFFSET(R3,-1,0),
    $O3*VLOOKUP($M3,$AN:$BA,MATCH($AX$1,$AN$1:$BA$1,0),0)),
"그외없음")))))))</f>
        <v>2900</v>
      </c>
      <c r="S3" t="str">
        <f ca="1">IF(OR(ISNUMBER(N3),N3="삭제"),"",
IF(LEFT(N3,5)="Equip",
  IF($BN$1&lt;VLOOKUP(N3,[1]EquipTable!$1:$1048576,MATCH("업데이트순번",[1]EquipTable!$1:$1,0),0),"업데이트순번이상",""),
IF(LEFT(N3,5)="Actor",
  IF($BW$1&lt;VLOOKUP(N3,[2]ActorTable!$1:$1048576,MATCH("업데이트순번",[2]ActorTable!$1:$1,0),0),"업데이트순번이상",""),
"그외없음")))</f>
        <v/>
      </c>
      <c r="T3">
        <f t="shared" ca="1" si="5"/>
        <v>0</v>
      </c>
      <c r="U3" t="s">
        <v>83</v>
      </c>
      <c r="V3" t="s">
        <v>112</v>
      </c>
      <c r="W3">
        <v>1</v>
      </c>
      <c r="X3" t="s">
        <v>129</v>
      </c>
      <c r="Z3">
        <v>3600</v>
      </c>
      <c r="AA3" t="str">
        <f t="shared" ca="1" si="6"/>
        <v>fe</v>
      </c>
      <c r="AB3" t="s">
        <v>83</v>
      </c>
      <c r="AC3" t="s">
        <v>192</v>
      </c>
      <c r="AD3">
        <v>1</v>
      </c>
      <c r="AE3" t="s">
        <v>133</v>
      </c>
      <c r="AG3">
        <v>89</v>
      </c>
      <c r="AH3" t="str">
        <f t="shared" si="7"/>
        <v/>
      </c>
      <c r="AI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IFERROR(VLOOKUP(AC3,[2]ActorTable!$A:$G,MATCH("이름참고",[2]ActorTable!$1:$1,0),0),"캐릭터없음"),
"")))))</f>
        <v>풀메탈 소드</v>
      </c>
      <c r="AJ3">
        <v>1</v>
      </c>
      <c r="AK3" t="str">
        <f t="shared" ref="AK3:AK66" ca="1" si="13">AK2&amp;IF(LEN(AL3)=0,"",","&amp;AL3)</f>
        <v>{"dy":1,"sl":0,"tp":"fe","vl":"Equip1201","cn":1,"pt":"DI","pr":4},{"dy":1,"sl":1,"tp":"fe","vl":"Equip8301","cn":1,"pt":"DI","pr":89}</v>
      </c>
      <c r="AL3" t="str">
        <f t="shared" ca="1" si="8"/>
        <v>{"dy":1,"sl":1,"tp":"fe","vl":"Equip8301","cn":1,"pt":"DI","pr":89}</v>
      </c>
      <c r="AN3" t="s">
        <v>84</v>
      </c>
      <c r="AO3" t="s">
        <v>72</v>
      </c>
      <c r="AP3">
        <v>0</v>
      </c>
      <c r="AQ3">
        <v>7</v>
      </c>
      <c r="AR3">
        <f t="shared" ca="1" si="9"/>
        <v>1</v>
      </c>
      <c r="AS3">
        <f t="shared" si="10"/>
        <v>1</v>
      </c>
      <c r="AT3">
        <f t="shared" ca="1" si="11"/>
        <v>0</v>
      </c>
      <c r="AX3">
        <v>29</v>
      </c>
      <c r="BE3">
        <v>0</v>
      </c>
      <c r="BF3">
        <v>1</v>
      </c>
      <c r="BG3">
        <f t="shared" si="12"/>
        <v>5.8823529411764705E-2</v>
      </c>
      <c r="BH3">
        <f>BH2+BG2</f>
        <v>0.88235294117647056</v>
      </c>
      <c r="BI3" t="s">
        <v>84</v>
      </c>
      <c r="BK3">
        <f ca="1">IF(VLOOKUP($BT3,[1]EquipTable!$1:$1048576,MATCH("업데이트순번",[1]EquipTable!$1:$1,0),0)&lt;=$BN$1,1,0)
*IF(MID(BT3,7,1)="4",0.1,1)</f>
        <v>1</v>
      </c>
      <c r="BL3">
        <f ca="1">IF(VLOOKUP($BT3,[1]EquipTable!$1:$1048576,MATCH("업데이트순번",[1]EquipTable!$1:$1,0),0)&lt;=$BN$1,1,0)
*IF(MID(BT3,7,1)="4",0.1,1)
*IF(AND(MID(BT3,7,1)&lt;&gt;"4",OR(MID(BT3,6,1)="6",MID(BT3,6,1)="7")),3,1)</f>
        <v>1</v>
      </c>
      <c r="BM3">
        <f ca="1">IF(VLOOKUP($BT3,[1]EquipTable!$1:$1048576,MATCH("업데이트순번",[1]EquipTable!$1:$1,0),0)&lt;=$BN$1,1,0)
*IF(MID(BT3,7,1)="4",0.1,1)
*IF(AND(MID(BT3,7,1)&lt;&gt;"4",MID(BT3,6,1)="8"),4,1)</f>
        <v>1</v>
      </c>
      <c r="BN3">
        <f t="shared" ref="BN3:BN66" ca="1" si="14">BK3/SUM(BK:BK)</f>
        <v>1.3550135501355014E-2</v>
      </c>
      <c r="BO3">
        <f t="shared" ref="BO3:BO66" ca="1" si="15">BL3/SUM(BL:BL)</f>
        <v>9.4517958412098316E-3</v>
      </c>
      <c r="BP3">
        <f t="shared" ref="BP3:BP66" ca="1" si="16">BM3/SUM(BM:BM)</f>
        <v>1.0224948875255624E-2</v>
      </c>
      <c r="BQ3">
        <f t="shared" ref="BQ3:BS66" ca="1" si="17">BQ2+BN2</f>
        <v>1.3550135501355014E-2</v>
      </c>
      <c r="BR3">
        <f t="shared" ca="1" si="17"/>
        <v>9.4517958412098316E-3</v>
      </c>
      <c r="BS3">
        <f t="shared" ca="1" si="17"/>
        <v>1.0224948875255624E-2</v>
      </c>
      <c r="BT3" t="str">
        <f ca="1">OFFSET([1]EquipTable!$A$1,ROW()-1,0)</f>
        <v>Equip0002</v>
      </c>
      <c r="BV3">
        <f ca="1">IF(VLOOKUP($BY3,[2]ActorTable!$1:$1048576,MATCH("업데이트순번",[2]ActorTable!$1:$1,0),0)&lt;=$BW$1,1,0)
*IF(MID(BY3,7,1)="2",0.1,1)</f>
        <v>1</v>
      </c>
      <c r="BW3">
        <f t="shared" ref="BW3:BW45" ca="1" si="18">BV3/SUM(BV:BV)</f>
        <v>3.9215686274509796E-2</v>
      </c>
      <c r="BX3">
        <f t="shared" ref="BX3:BX45" ca="1" si="19">BX2+BW2</f>
        <v>3.9215686274509803E-3</v>
      </c>
      <c r="BY3" t="str">
        <f ca="1">OFFSET([2]ActorTable!$A$1,ROW()-1,0)</f>
        <v>Actor1002</v>
      </c>
      <c r="BZ3" t="str">
        <f ca="1">VLOOKUP($BY3,[2]ActorTable!$1:$1048576,MATCH("이름참고",[2]ActorTable!$1:$1,0),0)</f>
        <v>소하</v>
      </c>
    </row>
    <row r="4" spans="1:80">
      <c r="A4">
        <v>1</v>
      </c>
      <c r="B4">
        <v>2</v>
      </c>
      <c r="C4">
        <f t="shared" si="0"/>
        <v>0</v>
      </c>
      <c r="D4">
        <f t="shared" ca="1" si="1"/>
        <v>0.49159050180963548</v>
      </c>
      <c r="E4">
        <f t="shared" ca="1" si="1"/>
        <v>1.2136195880539047E-2</v>
      </c>
      <c r="F4">
        <f t="shared" ca="1" si="1"/>
        <v>0.88788669182696234</v>
      </c>
      <c r="G4">
        <f t="shared" ca="1" si="1"/>
        <v>0.1850061437743894</v>
      </c>
      <c r="H4">
        <f t="shared" ca="1" si="1"/>
        <v>5.8924193072635078E-2</v>
      </c>
      <c r="I4">
        <f t="shared" ca="1" si="1"/>
        <v>0.34642630675674557</v>
      </c>
      <c r="M4" t="str">
        <f t="shared" ca="1" si="2"/>
        <v>안 지정 캐릭터 PP 영웅등급</v>
      </c>
      <c r="N4">
        <f t="shared" ca="1" si="3"/>
        <v>1213</v>
      </c>
      <c r="O4">
        <f t="shared" ca="1" si="4"/>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캐릭터",IF(ISERROR(FIND("지정 캐릭터 LBP",$M4)),0,1)),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IF($O4&lt;=15,1,1+($O4-15)^0.5/8)*CHOOSE(MID($N4,7,1)+1,1,1.25,2)*(VLOOKUP($M4,$AN:$BA,MATCH($AY$1,$AN$1:$BA$1,0),0)+$I4*(VLOOKUP($M4,$AN:$BA,MATCH($AZ$1,$AN$1:$BA$1,0),0)-VLOOKUP($M4,$AN:$BA,MATCH($AY$1,$AN$1:$BA$1,0),0))))),
IF(OR($M4="안 지정 캐릭터 PP 일반등급",$M4="안 지정 캐릭터 PP 영웅등급"),
  IF(AND(OR($B4=10,$B4=11),$M4=OFFSET($M4,-1,0)),OFFSET(R4,-1,0),
    $O4*VLOOKUP($M4,$AN:$BA,MATCH($AX$1,$AN$1:$BA$1,0),0)),
"그외없음")))))))</f>
        <v>900</v>
      </c>
      <c r="S4" t="str">
        <f ca="1">IF(OR(ISNUMBER(N4),N4="삭제"),"",
IF(LEFT(N4,5)="Equip",
  IF($BN$1&lt;VLOOKUP(N4,[1]EquipTable!$1:$1048576,MATCH("업데이트순번",[1]EquipTable!$1:$1,0),0),"업데이트순번이상",""),
IF(LEFT(N4,5)="Actor",
  IF($BW$1&lt;VLOOKUP(N4,[2]ActorTable!$1:$1048576,MATCH("업데이트순번",[2]ActorTable!$1:$1,0),0),"업데이트순번이상",""),
"그외없음")))</f>
        <v/>
      </c>
      <c r="T4">
        <f t="shared" ca="1" si="5"/>
        <v>0</v>
      </c>
      <c r="U4" t="s">
        <v>92</v>
      </c>
      <c r="V4">
        <v>10396</v>
      </c>
      <c r="W4">
        <v>9</v>
      </c>
      <c r="X4" t="s">
        <v>129</v>
      </c>
      <c r="Z4">
        <v>900</v>
      </c>
      <c r="AA4" t="str">
        <f t="shared" ca="1" si="6"/>
        <v>uph</v>
      </c>
      <c r="AB4" t="s">
        <v>92</v>
      </c>
      <c r="AC4">
        <v>79030</v>
      </c>
      <c r="AD4">
        <v>13</v>
      </c>
      <c r="AE4" t="s">
        <v>129</v>
      </c>
      <c r="AG4">
        <v>1300</v>
      </c>
      <c r="AH4" t="str">
        <f t="shared" si="7"/>
        <v/>
      </c>
      <c r="AI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IFERROR(VLOOKUP(AC4,[2]ActorTable!$A:$G,MATCH("이름참고",[2]ActorTable!$1:$1,0),0),"캐릭터없음"),
"")))))</f>
        <v/>
      </c>
      <c r="AJ4">
        <v>1</v>
      </c>
      <c r="AK4" t="str">
        <f t="shared" ca="1" si="13"/>
        <v>{"dy":1,"sl":0,"tp":"fe","vl":"Equip1201","cn":1,"pt":"DI","pr":4},{"dy":1,"sl":1,"tp":"fe","vl":"Equip8301","cn":1,"pt":"DI","pr":89},{"dy":1,"sl":2,"tp":"uph","vl":"79030","cn":13,"pt":"GO","pr":1300}</v>
      </c>
      <c r="AL4" t="str">
        <f t="shared" ca="1" si="8"/>
        <v>{"dy":1,"sl":2,"tp":"uph","vl":"79030","cn":13,"pt":"GO","pr":1300}</v>
      </c>
      <c r="AN4" t="s">
        <v>85</v>
      </c>
      <c r="AO4" t="s">
        <v>73</v>
      </c>
      <c r="AP4">
        <v>0</v>
      </c>
      <c r="AQ4">
        <v>7</v>
      </c>
      <c r="AR4">
        <f t="shared" ca="1" si="9"/>
        <v>1</v>
      </c>
      <c r="AS4">
        <f t="shared" si="10"/>
        <v>1</v>
      </c>
      <c r="AT4">
        <f t="shared" ca="1" si="11"/>
        <v>0</v>
      </c>
      <c r="AX4">
        <v>149</v>
      </c>
      <c r="BC4" t="s">
        <v>200</v>
      </c>
      <c r="BE4">
        <v>0</v>
      </c>
      <c r="BF4">
        <v>1</v>
      </c>
      <c r="BG4">
        <f t="shared" si="12"/>
        <v>5.8823529411764705E-2</v>
      </c>
      <c r="BH4">
        <f>BH3+BG3</f>
        <v>0.94117647058823528</v>
      </c>
      <c r="BI4" t="s">
        <v>85</v>
      </c>
      <c r="BK4">
        <f ca="1">IF(VLOOKUP($BT4,[1]EquipTable!$1:$1048576,MATCH("업데이트순번",[1]EquipTable!$1:$1,0),0)&lt;=$BN$1,1,0)
*IF(MID(BT4,7,1)="4",0.1,1)</f>
        <v>1</v>
      </c>
      <c r="BL4">
        <f ca="1">IF(VLOOKUP($BT4,[1]EquipTable!$1:$1048576,MATCH("업데이트순번",[1]EquipTable!$1:$1,0),0)&lt;=$BN$1,1,0)
*IF(MID(BT4,7,1)="4",0.1,1)
*IF(AND(MID(BT4,7,1)&lt;&gt;"4",OR(MID(BT4,6,1)="6",MID(BT4,6,1)="7")),3,1)</f>
        <v>1</v>
      </c>
      <c r="BM4">
        <f ca="1">IF(VLOOKUP($BT4,[1]EquipTable!$1:$1048576,MATCH("업데이트순번",[1]EquipTable!$1:$1,0),0)&lt;=$BN$1,1,0)
*IF(MID(BT4,7,1)="4",0.1,1)
*IF(AND(MID(BT4,7,1)&lt;&gt;"4",MID(BT4,6,1)="8"),4,1)</f>
        <v>1</v>
      </c>
      <c r="BN4">
        <f t="shared" ca="1" si="14"/>
        <v>1.3550135501355014E-2</v>
      </c>
      <c r="BO4">
        <f t="shared" ca="1" si="15"/>
        <v>9.4517958412098316E-3</v>
      </c>
      <c r="BP4">
        <f t="shared" ca="1" si="16"/>
        <v>1.0224948875255624E-2</v>
      </c>
      <c r="BQ4">
        <f t="shared" ca="1" si="17"/>
        <v>2.7100271002710029E-2</v>
      </c>
      <c r="BR4">
        <f t="shared" ref="BR4:BR67" ca="1" si="20">BR3+BO3</f>
        <v>1.8903591682419663E-2</v>
      </c>
      <c r="BS4">
        <f t="shared" ref="BS4:BS67" ca="1" si="21">BS3+BP3</f>
        <v>2.0449897750511249E-2</v>
      </c>
      <c r="BT4" t="str">
        <f ca="1">OFFSET([1]EquipTable!$A$1,ROW()-1,0)</f>
        <v>Equip0101</v>
      </c>
      <c r="BV4">
        <f ca="1">IF(VLOOKUP($BY4,[2]ActorTable!$1:$1048576,MATCH("업데이트순번",[2]ActorTable!$1:$1,0),0)&lt;=$BW$1,1,0)
*IF(MID(BY4,7,1)="2",0.1,1)</f>
        <v>1</v>
      </c>
      <c r="BW4">
        <f t="shared" ca="1" si="18"/>
        <v>3.9215686274509796E-2</v>
      </c>
      <c r="BX4">
        <f t="shared" ca="1" si="19"/>
        <v>4.3137254901960777E-2</v>
      </c>
      <c r="BY4" t="str">
        <f ca="1">OFFSET([2]ActorTable!$A$1,ROW()-1,0)</f>
        <v>Actor2103</v>
      </c>
      <c r="BZ4" t="str">
        <f ca="1">VLOOKUP($BY4,[2]ActorTable!$1:$1048576,MATCH("이름참고",[2]ActorTable!$1:$1,0),0)</f>
        <v>데브샤</v>
      </c>
    </row>
    <row r="5" spans="1:80">
      <c r="A5">
        <v>1</v>
      </c>
      <c r="B5">
        <v>3</v>
      </c>
      <c r="C5">
        <f t="shared" si="0"/>
        <v>0</v>
      </c>
      <c r="D5">
        <f t="shared" ca="1" si="1"/>
        <v>0.97767429807258943</v>
      </c>
      <c r="E5">
        <f t="shared" ca="1" si="1"/>
        <v>0.93064438061236887</v>
      </c>
      <c r="F5">
        <f t="shared" ca="1" si="1"/>
        <v>0.44501779025466626</v>
      </c>
      <c r="G5">
        <f t="shared" ca="1" si="1"/>
        <v>0.65365480777960683</v>
      </c>
      <c r="H5">
        <f t="shared" ca="1" si="1"/>
        <v>0.49521487550805809</v>
      </c>
      <c r="I5">
        <f t="shared" ca="1" si="1"/>
        <v>0.50121762417716953</v>
      </c>
      <c r="M5" t="str">
        <f t="shared" ca="1" si="2"/>
        <v>안 지정 캐릭터 PP 일반등급</v>
      </c>
      <c r="N5">
        <f t="shared" ca="1" si="3"/>
        <v>93064</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캐릭터",IF(ISERROR(FIND("지정 캐릭터 LBP",$M5)),0,1)),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IF($O5&lt;=15,1,1+($O5-15)^0.5/8)*CHOOSE(MID($N5,7,1)+1,1,1.25,2)*(VLOOKUP($M5,$AN:$BA,MATCH($AY$1,$AN$1:$BA$1,0),0)+$I5*(VLOOKUP($M5,$AN:$BA,MATCH($AZ$1,$AN$1:$BA$1,0),0)-VLOOKUP($M5,$AN:$BA,MATCH($AY$1,$AN$1:$BA$1,0),0))))),
IF(OR($M5="안 지정 캐릭터 PP 일반등급",$M5="안 지정 캐릭터 PP 영웅등급"),
  IF(AND(OR($B5=10,$B5=11),$M5=OFFSET($M5,-1,0)),OFFSET(R5,-1,0),
    $O5*VLOOKUP($M5,$AN:$BA,MATCH($AX$1,$AN$1:$BA$1,0),0)),
"그외없음")))))))</f>
        <v>1400</v>
      </c>
      <c r="S5" t="str">
        <f ca="1">IF(OR(ISNUMBER(N5),N5="삭제"),"",
IF(LEFT(N5,5)="Equip",
  IF($BN$1&lt;VLOOKUP(N5,[1]EquipTable!$1:$1048576,MATCH("업데이트순번",[1]EquipTable!$1:$1,0),0),"업데이트순번이상",""),
IF(LEFT(N5,5)="Actor",
  IF($BW$1&lt;VLOOKUP(N5,[2]ActorTable!$1:$1048576,MATCH("업데이트순번",[2]ActorTable!$1:$1,0),0),"업데이트순번이상",""),
"그외없음")))</f>
        <v/>
      </c>
      <c r="T5">
        <f t="shared" ca="1" si="5"/>
        <v>0</v>
      </c>
      <c r="U5" t="s">
        <v>93</v>
      </c>
      <c r="V5">
        <v>4710</v>
      </c>
      <c r="W5">
        <v>9</v>
      </c>
      <c r="X5" t="s">
        <v>129</v>
      </c>
      <c r="Z5">
        <v>900</v>
      </c>
      <c r="AA5" t="str">
        <f t="shared" ca="1" si="6"/>
        <v>upn</v>
      </c>
      <c r="AB5" t="s">
        <v>93</v>
      </c>
      <c r="AC5">
        <v>51018</v>
      </c>
      <c r="AD5">
        <v>12</v>
      </c>
      <c r="AE5" t="s">
        <v>129</v>
      </c>
      <c r="AG5">
        <v>1200</v>
      </c>
      <c r="AH5" t="str">
        <f t="shared" si="7"/>
        <v/>
      </c>
      <c r="AI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IFERROR(VLOOKUP(AC5,[2]ActorTable!$A:$G,MATCH("이름참고",[2]ActorTable!$1:$1,0),0),"캐릭터없음"),
"")))))</f>
        <v/>
      </c>
      <c r="AJ5">
        <v>1</v>
      </c>
      <c r="AK5" t="str">
        <f t="shared" ca="1" si="13"/>
        <v>{"dy":1,"sl":0,"tp":"fe","vl":"Equip1201","cn":1,"pt":"DI","pr":4},{"dy":1,"sl":1,"tp":"fe","vl":"Equip8301","cn":1,"pt":"DI","pr":89},{"dy":1,"sl":2,"tp":"uph","vl":"79030","cn":13,"pt":"GO","pr":1300},{"dy":1,"sl":3,"tp":"upn","vl":"51018","cn":12,"pt":"GO","pr":1200}</v>
      </c>
      <c r="AL5" t="str">
        <f t="shared" ca="1" si="8"/>
        <v>{"dy":1,"sl":3,"tp":"upn","vl":"51018","cn":12,"pt":"GO","pr":1200}</v>
      </c>
      <c r="AN5" t="s">
        <v>86</v>
      </c>
      <c r="AO5" t="s">
        <v>74</v>
      </c>
      <c r="AP5">
        <v>8</v>
      </c>
      <c r="AQ5">
        <v>11</v>
      </c>
      <c r="AR5">
        <f t="shared" ca="1" si="9"/>
        <v>3</v>
      </c>
      <c r="AS5">
        <f t="shared" si="10"/>
        <v>3</v>
      </c>
      <c r="AT5">
        <f t="shared" ca="1" si="11"/>
        <v>3</v>
      </c>
      <c r="AX5">
        <v>1</v>
      </c>
      <c r="BC5">
        <f ca="1">LEN(BC2)</f>
        <v>19823</v>
      </c>
      <c r="BE5">
        <v>1</v>
      </c>
      <c r="BF5">
        <v>1</v>
      </c>
      <c r="BG5">
        <f t="shared" si="12"/>
        <v>1</v>
      </c>
      <c r="BH5">
        <f t="shared" ref="BH5:BH18" si="22">BH4+BG4</f>
        <v>1</v>
      </c>
      <c r="BI5" t="s">
        <v>142</v>
      </c>
      <c r="BK5">
        <f ca="1">IF(VLOOKUP($BT5,[1]EquipTable!$1:$1048576,MATCH("업데이트순번",[1]EquipTable!$1:$1,0),0)&lt;=$BN$1,1,0)
*IF(MID(BT5,7,1)="4",0.1,1)</f>
        <v>1</v>
      </c>
      <c r="BL5">
        <f ca="1">IF(VLOOKUP($BT5,[1]EquipTable!$1:$1048576,MATCH("업데이트순번",[1]EquipTable!$1:$1,0),0)&lt;=$BN$1,1,0)
*IF(MID(BT5,7,1)="4",0.1,1)
*IF(AND(MID(BT5,7,1)&lt;&gt;"4",OR(MID(BT5,6,1)="6",MID(BT5,6,1)="7")),3,1)</f>
        <v>1</v>
      </c>
      <c r="BM5">
        <f ca="1">IF(VLOOKUP($BT5,[1]EquipTable!$1:$1048576,MATCH("업데이트순번",[1]EquipTable!$1:$1,0),0)&lt;=$BN$1,1,0)
*IF(MID(BT5,7,1)="4",0.1,1)
*IF(AND(MID(BT5,7,1)&lt;&gt;"4",MID(BT5,6,1)="8"),4,1)</f>
        <v>1</v>
      </c>
      <c r="BN5">
        <f t="shared" ca="1" si="14"/>
        <v>1.3550135501355014E-2</v>
      </c>
      <c r="BO5">
        <f t="shared" ca="1" si="15"/>
        <v>9.4517958412098316E-3</v>
      </c>
      <c r="BP5">
        <f t="shared" ca="1" si="16"/>
        <v>1.0224948875255624E-2</v>
      </c>
      <c r="BQ5">
        <f t="shared" ca="1" si="17"/>
        <v>4.065040650406504E-2</v>
      </c>
      <c r="BR5">
        <f t="shared" ca="1" si="20"/>
        <v>2.8355387523629497E-2</v>
      </c>
      <c r="BS5">
        <f t="shared" ca="1" si="21"/>
        <v>3.0674846625766874E-2</v>
      </c>
      <c r="BT5" t="str">
        <f ca="1">OFFSET([1]EquipTable!$A$1,ROW()-1,0)</f>
        <v>Equip0102</v>
      </c>
      <c r="BV5">
        <f ca="1">IF(VLOOKUP($BY5,[2]ActorTable!$1:$1048576,MATCH("업데이트순번",[2]ActorTable!$1:$1,0),0)&lt;=$BW$1,1,0)
*IF(MID(BY5,7,1)="2",0.1,1)</f>
        <v>1</v>
      </c>
      <c r="BW5">
        <f t="shared" ca="1" si="18"/>
        <v>3.9215686274509796E-2</v>
      </c>
      <c r="BX5">
        <f t="shared" ca="1" si="19"/>
        <v>8.2352941176470573E-2</v>
      </c>
      <c r="BY5" t="str">
        <f ca="1">OFFSET([2]ActorTable!$A$1,ROW()-1,0)</f>
        <v>Actor0104</v>
      </c>
      <c r="BZ5" t="str">
        <f ca="1">VLOOKUP($BY5,[2]ActorTable!$1:$1048576,MATCH("이름참고",[2]ActorTable!$1:$1,0),0)</f>
        <v>베이</v>
      </c>
    </row>
    <row r="6" spans="1:80">
      <c r="A6">
        <v>1</v>
      </c>
      <c r="B6">
        <v>4</v>
      </c>
      <c r="C6">
        <f t="shared" si="0"/>
        <v>0</v>
      </c>
      <c r="D6">
        <f t="shared" ca="1" si="1"/>
        <v>0.59938541499841502</v>
      </c>
      <c r="E6">
        <f t="shared" ca="1" si="1"/>
        <v>0.79898036880828427</v>
      </c>
      <c r="F6">
        <f t="shared" ca="1" si="1"/>
        <v>0.95078091126062114</v>
      </c>
      <c r="G6">
        <f t="shared" ca="1" si="1"/>
        <v>0.12705019016824792</v>
      </c>
      <c r="H6">
        <f t="shared" ca="1" si="1"/>
        <v>0.59952474011425472</v>
      </c>
      <c r="I6">
        <f t="shared" ca="1" si="1"/>
        <v>0.26798694579485005</v>
      </c>
      <c r="M6" t="str">
        <f t="shared" ca="1" si="2"/>
        <v>안 지정 캐릭터 PP 일반등급</v>
      </c>
      <c r="N6">
        <f t="shared" ca="1" si="3"/>
        <v>79898</v>
      </c>
      <c r="O6">
        <f t="shared" ca="1" si="4"/>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캐릭터",IF(ISERROR(FIND("지정 캐릭터 LBP",$M6)),0,1)),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IF($O6&lt;=15,1,1+($O6-15)^0.5/8)*CHOOSE(MID($N6,7,1)+1,1,1.25,2)*(VLOOKUP($M6,$AN:$BA,MATCH($AY$1,$AN$1:$BA$1,0),0)+$I6*(VLOOKUP($M6,$AN:$BA,MATCH($AZ$1,$AN$1:$BA$1,0),0)-VLOOKUP($M6,$AN:$BA,MATCH($AY$1,$AN$1:$BA$1,0),0))))),
IF(OR($M6="안 지정 캐릭터 PP 일반등급",$M6="안 지정 캐릭터 PP 영웅등급"),
  IF(AND(OR($B6=10,$B6=11),$M6=OFFSET($M6,-1,0)),OFFSET(R6,-1,0),
    $O6*VLOOKUP($M6,$AN:$BA,MATCH($AX$1,$AN$1:$BA$1,0),0)),
"그외없음")))))))</f>
        <v>1300</v>
      </c>
      <c r="S6" t="str">
        <f ca="1">IF(OR(ISNUMBER(N6),N6="삭제"),"",
IF(LEFT(N6,5)="Equip",
  IF($BN$1&lt;VLOOKUP(N6,[1]EquipTable!$1:$1048576,MATCH("업데이트순번",[1]EquipTable!$1:$1,0),0),"업데이트순번이상",""),
IF(LEFT(N6,5)="Actor",
  IF($BW$1&lt;VLOOKUP(N6,[2]ActorTable!$1:$1048576,MATCH("업데이트순번",[2]ActorTable!$1:$1,0),0),"업데이트순번이상",""),
"그외없음")))</f>
        <v/>
      </c>
      <c r="T6">
        <f t="shared" ca="1" si="5"/>
        <v>0</v>
      </c>
      <c r="U6" t="s">
        <v>93</v>
      </c>
      <c r="V6">
        <v>13958</v>
      </c>
      <c r="W6">
        <v>9</v>
      </c>
      <c r="X6" t="s">
        <v>129</v>
      </c>
      <c r="Z6">
        <v>900</v>
      </c>
      <c r="AA6" t="str">
        <f t="shared" ca="1" si="6"/>
        <v>upn</v>
      </c>
      <c r="AB6" t="s">
        <v>93</v>
      </c>
      <c r="AC6">
        <v>71178</v>
      </c>
      <c r="AD6">
        <v>13</v>
      </c>
      <c r="AE6" t="s">
        <v>129</v>
      </c>
      <c r="AG6">
        <v>1300</v>
      </c>
      <c r="AH6" t="str">
        <f t="shared" si="7"/>
        <v/>
      </c>
      <c r="AI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IFERROR(VLOOKUP(AC6,[2]ActorTable!$A:$G,MATCH("이름참고",[2]ActorTable!$1:$1,0),0),"캐릭터없음"),
"")))))</f>
        <v/>
      </c>
      <c r="AJ6">
        <v>1</v>
      </c>
      <c r="AK6" t="str">
        <f t="shared" ca="1" si="13"/>
        <v>{"dy":1,"sl":0,"tp":"fe","vl":"Equip1201","cn":1,"pt":"DI","pr":4},{"dy":1,"sl":1,"tp":"fe","vl":"Equip8301","cn":1,"pt":"DI","pr":89},{"dy":1,"sl":2,"tp":"uph","vl":"79030","cn":13,"pt":"GO","pr":1300},{"dy":1,"sl":3,"tp":"upn","vl":"51018","cn":12,"pt":"GO","pr":1200},{"dy":1,"sl":4,"tp":"upn","vl":"71178","cn":13,"pt":"GO","pr":1300}</v>
      </c>
      <c r="AL6" t="str">
        <f t="shared" ca="1" si="8"/>
        <v>{"dy":1,"sl":4,"tp":"upn","vl":"71178","cn":13,"pt":"GO","pr":1300}</v>
      </c>
      <c r="AN6" t="s">
        <v>87</v>
      </c>
      <c r="AO6" t="s">
        <v>76</v>
      </c>
      <c r="AP6">
        <v>8</v>
      </c>
      <c r="AQ6">
        <v>11</v>
      </c>
      <c r="AR6">
        <f t="shared" ca="1" si="9"/>
        <v>2</v>
      </c>
      <c r="AS6">
        <f t="shared" si="10"/>
        <v>2</v>
      </c>
      <c r="AT6">
        <f t="shared" ca="1" si="11"/>
        <v>1</v>
      </c>
      <c r="AV6">
        <v>45</v>
      </c>
      <c r="AW6">
        <v>175</v>
      </c>
      <c r="AX6">
        <f>100*1/320</f>
        <v>0.3125</v>
      </c>
      <c r="AY6">
        <v>0.7</v>
      </c>
      <c r="AZ6">
        <v>0.9</v>
      </c>
      <c r="BE6">
        <v>2</v>
      </c>
      <c r="BF6">
        <v>1</v>
      </c>
      <c r="BG6">
        <f t="shared" si="12"/>
        <v>1</v>
      </c>
      <c r="BH6">
        <f t="shared" si="22"/>
        <v>2</v>
      </c>
      <c r="BI6" t="s">
        <v>146</v>
      </c>
      <c r="BK6">
        <f ca="1">IF(VLOOKUP($BT6,[1]EquipTable!$1:$1048576,MATCH("업데이트순번",[1]EquipTable!$1:$1,0),0)&lt;=$BN$1,1,0)
*IF(MID(BT6,7,1)="4",0.1,1)</f>
        <v>1</v>
      </c>
      <c r="BL6">
        <f ca="1">IF(VLOOKUP($BT6,[1]EquipTable!$1:$1048576,MATCH("업데이트순번",[1]EquipTable!$1:$1,0),0)&lt;=$BN$1,1,0)
*IF(MID(BT6,7,1)="4",0.1,1)
*IF(AND(MID(BT6,7,1)&lt;&gt;"4",OR(MID(BT6,6,1)="6",MID(BT6,6,1)="7")),3,1)</f>
        <v>1</v>
      </c>
      <c r="BM6">
        <f ca="1">IF(VLOOKUP($BT6,[1]EquipTable!$1:$1048576,MATCH("업데이트순번",[1]EquipTable!$1:$1,0),0)&lt;=$BN$1,1,0)
*IF(MID(BT6,7,1)="4",0.1,1)
*IF(AND(MID(BT6,7,1)&lt;&gt;"4",MID(BT6,6,1)="8"),4,1)</f>
        <v>1</v>
      </c>
      <c r="BN6">
        <f t="shared" ca="1" si="14"/>
        <v>1.3550135501355014E-2</v>
      </c>
      <c r="BO6">
        <f t="shared" ca="1" si="15"/>
        <v>9.4517958412098316E-3</v>
      </c>
      <c r="BP6">
        <f t="shared" ca="1" si="16"/>
        <v>1.0224948875255624E-2</v>
      </c>
      <c r="BQ6">
        <f t="shared" ca="1" si="17"/>
        <v>5.4200542005420058E-2</v>
      </c>
      <c r="BR6">
        <f t="shared" ca="1" si="20"/>
        <v>3.7807183364839327E-2</v>
      </c>
      <c r="BS6">
        <f t="shared" ca="1" si="21"/>
        <v>4.0899795501022497E-2</v>
      </c>
      <c r="BT6" t="str">
        <f ca="1">OFFSET([1]EquipTable!$A$1,ROW()-1,0)</f>
        <v>Equip0201</v>
      </c>
      <c r="BV6">
        <f ca="1">IF(VLOOKUP($BY6,[2]ActorTable!$1:$1048576,MATCH("업데이트순번",[2]ActorTable!$1:$1,0),0)&lt;=$BW$1,1,0)
*IF(MID(BY6,7,1)="2",0.1,1)</f>
        <v>1</v>
      </c>
      <c r="BW6">
        <f t="shared" ca="1" si="18"/>
        <v>3.9215686274509796E-2</v>
      </c>
      <c r="BX6">
        <f t="shared" ca="1" si="19"/>
        <v>0.12156862745098038</v>
      </c>
      <c r="BY6" t="str">
        <f ca="1">OFFSET([2]ActorTable!$A$1,ROW()-1,0)</f>
        <v>Actor1005</v>
      </c>
      <c r="BZ6" t="str">
        <f ca="1">VLOOKUP($BY6,[2]ActorTable!$1:$1048576,MATCH("이름참고",[2]ActorTable!$1:$1,0),0)</f>
        <v>젤리아</v>
      </c>
    </row>
    <row r="7" spans="1:80">
      <c r="A7">
        <v>1</v>
      </c>
      <c r="B7">
        <v>5</v>
      </c>
      <c r="C7">
        <f t="shared" si="0"/>
        <v>0</v>
      </c>
      <c r="D7">
        <f t="shared" ca="1" si="1"/>
        <v>0.93706773543044708</v>
      </c>
      <c r="E7">
        <f t="shared" ca="1" si="1"/>
        <v>0.64457465406379688</v>
      </c>
      <c r="F7">
        <f t="shared" ca="1" si="1"/>
        <v>0.52131609847472238</v>
      </c>
      <c r="G7">
        <f t="shared" ca="1" si="1"/>
        <v>0.69238120866180342</v>
      </c>
      <c r="H7">
        <f t="shared" ca="1" si="1"/>
        <v>2.5308132507497638E-2</v>
      </c>
      <c r="I7">
        <f t="shared" ca="1" si="1"/>
        <v>0.31276724144180978</v>
      </c>
      <c r="M7" t="str">
        <f t="shared" ca="1" si="2"/>
        <v>안 지정 캐릭터 PP 일반등급</v>
      </c>
      <c r="N7">
        <f t="shared" ca="1" si="3"/>
        <v>64457</v>
      </c>
      <c r="O7">
        <f t="shared" ca="1" si="4"/>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캐릭터",IF(ISERROR(FIND("지정 캐릭터 LBP",$M7)),0,1)),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IF($O7&lt;=15,1,1+($O7-15)^0.5/8)*CHOOSE(MID($N7,7,1)+1,1,1.25,2)*(VLOOKUP($M7,$AN:$BA,MATCH($AY$1,$AN$1:$BA$1,0),0)+$I7*(VLOOKUP($M7,$AN:$BA,MATCH($AZ$1,$AN$1:$BA$1,0),0)-VLOOKUP($M7,$AN:$BA,MATCH($AY$1,$AN$1:$BA$1,0),0))))),
IF(OR($M7="안 지정 캐릭터 PP 일반등급",$M7="안 지정 캐릭터 PP 영웅등급"),
  IF(AND(OR($B7=10,$B7=11),$M7=OFFSET($M7,-1,0)),OFFSET(R7,-1,0),
    $O7*VLOOKUP($M7,$AN:$BA,MATCH($AX$1,$AN$1:$BA$1,0),0)),
"그외없음")))))))</f>
        <v>1200</v>
      </c>
      <c r="S7" t="str">
        <f ca="1">IF(OR(ISNUMBER(N7),N7="삭제"),"",
IF(LEFT(N7,5)="Equip",
  IF($BN$1&lt;VLOOKUP(N7,[1]EquipTable!$1:$1048576,MATCH("업데이트순번",[1]EquipTable!$1:$1,0),0),"업데이트순번이상",""),
IF(LEFT(N7,5)="Actor",
  IF($BW$1&lt;VLOOKUP(N7,[2]ActorTable!$1:$1048576,MATCH("업데이트순번",[2]ActorTable!$1:$1,0),0),"업데이트순번이상",""),
"그외없음")))</f>
        <v/>
      </c>
      <c r="T7">
        <f t="shared" ca="1" si="5"/>
        <v>0</v>
      </c>
      <c r="U7" t="s">
        <v>93</v>
      </c>
      <c r="V7">
        <v>84543</v>
      </c>
      <c r="W7">
        <v>14</v>
      </c>
      <c r="X7" t="s">
        <v>129</v>
      </c>
      <c r="Z7">
        <v>1400</v>
      </c>
      <c r="AA7" t="str">
        <f t="shared" ca="1" si="6"/>
        <v>upn</v>
      </c>
      <c r="AB7" t="s">
        <v>93</v>
      </c>
      <c r="AC7">
        <v>31111</v>
      </c>
      <c r="AD7">
        <v>10</v>
      </c>
      <c r="AE7" t="s">
        <v>129</v>
      </c>
      <c r="AG7">
        <v>1000</v>
      </c>
      <c r="AH7" t="str">
        <f t="shared" si="7"/>
        <v/>
      </c>
      <c r="AI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IFERROR(VLOOKUP(AC7,[2]ActorTable!$A:$G,MATCH("이름참고",[2]ActorTable!$1:$1,0),0),"캐릭터없음"),
"")))))</f>
        <v/>
      </c>
      <c r="AJ7">
        <v>1</v>
      </c>
      <c r="AK7" t="str">
        <f t="shared" ca="1" si="13"/>
        <v>{"dy":1,"sl":0,"tp":"fe","vl":"Equip1201","cn":1,"pt":"DI","pr":4},{"dy":1,"sl":1,"tp":"fe","vl":"Equip8301","cn":1,"pt":"DI","pr":89},{"dy":1,"sl":2,"tp":"uph","vl":"79030","cn":13,"pt":"GO","pr":1300},{"dy":1,"sl":3,"tp":"upn","vl":"51018","cn":12,"pt":"GO","pr":1200},{"dy":1,"sl":4,"tp":"upn","vl":"71178","cn":13,"pt":"GO","pr":1300},{"dy":1,"sl":5,"tp":"upn","vl":"31111","cn":10,"pt":"GO","pr":1000}</v>
      </c>
      <c r="AL7" t="str">
        <f t="shared" ca="1" si="8"/>
        <v>{"dy":1,"sl":5,"tp":"upn","vl":"31111","cn":10,"pt":"GO","pr":1000}</v>
      </c>
      <c r="AN7" t="s">
        <v>88</v>
      </c>
      <c r="AO7" t="s">
        <v>79</v>
      </c>
      <c r="AP7">
        <v>8</v>
      </c>
      <c r="AQ7">
        <v>11</v>
      </c>
      <c r="AR7">
        <f t="shared" ca="1" si="9"/>
        <v>0</v>
      </c>
      <c r="AS7">
        <f t="shared" si="10"/>
        <v>0</v>
      </c>
      <c r="AT7">
        <f t="shared" ca="1" si="11"/>
        <v>0</v>
      </c>
      <c r="AX7">
        <v>1</v>
      </c>
      <c r="BE7">
        <v>3</v>
      </c>
      <c r="BF7">
        <v>1</v>
      </c>
      <c r="BG7">
        <f t="shared" si="12"/>
        <v>0.25</v>
      </c>
      <c r="BH7">
        <f t="shared" si="22"/>
        <v>3</v>
      </c>
      <c r="BI7" t="s">
        <v>146</v>
      </c>
      <c r="BK7">
        <f ca="1">IF(VLOOKUP($BT7,[1]EquipTable!$1:$1048576,MATCH("업데이트순번",[1]EquipTable!$1:$1,0),0)&lt;=$BN$1,1,0)
*IF(MID(BT7,7,1)="4",0.1,1)</f>
        <v>1</v>
      </c>
      <c r="BL7">
        <f ca="1">IF(VLOOKUP($BT7,[1]EquipTable!$1:$1048576,MATCH("업데이트순번",[1]EquipTable!$1:$1,0),0)&lt;=$BN$1,1,0)
*IF(MID(BT7,7,1)="4",0.1,1)
*IF(AND(MID(BT7,7,1)&lt;&gt;"4",OR(MID(BT7,6,1)="6",MID(BT7,6,1)="7")),3,1)</f>
        <v>1</v>
      </c>
      <c r="BM7">
        <f ca="1">IF(VLOOKUP($BT7,[1]EquipTable!$1:$1048576,MATCH("업데이트순번",[1]EquipTable!$1:$1,0),0)&lt;=$BN$1,1,0)
*IF(MID(BT7,7,1)="4",0.1,1)
*IF(AND(MID(BT7,7,1)&lt;&gt;"4",MID(BT7,6,1)="8"),4,1)</f>
        <v>1</v>
      </c>
      <c r="BN7">
        <f t="shared" ca="1" si="14"/>
        <v>1.3550135501355014E-2</v>
      </c>
      <c r="BO7">
        <f t="shared" ca="1" si="15"/>
        <v>9.4517958412098316E-3</v>
      </c>
      <c r="BP7">
        <f t="shared" ca="1" si="16"/>
        <v>1.0224948875255624E-2</v>
      </c>
      <c r="BQ7">
        <f t="shared" ca="1" si="17"/>
        <v>6.7750677506775075E-2</v>
      </c>
      <c r="BR7">
        <f t="shared" ca="1" si="20"/>
        <v>4.7258979206049156E-2</v>
      </c>
      <c r="BS7">
        <f t="shared" ca="1" si="21"/>
        <v>5.112474437627812E-2</v>
      </c>
      <c r="BT7" t="str">
        <f ca="1">OFFSET([1]EquipTable!$A$1,ROW()-1,0)</f>
        <v>Equip0202</v>
      </c>
      <c r="BV7">
        <f ca="1">IF(VLOOKUP($BY7,[2]ActorTable!$1:$1048576,MATCH("업데이트순번",[2]ActorTable!$1:$1,0),0)&lt;=$BW$1,1,0)
*IF(MID(BY7,7,1)="2",0.1,1)</f>
        <v>0</v>
      </c>
      <c r="BW7">
        <f t="shared" ca="1" si="18"/>
        <v>0</v>
      </c>
      <c r="BX7">
        <f t="shared" ca="1" si="19"/>
        <v>0.16078431372549018</v>
      </c>
      <c r="BY7" t="str">
        <f ca="1">OFFSET([2]ActorTable!$A$1,ROW()-1,0)</f>
        <v>Actor9906</v>
      </c>
      <c r="BZ7" t="str">
        <f ca="1">VLOOKUP($BY7,[2]ActorTable!$1:$1048576,MATCH("이름참고",[2]ActorTable!$1:$1,0),0)</f>
        <v>스트링없음</v>
      </c>
    </row>
    <row r="8" spans="1:80">
      <c r="A8">
        <v>1</v>
      </c>
      <c r="B8">
        <v>6</v>
      </c>
      <c r="C8">
        <f t="shared" si="0"/>
        <v>0</v>
      </c>
      <c r="D8">
        <f t="shared" ca="1" si="1"/>
        <v>0.859148333921531</v>
      </c>
      <c r="E8">
        <f t="shared" ca="1" si="1"/>
        <v>0.77746919675899417</v>
      </c>
      <c r="F8">
        <f t="shared" ca="1" si="1"/>
        <v>0.6446972007198728</v>
      </c>
      <c r="G8">
        <f t="shared" ca="1" si="1"/>
        <v>0.81120164007727102</v>
      </c>
      <c r="H8">
        <f t="shared" ca="1" si="1"/>
        <v>0.27185388273906019</v>
      </c>
      <c r="I8">
        <f t="shared" ca="1" si="1"/>
        <v>0.7463021845228085</v>
      </c>
      <c r="M8" t="str">
        <f t="shared" ca="1" si="2"/>
        <v>지정 장비</v>
      </c>
      <c r="N8" t="str">
        <f t="shared" ca="1" si="3"/>
        <v>Equip7101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캐릭터",IF(ISERROR(FIND("지정 캐릭터 LBP",$M8)),0,1)),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IF($O8&lt;=15,1,1+($O8-15)^0.5/8)*CHOOSE(MID($N8,7,1)+1,1,1.25,2)*(VLOOKUP($M8,$AN:$BA,MATCH($AY$1,$AN$1:$BA$1,0),0)+$I8*(VLOOKUP($M8,$AN:$BA,MATCH($AZ$1,$AN$1:$BA$1,0),0)-VLOOKUP($M8,$AN:$BA,MATCH($AY$1,$AN$1:$BA$1,0),0))))),
IF(OR($M8="안 지정 캐릭터 PP 일반등급",$M8="안 지정 캐릭터 PP 영웅등급"),
  IF(AND(OR($B8=10,$B8=11),$M8=OFFSET($M8,-1,0)),OFFSET(R8,-1,0),
    $O8*VLOOKUP($M8,$AN:$BA,MATCH($AX$1,$AN$1:$BA$1,0),0)),
"그외없음")))))))</f>
        <v>3700</v>
      </c>
      <c r="S8" t="str">
        <f ca="1">IF(OR(ISNUMBER(N8),N8="삭제"),"",
IF(LEFT(N8,5)="Equip",
  IF($BN$1&lt;VLOOKUP(N8,[1]EquipTable!$1:$1048576,MATCH("업데이트순번",[1]EquipTable!$1:$1,0),0),"업데이트순번이상",""),
IF(LEFT(N8,5)="Actor",
  IF($BW$1&lt;VLOOKUP(N8,[2]ActorTable!$1:$1048576,MATCH("업데이트순번",[2]ActorTable!$1:$1,0),0),"업데이트순번이상",""),
"그외없음")))</f>
        <v/>
      </c>
      <c r="T8">
        <f t="shared" ca="1" si="5"/>
        <v>0</v>
      </c>
      <c r="U8" t="s">
        <v>83</v>
      </c>
      <c r="V8" t="s">
        <v>212</v>
      </c>
      <c r="W8">
        <v>1</v>
      </c>
      <c r="X8" t="s">
        <v>133</v>
      </c>
      <c r="Z8">
        <v>5</v>
      </c>
      <c r="AA8" t="str">
        <f t="shared" ca="1" si="6"/>
        <v>fe</v>
      </c>
      <c r="AB8" t="s">
        <v>83</v>
      </c>
      <c r="AC8" t="s">
        <v>212</v>
      </c>
      <c r="AD8">
        <v>1</v>
      </c>
      <c r="AE8" t="s">
        <v>133</v>
      </c>
      <c r="AG8">
        <v>5</v>
      </c>
      <c r="AH8" t="str">
        <f t="shared" si="7"/>
        <v/>
      </c>
      <c r="AI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IFERROR(VLOOKUP(AC8,[2]ActorTable!$A:$G,MATCH("이름참고",[2]ActorTable!$1:$1,0),0),"캐릭터없음"),
"")))))</f>
        <v>음각 양날 도끼</v>
      </c>
      <c r="AJ8">
        <v>1</v>
      </c>
      <c r="AK8" t="str">
        <f t="shared" ca="1" si="13"/>
        <v>{"dy":1,"sl":0,"tp":"fe","vl":"Equip1201","cn":1,"pt":"DI","pr":4},{"dy":1,"sl":1,"tp":"fe","vl":"Equip8301","cn":1,"pt":"DI","pr":89},{"dy":1,"sl":2,"tp":"uph","vl":"79030","cn":13,"pt":"GO","pr":1300},{"dy":1,"sl":3,"tp":"upn","vl":"51018","cn":12,"pt":"GO","pr":1200},{"dy":1,"sl":4,"tp":"upn","vl":"71178","cn":13,"pt":"GO","pr":1300},{"dy":1,"sl":5,"tp":"upn","vl":"31111","cn":10,"pt":"GO","pr":1000},{"dy":1,"sl":6,"tp":"fe","vl":"Equip0202","cn":1,"pt":"DI","pr":5}</v>
      </c>
      <c r="AL8" t="str">
        <f t="shared" ca="1" si="8"/>
        <v>{"dy":1,"sl":6,"tp":"fe","vl":"Equip0202","cn":1,"pt":"DI","pr":5}</v>
      </c>
      <c r="AN8" t="s">
        <v>89</v>
      </c>
      <c r="AO8" t="s">
        <v>80</v>
      </c>
      <c r="AP8">
        <v>8</v>
      </c>
      <c r="AQ8">
        <v>11</v>
      </c>
      <c r="AR8">
        <f t="shared" ca="1" si="9"/>
        <v>0</v>
      </c>
      <c r="AS8">
        <f t="shared" si="10"/>
        <v>0</v>
      </c>
      <c r="AT8">
        <f t="shared" ca="1" si="11"/>
        <v>0</v>
      </c>
      <c r="AX8">
        <v>1</v>
      </c>
      <c r="BE8">
        <v>3</v>
      </c>
      <c r="BF8">
        <v>3</v>
      </c>
      <c r="BG8">
        <f t="shared" si="12"/>
        <v>0.75</v>
      </c>
      <c r="BH8">
        <f t="shared" si="22"/>
        <v>3.25</v>
      </c>
      <c r="BI8" t="s">
        <v>147</v>
      </c>
      <c r="BK8">
        <f ca="1">IF(VLOOKUP($BT8,[1]EquipTable!$1:$1048576,MATCH("업데이트순번",[1]EquipTable!$1:$1,0),0)&lt;=$BN$1,1,0)
*IF(MID(BT8,7,1)="4",0.1,1)</f>
        <v>1</v>
      </c>
      <c r="BL8">
        <f ca="1">IF(VLOOKUP($BT8,[1]EquipTable!$1:$1048576,MATCH("업데이트순번",[1]EquipTable!$1:$1,0),0)&lt;=$BN$1,1,0)
*IF(MID(BT8,7,1)="4",0.1,1)
*IF(AND(MID(BT8,7,1)&lt;&gt;"4",OR(MID(BT8,6,1)="6",MID(BT8,6,1)="7")),3,1)</f>
        <v>1</v>
      </c>
      <c r="BM8">
        <f ca="1">IF(VLOOKUP($BT8,[1]EquipTable!$1:$1048576,MATCH("업데이트순번",[1]EquipTable!$1:$1,0),0)&lt;=$BN$1,1,0)
*IF(MID(BT8,7,1)="4",0.1,1)
*IF(AND(MID(BT8,7,1)&lt;&gt;"4",MID(BT8,6,1)="8"),4,1)</f>
        <v>1</v>
      </c>
      <c r="BN8">
        <f t="shared" ca="1" si="14"/>
        <v>1.3550135501355014E-2</v>
      </c>
      <c r="BO8">
        <f t="shared" ca="1" si="15"/>
        <v>9.4517958412098316E-3</v>
      </c>
      <c r="BP8">
        <f t="shared" ca="1" si="16"/>
        <v>1.0224948875255624E-2</v>
      </c>
      <c r="BQ8">
        <f t="shared" ca="1" si="17"/>
        <v>8.1300813008130093E-2</v>
      </c>
      <c r="BR8">
        <f t="shared" ca="1" si="20"/>
        <v>5.6710775047258986E-2</v>
      </c>
      <c r="BS8">
        <f t="shared" ca="1" si="21"/>
        <v>6.1349693251533742E-2</v>
      </c>
      <c r="BT8" t="str">
        <f ca="1">OFFSET([1]EquipTable!$A$1,ROW()-1,0)</f>
        <v>Equip0301</v>
      </c>
      <c r="BV8">
        <f ca="1">IF(VLOOKUP($BY8,[2]ActorTable!$1:$1048576,MATCH("업데이트순번",[2]ActorTable!$1:$1,0),0)&lt;=$BW$1,1,0)
*IF(MID(BY8,7,1)="2",0.1,1)</f>
        <v>1</v>
      </c>
      <c r="BW8">
        <f t="shared" ca="1" si="18"/>
        <v>3.9215686274509796E-2</v>
      </c>
      <c r="BX8">
        <f t="shared" ca="1" si="19"/>
        <v>0.16078431372549018</v>
      </c>
      <c r="BY8" t="str">
        <f ca="1">OFFSET([2]ActorTable!$A$1,ROW()-1,0)</f>
        <v>Actor0007</v>
      </c>
      <c r="BZ8" t="str">
        <f ca="1">VLOOKUP($BY8,[2]ActorTable!$1:$1048576,MATCH("이름참고",[2]ActorTable!$1:$1,0),0)</f>
        <v>헤르윈</v>
      </c>
    </row>
    <row r="9" spans="1:80">
      <c r="A9">
        <v>1</v>
      </c>
      <c r="B9">
        <v>7</v>
      </c>
      <c r="C9">
        <f t="shared" si="0"/>
        <v>0</v>
      </c>
      <c r="D9">
        <f t="shared" ca="1" si="1"/>
        <v>0.37253942845565891</v>
      </c>
      <c r="E9">
        <f t="shared" ca="1" si="1"/>
        <v>0.68046843606548357</v>
      </c>
      <c r="F9">
        <f t="shared" ca="1" si="1"/>
        <v>0.72714838080089794</v>
      </c>
      <c r="G9">
        <f t="shared" ca="1" si="1"/>
        <v>0.91785049438147859</v>
      </c>
      <c r="H9">
        <f t="shared" ca="1" si="1"/>
        <v>0.32771145899503262</v>
      </c>
      <c r="I9">
        <f t="shared" ca="1" si="1"/>
        <v>0.5999262374884754</v>
      </c>
      <c r="M9" t="str">
        <f t="shared" ca="1" si="2"/>
        <v>지정 장비</v>
      </c>
      <c r="N9" t="str">
        <f t="shared" ca="1" si="3"/>
        <v>Equip8001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캐릭터",IF(ISERROR(FIND("지정 캐릭터 LBP",$M9)),0,1)),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IF($O9&lt;=15,1,1+($O9-15)^0.5/8)*CHOOSE(MID($N9,7,1)+1,1,1.25,2)*(VLOOKUP($M9,$AN:$BA,MATCH($AY$1,$AN$1:$BA$1,0),0)+$I9*(VLOOKUP($M9,$AN:$BA,MATCH($AZ$1,$AN$1:$BA$1,0),0)-VLOOKUP($M9,$AN:$BA,MATCH($AY$1,$AN$1:$BA$1,0),0))))),
IF(OR($M9="안 지정 캐릭터 PP 일반등급",$M9="안 지정 캐릭터 PP 영웅등급"),
  IF(AND(OR($B9=10,$B9=11),$M9=OFFSET($M9,-1,0)),OFFSET(R9,-1,0),
    $O9*VLOOKUP($M9,$AN:$BA,MATCH($AX$1,$AN$1:$BA$1,0),0)),
"그외없음")))))))</f>
        <v>5100</v>
      </c>
      <c r="S9" t="str">
        <f ca="1">IF(OR(ISNUMBER(N9),N9="삭제"),"",
IF(LEFT(N9,5)="Equip",
  IF($BN$1&lt;VLOOKUP(N9,[1]EquipTable!$1:$1048576,MATCH("업데이트순번",[1]EquipTable!$1:$1,0),0),"업데이트순번이상",""),
IF(LEFT(N9,5)="Actor",
  IF($BW$1&lt;VLOOKUP(N9,[2]ActorTable!$1:$1048576,MATCH("업데이트순번",[2]ActorTable!$1:$1,0),0),"업데이트순번이상",""),
"그외없음")))</f>
        <v/>
      </c>
      <c r="T9">
        <f t="shared" ca="1" si="5"/>
        <v>0</v>
      </c>
      <c r="U9" t="s">
        <v>83</v>
      </c>
      <c r="V9" t="s">
        <v>283</v>
      </c>
      <c r="W9">
        <v>1</v>
      </c>
      <c r="X9" t="s">
        <v>133</v>
      </c>
      <c r="Z9">
        <v>10</v>
      </c>
      <c r="AA9" t="str">
        <f t="shared" ca="1" si="6"/>
        <v>fe</v>
      </c>
      <c r="AB9" t="s">
        <v>83</v>
      </c>
      <c r="AC9" t="s">
        <v>215</v>
      </c>
      <c r="AD9">
        <v>1</v>
      </c>
      <c r="AE9" t="s">
        <v>129</v>
      </c>
      <c r="AG9">
        <v>1700</v>
      </c>
      <c r="AH9" t="str">
        <f t="shared" si="7"/>
        <v/>
      </c>
      <c r="AI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IFERROR(VLOOKUP(AC9,[2]ActorTable!$A:$G,MATCH("이름참고",[2]ActorTable!$1:$1,0),0),"캐릭터없음"),
"")))))</f>
        <v>강철 원형 방패</v>
      </c>
      <c r="AJ9">
        <v>1</v>
      </c>
      <c r="AK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v>
      </c>
      <c r="AL9" t="str">
        <f t="shared" ca="1" si="8"/>
        <v>{"dy":1,"sl":7,"tp":"fe","vl":"Equip7001","cn":1,"pt":"GO","pr":1700}</v>
      </c>
      <c r="AN9" t="s">
        <v>90</v>
      </c>
      <c r="AO9" t="s">
        <v>81</v>
      </c>
      <c r="AP9">
        <v>8</v>
      </c>
      <c r="AQ9">
        <v>11</v>
      </c>
      <c r="AR9">
        <f t="shared" ca="1" si="9"/>
        <v>0</v>
      </c>
      <c r="AS9">
        <f t="shared" si="10"/>
        <v>0</v>
      </c>
      <c r="AT9">
        <f t="shared" ca="1" si="11"/>
        <v>0</v>
      </c>
      <c r="AX9">
        <v>1.1000000000000001</v>
      </c>
      <c r="BE9">
        <v>4</v>
      </c>
      <c r="BF9">
        <v>1</v>
      </c>
      <c r="BG9">
        <f t="shared" si="12"/>
        <v>1</v>
      </c>
      <c r="BH9">
        <f t="shared" si="22"/>
        <v>4</v>
      </c>
      <c r="BI9" t="s">
        <v>147</v>
      </c>
      <c r="BK9">
        <f ca="1">IF(VLOOKUP($BT9,[1]EquipTable!$1:$1048576,MATCH("업데이트순번",[1]EquipTable!$1:$1,0),0)&lt;=$BN$1,1,0)
*IF(MID(BT9,7,1)="4",0.1,1)</f>
        <v>1</v>
      </c>
      <c r="BL9">
        <f ca="1">IF(VLOOKUP($BT9,[1]EquipTable!$1:$1048576,MATCH("업데이트순번",[1]EquipTable!$1:$1,0),0)&lt;=$BN$1,1,0)
*IF(MID(BT9,7,1)="4",0.1,1)
*IF(AND(MID(BT9,7,1)&lt;&gt;"4",OR(MID(BT9,6,1)="6",MID(BT9,6,1)="7")),3,1)</f>
        <v>1</v>
      </c>
      <c r="BM9">
        <f ca="1">IF(VLOOKUP($BT9,[1]EquipTable!$1:$1048576,MATCH("업데이트순번",[1]EquipTable!$1:$1,0),0)&lt;=$BN$1,1,0)
*IF(MID(BT9,7,1)="4",0.1,1)
*IF(AND(MID(BT9,7,1)&lt;&gt;"4",MID(BT9,6,1)="8"),4,1)</f>
        <v>1</v>
      </c>
      <c r="BN9">
        <f t="shared" ca="1" si="14"/>
        <v>1.3550135501355014E-2</v>
      </c>
      <c r="BO9">
        <f t="shared" ca="1" si="15"/>
        <v>9.4517958412098316E-3</v>
      </c>
      <c r="BP9">
        <f t="shared" ca="1" si="16"/>
        <v>1.0224948875255624E-2</v>
      </c>
      <c r="BQ9">
        <f t="shared" ca="1" si="17"/>
        <v>9.4850948509485111E-2</v>
      </c>
      <c r="BR9">
        <f t="shared" ca="1" si="20"/>
        <v>6.6162570888468816E-2</v>
      </c>
      <c r="BS9">
        <f t="shared" ca="1" si="21"/>
        <v>7.1574642126789365E-2</v>
      </c>
      <c r="BT9" t="str">
        <f ca="1">OFFSET([1]EquipTable!$A$1,ROW()-1,0)</f>
        <v>Equip0302</v>
      </c>
      <c r="BV9">
        <f ca="1">IF(VLOOKUP($BY9,[2]ActorTable!$1:$1048576,MATCH("업데이트순번",[2]ActorTable!$1:$1,0),0)&lt;=$BW$1,1,0)
*IF(MID(BY9,7,1)="2",0.1,1)</f>
        <v>1</v>
      </c>
      <c r="BW9">
        <f t="shared" ca="1" si="18"/>
        <v>3.9215686274509796E-2</v>
      </c>
      <c r="BX9">
        <f t="shared" ca="1" si="19"/>
        <v>0.19999999999999998</v>
      </c>
      <c r="BY9" t="str">
        <f ca="1">OFFSET([2]ActorTable!$A$1,ROW()-1,0)</f>
        <v>Actor1108</v>
      </c>
      <c r="BZ9" t="str">
        <f ca="1">VLOOKUP($BY9,[2]ActorTable!$1:$1048576,MATCH("이름참고",[2]ActorTable!$1:$1,0),0)</f>
        <v>테이슨</v>
      </c>
    </row>
    <row r="10" spans="1:80">
      <c r="A10">
        <v>1</v>
      </c>
      <c r="B10">
        <v>8</v>
      </c>
      <c r="C10">
        <f t="shared" si="0"/>
        <v>0</v>
      </c>
      <c r="D10">
        <f t="shared" ca="1" si="1"/>
        <v>0.8588399494595641</v>
      </c>
      <c r="E10">
        <f t="shared" ca="1" si="1"/>
        <v>6.1019743581723129E-2</v>
      </c>
      <c r="F10">
        <f t="shared" ca="1" si="1"/>
        <v>0.7426032695387792</v>
      </c>
      <c r="G10">
        <f t="shared" ca="1" si="1"/>
        <v>0.92693449263764416</v>
      </c>
      <c r="H10">
        <f t="shared" ca="1" si="1"/>
        <v>0.21054999206843539</v>
      </c>
      <c r="I10">
        <f t="shared" ca="1" si="1"/>
        <v>0.59822624731179042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캐릭터",IF(ISERROR(FIND("지정 캐릭터 LBP",$M10)),0,1)),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IF($O10&lt;=15,1,1+($O10-15)^0.5/8)*CHOOSE(MID($N10,7,1)+1,1,1.25,2)*(VLOOKUP($M10,$AN:$BA,MATCH($AY$1,$AN$1:$BA$1,0),0)+$I10*(VLOOKUP($M10,$AN:$BA,MATCH($AZ$1,$AN$1:$BA$1,0),0)-VLOOKUP($M10,$AN:$BA,MATCH($AY$1,$AN$1:$BA$1,0),0))))),
IF(OR($M10="안 지정 캐릭터 PP 일반등급",$M10="안 지정 캐릭터 PP 영웅등급"),
  IF(AND(OR($B10=10,$B10=11),$M10=OFFSET($M10,-1,0)),OFFSET(R10,-1,0),
    $O10*VLOOKUP($M10,$AN:$BA,MATCH($AX$1,$AN$1:$BA$1,0),0)),
"그외없음")))))))</f>
        <v>삭제</v>
      </c>
      <c r="S10" t="str">
        <f ca="1">IF(OR(ISNUMBER(N10),N10="삭제"),"",
IF(LEFT(N10,5)="Equip",
  IF($BN$1&lt;VLOOKUP(N10,[1]EquipTable!$1:$1048576,MATCH("업데이트순번",[1]EquipTable!$1:$1,0),0),"업데이트순번이상",""),
IF(LEFT(N10,5)="Actor",
  IF($BW$1&lt;VLOOKUP(N10,[2]ActorTable!$1:$1048576,MATCH("업데이트순번",[2]ActorTable!$1:$1,0),0),"업데이트순번이상",""),
"그외없음")))</f>
        <v/>
      </c>
      <c r="T10">
        <f t="shared" ca="1" si="5"/>
        <v>0</v>
      </c>
      <c r="AA10" t="str">
        <f t="shared" ca="1" si="6"/>
        <v/>
      </c>
      <c r="AH10" t="str">
        <f t="shared" si="7"/>
        <v/>
      </c>
      <c r="AI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IFERROR(VLOOKUP(AC10,[2]ActorTable!$A:$G,MATCH("이름참고",[2]ActorTable!$1:$1,0),0),"캐릭터없음"),
"")))))</f>
        <v/>
      </c>
      <c r="AJ10">
        <v>1</v>
      </c>
      <c r="AK1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v>
      </c>
      <c r="AL10" t="str">
        <f t="shared" ca="1" si="8"/>
        <v>{"dy":1,"sl":8}</v>
      </c>
      <c r="AN10" t="s">
        <v>328</v>
      </c>
      <c r="AO10" t="s">
        <v>331</v>
      </c>
      <c r="AP10">
        <v>8</v>
      </c>
      <c r="AQ10">
        <v>11</v>
      </c>
      <c r="AR10">
        <f t="shared" ref="AR10:AR12" ca="1" si="23">COUNTIF(M:M,AN10)</f>
        <v>4</v>
      </c>
      <c r="AS10">
        <f t="shared" ref="AS10:AS12" si="24">COUNTIF(AB:AB,AN10)</f>
        <v>2</v>
      </c>
      <c r="AT10">
        <f t="shared" ref="AT10:AT12" ca="1" si="25">COUNTIFS(M:M,AN10,T:T,1)</f>
        <v>0</v>
      </c>
      <c r="AX10">
        <v>1</v>
      </c>
      <c r="BE10">
        <v>5</v>
      </c>
      <c r="BF10">
        <v>2</v>
      </c>
      <c r="BG10">
        <f t="shared" si="12"/>
        <v>0.5</v>
      </c>
      <c r="BH10">
        <f t="shared" si="22"/>
        <v>5</v>
      </c>
      <c r="BI10" t="s">
        <v>142</v>
      </c>
      <c r="BK10">
        <f ca="1">IF(VLOOKUP($BT10,[1]EquipTable!$1:$1048576,MATCH("업데이트순번",[1]EquipTable!$1:$1,0),0)&lt;=$BN$1,1,0)
*IF(MID(BT10,7,1)="4",0.1,1)</f>
        <v>0.1</v>
      </c>
      <c r="BL10">
        <f ca="1">IF(VLOOKUP($BT10,[1]EquipTable!$1:$1048576,MATCH("업데이트순번",[1]EquipTable!$1:$1,0),0)&lt;=$BN$1,1,0)
*IF(MID(BT10,7,1)="4",0.1,1)
*IF(AND(MID(BT10,7,1)&lt;&gt;"4",OR(MID(BT10,6,1)="6",MID(BT10,6,1)="7")),3,1)</f>
        <v>0.1</v>
      </c>
      <c r="BM10">
        <f ca="1">IF(VLOOKUP($BT10,[1]EquipTable!$1:$1048576,MATCH("업데이트순번",[1]EquipTable!$1:$1,0),0)&lt;=$BN$1,1,0)
*IF(MID(BT10,7,1)="4",0.1,1)
*IF(AND(MID(BT10,7,1)&lt;&gt;"4",MID(BT10,6,1)="8"),4,1)</f>
        <v>0.1</v>
      </c>
      <c r="BN10">
        <f t="shared" ca="1" si="14"/>
        <v>1.3550135501355016E-3</v>
      </c>
      <c r="BO10">
        <f t="shared" ca="1" si="15"/>
        <v>9.4517958412098323E-4</v>
      </c>
      <c r="BP10">
        <f t="shared" ca="1" si="16"/>
        <v>1.0224948875255625E-3</v>
      </c>
      <c r="BQ10">
        <f t="shared" ca="1" si="17"/>
        <v>0.10840108401084013</v>
      </c>
      <c r="BR10">
        <f t="shared" ca="1" si="20"/>
        <v>7.5614366729678653E-2</v>
      </c>
      <c r="BS10">
        <f t="shared" ca="1" si="21"/>
        <v>8.1799591002044994E-2</v>
      </c>
      <c r="BT10" t="str">
        <f ca="1">OFFSET([1]EquipTable!$A$1,ROW()-1,0)</f>
        <v>Equip0401</v>
      </c>
      <c r="BV10">
        <f ca="1">IF(VLOOKUP($BY10,[2]ActorTable!$1:$1048576,MATCH("업데이트순번",[2]ActorTable!$1:$1,0),0)&lt;=$BW$1,1,0)
*IF(MID(BY10,7,1)="2",0.1,1)</f>
        <v>1</v>
      </c>
      <c r="BW10">
        <f t="shared" ca="1" si="18"/>
        <v>3.9215686274509796E-2</v>
      </c>
      <c r="BX10">
        <f t="shared" ca="1" si="19"/>
        <v>0.23921568627450979</v>
      </c>
      <c r="BY10" t="str">
        <f ca="1">OFFSET([2]ActorTable!$A$1,ROW()-1,0)</f>
        <v>Actor1109</v>
      </c>
      <c r="BZ10" t="str">
        <f ca="1">VLOOKUP($BY10,[2]ActorTable!$1:$1048576,MATCH("이름참고",[2]ActorTable!$1:$1,0),0)</f>
        <v>닉스</v>
      </c>
    </row>
    <row r="11" spans="1:80">
      <c r="A11">
        <v>1</v>
      </c>
      <c r="B11">
        <v>9</v>
      </c>
      <c r="C11">
        <f t="shared" si="0"/>
        <v>0</v>
      </c>
      <c r="D11">
        <f t="shared" ca="1" si="1"/>
        <v>0.47756808889204438</v>
      </c>
      <c r="E11">
        <f t="shared" ca="1" si="1"/>
        <v>0.15182482640519879</v>
      </c>
      <c r="F11">
        <f t="shared" ca="1" si="1"/>
        <v>0.59609566073665055</v>
      </c>
      <c r="G11">
        <f t="shared" ca="1" si="1"/>
        <v>0.20468259744779715</v>
      </c>
      <c r="H11">
        <f t="shared" ca="1" si="1"/>
        <v>0.36223030243176502</v>
      </c>
      <c r="I11">
        <f t="shared" ca="1" si="1"/>
        <v>3.5394860870410438E-2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캐릭터",IF(ISERROR(FIND("지정 캐릭터 LBP",$M11)),0,1)),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IF($O11&lt;=15,1,1+($O11-15)^0.5/8)*CHOOSE(MID($N11,7,1)+1,1,1.25,2)*(VLOOKUP($M11,$AN:$BA,MATCH($AY$1,$AN$1:$BA$1,0),0)+$I11*(VLOOKUP($M11,$AN:$BA,MATCH($AZ$1,$AN$1:$BA$1,0),0)-VLOOKUP($M11,$AN:$BA,MATCH($AY$1,$AN$1:$BA$1,0),0))))),
IF(OR($M11="안 지정 캐릭터 PP 일반등급",$M11="안 지정 캐릭터 PP 영웅등급"),
  IF(AND(OR($B11=10,$B11=11),$M11=OFFSET($M11,-1,0)),OFFSET(R11,-1,0),
    $O11*VLOOKUP($M11,$AN:$BA,MATCH($AX$1,$AN$1:$BA$1,0),0)),
"그외없음")))))))</f>
        <v>삭제</v>
      </c>
      <c r="S11" t="str">
        <f ca="1">IF(OR(ISNUMBER(N11),N11="삭제"),"",
IF(LEFT(N11,5)="Equip",
  IF($BN$1&lt;VLOOKUP(N11,[1]EquipTable!$1:$1048576,MATCH("업데이트순번",[1]EquipTable!$1:$1,0),0),"업데이트순번이상",""),
IF(LEFT(N11,5)="Actor",
  IF($BW$1&lt;VLOOKUP(N11,[2]ActorTable!$1:$1048576,MATCH("업데이트순번",[2]ActorTable!$1:$1,0),0),"업데이트순번이상",""),
"그외없음")))</f>
        <v/>
      </c>
      <c r="T11">
        <f t="shared" ca="1" si="5"/>
        <v>0</v>
      </c>
      <c r="AA11" t="str">
        <f t="shared" ca="1" si="6"/>
        <v/>
      </c>
      <c r="AH11" t="str">
        <f t="shared" si="7"/>
        <v/>
      </c>
      <c r="AI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IFERROR(VLOOKUP(AC11,[2]ActorTable!$A:$G,MATCH("이름참고",[2]ActorTable!$1:$1,0),0),"캐릭터없음"),
"")))))</f>
        <v/>
      </c>
      <c r="AJ11">
        <v>1</v>
      </c>
      <c r="AK1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v>
      </c>
      <c r="AL11" t="str">
        <f t="shared" ca="1" si="8"/>
        <v>{"dy":1,"sl":9}</v>
      </c>
      <c r="AN11" t="s">
        <v>329</v>
      </c>
      <c r="AO11" t="s">
        <v>332</v>
      </c>
      <c r="AP11">
        <v>8</v>
      </c>
      <c r="AQ11">
        <v>11</v>
      </c>
      <c r="AR11">
        <f t="shared" ca="1" si="23"/>
        <v>0</v>
      </c>
      <c r="AS11">
        <f t="shared" si="24"/>
        <v>0</v>
      </c>
      <c r="AT11">
        <f t="shared" ca="1" si="25"/>
        <v>0</v>
      </c>
      <c r="AX11">
        <v>1</v>
      </c>
      <c r="BE11">
        <v>5</v>
      </c>
      <c r="BF11">
        <v>1</v>
      </c>
      <c r="BG11">
        <f t="shared" si="12"/>
        <v>0.25</v>
      </c>
      <c r="BH11">
        <f t="shared" si="22"/>
        <v>5.5</v>
      </c>
      <c r="BI11" t="s">
        <v>146</v>
      </c>
      <c r="BK11">
        <f ca="1">IF(VLOOKUP($BT11,[1]EquipTable!$1:$1048576,MATCH("업데이트순번",[1]EquipTable!$1:$1,0),0)&lt;=$BN$1,1,0)
*IF(MID(BT11,7,1)="4",0.1,1)</f>
        <v>0.1</v>
      </c>
      <c r="BL11">
        <f ca="1">IF(VLOOKUP($BT11,[1]EquipTable!$1:$1048576,MATCH("업데이트순번",[1]EquipTable!$1:$1,0),0)&lt;=$BN$1,1,0)
*IF(MID(BT11,7,1)="4",0.1,1)
*IF(AND(MID(BT11,7,1)&lt;&gt;"4",OR(MID(BT11,6,1)="6",MID(BT11,6,1)="7")),3,1)</f>
        <v>0.1</v>
      </c>
      <c r="BM11">
        <f ca="1">IF(VLOOKUP($BT11,[1]EquipTable!$1:$1048576,MATCH("업데이트순번",[1]EquipTable!$1:$1,0),0)&lt;=$BN$1,1,0)
*IF(MID(BT11,7,1)="4",0.1,1)
*IF(AND(MID(BT11,7,1)&lt;&gt;"4",MID(BT11,6,1)="8"),4,1)</f>
        <v>0.1</v>
      </c>
      <c r="BN11">
        <f t="shared" ca="1" si="14"/>
        <v>1.3550135501355016E-3</v>
      </c>
      <c r="BO11">
        <f t="shared" ca="1" si="15"/>
        <v>9.4517958412098323E-4</v>
      </c>
      <c r="BP11">
        <f t="shared" ca="1" si="16"/>
        <v>1.0224948875255625E-3</v>
      </c>
      <c r="BQ11">
        <f t="shared" ca="1" si="17"/>
        <v>0.10975609756097562</v>
      </c>
      <c r="BR11">
        <f t="shared" ca="1" si="20"/>
        <v>7.6559546313799631E-2</v>
      </c>
      <c r="BS11">
        <f t="shared" ca="1" si="21"/>
        <v>8.282208588957056E-2</v>
      </c>
      <c r="BT11" t="str">
        <f ca="1">OFFSET([1]EquipTable!$A$1,ROW()-1,0)</f>
        <v>Equip0402</v>
      </c>
      <c r="BV11">
        <f ca="1">IF(VLOOKUP($BY11,[2]ActorTable!$1:$1048576,MATCH("업데이트순번",[2]ActorTable!$1:$1,0),0)&lt;=$BW$1,1,0)
*IF(MID(BY11,7,1)="2",0.1,1)</f>
        <v>1</v>
      </c>
      <c r="BW11">
        <f t="shared" ca="1" si="18"/>
        <v>3.9215686274509796E-2</v>
      </c>
      <c r="BX11">
        <f t="shared" ca="1" si="19"/>
        <v>0.27843137254901956</v>
      </c>
      <c r="BY11" t="str">
        <f ca="1">OFFSET([2]ActorTable!$A$1,ROW()-1,0)</f>
        <v>Actor2010</v>
      </c>
      <c r="BZ11" t="str">
        <f ca="1">VLOOKUP($BY11,[2]ActorTable!$1:$1048576,MATCH("이름참고",[2]ActorTable!$1:$1,0),0)</f>
        <v>그루퍼스</v>
      </c>
    </row>
    <row r="12" spans="1:80">
      <c r="A12">
        <v>2</v>
      </c>
      <c r="B12">
        <v>0</v>
      </c>
      <c r="C12">
        <f t="shared" si="0"/>
        <v>0</v>
      </c>
      <c r="D12">
        <f t="shared" ref="D12:I21" ca="1" si="26">RAND()</f>
        <v>0.70196941242148558</v>
      </c>
      <c r="E12">
        <f t="shared" ca="1" si="26"/>
        <v>0.61824376784780433</v>
      </c>
      <c r="F12">
        <f t="shared" ca="1" si="26"/>
        <v>0.53382567702748129</v>
      </c>
      <c r="G12">
        <f t="shared" ca="1" si="26"/>
        <v>0.2424246568509264</v>
      </c>
      <c r="H12">
        <f t="shared" ca="1" si="26"/>
        <v>0.4213170101183159</v>
      </c>
      <c r="I12">
        <f t="shared" ca="1" si="26"/>
        <v>0.15908387171237681</v>
      </c>
      <c r="M12" t="str">
        <f t="shared" ca="1" si="2"/>
        <v>지정 장비</v>
      </c>
      <c r="N12" t="str">
        <f t="shared" ca="1" si="3"/>
        <v>Equip5201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캐릭터",IF(ISERROR(FIND("지정 캐릭터 LBP",$M12)),0,1)),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IF($O12&lt;=15,1,1+($O12-15)^0.5/8)*CHOOSE(MID($N12,7,1)+1,1,1.25,2)*(VLOOKUP($M12,$AN:$BA,MATCH($AY$1,$AN$1:$BA$1,0),0)+$I12*(VLOOKUP($M12,$AN:$BA,MATCH($AZ$1,$AN$1:$BA$1,0),0)-VLOOKUP($M12,$AN:$BA,MATCH($AY$1,$AN$1:$BA$1,0),0))))),
IF(OR($M12="안 지정 캐릭터 PP 일반등급",$M12="안 지정 캐릭터 PP 영웅등급"),
  IF(AND(OR($B12=10,$B12=11),$M12=OFFSET($M12,-1,0)),OFFSET(R12,-1,0),
    $O12*VLOOKUP($M12,$AN:$BA,MATCH($AX$1,$AN$1:$BA$1,0),0)),
"그외없음")))))))</f>
        <v>4</v>
      </c>
      <c r="S12" t="str">
        <f ca="1">IF(OR(ISNUMBER(N12),N12="삭제"),"",
IF(LEFT(N12,5)="Equip",
  IF($BN$1&lt;VLOOKUP(N12,[1]EquipTable!$1:$1048576,MATCH("업데이트순번",[1]EquipTable!$1:$1,0),0),"업데이트순번이상",""),
IF(LEFT(N12,5)="Actor",
  IF($BW$1&lt;VLOOKUP(N12,[2]ActorTable!$1:$1048576,MATCH("업데이트순번",[2]ActorTable!$1:$1,0),0),"업데이트순번이상",""),
"그외없음")))</f>
        <v/>
      </c>
      <c r="T12">
        <f t="shared" ca="1" si="5"/>
        <v>0</v>
      </c>
      <c r="U12" t="s">
        <v>83</v>
      </c>
      <c r="V12" t="s">
        <v>282</v>
      </c>
      <c r="W12">
        <v>1</v>
      </c>
      <c r="X12" t="s">
        <v>133</v>
      </c>
      <c r="Z12">
        <v>11</v>
      </c>
      <c r="AA12" t="str">
        <f t="shared" ca="1" si="6"/>
        <v>fe</v>
      </c>
      <c r="AB12" t="s">
        <v>83</v>
      </c>
      <c r="AC12" t="s">
        <v>283</v>
      </c>
      <c r="AD12">
        <v>1</v>
      </c>
      <c r="AE12" t="s">
        <v>129</v>
      </c>
      <c r="AG12">
        <v>7000</v>
      </c>
      <c r="AH12" t="str">
        <f t="shared" si="7"/>
        <v/>
      </c>
      <c r="AI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IFERROR(VLOOKUP(AC12,[2]ActorTable!$A:$G,MATCH("이름참고",[2]ActorTable!$1:$1,0),0),"캐릭터없음"),
"")))))</f>
        <v>자작나무 도끼</v>
      </c>
      <c r="AJ12">
        <v>1</v>
      </c>
      <c r="AK1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v>
      </c>
      <c r="AL12" t="str">
        <f t="shared" ca="1" si="8"/>
        <v>{"dy":2,"sl":0,"tp":"fe","vl":"Equip0301","cn":1,"pt":"GO","pr":7000}</v>
      </c>
      <c r="AN12" t="s">
        <v>330</v>
      </c>
      <c r="AO12" t="s">
        <v>333</v>
      </c>
      <c r="AP12">
        <v>8</v>
      </c>
      <c r="AQ12">
        <v>11</v>
      </c>
      <c r="AR12">
        <f t="shared" ca="1" si="23"/>
        <v>0</v>
      </c>
      <c r="AS12">
        <f t="shared" si="24"/>
        <v>0</v>
      </c>
      <c r="AT12">
        <f t="shared" ca="1" si="25"/>
        <v>0</v>
      </c>
      <c r="AX12">
        <v>1.2</v>
      </c>
      <c r="BE12">
        <v>5</v>
      </c>
      <c r="BF12">
        <v>1</v>
      </c>
      <c r="BG12">
        <f t="shared" si="12"/>
        <v>0.25</v>
      </c>
      <c r="BH12">
        <f t="shared" si="22"/>
        <v>5.75</v>
      </c>
      <c r="BI12" t="s">
        <v>147</v>
      </c>
      <c r="BK12">
        <f ca="1">IF(VLOOKUP($BT12,[1]EquipTable!$1:$1048576,MATCH("업데이트순번",[1]EquipTable!$1:$1,0),0)&lt;=$BN$1,1,0)
*IF(MID(BT12,7,1)="4",0.1,1)</f>
        <v>0</v>
      </c>
      <c r="BL12">
        <f ca="1">IF(VLOOKUP($BT12,[1]EquipTable!$1:$1048576,MATCH("업데이트순번",[1]EquipTable!$1:$1,0),0)&lt;=$BN$1,1,0)
*IF(MID(BT12,7,1)="4",0.1,1)
*IF(AND(MID(BT12,7,1)&lt;&gt;"4",OR(MID(BT12,6,1)="6",MID(BT12,6,1)="7")),3,1)</f>
        <v>0</v>
      </c>
      <c r="BM12">
        <f ca="1">IF(VLOOKUP($BT12,[1]EquipTable!$1:$1048576,MATCH("업데이트순번",[1]EquipTable!$1:$1,0),0)&lt;=$BN$1,1,0)
*IF(MID(BT12,7,1)="4",0.1,1)
*IF(AND(MID(BT12,7,1)&lt;&gt;"4",MID(BT12,6,1)="8"),4,1)</f>
        <v>0</v>
      </c>
      <c r="BN12">
        <f t="shared" ca="1" si="14"/>
        <v>0</v>
      </c>
      <c r="BO12">
        <f t="shared" ca="1" si="15"/>
        <v>0</v>
      </c>
      <c r="BP12">
        <f t="shared" ca="1" si="16"/>
        <v>0</v>
      </c>
      <c r="BQ12">
        <f t="shared" ca="1" si="17"/>
        <v>0.11111111111111112</v>
      </c>
      <c r="BR12">
        <f t="shared" ca="1" si="20"/>
        <v>7.7504725897920609E-2</v>
      </c>
      <c r="BS12">
        <f t="shared" ca="1" si="21"/>
        <v>8.3844580777096125E-2</v>
      </c>
      <c r="BT12" t="str">
        <f ca="1">OFFSET([1]EquipTable!$A$1,ROW()-1,0)</f>
        <v>Equip0403</v>
      </c>
      <c r="BV12">
        <f ca="1">IF(VLOOKUP($BY12,[2]ActorTable!$1:$1048576,MATCH("업데이트순번",[2]ActorTable!$1:$1,0),0)&lt;=$BW$1,1,0)
*IF(MID(BY12,7,1)="2",0.1,1)</f>
        <v>1</v>
      </c>
      <c r="BW12">
        <f t="shared" ca="1" si="18"/>
        <v>3.9215686274509796E-2</v>
      </c>
      <c r="BX12">
        <f t="shared" ca="1" si="19"/>
        <v>0.31764705882352934</v>
      </c>
      <c r="BY12" t="str">
        <f ca="1">OFFSET([2]ActorTable!$A$1,ROW()-1,0)</f>
        <v>Actor2011</v>
      </c>
      <c r="BZ12" t="str">
        <f ca="1">VLOOKUP($BY12,[2]ActorTable!$1:$1048576,MATCH("이름참고",[2]ActorTable!$1:$1,0),0)</f>
        <v>클라크</v>
      </c>
    </row>
    <row r="13" spans="1:80">
      <c r="A13">
        <v>2</v>
      </c>
      <c r="B13">
        <v>1</v>
      </c>
      <c r="C13">
        <f t="shared" si="0"/>
        <v>0</v>
      </c>
      <c r="D13">
        <f t="shared" ca="1" si="26"/>
        <v>0.78526787077483717</v>
      </c>
      <c r="E13">
        <f t="shared" ca="1" si="26"/>
        <v>0.14007850202813099</v>
      </c>
      <c r="F13">
        <f t="shared" ca="1" si="26"/>
        <v>0.3124132448990099</v>
      </c>
      <c r="G13">
        <f t="shared" ca="1" si="26"/>
        <v>0.35226722198224469</v>
      </c>
      <c r="H13">
        <f t="shared" ca="1" si="26"/>
        <v>5.4288227013957746E-2</v>
      </c>
      <c r="I13">
        <f t="shared" ca="1" si="26"/>
        <v>0.43142562551934538</v>
      </c>
      <c r="M13" t="str">
        <f t="shared" ca="1" si="2"/>
        <v>지정 장비</v>
      </c>
      <c r="N13" t="str">
        <f t="shared" ca="1" si="3"/>
        <v>Equip1101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캐릭터",IF(ISERROR(FIND("지정 캐릭터 LBP",$M13)),0,1)),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IF($O13&lt;=15,1,1+($O13-15)^0.5/8)*CHOOSE(MID($N13,7,1)+1,1,1.25,2)*(VLOOKUP($M13,$AN:$BA,MATCH($AY$1,$AN$1:$BA$1,0),0)+$I13*(VLOOKUP($M13,$AN:$BA,MATCH($AZ$1,$AN$1:$BA$1,0),0)-VLOOKUP($M13,$AN:$BA,MATCH($AY$1,$AN$1:$BA$1,0),0))))),
IF(OR($M13="안 지정 캐릭터 PP 일반등급",$M13="안 지정 캐릭터 PP 영웅등급"),
  IF(AND(OR($B13=10,$B13=11),$M13=OFFSET($M13,-1,0)),OFFSET(R13,-1,0),
    $O13*VLOOKUP($M13,$AN:$BA,MATCH($AX$1,$AN$1:$BA$1,0),0)),
"그외없음")))))))</f>
        <v>1200</v>
      </c>
      <c r="S13" t="str">
        <f ca="1">IF(OR(ISNUMBER(N13),N13="삭제"),"",
IF(LEFT(N13,5)="Equip",
  IF($BN$1&lt;VLOOKUP(N13,[1]EquipTable!$1:$1048576,MATCH("업데이트순번",[1]EquipTable!$1:$1,0),0),"업데이트순번이상",""),
IF(LEFT(N13,5)="Actor",
  IF($BW$1&lt;VLOOKUP(N13,[2]ActorTable!$1:$1048576,MATCH("업데이트순번",[2]ActorTable!$1:$1,0),0),"업데이트순번이상",""),
"그외없음")))</f>
        <v/>
      </c>
      <c r="T13">
        <f t="shared" ca="1" si="5"/>
        <v>0</v>
      </c>
      <c r="U13" t="s">
        <v>83</v>
      </c>
      <c r="V13" t="s">
        <v>210</v>
      </c>
      <c r="W13">
        <v>1</v>
      </c>
      <c r="X13" t="s">
        <v>129</v>
      </c>
      <c r="Z13">
        <v>2600</v>
      </c>
      <c r="AA13" t="str">
        <f t="shared" ca="1" si="6"/>
        <v>fe</v>
      </c>
      <c r="AB13" t="s">
        <v>83</v>
      </c>
      <c r="AC13" t="s">
        <v>292</v>
      </c>
      <c r="AD13">
        <v>1</v>
      </c>
      <c r="AE13" t="s">
        <v>133</v>
      </c>
      <c r="AF13">
        <v>84</v>
      </c>
      <c r="AG13">
        <v>56</v>
      </c>
      <c r="AH13" t="str">
        <f t="shared" si="7"/>
        <v/>
      </c>
      <c r="AI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IFERROR(VLOOKUP(AC13,[2]ActorTable!$A:$G,MATCH("이름참고",[2]ActorTable!$1:$1,0),0),"캐릭터없음"),
"")))))</f>
        <v>스카이 브레이커 v4.9</v>
      </c>
      <c r="AJ13">
        <v>1</v>
      </c>
      <c r="AK1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v>
      </c>
      <c r="AL13" t="str">
        <f t="shared" ca="1" si="8"/>
        <v>{"dy":2,"sl":1,"tp":"fe","vl":"Equip6401","cn":1,"pt":"DI","pp":84,"pr":56}</v>
      </c>
      <c r="AN13" t="s">
        <v>91</v>
      </c>
      <c r="AO13" t="s">
        <v>75</v>
      </c>
      <c r="AP13">
        <v>8</v>
      </c>
      <c r="AQ13">
        <v>11</v>
      </c>
      <c r="AR13">
        <f t="shared" ca="1" si="9"/>
        <v>1</v>
      </c>
      <c r="AS13">
        <f t="shared" si="10"/>
        <v>1</v>
      </c>
      <c r="AT13">
        <f t="shared" ca="1" si="11"/>
        <v>0</v>
      </c>
      <c r="AX13">
        <v>119</v>
      </c>
      <c r="AY13">
        <v>179</v>
      </c>
      <c r="AZ13">
        <v>200</v>
      </c>
      <c r="BA13">
        <v>210</v>
      </c>
      <c r="BE13">
        <v>6</v>
      </c>
      <c r="BF13">
        <v>1</v>
      </c>
      <c r="BG13">
        <f t="shared" si="12"/>
        <v>1</v>
      </c>
      <c r="BH13">
        <f t="shared" si="22"/>
        <v>6</v>
      </c>
      <c r="BI13" t="s">
        <v>142</v>
      </c>
      <c r="BK13">
        <f ca="1">IF(VLOOKUP($BT13,[1]EquipTable!$1:$1048576,MATCH("업데이트순번",[1]EquipTable!$1:$1,0),0)&lt;=$BN$1,1,0)
*IF(MID(BT13,7,1)="4",0.1,1)</f>
        <v>0</v>
      </c>
      <c r="BL13">
        <f ca="1">IF(VLOOKUP($BT13,[1]EquipTable!$1:$1048576,MATCH("업데이트순번",[1]EquipTable!$1:$1,0),0)&lt;=$BN$1,1,0)
*IF(MID(BT13,7,1)="4",0.1,1)
*IF(AND(MID(BT13,7,1)&lt;&gt;"4",OR(MID(BT13,6,1)="6",MID(BT13,6,1)="7")),3,1)</f>
        <v>0</v>
      </c>
      <c r="BM13">
        <f ca="1">IF(VLOOKUP($BT13,[1]EquipTable!$1:$1048576,MATCH("업데이트순번",[1]EquipTable!$1:$1,0),0)&lt;=$BN$1,1,0)
*IF(MID(BT13,7,1)="4",0.1,1)
*IF(AND(MID(BT13,7,1)&lt;&gt;"4",MID(BT13,6,1)="8"),4,1)</f>
        <v>0</v>
      </c>
      <c r="BN13">
        <f t="shared" ca="1" si="14"/>
        <v>0</v>
      </c>
      <c r="BO13">
        <f t="shared" ca="1" si="15"/>
        <v>0</v>
      </c>
      <c r="BP13">
        <f t="shared" ca="1" si="16"/>
        <v>0</v>
      </c>
      <c r="BQ13">
        <f t="shared" ca="1" si="17"/>
        <v>0.11111111111111112</v>
      </c>
      <c r="BR13">
        <f t="shared" ca="1" si="20"/>
        <v>7.7504725897920609E-2</v>
      </c>
      <c r="BS13">
        <f t="shared" ca="1" si="21"/>
        <v>8.3844580777096125E-2</v>
      </c>
      <c r="BT13" t="str">
        <f ca="1">OFFSET([1]EquipTable!$A$1,ROW()-1,0)</f>
        <v>Equip0404</v>
      </c>
      <c r="BV13">
        <f ca="1">IF(VLOOKUP($BY13,[2]ActorTable!$1:$1048576,MATCH("업데이트순번",[2]ActorTable!$1:$1,0),0)&lt;=$BW$1,1,0)
*IF(MID(BY13,7,1)="2",0.1,1)</f>
        <v>0</v>
      </c>
      <c r="BW13">
        <f t="shared" ca="1" si="18"/>
        <v>0</v>
      </c>
      <c r="BX13">
        <f t="shared" ca="1" si="19"/>
        <v>0.35686274509803911</v>
      </c>
      <c r="BY13" t="str">
        <f ca="1">OFFSET([2]ActorTable!$A$1,ROW()-1,0)</f>
        <v>Actor3212</v>
      </c>
      <c r="BZ13" t="str">
        <f ca="1">VLOOKUP($BY13,[2]ActorTable!$1:$1048576,MATCH("이름참고",[2]ActorTable!$1:$1,0),0)</f>
        <v>메릴</v>
      </c>
    </row>
    <row r="14" spans="1:80">
      <c r="A14">
        <v>2</v>
      </c>
      <c r="B14">
        <v>2</v>
      </c>
      <c r="C14">
        <f t="shared" si="0"/>
        <v>0</v>
      </c>
      <c r="D14">
        <f t="shared" ca="1" si="26"/>
        <v>0.31166031288825791</v>
      </c>
      <c r="E14">
        <f t="shared" ca="1" si="26"/>
        <v>0.13028463702249038</v>
      </c>
      <c r="F14">
        <f t="shared" ca="1" si="26"/>
        <v>0.52778253617416371</v>
      </c>
      <c r="G14">
        <f t="shared" ca="1" si="26"/>
        <v>0.49257955804252362</v>
      </c>
      <c r="H14">
        <f t="shared" ca="1" si="26"/>
        <v>0.14855263262254037</v>
      </c>
      <c r="I14">
        <f t="shared" ca="1" si="26"/>
        <v>0.95041194080330771</v>
      </c>
      <c r="M14" t="str">
        <f t="shared" ca="1" si="2"/>
        <v>안 지정 캐릭터 PP 영웅등급</v>
      </c>
      <c r="N14">
        <f t="shared" ca="1" si="3"/>
        <v>13028</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캐릭터",IF(ISERROR(FIND("지정 캐릭터 LBP",$M14)),0,1)),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IF($O14&lt;=15,1,1+($O14-15)^0.5/8)*CHOOSE(MID($N14,7,1)+1,1,1.25,2)*(VLOOKUP($M14,$AN:$BA,MATCH($AY$1,$AN$1:$BA$1,0),0)+$I14*(VLOOKUP($M14,$AN:$BA,MATCH($AZ$1,$AN$1:$BA$1,0),0)-VLOOKUP($M14,$AN:$BA,MATCH($AY$1,$AN$1:$BA$1,0),0))))),
IF(OR($M14="안 지정 캐릭터 PP 일반등급",$M14="안 지정 캐릭터 PP 영웅등급"),
  IF(AND(OR($B14=10,$B14=11),$M14=OFFSET($M14,-1,0)),OFFSET(R14,-1,0),
    $O14*VLOOKUP($M14,$AN:$BA,MATCH($AX$1,$AN$1:$BA$1,0),0)),
"그외없음")))))))</f>
        <v>900</v>
      </c>
      <c r="S14" t="str">
        <f ca="1">IF(OR(ISNUMBER(N14),N14="삭제"),"",
IF(LEFT(N14,5)="Equip",
  IF($BN$1&lt;VLOOKUP(N14,[1]EquipTable!$1:$1048576,MATCH("업데이트순번",[1]EquipTable!$1:$1,0),0),"업데이트순번이상",""),
IF(LEFT(N14,5)="Actor",
  IF($BW$1&lt;VLOOKUP(N14,[2]ActorTable!$1:$1048576,MATCH("업데이트순번",[2]ActorTable!$1:$1,0),0),"업데이트순번이상",""),
"그외없음")))</f>
        <v/>
      </c>
      <c r="T14">
        <f t="shared" ca="1" si="5"/>
        <v>0</v>
      </c>
      <c r="U14" t="s">
        <v>92</v>
      </c>
      <c r="V14">
        <v>39003</v>
      </c>
      <c r="W14">
        <v>11</v>
      </c>
      <c r="X14" t="s">
        <v>129</v>
      </c>
      <c r="Z14">
        <v>1100</v>
      </c>
      <c r="AA14" t="str">
        <f t="shared" ca="1" si="6"/>
        <v>uph</v>
      </c>
      <c r="AB14" t="s">
        <v>92</v>
      </c>
      <c r="AC14">
        <v>39688</v>
      </c>
      <c r="AD14">
        <v>11</v>
      </c>
      <c r="AE14" t="s">
        <v>129</v>
      </c>
      <c r="AG14">
        <v>1100</v>
      </c>
      <c r="AH14" t="str">
        <f t="shared" si="7"/>
        <v/>
      </c>
      <c r="AI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IFERROR(VLOOKUP(AC14,[2]ActorTable!$A:$G,MATCH("이름참고",[2]ActorTable!$1:$1,0),0),"캐릭터없음"),
"")))))</f>
        <v/>
      </c>
      <c r="AJ14">
        <v>1</v>
      </c>
      <c r="AK1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v>
      </c>
      <c r="AL14" t="str">
        <f t="shared" ca="1" si="8"/>
        <v>{"dy":2,"sl":2,"tp":"uph","vl":"39688","cn":11,"pt":"GO","pr":1100}</v>
      </c>
      <c r="AN14" t="s">
        <v>93</v>
      </c>
      <c r="AO14" t="s">
        <v>77</v>
      </c>
      <c r="AP14">
        <v>0</v>
      </c>
      <c r="AQ14">
        <v>11</v>
      </c>
      <c r="AR14">
        <f t="shared" ca="1" si="9"/>
        <v>56</v>
      </c>
      <c r="AS14">
        <f t="shared" si="10"/>
        <v>67</v>
      </c>
      <c r="AT14">
        <f t="shared" ca="1" si="11"/>
        <v>0</v>
      </c>
      <c r="AV14">
        <v>9</v>
      </c>
      <c r="AW14">
        <v>14</v>
      </c>
      <c r="AX14">
        <v>100</v>
      </c>
      <c r="BE14">
        <v>7</v>
      </c>
      <c r="BF14">
        <v>1</v>
      </c>
      <c r="BG14">
        <f t="shared" si="12"/>
        <v>1</v>
      </c>
      <c r="BH14">
        <f t="shared" si="22"/>
        <v>7</v>
      </c>
      <c r="BI14" t="s">
        <v>142</v>
      </c>
      <c r="BK14">
        <f ca="1">IF(VLOOKUP($BT14,[1]EquipTable!$1:$1048576,MATCH("업데이트순번",[1]EquipTable!$1:$1,0),0)&lt;=$BN$1,1,0)
*IF(MID(BT14,7,1)="4",0.1,1)</f>
        <v>0</v>
      </c>
      <c r="BL14">
        <f ca="1">IF(VLOOKUP($BT14,[1]EquipTable!$1:$1048576,MATCH("업데이트순번",[1]EquipTable!$1:$1,0),0)&lt;=$BN$1,1,0)
*IF(MID(BT14,7,1)="4",0.1,1)
*IF(AND(MID(BT14,7,1)&lt;&gt;"4",OR(MID(BT14,6,1)="6",MID(BT14,6,1)="7")),3,1)</f>
        <v>0</v>
      </c>
      <c r="BM14">
        <f ca="1">IF(VLOOKUP($BT14,[1]EquipTable!$1:$1048576,MATCH("업데이트순번",[1]EquipTable!$1:$1,0),0)&lt;=$BN$1,1,0)
*IF(MID(BT14,7,1)="4",0.1,1)
*IF(AND(MID(BT14,7,1)&lt;&gt;"4",MID(BT14,6,1)="8"),4,1)</f>
        <v>0</v>
      </c>
      <c r="BN14">
        <f t="shared" ca="1" si="14"/>
        <v>0</v>
      </c>
      <c r="BO14">
        <f t="shared" ca="1" si="15"/>
        <v>0</v>
      </c>
      <c r="BP14">
        <f t="shared" ca="1" si="16"/>
        <v>0</v>
      </c>
      <c r="BQ14">
        <f t="shared" ca="1" si="17"/>
        <v>0.11111111111111112</v>
      </c>
      <c r="BR14">
        <f t="shared" ca="1" si="20"/>
        <v>7.7504725897920609E-2</v>
      </c>
      <c r="BS14">
        <f t="shared" ca="1" si="21"/>
        <v>8.3844580777096125E-2</v>
      </c>
      <c r="BT14" t="str">
        <f ca="1">OFFSET([1]EquipTable!$A$1,ROW()-1,0)</f>
        <v>Equip0405</v>
      </c>
      <c r="BV14">
        <f ca="1">IF(VLOOKUP($BY14,[2]ActorTable!$1:$1048576,MATCH("업데이트순번",[2]ActorTable!$1:$1,0),0)&lt;=$BW$1,1,0)
*IF(MID(BY14,7,1)="2",0.1,1)</f>
        <v>1</v>
      </c>
      <c r="BW14">
        <f t="shared" ca="1" si="18"/>
        <v>3.9215686274509796E-2</v>
      </c>
      <c r="BX14">
        <f t="shared" ca="1" si="19"/>
        <v>0.35686274509803911</v>
      </c>
      <c r="BY14" t="str">
        <f ca="1">OFFSET([2]ActorTable!$A$1,ROW()-1,0)</f>
        <v>Actor0113</v>
      </c>
      <c r="BZ14" t="str">
        <f ca="1">VLOOKUP($BY14,[2]ActorTable!$1:$1048576,MATCH("이름참고",[2]ActorTable!$1:$1,0),0)</f>
        <v>케이저</v>
      </c>
    </row>
    <row r="15" spans="1:80">
      <c r="A15">
        <v>2</v>
      </c>
      <c r="B15">
        <v>3</v>
      </c>
      <c r="C15">
        <f t="shared" si="0"/>
        <v>0</v>
      </c>
      <c r="D15">
        <f t="shared" ca="1" si="26"/>
        <v>9.1031241114551853E-2</v>
      </c>
      <c r="E15">
        <f t="shared" ca="1" si="26"/>
        <v>0.48692166453146668</v>
      </c>
      <c r="F15">
        <f t="shared" ca="1" si="26"/>
        <v>0.97958269550963328</v>
      </c>
      <c r="G15">
        <f t="shared" ca="1" si="26"/>
        <v>0.66947142095846124</v>
      </c>
      <c r="H15">
        <f t="shared" ca="1" si="26"/>
        <v>0.52996800689424761</v>
      </c>
      <c r="I15">
        <f t="shared" ca="1" si="26"/>
        <v>0.2804393637837681</v>
      </c>
      <c r="M15" t="str">
        <f t="shared" ca="1" si="2"/>
        <v>안 지정 캐릭터 PP 영웅등급</v>
      </c>
      <c r="N15">
        <f t="shared" ca="1" si="3"/>
        <v>48692</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캐릭터",IF(ISERROR(FIND("지정 캐릭터 LBP",$M15)),0,1)),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IF($O15&lt;=15,1,1+($O15-15)^0.5/8)*CHOOSE(MID($N15,7,1)+1,1,1.25,2)*(VLOOKUP($M15,$AN:$BA,MATCH($AY$1,$AN$1:$BA$1,0),0)+$I15*(VLOOKUP($M15,$AN:$BA,MATCH($AZ$1,$AN$1:$BA$1,0),0)-VLOOKUP($M15,$AN:$BA,MATCH($AY$1,$AN$1:$BA$1,0),0))))),
IF(OR($M15="안 지정 캐릭터 PP 일반등급",$M15="안 지정 캐릭터 PP 영웅등급"),
  IF(AND(OR($B15=10,$B15=11),$M15=OFFSET($M15,-1,0)),OFFSET(R15,-1,0),
    $O15*VLOOKUP($M15,$AN:$BA,MATCH($AX$1,$AN$1:$BA$1,0),0)),
"그외없음")))))))</f>
        <v>1100</v>
      </c>
      <c r="S15" t="str">
        <f ca="1">IF(OR(ISNUMBER(N15),N15="삭제"),"",
IF(LEFT(N15,5)="Equip",
  IF($BN$1&lt;VLOOKUP(N15,[1]EquipTable!$1:$1048576,MATCH("업데이트순번",[1]EquipTable!$1:$1,0),0),"업데이트순번이상",""),
IF(LEFT(N15,5)="Actor",
  IF($BW$1&lt;VLOOKUP(N15,[2]ActorTable!$1:$1048576,MATCH("업데이트순번",[2]ActorTable!$1:$1,0),0),"업데이트순번이상",""),
"그외없음")))</f>
        <v/>
      </c>
      <c r="T15">
        <f t="shared" ca="1" si="5"/>
        <v>0</v>
      </c>
      <c r="U15" t="s">
        <v>93</v>
      </c>
      <c r="V15">
        <v>9563</v>
      </c>
      <c r="W15">
        <v>9</v>
      </c>
      <c r="X15" t="s">
        <v>129</v>
      </c>
      <c r="Z15">
        <v>900</v>
      </c>
      <c r="AA15" t="str">
        <f t="shared" ca="1" si="6"/>
        <v>uph</v>
      </c>
      <c r="AB15" t="s">
        <v>92</v>
      </c>
      <c r="AC15">
        <v>56950</v>
      </c>
      <c r="AD15">
        <v>12</v>
      </c>
      <c r="AE15" t="s">
        <v>129</v>
      </c>
      <c r="AG15">
        <v>1200</v>
      </c>
      <c r="AH15" t="str">
        <f t="shared" si="7"/>
        <v/>
      </c>
      <c r="AI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IFERROR(VLOOKUP(AC15,[2]ActorTable!$A:$G,MATCH("이름참고",[2]ActorTable!$1:$1,0),0),"캐릭터없음"),
"")))))</f>
        <v/>
      </c>
      <c r="AJ15">
        <v>1</v>
      </c>
      <c r="AK1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v>
      </c>
      <c r="AL15" t="str">
        <f t="shared" ca="1" si="8"/>
        <v>{"dy":2,"sl":3,"tp":"uph","vl":"56950","cn":12,"pt":"GO","pr":1200}</v>
      </c>
      <c r="AN15" t="s">
        <v>92</v>
      </c>
      <c r="AO15" t="s">
        <v>78</v>
      </c>
      <c r="AP15">
        <v>0</v>
      </c>
      <c r="AQ15">
        <v>11</v>
      </c>
      <c r="AR15">
        <f t="shared" ca="1" si="9"/>
        <v>52</v>
      </c>
      <c r="AS15">
        <f t="shared" si="10"/>
        <v>42</v>
      </c>
      <c r="AT15">
        <f t="shared" ca="1" si="11"/>
        <v>0</v>
      </c>
      <c r="AV15">
        <v>9</v>
      </c>
      <c r="AW15">
        <v>14</v>
      </c>
      <c r="AX15">
        <v>100</v>
      </c>
      <c r="BE15">
        <v>8</v>
      </c>
      <c r="BF15">
        <v>1</v>
      </c>
      <c r="BG15">
        <v>1</v>
      </c>
      <c r="BH15">
        <f t="shared" si="22"/>
        <v>8</v>
      </c>
      <c r="BI15" t="s">
        <v>145</v>
      </c>
      <c r="BK15">
        <f ca="1">IF(VLOOKUP($BT15,[1]EquipTable!$1:$1048576,MATCH("업데이트순번",[1]EquipTable!$1:$1,0),0)&lt;=$BN$1,1,0)
*IF(MID(BT15,7,1)="4",0.1,1)</f>
        <v>1</v>
      </c>
      <c r="BL15">
        <f ca="1">IF(VLOOKUP($BT15,[1]EquipTable!$1:$1048576,MATCH("업데이트순번",[1]EquipTable!$1:$1,0),0)&lt;=$BN$1,1,0)
*IF(MID(BT15,7,1)="4",0.1,1)
*IF(AND(MID(BT15,7,1)&lt;&gt;"4",OR(MID(BT15,6,1)="6",MID(BT15,6,1)="7")),3,1)</f>
        <v>1</v>
      </c>
      <c r="BM15">
        <f ca="1">IF(VLOOKUP($BT15,[1]EquipTable!$1:$1048576,MATCH("업데이트순번",[1]EquipTable!$1:$1,0),0)&lt;=$BN$1,1,0)
*IF(MID(BT15,7,1)="4",0.1,1)
*IF(AND(MID(BT15,7,1)&lt;&gt;"4",MID(BT15,6,1)="8"),4,1)</f>
        <v>1</v>
      </c>
      <c r="BN15">
        <f t="shared" ca="1" si="14"/>
        <v>1.3550135501355014E-2</v>
      </c>
      <c r="BO15">
        <f t="shared" ca="1" si="15"/>
        <v>9.4517958412098316E-3</v>
      </c>
      <c r="BP15">
        <f t="shared" ca="1" si="16"/>
        <v>1.0224948875255624E-2</v>
      </c>
      <c r="BQ15">
        <f t="shared" ca="1" si="17"/>
        <v>0.11111111111111112</v>
      </c>
      <c r="BR15">
        <f t="shared" ca="1" si="20"/>
        <v>7.7504725897920609E-2</v>
      </c>
      <c r="BS15">
        <f t="shared" ca="1" si="21"/>
        <v>8.3844580777096125E-2</v>
      </c>
      <c r="BT15" t="str">
        <f ca="1">OFFSET([1]EquipTable!$A$1,ROW()-1,0)</f>
        <v>Equip1001</v>
      </c>
      <c r="BV15">
        <f ca="1">IF(VLOOKUP($BY15,[2]ActorTable!$1:$1048576,MATCH("업데이트순번",[2]ActorTable!$1:$1,0),0)&lt;=$BW$1,1,0)
*IF(MID(BY15,7,1)="2",0.1,1)</f>
        <v>1</v>
      </c>
      <c r="BW15">
        <f t="shared" ca="1" si="18"/>
        <v>3.9215686274509796E-2</v>
      </c>
      <c r="BX15">
        <f t="shared" ca="1" si="19"/>
        <v>0.39607843137254889</v>
      </c>
      <c r="BY15" t="str">
        <f ca="1">OFFSET([2]ActorTable!$A$1,ROW()-1,0)</f>
        <v>Actor3114</v>
      </c>
      <c r="BZ15" t="str">
        <f ca="1">VLOOKUP($BY15,[2]ActorTable!$1:$1048576,MATCH("이름참고",[2]ActorTable!$1:$1,0),0)</f>
        <v>슬로니카</v>
      </c>
    </row>
    <row r="16" spans="1:80">
      <c r="A16">
        <v>2</v>
      </c>
      <c r="B16">
        <v>4</v>
      </c>
      <c r="C16">
        <f t="shared" si="0"/>
        <v>0</v>
      </c>
      <c r="D16">
        <f t="shared" ca="1" si="26"/>
        <v>0.87446403070029766</v>
      </c>
      <c r="E16">
        <f t="shared" ca="1" si="26"/>
        <v>0.89033147419052427</v>
      </c>
      <c r="F16">
        <f t="shared" ca="1" si="26"/>
        <v>0.31000817011876836</v>
      </c>
      <c r="G16">
        <f t="shared" ca="1" si="26"/>
        <v>0.62440835347407253</v>
      </c>
      <c r="H16">
        <f t="shared" ca="1" si="26"/>
        <v>0.14527778184643336</v>
      </c>
      <c r="I16">
        <f t="shared" ca="1" si="26"/>
        <v>0.13379283257837582</v>
      </c>
      <c r="M16" t="str">
        <f t="shared" ca="1" si="2"/>
        <v>안 지정 캐릭터 PP 일반등급</v>
      </c>
      <c r="N16">
        <f t="shared" ca="1" si="3"/>
        <v>89033</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캐릭터",IF(ISERROR(FIND("지정 캐릭터 LBP",$M16)),0,1)),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IF($O16&lt;=15,1,1+($O16-15)^0.5/8)*CHOOSE(MID($N16,7,1)+1,1,1.25,2)*(VLOOKUP($M16,$AN:$BA,MATCH($AY$1,$AN$1:$BA$1,0),0)+$I16*(VLOOKUP($M16,$AN:$BA,MATCH($AZ$1,$AN$1:$BA$1,0),0)-VLOOKUP($M16,$AN:$BA,MATCH($AY$1,$AN$1:$BA$1,0),0))))),
IF(OR($M16="안 지정 캐릭터 PP 일반등급",$M16="안 지정 캐릭터 PP 영웅등급"),
  IF(AND(OR($B16=10,$B16=11),$M16=OFFSET($M16,-1,0)),OFFSET(R16,-1,0),
    $O16*VLOOKUP($M16,$AN:$BA,MATCH($AX$1,$AN$1:$BA$1,0),0)),
"그외없음")))))))</f>
        <v>1400</v>
      </c>
      <c r="S16" t="str">
        <f ca="1">IF(OR(ISNUMBER(N16),N16="삭제"),"",
IF(LEFT(N16,5)="Equip",
  IF($BN$1&lt;VLOOKUP(N16,[1]EquipTable!$1:$1048576,MATCH("업데이트순번",[1]EquipTable!$1:$1,0),0),"업데이트순번이상",""),
IF(LEFT(N16,5)="Actor",
  IF($BW$1&lt;VLOOKUP(N16,[2]ActorTable!$1:$1048576,MATCH("업데이트순번",[2]ActorTable!$1:$1,0),0),"업데이트순번이상",""),
"그외없음")))</f>
        <v/>
      </c>
      <c r="T16">
        <f t="shared" ca="1" si="5"/>
        <v>0</v>
      </c>
      <c r="U16" t="s">
        <v>93</v>
      </c>
      <c r="V16">
        <v>97920</v>
      </c>
      <c r="W16">
        <v>14</v>
      </c>
      <c r="X16" t="s">
        <v>129</v>
      </c>
      <c r="Z16">
        <v>1400</v>
      </c>
      <c r="AA16" t="str">
        <f t="shared" ca="1" si="6"/>
        <v>upn</v>
      </c>
      <c r="AB16" t="s">
        <v>93</v>
      </c>
      <c r="AC16">
        <v>96832</v>
      </c>
      <c r="AD16">
        <v>14</v>
      </c>
      <c r="AE16" t="s">
        <v>129</v>
      </c>
      <c r="AG16">
        <v>1400</v>
      </c>
      <c r="AH16" t="str">
        <f t="shared" si="7"/>
        <v/>
      </c>
      <c r="AI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IFERROR(VLOOKUP(AC16,[2]ActorTable!$A:$G,MATCH("이름참고",[2]ActorTable!$1:$1,0),0),"캐릭터없음"),
"")))))</f>
        <v/>
      </c>
      <c r="AJ16">
        <v>1</v>
      </c>
      <c r="AK1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v>
      </c>
      <c r="AL16" t="str">
        <f t="shared" ca="1" si="8"/>
        <v>{"dy":2,"sl":4,"tp":"upn","vl":"96832","cn":14,"pt":"GO","pr":1400}</v>
      </c>
      <c r="BE16">
        <v>9</v>
      </c>
      <c r="BF16">
        <v>1</v>
      </c>
      <c r="BG16">
        <v>1</v>
      </c>
      <c r="BH16">
        <f t="shared" si="22"/>
        <v>9</v>
      </c>
      <c r="BI16" t="s">
        <v>145</v>
      </c>
      <c r="BK16">
        <f ca="1">IF(VLOOKUP($BT16,[1]EquipTable!$1:$1048576,MATCH("업데이트순번",[1]EquipTable!$1:$1,0),0)&lt;=$BN$1,1,0)
*IF(MID(BT16,7,1)="4",0.1,1)</f>
        <v>1</v>
      </c>
      <c r="BL16">
        <f ca="1">IF(VLOOKUP($BT16,[1]EquipTable!$1:$1048576,MATCH("업데이트순번",[1]EquipTable!$1:$1,0),0)&lt;=$BN$1,1,0)
*IF(MID(BT16,7,1)="4",0.1,1)
*IF(AND(MID(BT16,7,1)&lt;&gt;"4",OR(MID(BT16,6,1)="6",MID(BT16,6,1)="7")),3,1)</f>
        <v>1</v>
      </c>
      <c r="BM16">
        <f ca="1">IF(VLOOKUP($BT16,[1]EquipTable!$1:$1048576,MATCH("업데이트순번",[1]EquipTable!$1:$1,0),0)&lt;=$BN$1,1,0)
*IF(MID(BT16,7,1)="4",0.1,1)
*IF(AND(MID(BT16,7,1)&lt;&gt;"4",MID(BT16,6,1)="8"),4,1)</f>
        <v>1</v>
      </c>
      <c r="BN16">
        <f t="shared" ca="1" si="14"/>
        <v>1.3550135501355014E-2</v>
      </c>
      <c r="BO16">
        <f t="shared" ca="1" si="15"/>
        <v>9.4517958412098316E-3</v>
      </c>
      <c r="BP16">
        <f t="shared" ca="1" si="16"/>
        <v>1.0224948875255624E-2</v>
      </c>
      <c r="BQ16">
        <f t="shared" ca="1" si="17"/>
        <v>0.12466124661246614</v>
      </c>
      <c r="BR16">
        <f t="shared" ca="1" si="20"/>
        <v>8.6956521739130446E-2</v>
      </c>
      <c r="BS16">
        <f t="shared" ca="1" si="21"/>
        <v>9.4069529652351755E-2</v>
      </c>
      <c r="BT16" t="str">
        <f ca="1">OFFSET([1]EquipTable!$A$1,ROW()-1,0)</f>
        <v>Equip1002</v>
      </c>
      <c r="BV16">
        <f ca="1">IF(VLOOKUP($BY16,[2]ActorTable!$1:$1048576,MATCH("업데이트순번",[2]ActorTable!$1:$1,0),0)&lt;=$BW$1,1,0)
*IF(MID(BY16,7,1)="2",0.1,1)</f>
        <v>1</v>
      </c>
      <c r="BW16">
        <f t="shared" ca="1" si="18"/>
        <v>3.9215686274509796E-2</v>
      </c>
      <c r="BX16">
        <f t="shared" ca="1" si="19"/>
        <v>0.43529411764705866</v>
      </c>
      <c r="BY16" t="str">
        <f ca="1">OFFSET([2]ActorTable!$A$1,ROW()-1,0)</f>
        <v>Actor2015</v>
      </c>
      <c r="BZ16" t="str">
        <f ca="1">VLOOKUP($BY16,[2]ActorTable!$1:$1048576,MATCH("이름참고",[2]ActorTable!$1:$1,0),0)</f>
        <v>솔</v>
      </c>
    </row>
    <row r="17" spans="1:78">
      <c r="A17">
        <v>2</v>
      </c>
      <c r="B17">
        <v>5</v>
      </c>
      <c r="C17">
        <f t="shared" si="0"/>
        <v>0</v>
      </c>
      <c r="D17">
        <f t="shared" ca="1" si="26"/>
        <v>9.0390703001946737E-2</v>
      </c>
      <c r="E17">
        <f t="shared" ca="1" si="26"/>
        <v>0.24466631081254409</v>
      </c>
      <c r="F17">
        <f t="shared" ca="1" si="26"/>
        <v>0.31315466684613813</v>
      </c>
      <c r="G17">
        <f t="shared" ca="1" si="26"/>
        <v>0.65291291102416782</v>
      </c>
      <c r="H17">
        <f t="shared" ca="1" si="26"/>
        <v>0.2318433703992856</v>
      </c>
      <c r="I17">
        <f t="shared" ca="1" si="26"/>
        <v>0.25945145392922742</v>
      </c>
      <c r="M17" t="str">
        <f t="shared" ca="1" si="2"/>
        <v>지정 장비</v>
      </c>
      <c r="N17" t="str">
        <f t="shared" ca="1" si="3"/>
        <v>Equip2002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캐릭터",IF(ISERROR(FIND("지정 캐릭터 LBP",$M17)),0,1)),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IF($O17&lt;=15,1,1+($O17-15)^0.5/8)*CHOOSE(MID($N17,7,1)+1,1,1.25,2)*(VLOOKUP($M17,$AN:$BA,MATCH($AY$1,$AN$1:$BA$1,0),0)+$I17*(VLOOKUP($M17,$AN:$BA,MATCH($AZ$1,$AN$1:$BA$1,0),0)-VLOOKUP($M17,$AN:$BA,MATCH($AY$1,$AN$1:$BA$1,0),0))))),
IF(OR($M17="안 지정 캐릭터 PP 일반등급",$M17="안 지정 캐릭터 PP 영웅등급"),
  IF(AND(OR($B17=10,$B17=11),$M17=OFFSET($M17,-1,0)),OFFSET(R17,-1,0),
    $O17*VLOOKUP($M17,$AN:$BA,MATCH($AX$1,$AN$1:$BA$1,0),0)),
"그외없음")))))))</f>
        <v>700</v>
      </c>
      <c r="S17" t="str">
        <f ca="1">IF(OR(ISNUMBER(N17),N17="삭제"),"",
IF(LEFT(N17,5)="Equip",
  IF($BN$1&lt;VLOOKUP(N17,[1]EquipTable!$1:$1048576,MATCH("업데이트순번",[1]EquipTable!$1:$1,0),0),"업데이트순번이상",""),
IF(LEFT(N17,5)="Actor",
  IF($BW$1&lt;VLOOKUP(N17,[2]ActorTable!$1:$1048576,MATCH("업데이트순번",[2]ActorTable!$1:$1,0),0),"업데이트순번이상",""),
"그외없음")))</f>
        <v/>
      </c>
      <c r="T17">
        <f t="shared" ca="1" si="5"/>
        <v>0</v>
      </c>
      <c r="U17" t="s">
        <v>83</v>
      </c>
      <c r="V17" t="s">
        <v>285</v>
      </c>
      <c r="W17">
        <v>1</v>
      </c>
      <c r="X17" t="s">
        <v>133</v>
      </c>
      <c r="Z17">
        <v>5</v>
      </c>
      <c r="AA17" t="str">
        <f t="shared" ca="1" si="6"/>
        <v>upn</v>
      </c>
      <c r="AB17" t="s">
        <v>93</v>
      </c>
      <c r="AC17">
        <v>90543</v>
      </c>
      <c r="AD17">
        <v>14</v>
      </c>
      <c r="AE17" t="s">
        <v>129</v>
      </c>
      <c r="AG17">
        <v>1400</v>
      </c>
      <c r="AH17" t="str">
        <f t="shared" si="7"/>
        <v/>
      </c>
      <c r="AI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IFERROR(VLOOKUP(AC17,[2]ActorTable!$A:$G,MATCH("이름참고",[2]ActorTable!$1:$1,0),0),"캐릭터없음"),
"")))))</f>
        <v/>
      </c>
      <c r="AJ17">
        <v>1</v>
      </c>
      <c r="AK1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v>
      </c>
      <c r="AL17" t="str">
        <f t="shared" ca="1" si="8"/>
        <v>{"dy":2,"sl":5,"tp":"upn","vl":"90543","cn":14,"pt":"GO","pr":1400}</v>
      </c>
      <c r="AO17" t="s">
        <v>309</v>
      </c>
      <c r="AQ17" t="s">
        <v>308</v>
      </c>
      <c r="AR17">
        <f ca="1">(COUNTIFS(B:B,$AO$18,N:N,"Equip????")-AR19-AR20-AR21)/6</f>
        <v>15.166666666666666</v>
      </c>
      <c r="AS17">
        <f>(COUNTIFS(B:B,$AO$18,AC:AC,"Equip????")-AS19-AS20-AS21)/6</f>
        <v>13.333333333333334</v>
      </c>
      <c r="BE17">
        <v>10</v>
      </c>
      <c r="BF17">
        <v>1</v>
      </c>
      <c r="BG17">
        <v>1</v>
      </c>
      <c r="BH17">
        <f t="shared" si="22"/>
        <v>10</v>
      </c>
      <c r="BI17" t="s">
        <v>145</v>
      </c>
      <c r="BK17">
        <f ca="1">IF(VLOOKUP($BT17,[1]EquipTable!$1:$1048576,MATCH("업데이트순번",[1]EquipTable!$1:$1,0),0)&lt;=$BN$1,1,0)
*IF(MID(BT17,7,1)="4",0.1,1)</f>
        <v>1</v>
      </c>
      <c r="BL17">
        <f ca="1">IF(VLOOKUP($BT17,[1]EquipTable!$1:$1048576,MATCH("업데이트순번",[1]EquipTable!$1:$1,0),0)&lt;=$BN$1,1,0)
*IF(MID(BT17,7,1)="4",0.1,1)
*IF(AND(MID(BT17,7,1)&lt;&gt;"4",OR(MID(BT17,6,1)="6",MID(BT17,6,1)="7")),3,1)</f>
        <v>1</v>
      </c>
      <c r="BM17">
        <f ca="1">IF(VLOOKUP($BT17,[1]EquipTable!$1:$1048576,MATCH("업데이트순번",[1]EquipTable!$1:$1,0),0)&lt;=$BN$1,1,0)
*IF(MID(BT17,7,1)="4",0.1,1)
*IF(AND(MID(BT17,7,1)&lt;&gt;"4",MID(BT17,6,1)="8"),4,1)</f>
        <v>1</v>
      </c>
      <c r="BN17">
        <f t="shared" ca="1" si="14"/>
        <v>1.3550135501355014E-2</v>
      </c>
      <c r="BO17">
        <f t="shared" ca="1" si="15"/>
        <v>9.4517958412098316E-3</v>
      </c>
      <c r="BP17">
        <f t="shared" ca="1" si="16"/>
        <v>1.0224948875255624E-2</v>
      </c>
      <c r="BQ17">
        <f t="shared" ca="1" si="17"/>
        <v>0.13821138211382114</v>
      </c>
      <c r="BR17">
        <f t="shared" ca="1" si="20"/>
        <v>9.6408317580340283E-2</v>
      </c>
      <c r="BS17">
        <f t="shared" ca="1" si="21"/>
        <v>0.10429447852760738</v>
      </c>
      <c r="BT17" t="str">
        <f ca="1">OFFSET([1]EquipTable!$A$1,ROW()-1,0)</f>
        <v>Equip1101</v>
      </c>
      <c r="BV17">
        <f ca="1">IF(VLOOKUP($BY17,[2]ActorTable!$1:$1048576,MATCH("업데이트순번",[2]ActorTable!$1:$1,0),0)&lt;=$BW$1,1,0)
*IF(MID(BY17,7,1)="2",0.1,1)</f>
        <v>0.1</v>
      </c>
      <c r="BW17">
        <f t="shared" ca="1" si="18"/>
        <v>3.9215686274509803E-3</v>
      </c>
      <c r="BX17">
        <f t="shared" ca="1" si="19"/>
        <v>0.47450980392156844</v>
      </c>
      <c r="BY17" t="str">
        <f ca="1">OFFSET([2]ActorTable!$A$1,ROW()-1,0)</f>
        <v>Actor1216</v>
      </c>
      <c r="BZ17" t="str">
        <f ca="1">VLOOKUP($BY17,[2]ActorTable!$1:$1048576,MATCH("이름참고",[2]ActorTable!$1:$1,0),0)</f>
        <v>프로토27</v>
      </c>
    </row>
    <row r="18" spans="1:78">
      <c r="A18">
        <v>2</v>
      </c>
      <c r="B18">
        <v>6</v>
      </c>
      <c r="C18">
        <f t="shared" si="0"/>
        <v>0</v>
      </c>
      <c r="D18">
        <f t="shared" ca="1" si="26"/>
        <v>0.32898824587254638</v>
      </c>
      <c r="E18">
        <f t="shared" ca="1" si="26"/>
        <v>2.5128117196692834E-2</v>
      </c>
      <c r="F18">
        <f t="shared" ca="1" si="26"/>
        <v>0.64093461666295626</v>
      </c>
      <c r="G18">
        <f t="shared" ca="1" si="26"/>
        <v>0.11289324008895496</v>
      </c>
      <c r="H18">
        <f t="shared" ca="1" si="26"/>
        <v>0.5143054263796234</v>
      </c>
      <c r="I18">
        <f t="shared" ca="1" si="26"/>
        <v>0.99533491547322106</v>
      </c>
      <c r="M18" t="str">
        <f t="shared" ca="1" si="2"/>
        <v>지정 장비</v>
      </c>
      <c r="N18" t="str">
        <f t="shared" ca="1" si="3"/>
        <v>Equip0101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캐릭터",IF(ISERROR(FIND("지정 캐릭터 LBP",$M18)),0,1)),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IF($O18&lt;=15,1,1+($O18-15)^0.5/8)*CHOOSE(MID($N18,7,1)+1,1,1.25,2)*(VLOOKUP($M18,$AN:$BA,MATCH($AY$1,$AN$1:$BA$1,0),0)+$I18*(VLOOKUP($M18,$AN:$BA,MATCH($AZ$1,$AN$1:$BA$1,0),0)-VLOOKUP($M18,$AN:$BA,MATCH($AY$1,$AN$1:$BA$1,0),0))))),
IF(OR($M18="안 지정 캐릭터 PP 일반등급",$M18="안 지정 캐릭터 PP 영웅등급"),
  IF(AND(OR($B18=10,$B18=11),$M18=OFFSET($M18,-1,0)),OFFSET(R18,-1,0),
    $O18*VLOOKUP($M18,$AN:$BA,MATCH($AX$1,$AN$1:$BA$1,0),0)),
"그외없음")))))))</f>
        <v>1500</v>
      </c>
      <c r="S18" t="str">
        <f ca="1">IF(OR(ISNUMBER(N18),N18="삭제"),"",
IF(LEFT(N18,5)="Equip",
  IF($BN$1&lt;VLOOKUP(N18,[1]EquipTable!$1:$1048576,MATCH("업데이트순번",[1]EquipTable!$1:$1,0),0),"업데이트순번이상",""),
IF(LEFT(N18,5)="Actor",
  IF($BW$1&lt;VLOOKUP(N18,[2]ActorTable!$1:$1048576,MATCH("업데이트순번",[2]ActorTable!$1:$1,0),0),"업데이트순번이상",""),
"그외없음")))</f>
        <v/>
      </c>
      <c r="T18">
        <f t="shared" ca="1" si="5"/>
        <v>0</v>
      </c>
      <c r="U18" t="s">
        <v>83</v>
      </c>
      <c r="V18" t="s">
        <v>184</v>
      </c>
      <c r="W18">
        <v>1</v>
      </c>
      <c r="X18" t="s">
        <v>133</v>
      </c>
      <c r="Z18">
        <v>34</v>
      </c>
      <c r="AA18" t="str">
        <f t="shared" ca="1" si="6"/>
        <v>fe</v>
      </c>
      <c r="AB18" t="s">
        <v>83</v>
      </c>
      <c r="AC18" t="s">
        <v>274</v>
      </c>
      <c r="AD18">
        <v>1</v>
      </c>
      <c r="AE18" t="s">
        <v>129</v>
      </c>
      <c r="AG18">
        <v>800</v>
      </c>
      <c r="AH18" t="str">
        <f t="shared" si="7"/>
        <v/>
      </c>
      <c r="AI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IFERROR(VLOOKUP(AC18,[2]ActorTable!$A:$G,MATCH("이름참고",[2]ActorTable!$1:$1,0),0),"캐릭터없음"),
"")))))</f>
        <v>반원 무늬 대거</v>
      </c>
      <c r="AJ18">
        <v>1</v>
      </c>
      <c r="AK1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v>
      </c>
      <c r="AL18" t="str">
        <f t="shared" ca="1" si="8"/>
        <v>{"dy":2,"sl":6,"tp":"fe","vl":"Equip1002","cn":1,"pt":"GO","pr":800}</v>
      </c>
      <c r="AO18" t="s">
        <v>310</v>
      </c>
      <c r="AQ18" t="s">
        <v>305</v>
      </c>
      <c r="AR18">
        <f ca="1">COUNTIFS(B:B,$AO$18,N:N,"Equip????")-AR19-AR20-AR21</f>
        <v>91</v>
      </c>
      <c r="AS18">
        <f>COUNTIFS(B:B,$AO$18,AC:AC,"Equip????")-AS19-AS20-AS21</f>
        <v>80</v>
      </c>
      <c r="BE18">
        <v>11</v>
      </c>
      <c r="BF18">
        <v>1</v>
      </c>
      <c r="BG18">
        <v>1</v>
      </c>
      <c r="BH18">
        <f t="shared" si="22"/>
        <v>11</v>
      </c>
      <c r="BI18" t="s">
        <v>145</v>
      </c>
      <c r="BK18">
        <f ca="1">IF(VLOOKUP($BT18,[1]EquipTable!$1:$1048576,MATCH("업데이트순번",[1]EquipTable!$1:$1,0),0)&lt;=$BN$1,1,0)
*IF(MID(BT18,7,1)="4",0.1,1)</f>
        <v>1</v>
      </c>
      <c r="BL18">
        <f ca="1">IF(VLOOKUP($BT18,[1]EquipTable!$1:$1048576,MATCH("업데이트순번",[1]EquipTable!$1:$1,0),0)&lt;=$BN$1,1,0)
*IF(MID(BT18,7,1)="4",0.1,1)
*IF(AND(MID(BT18,7,1)&lt;&gt;"4",OR(MID(BT18,6,1)="6",MID(BT18,6,1)="7")),3,1)</f>
        <v>1</v>
      </c>
      <c r="BM18">
        <f ca="1">IF(VLOOKUP($BT18,[1]EquipTable!$1:$1048576,MATCH("업데이트순번",[1]EquipTable!$1:$1,0),0)&lt;=$BN$1,1,0)
*IF(MID(BT18,7,1)="4",0.1,1)
*IF(AND(MID(BT18,7,1)&lt;&gt;"4",MID(BT18,6,1)="8"),4,1)</f>
        <v>1</v>
      </c>
      <c r="BN18">
        <f t="shared" ca="1" si="14"/>
        <v>1.3550135501355014E-2</v>
      </c>
      <c r="BO18">
        <f t="shared" ca="1" si="15"/>
        <v>9.4517958412098316E-3</v>
      </c>
      <c r="BP18">
        <f t="shared" ca="1" si="16"/>
        <v>1.0224948875255624E-2</v>
      </c>
      <c r="BQ18">
        <f t="shared" ca="1" si="17"/>
        <v>0.15176151761517614</v>
      </c>
      <c r="BR18">
        <f t="shared" ca="1" si="20"/>
        <v>0.10586011342155012</v>
      </c>
      <c r="BS18">
        <f t="shared" ca="1" si="21"/>
        <v>0.11451942740286301</v>
      </c>
      <c r="BT18" t="str">
        <f ca="1">OFFSET([1]EquipTable!$A$1,ROW()-1,0)</f>
        <v>Equip1102</v>
      </c>
      <c r="BV18">
        <f ca="1">IF(VLOOKUP($BY18,[2]ActorTable!$1:$1048576,MATCH("업데이트순번",[2]ActorTable!$1:$1,0),0)&lt;=$BW$1,1,0)
*IF(MID(BY18,7,1)="2",0.1,1)</f>
        <v>1</v>
      </c>
      <c r="BW18">
        <f t="shared" ca="1" si="18"/>
        <v>3.9215686274509796E-2</v>
      </c>
      <c r="BX18">
        <f t="shared" ca="1" si="19"/>
        <v>0.47843137254901941</v>
      </c>
      <c r="BY18" t="str">
        <f ca="1">OFFSET([2]ActorTable!$A$1,ROW()-1,0)</f>
        <v>Actor3117</v>
      </c>
      <c r="BZ18" t="str">
        <f ca="1">VLOOKUP($BY18,[2]ActorTable!$1:$1048576,MATCH("이름참고",[2]ActorTable!$1:$1,0),0)</f>
        <v>카츄진</v>
      </c>
    </row>
    <row r="19" spans="1:78">
      <c r="A19">
        <v>2</v>
      </c>
      <c r="B19">
        <v>7</v>
      </c>
      <c r="C19">
        <f t="shared" si="0"/>
        <v>0</v>
      </c>
      <c r="D19">
        <f t="shared" ca="1" si="26"/>
        <v>0.4294086790656898</v>
      </c>
      <c r="E19">
        <f t="shared" ca="1" si="26"/>
        <v>1.166577181405859E-2</v>
      </c>
      <c r="F19">
        <f t="shared" ca="1" si="26"/>
        <v>0.94878532481029332</v>
      </c>
      <c r="G19">
        <f t="shared" ca="1" si="26"/>
        <v>0.22270710568946783</v>
      </c>
      <c r="H19">
        <f t="shared" ca="1" si="26"/>
        <v>0.45033713666566022</v>
      </c>
      <c r="I19">
        <f t="shared" ca="1" si="26"/>
        <v>6.39060637876111E-2</v>
      </c>
      <c r="M19" t="str">
        <f t="shared" ca="1" si="2"/>
        <v>지정 장비</v>
      </c>
      <c r="N19" t="str">
        <f t="shared" ca="1" si="3"/>
        <v>Equip0002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캐릭터",IF(ISERROR(FIND("지정 캐릭터 LBP",$M19)),0,1)),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IF($O19&lt;=15,1,1+($O19-15)^0.5/8)*CHOOSE(MID($N19,7,1)+1,1,1.25,2)*(VLOOKUP($M19,$AN:$BA,MATCH($AY$1,$AN$1:$BA$1,0),0)+$I19*(VLOOKUP($M19,$AN:$BA,MATCH($AZ$1,$AN$1:$BA$1,0),0)-VLOOKUP($M19,$AN:$BA,MATCH($AY$1,$AN$1:$BA$1,0),0))))),
IF(OR($M19="안 지정 캐릭터 PP 일반등급",$M19="안 지정 캐릭터 PP 영웅등급"),
  IF(AND(OR($B19=10,$B19=11),$M19=OFFSET($M19,-1,0)),OFFSET(R19,-1,0),
    $O19*VLOOKUP($M19,$AN:$BA,MATCH($AX$1,$AN$1:$BA$1,0),0)),
"그외없음")))))))</f>
        <v>600</v>
      </c>
      <c r="S19" t="str">
        <f ca="1">IF(OR(ISNUMBER(N19),N19="삭제"),"",
IF(LEFT(N19,5)="Equip",
  IF($BN$1&lt;VLOOKUP(N19,[1]EquipTable!$1:$1048576,MATCH("업데이트순번",[1]EquipTable!$1:$1,0),0),"업데이트순번이상",""),
IF(LEFT(N19,5)="Actor",
  IF($BW$1&lt;VLOOKUP(N19,[2]ActorTable!$1:$1048576,MATCH("업데이트순번",[2]ActorTable!$1:$1,0),0),"업데이트순번이상",""),
"그외없음")))</f>
        <v/>
      </c>
      <c r="T19">
        <f t="shared" ca="1" si="5"/>
        <v>0</v>
      </c>
      <c r="U19" t="s">
        <v>83</v>
      </c>
      <c r="V19" t="s">
        <v>296</v>
      </c>
      <c r="W19">
        <v>1</v>
      </c>
      <c r="X19" t="s">
        <v>129</v>
      </c>
      <c r="Z19">
        <v>7000</v>
      </c>
      <c r="AA19" t="str">
        <f t="shared" ca="1" si="6"/>
        <v>fe</v>
      </c>
      <c r="AB19" t="s">
        <v>83</v>
      </c>
      <c r="AC19" t="s">
        <v>295</v>
      </c>
      <c r="AD19">
        <v>1</v>
      </c>
      <c r="AE19" t="s">
        <v>133</v>
      </c>
      <c r="AF19">
        <v>29</v>
      </c>
      <c r="AG19">
        <v>16</v>
      </c>
      <c r="AH19" t="str">
        <f t="shared" si="7"/>
        <v/>
      </c>
      <c r="AI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IFERROR(VLOOKUP(AC19,[2]ActorTable!$A:$G,MATCH("이름참고",[2]ActorTable!$1:$1,0),0),"캐릭터없음"),
"")))))</f>
        <v>흑빛 띠를 두른 도끼</v>
      </c>
      <c r="AJ19">
        <v>1</v>
      </c>
      <c r="AK1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v>
      </c>
      <c r="AL19" t="str">
        <f t="shared" ca="1" si="8"/>
        <v>{"dy":2,"sl":7,"tp":"fe","vl":"Equip0401","cn":1,"pt":"DI","pp":29,"pr":16}</v>
      </c>
      <c r="AQ19" t="s">
        <v>306</v>
      </c>
      <c r="AR19">
        <f ca="1">COUNTIFS(B:B,$AO$18,N:N,"Equip6???")</f>
        <v>15</v>
      </c>
      <c r="AS19">
        <f>COUNTIFS(B:B,$AO$18,AC:AC,"Equip6???")</f>
        <v>20</v>
      </c>
      <c r="BK19">
        <f ca="1">IF(VLOOKUP($BT19,[1]EquipTable!$1:$1048576,MATCH("업데이트순번",[1]EquipTable!$1:$1,0),0)&lt;=$BN$1,1,0)
*IF(MID(BT19,7,1)="4",0.1,1)</f>
        <v>1</v>
      </c>
      <c r="BL19">
        <f ca="1">IF(VLOOKUP($BT19,[1]EquipTable!$1:$1048576,MATCH("업데이트순번",[1]EquipTable!$1:$1,0),0)&lt;=$BN$1,1,0)
*IF(MID(BT19,7,1)="4",0.1,1)
*IF(AND(MID(BT19,7,1)&lt;&gt;"4",OR(MID(BT19,6,1)="6",MID(BT19,6,1)="7")),3,1)</f>
        <v>1</v>
      </c>
      <c r="BM19">
        <f ca="1">IF(VLOOKUP($BT19,[1]EquipTable!$1:$1048576,MATCH("업데이트순번",[1]EquipTable!$1:$1,0),0)&lt;=$BN$1,1,0)
*IF(MID(BT19,7,1)="4",0.1,1)
*IF(AND(MID(BT19,7,1)&lt;&gt;"4",MID(BT19,6,1)="8"),4,1)</f>
        <v>1</v>
      </c>
      <c r="BN19">
        <f t="shared" ca="1" si="14"/>
        <v>1.3550135501355014E-2</v>
      </c>
      <c r="BO19">
        <f t="shared" ca="1" si="15"/>
        <v>9.4517958412098316E-3</v>
      </c>
      <c r="BP19">
        <f t="shared" ca="1" si="16"/>
        <v>1.0224948875255624E-2</v>
      </c>
      <c r="BQ19">
        <f t="shared" ca="1" si="17"/>
        <v>0.16531165311653115</v>
      </c>
      <c r="BR19">
        <f t="shared" ca="1" si="20"/>
        <v>0.11531190926275996</v>
      </c>
      <c r="BS19">
        <f t="shared" ca="1" si="21"/>
        <v>0.12474437627811864</v>
      </c>
      <c r="BT19" t="str">
        <f ca="1">OFFSET([1]EquipTable!$A$1,ROW()-1,0)</f>
        <v>Equip1201</v>
      </c>
      <c r="BV19">
        <f ca="1">IF(VLOOKUP($BY19,[2]ActorTable!$1:$1048576,MATCH("업데이트순번",[2]ActorTable!$1:$1,0),0)&lt;=$BW$1,1,0)
*IF(MID(BY19,7,1)="2",0.1,1)</f>
        <v>0</v>
      </c>
      <c r="BW19">
        <f t="shared" ca="1" si="18"/>
        <v>0</v>
      </c>
      <c r="BX19">
        <f t="shared" ca="1" si="19"/>
        <v>0.51764705882352924</v>
      </c>
      <c r="BY19" t="str">
        <f ca="1">OFFSET([2]ActorTable!$A$1,ROW()-1,0)</f>
        <v>Actor1218</v>
      </c>
      <c r="BZ19" t="str">
        <f ca="1">VLOOKUP($BY19,[2]ActorTable!$1:$1048576,MATCH("이름참고",[2]ActorTable!$1:$1,0),0)</f>
        <v>메디아</v>
      </c>
    </row>
    <row r="20" spans="1:78">
      <c r="A20">
        <v>2</v>
      </c>
      <c r="B20">
        <v>8</v>
      </c>
      <c r="C20">
        <f t="shared" si="0"/>
        <v>0</v>
      </c>
      <c r="D20">
        <f t="shared" ca="1" si="26"/>
        <v>0.34442252704694098</v>
      </c>
      <c r="E20">
        <f t="shared" ca="1" si="26"/>
        <v>3.3870231521797245E-2</v>
      </c>
      <c r="F20">
        <f t="shared" ca="1" si="26"/>
        <v>0.83790694883925121</v>
      </c>
      <c r="G20">
        <f t="shared" ca="1" si="26"/>
        <v>0.56893602070529947</v>
      </c>
      <c r="H20">
        <f t="shared" ca="1" si="26"/>
        <v>0.51711719862268413</v>
      </c>
      <c r="I20">
        <f t="shared" ca="1" si="26"/>
        <v>0.55431275906030231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캐릭터",IF(ISERROR(FIND("지정 캐릭터 LBP",$M20)),0,1)),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IF($O20&lt;=15,1,1+($O20-15)^0.5/8)*CHOOSE(MID($N20,7,1)+1,1,1.25,2)*(VLOOKUP($M20,$AN:$BA,MATCH($AY$1,$AN$1:$BA$1,0),0)+$I20*(VLOOKUP($M20,$AN:$BA,MATCH($AZ$1,$AN$1:$BA$1,0),0)-VLOOKUP($M20,$AN:$BA,MATCH($AY$1,$AN$1:$BA$1,0),0))))),
IF(OR($M20="안 지정 캐릭터 PP 일반등급",$M20="안 지정 캐릭터 PP 영웅등급"),
  IF(AND(OR($B20=10,$B20=11),$M20=OFFSET($M20,-1,0)),OFFSET(R20,-1,0),
    $O20*VLOOKUP($M20,$AN:$BA,MATCH($AX$1,$AN$1:$BA$1,0),0)),
"그외없음")))))))</f>
        <v>삭제</v>
      </c>
      <c r="S20" t="str">
        <f ca="1">IF(OR(ISNUMBER(N20),N20="삭제"),"",
IF(LEFT(N20,5)="Equip",
  IF($BN$1&lt;VLOOKUP(N20,[1]EquipTable!$1:$1048576,MATCH("업데이트순번",[1]EquipTable!$1:$1,0),0),"업데이트순번이상",""),
IF(LEFT(N20,5)="Actor",
  IF($BW$1&lt;VLOOKUP(N20,[2]ActorTable!$1:$1048576,MATCH("업데이트순번",[2]ActorTable!$1:$1,0),0),"업데이트순번이상",""),
"그외없음")))</f>
        <v/>
      </c>
      <c r="T20">
        <f t="shared" ca="1" si="5"/>
        <v>0</v>
      </c>
      <c r="AA20" t="str">
        <f t="shared" ca="1" si="6"/>
        <v/>
      </c>
      <c r="AH20" t="str">
        <f t="shared" si="7"/>
        <v/>
      </c>
      <c r="AI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IFERROR(VLOOKUP(AC20,[2]ActorTable!$A:$G,MATCH("이름참고",[2]ActorTable!$1:$1,0),0),"캐릭터없음"),
"")))))</f>
        <v/>
      </c>
      <c r="AJ20">
        <v>1</v>
      </c>
      <c r="AK2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v>
      </c>
      <c r="AL20" t="str">
        <f t="shared" ca="1" si="8"/>
        <v>{"dy":2,"sl":8}</v>
      </c>
      <c r="AQ20" t="s">
        <v>307</v>
      </c>
      <c r="AR20">
        <f ca="1">COUNTIFS(B:B,$AO$18,N:N,"Equip7???")</f>
        <v>18</v>
      </c>
      <c r="AS20">
        <f>COUNTIFS(B:B,$AO$18,AC:AC,"Equip7???")</f>
        <v>16</v>
      </c>
      <c r="BK20">
        <f ca="1">IF(VLOOKUP($BT20,[1]EquipTable!$1:$1048576,MATCH("업데이트순번",[1]EquipTable!$1:$1,0),0)&lt;=$BN$1,1,0)
*IF(MID(BT20,7,1)="4",0.1,1)</f>
        <v>1</v>
      </c>
      <c r="BL20">
        <f ca="1">IF(VLOOKUP($BT20,[1]EquipTable!$1:$1048576,MATCH("업데이트순번",[1]EquipTable!$1:$1,0),0)&lt;=$BN$1,1,0)
*IF(MID(BT20,7,1)="4",0.1,1)
*IF(AND(MID(BT20,7,1)&lt;&gt;"4",OR(MID(BT20,6,1)="6",MID(BT20,6,1)="7")),3,1)</f>
        <v>1</v>
      </c>
      <c r="BM20">
        <f ca="1">IF(VLOOKUP($BT20,[1]EquipTable!$1:$1048576,MATCH("업데이트순번",[1]EquipTable!$1:$1,0),0)&lt;=$BN$1,1,0)
*IF(MID(BT20,7,1)="4",0.1,1)
*IF(AND(MID(BT20,7,1)&lt;&gt;"4",MID(BT20,6,1)="8"),4,1)</f>
        <v>1</v>
      </c>
      <c r="BN20">
        <f t="shared" ca="1" si="14"/>
        <v>1.3550135501355014E-2</v>
      </c>
      <c r="BO20">
        <f t="shared" ca="1" si="15"/>
        <v>9.4517958412098316E-3</v>
      </c>
      <c r="BP20">
        <f t="shared" ca="1" si="16"/>
        <v>1.0224948875255624E-2</v>
      </c>
      <c r="BQ20">
        <f t="shared" ca="1" si="17"/>
        <v>0.17886178861788615</v>
      </c>
      <c r="BR20">
        <f t="shared" ca="1" si="20"/>
        <v>0.12476370510396979</v>
      </c>
      <c r="BS20">
        <f t="shared" ca="1" si="21"/>
        <v>0.13496932515337426</v>
      </c>
      <c r="BT20" t="str">
        <f ca="1">OFFSET([1]EquipTable!$A$1,ROW()-1,0)</f>
        <v>Equip1202</v>
      </c>
      <c r="BV20">
        <f ca="1">IF(VLOOKUP($BY20,[2]ActorTable!$1:$1048576,MATCH("업데이트순번",[2]ActorTable!$1:$1,0),0)&lt;=$BW$1,1,0)
*IF(MID(BY20,7,1)="2",0.1,1)</f>
        <v>1</v>
      </c>
      <c r="BW20">
        <f t="shared" ca="1" si="18"/>
        <v>3.9215686274509796E-2</v>
      </c>
      <c r="BX20">
        <f t="shared" ca="1" si="19"/>
        <v>0.51764705882352924</v>
      </c>
      <c r="BY20" t="str">
        <f ca="1">OFFSET([2]ActorTable!$A$1,ROW()-1,0)</f>
        <v>Actor3019</v>
      </c>
      <c r="BZ20" t="str">
        <f ca="1">VLOOKUP($BY20,[2]ActorTable!$1:$1048576,MATCH("이름참고",[2]ActorTable!$1:$1,0),0)</f>
        <v>롤라</v>
      </c>
    </row>
    <row r="21" spans="1:78">
      <c r="A21">
        <v>2</v>
      </c>
      <c r="B21">
        <v>9</v>
      </c>
      <c r="C21">
        <f t="shared" si="0"/>
        <v>0</v>
      </c>
      <c r="D21">
        <f t="shared" ca="1" si="26"/>
        <v>0.87424630088255917</v>
      </c>
      <c r="E21">
        <f t="shared" ca="1" si="26"/>
        <v>0.93938467750545074</v>
      </c>
      <c r="F21">
        <f t="shared" ca="1" si="26"/>
        <v>0.60004567333298908</v>
      </c>
      <c r="G21">
        <f t="shared" ca="1" si="26"/>
        <v>0.9115463990321605</v>
      </c>
      <c r="H21">
        <f t="shared" ca="1" si="26"/>
        <v>0.40823223415739907</v>
      </c>
      <c r="I21">
        <f t="shared" ca="1" si="26"/>
        <v>7.9305953227270742E-2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캐릭터",IF(ISERROR(FIND("지정 캐릭터 LBP",$M21)),0,1)),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IF($O21&lt;=15,1,1+($O21-15)^0.5/8)*CHOOSE(MID($N21,7,1)+1,1,1.25,2)*(VLOOKUP($M21,$AN:$BA,MATCH($AY$1,$AN$1:$BA$1,0),0)+$I21*(VLOOKUP($M21,$AN:$BA,MATCH($AZ$1,$AN$1:$BA$1,0),0)-VLOOKUP($M21,$AN:$BA,MATCH($AY$1,$AN$1:$BA$1,0),0))))),
IF(OR($M21="안 지정 캐릭터 PP 일반등급",$M21="안 지정 캐릭터 PP 영웅등급"),
  IF(AND(OR($B21=10,$B21=11),$M21=OFFSET($M21,-1,0)),OFFSET(R21,-1,0),
    $O21*VLOOKUP($M21,$AN:$BA,MATCH($AX$1,$AN$1:$BA$1,0),0)),
"그외없음")))))))</f>
        <v>삭제</v>
      </c>
      <c r="S21" t="str">
        <f ca="1">IF(OR(ISNUMBER(N21),N21="삭제"),"",
IF(LEFT(N21,5)="Equip",
  IF($BN$1&lt;VLOOKUP(N21,[1]EquipTable!$1:$1048576,MATCH("업데이트순번",[1]EquipTable!$1:$1,0),0),"업데이트순번이상",""),
IF(LEFT(N21,5)="Actor",
  IF($BW$1&lt;VLOOKUP(N21,[2]ActorTable!$1:$1048576,MATCH("업데이트순번",[2]ActorTable!$1:$1,0),0),"업데이트순번이상",""),
"그외없음")))</f>
        <v/>
      </c>
      <c r="T21">
        <f t="shared" ca="1" si="5"/>
        <v>0</v>
      </c>
      <c r="AA21" t="str">
        <f t="shared" ca="1" si="6"/>
        <v/>
      </c>
      <c r="AH21" t="str">
        <f t="shared" si="7"/>
        <v/>
      </c>
      <c r="AI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IFERROR(VLOOKUP(AC21,[2]ActorTable!$A:$G,MATCH("이름참고",[2]ActorTable!$1:$1,0),0),"캐릭터없음"),
"")))))</f>
        <v/>
      </c>
      <c r="AJ21">
        <v>1</v>
      </c>
      <c r="AK2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v>
      </c>
      <c r="AL21" t="str">
        <f t="shared" ca="1" si="8"/>
        <v>{"dy":2,"sl":9}</v>
      </c>
      <c r="AQ21" t="s">
        <v>303</v>
      </c>
      <c r="AR21">
        <f ca="1">COUNTIFS(B:B,$AO$18,N:N,"Equip8???")</f>
        <v>14</v>
      </c>
      <c r="AS21">
        <f>COUNTIFS(B:B,$AO$18,AC:AC,"Equip8???")</f>
        <v>21</v>
      </c>
      <c r="BK21">
        <f ca="1">IF(VLOOKUP($BT21,[1]EquipTable!$1:$1048576,MATCH("업데이트순번",[1]EquipTable!$1:$1,0),0)&lt;=$BN$1,1,0)
*IF(MID(BT21,7,1)="4",0.1,1)</f>
        <v>1</v>
      </c>
      <c r="BL21">
        <f ca="1">IF(VLOOKUP($BT21,[1]EquipTable!$1:$1048576,MATCH("업데이트순번",[1]EquipTable!$1:$1,0),0)&lt;=$BN$1,1,0)
*IF(MID(BT21,7,1)="4",0.1,1)
*IF(AND(MID(BT21,7,1)&lt;&gt;"4",OR(MID(BT21,6,1)="6",MID(BT21,6,1)="7")),3,1)</f>
        <v>1</v>
      </c>
      <c r="BM21">
        <f ca="1">IF(VLOOKUP($BT21,[1]EquipTable!$1:$1048576,MATCH("업데이트순번",[1]EquipTable!$1:$1,0),0)&lt;=$BN$1,1,0)
*IF(MID(BT21,7,1)="4",0.1,1)
*IF(AND(MID(BT21,7,1)&lt;&gt;"4",MID(BT21,6,1)="8"),4,1)</f>
        <v>1</v>
      </c>
      <c r="BN21">
        <f t="shared" ca="1" si="14"/>
        <v>1.3550135501355014E-2</v>
      </c>
      <c r="BO21">
        <f t="shared" ca="1" si="15"/>
        <v>9.4517958412098316E-3</v>
      </c>
      <c r="BP21">
        <f t="shared" ca="1" si="16"/>
        <v>1.0224948875255624E-2</v>
      </c>
      <c r="BQ21">
        <f t="shared" ca="1" si="17"/>
        <v>0.19241192411924116</v>
      </c>
      <c r="BR21">
        <f t="shared" ca="1" si="20"/>
        <v>0.13421550094517962</v>
      </c>
      <c r="BS21">
        <f t="shared" ca="1" si="21"/>
        <v>0.14519427402862989</v>
      </c>
      <c r="BT21" t="str">
        <f ca="1">OFFSET([1]EquipTable!$A$1,ROW()-1,0)</f>
        <v>Equip1301</v>
      </c>
      <c r="BV21">
        <f ca="1">IF(VLOOKUP($BY21,[2]ActorTable!$1:$1048576,MATCH("업데이트순번",[2]ActorTable!$1:$1,0),0)&lt;=$BW$1,1,0)
*IF(MID(BY21,7,1)="2",0.1,1)</f>
        <v>1</v>
      </c>
      <c r="BW21">
        <f t="shared" ca="1" si="18"/>
        <v>3.9215686274509796E-2</v>
      </c>
      <c r="BX21">
        <f t="shared" ca="1" si="19"/>
        <v>0.55686274509803901</v>
      </c>
      <c r="BY21" t="str">
        <f ca="1">OFFSET([2]ActorTable!$A$1,ROW()-1,0)</f>
        <v>Actor2120</v>
      </c>
      <c r="BZ21" t="str">
        <f ca="1">VLOOKUP($BY21,[2]ActorTable!$1:$1048576,MATCH("이름참고",[2]ActorTable!$1:$1,0),0)</f>
        <v>미네락</v>
      </c>
    </row>
    <row r="22" spans="1:78">
      <c r="A22">
        <v>3</v>
      </c>
      <c r="B22">
        <v>0</v>
      </c>
      <c r="C22">
        <f t="shared" si="0"/>
        <v>0</v>
      </c>
      <c r="D22">
        <f t="shared" ref="D22:I31" ca="1" si="27">RAND()</f>
        <v>0.29023912973657606</v>
      </c>
      <c r="E22">
        <f t="shared" ca="1" si="27"/>
        <v>0.61784640051307671</v>
      </c>
      <c r="F22">
        <f t="shared" ca="1" si="27"/>
        <v>0.26884172228553005</v>
      </c>
      <c r="G22">
        <f t="shared" ca="1" si="27"/>
        <v>0.81992753083800474</v>
      </c>
      <c r="H22">
        <f t="shared" ca="1" si="27"/>
        <v>4.7541222510047998E-3</v>
      </c>
      <c r="I22">
        <f t="shared" ca="1" si="27"/>
        <v>0.62122543390084051</v>
      </c>
      <c r="M22" t="str">
        <f t="shared" ca="1" si="2"/>
        <v>지정 장비</v>
      </c>
      <c r="N22" t="str">
        <f t="shared" ca="1" si="3"/>
        <v>Equip5201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캐릭터",IF(ISERROR(FIND("지정 캐릭터 LBP",$M22)),0,1)),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IF($O22&lt;=15,1,1+($O22-15)^0.5/8)*CHOOSE(MID($N22,7,1)+1,1,1.25,2)*(VLOOKUP($M22,$AN:$BA,MATCH($AY$1,$AN$1:$BA$1,0),0)+$I22*(VLOOKUP($M22,$AN:$BA,MATCH($AZ$1,$AN$1:$BA$1,0),0)-VLOOKUP($M22,$AN:$BA,MATCH($AY$1,$AN$1:$BA$1,0),0))))),
IF(OR($M22="안 지정 캐릭터 PP 일반등급",$M22="안 지정 캐릭터 PP 영웅등급"),
  IF(AND(OR($B22=10,$B22=11),$M22=OFFSET($M22,-1,0)),OFFSET(R22,-1,0),
    $O22*VLOOKUP($M22,$AN:$BA,MATCH($AX$1,$AN$1:$BA$1,0),0)),
"그외없음")))))))</f>
        <v>3100</v>
      </c>
      <c r="S22" t="str">
        <f ca="1">IF(OR(ISNUMBER(N22),N22="삭제"),"",
IF(LEFT(N22,5)="Equip",
  IF($BN$1&lt;VLOOKUP(N22,[1]EquipTable!$1:$1048576,MATCH("업데이트순번",[1]EquipTable!$1:$1,0),0),"업데이트순번이상",""),
IF(LEFT(N22,5)="Actor",
  IF($BW$1&lt;VLOOKUP(N22,[2]ActorTable!$1:$1048576,MATCH("업데이트순번",[2]ActorTable!$1:$1,0),0),"업데이트순번이상",""),
"그외없음")))</f>
        <v/>
      </c>
      <c r="T22">
        <f t="shared" ca="1" si="5"/>
        <v>0</v>
      </c>
      <c r="U22" t="s">
        <v>83</v>
      </c>
      <c r="V22" t="s">
        <v>205</v>
      </c>
      <c r="W22">
        <v>1</v>
      </c>
      <c r="X22" t="s">
        <v>129</v>
      </c>
      <c r="Z22">
        <v>800</v>
      </c>
      <c r="AA22" t="str">
        <f t="shared" ca="1" si="6"/>
        <v>fe</v>
      </c>
      <c r="AB22" t="s">
        <v>83</v>
      </c>
      <c r="AC22" t="s">
        <v>281</v>
      </c>
      <c r="AD22">
        <v>1</v>
      </c>
      <c r="AE22" t="s">
        <v>129</v>
      </c>
      <c r="AG22">
        <v>700</v>
      </c>
      <c r="AH22" t="str">
        <f t="shared" si="7"/>
        <v/>
      </c>
      <c r="AI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IFERROR(VLOOKUP(AC22,[2]ActorTable!$A:$G,MATCH("이름참고",[2]ActorTable!$1:$1,0),0),"캐릭터없음"),
"")))))</f>
        <v>푸른 보석 지팡이</v>
      </c>
      <c r="AJ22">
        <v>1</v>
      </c>
      <c r="AK2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v>
      </c>
      <c r="AL22" t="str">
        <f t="shared" ca="1" si="8"/>
        <v>{"dy":3,"sl":0,"tp":"fe","vl":"Equip3001","cn":1,"pt":"GO","pr":700}</v>
      </c>
      <c r="BK22">
        <f ca="1">IF(VLOOKUP($BT22,[1]EquipTable!$1:$1048576,MATCH("업데이트순번",[1]EquipTable!$1:$1,0),0)&lt;=$BN$1,1,0)
*IF(MID(BT22,7,1)="4",0.1,1)</f>
        <v>1</v>
      </c>
      <c r="BL22">
        <f ca="1">IF(VLOOKUP($BT22,[1]EquipTable!$1:$1048576,MATCH("업데이트순번",[1]EquipTable!$1:$1,0),0)&lt;=$BN$1,1,0)
*IF(MID(BT22,7,1)="4",0.1,1)
*IF(AND(MID(BT22,7,1)&lt;&gt;"4",OR(MID(BT22,6,1)="6",MID(BT22,6,1)="7")),3,1)</f>
        <v>1</v>
      </c>
      <c r="BM22">
        <f ca="1">IF(VLOOKUP($BT22,[1]EquipTable!$1:$1048576,MATCH("업데이트순번",[1]EquipTable!$1:$1,0),0)&lt;=$BN$1,1,0)
*IF(MID(BT22,7,1)="4",0.1,1)
*IF(AND(MID(BT22,7,1)&lt;&gt;"4",MID(BT22,6,1)="8"),4,1)</f>
        <v>1</v>
      </c>
      <c r="BN22">
        <f t="shared" ca="1" si="14"/>
        <v>1.3550135501355014E-2</v>
      </c>
      <c r="BO22">
        <f t="shared" ca="1" si="15"/>
        <v>9.4517958412098316E-3</v>
      </c>
      <c r="BP22">
        <f t="shared" ca="1" si="16"/>
        <v>1.0224948875255624E-2</v>
      </c>
      <c r="BQ22">
        <f t="shared" ca="1" si="17"/>
        <v>0.20596205962059616</v>
      </c>
      <c r="BR22">
        <f t="shared" ca="1" si="20"/>
        <v>0.14366729678638945</v>
      </c>
      <c r="BS22">
        <f t="shared" ca="1" si="21"/>
        <v>0.15541922290388552</v>
      </c>
      <c r="BT22" t="str">
        <f ca="1">OFFSET([1]EquipTable!$A$1,ROW()-1,0)</f>
        <v>Equip1302</v>
      </c>
      <c r="BV22">
        <f ca="1">IF(VLOOKUP($BY22,[2]ActorTable!$1:$1048576,MATCH("업데이트순번",[2]ActorTable!$1:$1,0),0)&lt;=$BW$1,1,0)
*IF(MID(BY22,7,1)="2",0.1,1)</f>
        <v>1</v>
      </c>
      <c r="BW22">
        <f t="shared" ca="1" si="18"/>
        <v>3.9215686274509796E-2</v>
      </c>
      <c r="BX22">
        <f t="shared" ca="1" si="19"/>
        <v>0.59607843137254879</v>
      </c>
      <c r="BY22" t="str">
        <f ca="1">OFFSET([2]ActorTable!$A$1,ROW()-1,0)</f>
        <v>Actor3021</v>
      </c>
      <c r="BZ22" t="str">
        <f ca="1">VLOOKUP($BY22,[2]ActorTable!$1:$1048576,MATCH("이름참고",[2]ActorTable!$1:$1,0),0)</f>
        <v>무테이</v>
      </c>
    </row>
    <row r="23" spans="1:78">
      <c r="A23">
        <v>3</v>
      </c>
      <c r="B23">
        <v>1</v>
      </c>
      <c r="C23">
        <f t="shared" si="0"/>
        <v>0</v>
      </c>
      <c r="D23">
        <f t="shared" ca="1" si="27"/>
        <v>2.0861232415317232E-2</v>
      </c>
      <c r="E23">
        <f t="shared" ca="1" si="27"/>
        <v>0.98597742595209081</v>
      </c>
      <c r="F23">
        <f t="shared" ca="1" si="27"/>
        <v>0.54006378678014511</v>
      </c>
      <c r="G23">
        <f t="shared" ca="1" si="27"/>
        <v>0.61708972705505227</v>
      </c>
      <c r="H23">
        <f t="shared" ca="1" si="27"/>
        <v>0.5445970181513955</v>
      </c>
      <c r="I23">
        <f t="shared" ca="1" si="27"/>
        <v>3.4437306655226374E-2</v>
      </c>
      <c r="M23" t="str">
        <f t="shared" ca="1" si="2"/>
        <v>지정 장비</v>
      </c>
      <c r="N23" t="str">
        <f t="shared" ca="1" si="3"/>
        <v>Equip8302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캐릭터",IF(ISERROR(FIND("지정 캐릭터 LBP",$M23)),0,1)),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IF($O23&lt;=15,1,1+($O23-15)^0.5/8)*CHOOSE(MID($N23,7,1)+1,1,1.25,2)*(VLOOKUP($M23,$AN:$BA,MATCH($AY$1,$AN$1:$BA$1,0),0)+$I23*(VLOOKUP($M23,$AN:$BA,MATCH($AZ$1,$AN$1:$BA$1,0),0)-VLOOKUP($M23,$AN:$BA,MATCH($AY$1,$AN$1:$BA$1,0),0))))),
IF(OR($M23="안 지정 캐릭터 PP 일반등급",$M23="안 지정 캐릭터 PP 영웅등급"),
  IF(AND(OR($B23=10,$B23=11),$M23=OFFSET($M23,-1,0)),OFFSET(R23,-1,0),
    $O23*VLOOKUP($M23,$AN:$BA,MATCH($AX$1,$AN$1:$BA$1,0),0)),
"그외없음")))))))</f>
        <v>73900</v>
      </c>
      <c r="S23" t="str">
        <f ca="1">IF(OR(ISNUMBER(N23),N23="삭제"),"",
IF(LEFT(N23,5)="Equip",
  IF($BN$1&lt;VLOOKUP(N23,[1]EquipTable!$1:$1048576,MATCH("업데이트순번",[1]EquipTable!$1:$1,0),0),"업데이트순번이상",""),
IF(LEFT(N23,5)="Actor",
  IF($BW$1&lt;VLOOKUP(N23,[2]ActorTable!$1:$1048576,MATCH("업데이트순번",[2]ActorTable!$1:$1,0),0),"업데이트순번이상",""),
"그외없음")))</f>
        <v/>
      </c>
      <c r="T23">
        <f t="shared" ca="1" si="5"/>
        <v>0</v>
      </c>
      <c r="U23" t="s">
        <v>83</v>
      </c>
      <c r="V23" t="s">
        <v>186</v>
      </c>
      <c r="W23">
        <v>1</v>
      </c>
      <c r="X23" t="s">
        <v>129</v>
      </c>
      <c r="Z23">
        <v>9400</v>
      </c>
      <c r="AA23" t="str">
        <f t="shared" ca="1" si="6"/>
        <v>fe</v>
      </c>
      <c r="AB23" t="s">
        <v>83</v>
      </c>
      <c r="AC23" t="s">
        <v>217</v>
      </c>
      <c r="AD23">
        <v>1</v>
      </c>
      <c r="AE23" t="s">
        <v>133</v>
      </c>
      <c r="AG23">
        <v>16</v>
      </c>
      <c r="AH23" t="str">
        <f t="shared" si="7"/>
        <v/>
      </c>
      <c r="AI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IFERROR(VLOOKUP(AC23,[2]ActorTable!$A:$G,MATCH("이름참고",[2]ActorTable!$1:$1,0),0),"캐릭터없음"),
"")))))</f>
        <v>더블 이퀄라이저</v>
      </c>
      <c r="AJ23">
        <v>1</v>
      </c>
      <c r="AK2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v>
      </c>
      <c r="AL23" t="str">
        <f t="shared" ca="1" si="8"/>
        <v>{"dy":3,"sl":1,"tp":"fe","vl":"Equip6201","cn":1,"pt":"DI","pr":16}</v>
      </c>
      <c r="AQ23" t="s">
        <v>314</v>
      </c>
      <c r="AR23">
        <v>135.85294117647058</v>
      </c>
      <c r="BK23">
        <f ca="1">IF(VLOOKUP($BT23,[1]EquipTable!$1:$1048576,MATCH("업데이트순번",[1]EquipTable!$1:$1,0),0)&lt;=$BN$1,1,0)
*IF(MID(BT23,7,1)="4",0.1,1)</f>
        <v>0.1</v>
      </c>
      <c r="BL23">
        <f ca="1">IF(VLOOKUP($BT23,[1]EquipTable!$1:$1048576,MATCH("업데이트순번",[1]EquipTable!$1:$1,0),0)&lt;=$BN$1,1,0)
*IF(MID(BT23,7,1)="4",0.1,1)
*IF(AND(MID(BT23,7,1)&lt;&gt;"4",OR(MID(BT23,6,1)="6",MID(BT23,6,1)="7")),3,1)</f>
        <v>0.1</v>
      </c>
      <c r="BM23">
        <f ca="1">IF(VLOOKUP($BT23,[1]EquipTable!$1:$1048576,MATCH("업데이트순번",[1]EquipTable!$1:$1,0),0)&lt;=$BN$1,1,0)
*IF(MID(BT23,7,1)="4",0.1,1)
*IF(AND(MID(BT23,7,1)&lt;&gt;"4",MID(BT23,6,1)="8"),4,1)</f>
        <v>0.1</v>
      </c>
      <c r="BN23">
        <f t="shared" ca="1" si="14"/>
        <v>1.3550135501355016E-3</v>
      </c>
      <c r="BO23">
        <f t="shared" ca="1" si="15"/>
        <v>9.4517958412098323E-4</v>
      </c>
      <c r="BP23">
        <f t="shared" ca="1" si="16"/>
        <v>1.0224948875255625E-3</v>
      </c>
      <c r="BQ23">
        <f t="shared" ca="1" si="17"/>
        <v>0.21951219512195116</v>
      </c>
      <c r="BR23">
        <f t="shared" ca="1" si="20"/>
        <v>0.15311909262759929</v>
      </c>
      <c r="BS23">
        <f t="shared" ca="1" si="21"/>
        <v>0.16564417177914115</v>
      </c>
      <c r="BT23" t="str">
        <f ca="1">OFFSET([1]EquipTable!$A$1,ROW()-1,0)</f>
        <v>Equip1401</v>
      </c>
      <c r="BV23">
        <f ca="1">IF(VLOOKUP($BY23,[2]ActorTable!$1:$1048576,MATCH("업데이트순번",[2]ActorTable!$1:$1,0),0)&lt;=$BW$1,1,0)
*IF(MID(BY23,7,1)="2",0.1,1)</f>
        <v>1</v>
      </c>
      <c r="BW23">
        <f t="shared" ca="1" si="18"/>
        <v>3.9215686274509796E-2</v>
      </c>
      <c r="BX23">
        <f t="shared" ca="1" si="19"/>
        <v>0.63529411764705856</v>
      </c>
      <c r="BY23" t="str">
        <f ca="1">OFFSET([2]ActorTable!$A$1,ROW()-1,0)</f>
        <v>Actor3022</v>
      </c>
      <c r="BZ23" t="str">
        <f ca="1">VLOOKUP($BY23,[2]ActorTable!$1:$1048576,MATCH("이름참고",[2]ActorTable!$1:$1,0),0)</f>
        <v>딘즈</v>
      </c>
    </row>
    <row r="24" spans="1:78">
      <c r="A24">
        <v>3</v>
      </c>
      <c r="B24">
        <v>2</v>
      </c>
      <c r="C24">
        <f t="shared" si="0"/>
        <v>0</v>
      </c>
      <c r="D24">
        <f t="shared" ca="1" si="27"/>
        <v>0.89969967698792841</v>
      </c>
      <c r="E24">
        <f t="shared" ca="1" si="27"/>
        <v>0.43387600363162515</v>
      </c>
      <c r="F24">
        <f t="shared" ca="1" si="27"/>
        <v>0.9028730287457909</v>
      </c>
      <c r="G24">
        <f t="shared" ca="1" si="27"/>
        <v>0.74295343153304849</v>
      </c>
      <c r="H24">
        <f t="shared" ca="1" si="27"/>
        <v>0.51716763682545064</v>
      </c>
      <c r="I24">
        <f t="shared" ca="1" si="27"/>
        <v>0.57649208686280384</v>
      </c>
      <c r="M24" t="str">
        <f t="shared" ca="1" si="2"/>
        <v>안 지정 캐릭터 PP 영웅등급</v>
      </c>
      <c r="N24">
        <f t="shared" ca="1" si="3"/>
        <v>43387</v>
      </c>
      <c r="O24">
        <f t="shared" ca="1" si="4"/>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캐릭터",IF(ISERROR(FIND("지정 캐릭터 LBP",$M24)),0,1)),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IF($O24&lt;=15,1,1+($O24-15)^0.5/8)*CHOOSE(MID($N24,7,1)+1,1,1.25,2)*(VLOOKUP($M24,$AN:$BA,MATCH($AY$1,$AN$1:$BA$1,0),0)+$I24*(VLOOKUP($M24,$AN:$BA,MATCH($AZ$1,$AN$1:$BA$1,0),0)-VLOOKUP($M24,$AN:$BA,MATCH($AY$1,$AN$1:$BA$1,0),0))))),
IF(OR($M24="안 지정 캐릭터 PP 일반등급",$M24="안 지정 캐릭터 PP 영웅등급"),
  IF(AND(OR($B24=10,$B24=11),$M24=OFFSET($M24,-1,0)),OFFSET(R24,-1,0),
    $O24*VLOOKUP($M24,$AN:$BA,MATCH($AX$1,$AN$1:$BA$1,0),0)),
"그외없음")))))))</f>
        <v>1100</v>
      </c>
      <c r="S24" t="str">
        <f ca="1">IF(OR(ISNUMBER(N24),N24="삭제"),"",
IF(LEFT(N24,5)="Equip",
  IF($BN$1&lt;VLOOKUP(N24,[1]EquipTable!$1:$1048576,MATCH("업데이트순번",[1]EquipTable!$1:$1,0),0),"업데이트순번이상",""),
IF(LEFT(N24,5)="Actor",
  IF($BW$1&lt;VLOOKUP(N24,[2]ActorTable!$1:$1048576,MATCH("업데이트순번",[2]ActorTable!$1:$1,0),0),"업데이트순번이상",""),
"그외없음")))</f>
        <v/>
      </c>
      <c r="T24">
        <f t="shared" ca="1" si="5"/>
        <v>0</v>
      </c>
      <c r="U24" t="s">
        <v>92</v>
      </c>
      <c r="V24">
        <v>8048</v>
      </c>
      <c r="W24">
        <v>9</v>
      </c>
      <c r="X24" t="s">
        <v>129</v>
      </c>
      <c r="Z24">
        <v>900</v>
      </c>
      <c r="AA24" t="str">
        <f t="shared" ca="1" si="6"/>
        <v>uph</v>
      </c>
      <c r="AB24" t="s">
        <v>92</v>
      </c>
      <c r="AC24">
        <v>15474</v>
      </c>
      <c r="AD24">
        <v>9</v>
      </c>
      <c r="AE24" t="s">
        <v>129</v>
      </c>
      <c r="AG24">
        <v>900</v>
      </c>
      <c r="AH24" t="str">
        <f t="shared" si="7"/>
        <v/>
      </c>
      <c r="AI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IFERROR(VLOOKUP(AC24,[2]ActorTable!$A:$G,MATCH("이름참고",[2]ActorTable!$1:$1,0),0),"캐릭터없음"),
"")))))</f>
        <v/>
      </c>
      <c r="AJ24">
        <v>1</v>
      </c>
      <c r="AK2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v>
      </c>
      <c r="AL24" t="str">
        <f t="shared" ca="1" si="8"/>
        <v>{"dy":3,"sl":2,"tp":"uph","vl":"15474","cn":9,"pt":"GO","pr":900}</v>
      </c>
      <c r="AQ24" t="s">
        <v>311</v>
      </c>
      <c r="AR24">
        <v>13.173831070889893</v>
      </c>
      <c r="BK24">
        <f ca="1">IF(VLOOKUP($BT24,[1]EquipTable!$1:$1048576,MATCH("업데이트순번",[1]EquipTable!$1:$1,0),0)&lt;=$BN$1,1,0)
*IF(MID(BT24,7,1)="4",0.1,1)</f>
        <v>0.1</v>
      </c>
      <c r="BL24">
        <f ca="1">IF(VLOOKUP($BT24,[1]EquipTable!$1:$1048576,MATCH("업데이트순번",[1]EquipTable!$1:$1,0),0)&lt;=$BN$1,1,0)
*IF(MID(BT24,7,1)="4",0.1,1)
*IF(AND(MID(BT24,7,1)&lt;&gt;"4",OR(MID(BT24,6,1)="6",MID(BT24,6,1)="7")),3,1)</f>
        <v>0.1</v>
      </c>
      <c r="BM24">
        <f ca="1">IF(VLOOKUP($BT24,[1]EquipTable!$1:$1048576,MATCH("업데이트순번",[1]EquipTable!$1:$1,0),0)&lt;=$BN$1,1,0)
*IF(MID(BT24,7,1)="4",0.1,1)
*IF(AND(MID(BT24,7,1)&lt;&gt;"4",MID(BT24,6,1)="8"),4,1)</f>
        <v>0.1</v>
      </c>
      <c r="BN24">
        <f t="shared" ca="1" si="14"/>
        <v>1.3550135501355016E-3</v>
      </c>
      <c r="BO24">
        <f t="shared" ca="1" si="15"/>
        <v>9.4517958412098323E-4</v>
      </c>
      <c r="BP24">
        <f t="shared" ca="1" si="16"/>
        <v>1.0224948875255625E-3</v>
      </c>
      <c r="BQ24">
        <f t="shared" ca="1" si="17"/>
        <v>0.22086720867208667</v>
      </c>
      <c r="BR24">
        <f t="shared" ca="1" si="20"/>
        <v>0.15406427221172028</v>
      </c>
      <c r="BS24">
        <f t="shared" ca="1" si="21"/>
        <v>0.16666666666666671</v>
      </c>
      <c r="BT24" t="str">
        <f ca="1">OFFSET([1]EquipTable!$A$1,ROW()-1,0)</f>
        <v>Equip1402</v>
      </c>
      <c r="BV24">
        <f ca="1">IF(VLOOKUP($BY24,[2]ActorTable!$1:$1048576,MATCH("업데이트순번",[2]ActorTable!$1:$1,0),0)&lt;=$BW$1,1,0)
*IF(MID(BY24,7,1)="2",0.1,1)</f>
        <v>0</v>
      </c>
      <c r="BW24">
        <f t="shared" ca="1" si="18"/>
        <v>0</v>
      </c>
      <c r="BX24">
        <f t="shared" ca="1" si="19"/>
        <v>0.67450980392156834</v>
      </c>
      <c r="BY24" t="str">
        <f ca="1">OFFSET([2]ActorTable!$A$1,ROW()-1,0)</f>
        <v>Actor9923</v>
      </c>
      <c r="BZ24" t="str">
        <f ca="1">VLOOKUP($BY24,[2]ActorTable!$1:$1048576,MATCH("이름참고",[2]ActorTable!$1:$1,0),0)</f>
        <v>스트링없음</v>
      </c>
    </row>
    <row r="25" spans="1:78">
      <c r="A25">
        <v>3</v>
      </c>
      <c r="B25">
        <v>3</v>
      </c>
      <c r="C25">
        <f t="shared" si="0"/>
        <v>0</v>
      </c>
      <c r="D25">
        <f t="shared" ca="1" si="27"/>
        <v>5.9686462720388689E-2</v>
      </c>
      <c r="E25">
        <f t="shared" ca="1" si="27"/>
        <v>0.81520561999883212</v>
      </c>
      <c r="F25">
        <f t="shared" ca="1" si="27"/>
        <v>0.11772382402631976</v>
      </c>
      <c r="G25">
        <f t="shared" ca="1" si="27"/>
        <v>0.4270268136065839</v>
      </c>
      <c r="H25">
        <f t="shared" ca="1" si="27"/>
        <v>0.19968496729065488</v>
      </c>
      <c r="I25">
        <f t="shared" ca="1" si="27"/>
        <v>0.29527106451296736</v>
      </c>
      <c r="M25" t="str">
        <f t="shared" ca="1" si="2"/>
        <v>안 지정 캐릭터 PP 영웅등급</v>
      </c>
      <c r="N25">
        <f t="shared" ca="1" si="3"/>
        <v>81520</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캐릭터",IF(ISERROR(FIND("지정 캐릭터 LBP",$M25)),0,1)),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IF($O25&lt;=15,1,1+($O25-15)^0.5/8)*CHOOSE(MID($N25,7,1)+1,1,1.25,2)*(VLOOKUP($M25,$AN:$BA,MATCH($AY$1,$AN$1:$BA$1,0),0)+$I25*(VLOOKUP($M25,$AN:$BA,MATCH($AZ$1,$AN$1:$BA$1,0),0)-VLOOKUP($M25,$AN:$BA,MATCH($AY$1,$AN$1:$BA$1,0),0))))),
IF(OR($M25="안 지정 캐릭터 PP 일반등급",$M25="안 지정 캐릭터 PP 영웅등급"),
  IF(AND(OR($B25=10,$B25=11),$M25=OFFSET($M25,-1,0)),OFFSET(R25,-1,0),
    $O25*VLOOKUP($M25,$AN:$BA,MATCH($AX$1,$AN$1:$BA$1,0),0)),
"그외없음")))))))</f>
        <v>1300</v>
      </c>
      <c r="S25" t="str">
        <f ca="1">IF(OR(ISNUMBER(N25),N25="삭제"),"",
IF(LEFT(N25,5)="Equip",
  IF($BN$1&lt;VLOOKUP(N25,[1]EquipTable!$1:$1048576,MATCH("업데이트순번",[1]EquipTable!$1:$1,0),0),"업데이트순번이상",""),
IF(LEFT(N25,5)="Actor",
  IF($BW$1&lt;VLOOKUP(N25,[2]ActorTable!$1:$1048576,MATCH("업데이트순번",[2]ActorTable!$1:$1,0),0),"업데이트순번이상",""),
"그외없음")))</f>
        <v/>
      </c>
      <c r="T25">
        <f t="shared" ca="1" si="5"/>
        <v>0</v>
      </c>
      <c r="U25" t="s">
        <v>93</v>
      </c>
      <c r="V25">
        <v>13699</v>
      </c>
      <c r="W25">
        <v>9</v>
      </c>
      <c r="X25" t="s">
        <v>129</v>
      </c>
      <c r="Z25">
        <v>900</v>
      </c>
      <c r="AA25" t="str">
        <f t="shared" ca="1" si="6"/>
        <v>upn</v>
      </c>
      <c r="AB25" t="s">
        <v>93</v>
      </c>
      <c r="AC25">
        <v>11906</v>
      </c>
      <c r="AD25">
        <v>9</v>
      </c>
      <c r="AE25" t="s">
        <v>129</v>
      </c>
      <c r="AG25">
        <v>900</v>
      </c>
      <c r="AH25" t="str">
        <f t="shared" si="7"/>
        <v/>
      </c>
      <c r="AI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IFERROR(VLOOKUP(AC25,[2]ActorTable!$A:$G,MATCH("이름참고",[2]ActorTable!$1:$1,0),0),"캐릭터없음"),
"")))))</f>
        <v/>
      </c>
      <c r="AJ25">
        <v>1</v>
      </c>
      <c r="AK2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v>
      </c>
      <c r="AL25" t="str">
        <f t="shared" ca="1" si="8"/>
        <v>{"dy":3,"sl":3,"tp":"upn","vl":"11906","cn":9,"pt":"GO","pr":900}</v>
      </c>
      <c r="AQ25" t="s">
        <v>312</v>
      </c>
      <c r="AR25">
        <v>17.943061840120663</v>
      </c>
      <c r="BK25">
        <f ca="1">IF(VLOOKUP($BT25,[1]EquipTable!$1:$1048576,MATCH("업데이트순번",[1]EquipTable!$1:$1,0),0)&lt;=$BN$1,1,0)
*IF(MID(BT25,7,1)="4",0.1,1)</f>
        <v>0</v>
      </c>
      <c r="BL25">
        <f ca="1">IF(VLOOKUP($BT25,[1]EquipTable!$1:$1048576,MATCH("업데이트순번",[1]EquipTable!$1:$1,0),0)&lt;=$BN$1,1,0)
*IF(MID(BT25,7,1)="4",0.1,1)
*IF(AND(MID(BT25,7,1)&lt;&gt;"4",OR(MID(BT25,6,1)="6",MID(BT25,6,1)="7")),3,1)</f>
        <v>0</v>
      </c>
      <c r="BM25">
        <f ca="1">IF(VLOOKUP($BT25,[1]EquipTable!$1:$1048576,MATCH("업데이트순번",[1]EquipTable!$1:$1,0),0)&lt;=$BN$1,1,0)
*IF(MID(BT25,7,1)="4",0.1,1)
*IF(AND(MID(BT25,7,1)&lt;&gt;"4",MID(BT25,6,1)="8"),4,1)</f>
        <v>0</v>
      </c>
      <c r="BN25">
        <f t="shared" ca="1" si="14"/>
        <v>0</v>
      </c>
      <c r="BO25">
        <f t="shared" ca="1" si="15"/>
        <v>0</v>
      </c>
      <c r="BP25">
        <f t="shared" ca="1" si="16"/>
        <v>0</v>
      </c>
      <c r="BQ25">
        <f t="shared" ca="1" si="17"/>
        <v>0.22222222222222218</v>
      </c>
      <c r="BR25">
        <f t="shared" ca="1" si="20"/>
        <v>0.15500945179584127</v>
      </c>
      <c r="BS25">
        <f t="shared" ca="1" si="21"/>
        <v>0.16768916155419228</v>
      </c>
      <c r="BT25" t="str">
        <f ca="1">OFFSET([1]EquipTable!$A$1,ROW()-1,0)</f>
        <v>Equip1403</v>
      </c>
      <c r="BV25">
        <f ca="1">IF(VLOOKUP($BY25,[2]ActorTable!$1:$1048576,MATCH("업데이트순번",[2]ActorTable!$1:$1,0),0)&lt;=$BW$1,1,0)
*IF(MID(BY25,7,1)="2",0.1,1)</f>
        <v>1</v>
      </c>
      <c r="BW25">
        <f t="shared" ca="1" si="18"/>
        <v>3.9215686274509796E-2</v>
      </c>
      <c r="BX25">
        <f t="shared" ca="1" si="19"/>
        <v>0.67450980392156834</v>
      </c>
      <c r="BY25" t="str">
        <f ca="1">OFFSET([2]ActorTable!$A$1,ROW()-1,0)</f>
        <v>Actor0024</v>
      </c>
      <c r="BZ25" t="str">
        <f ca="1">VLOOKUP($BY25,[2]ActorTable!$1:$1048576,MATCH("이름참고",[2]ActorTable!$1:$1,0),0)</f>
        <v>러센트</v>
      </c>
    </row>
    <row r="26" spans="1:78">
      <c r="A26">
        <v>3</v>
      </c>
      <c r="B26">
        <v>4</v>
      </c>
      <c r="C26">
        <f t="shared" si="0"/>
        <v>0</v>
      </c>
      <c r="D26">
        <f t="shared" ca="1" si="27"/>
        <v>0.9330953307976374</v>
      </c>
      <c r="E26">
        <f t="shared" ca="1" si="27"/>
        <v>0.64558522165926402</v>
      </c>
      <c r="F26">
        <f t="shared" ca="1" si="27"/>
        <v>0.30130482505084089</v>
      </c>
      <c r="G26">
        <f t="shared" ca="1" si="27"/>
        <v>0.87368262863667323</v>
      </c>
      <c r="H26">
        <f t="shared" ca="1" si="27"/>
        <v>0.32649351462156651</v>
      </c>
      <c r="I26">
        <f t="shared" ca="1" si="27"/>
        <v>0.35975613800395068</v>
      </c>
      <c r="M26" t="str">
        <f t="shared" ca="1" si="2"/>
        <v>안 지정 캐릭터 PP 일반등급</v>
      </c>
      <c r="N26">
        <f t="shared" ca="1" si="3"/>
        <v>64558</v>
      </c>
      <c r="O26">
        <f t="shared" ca="1" si="4"/>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캐릭터",IF(ISERROR(FIND("지정 캐릭터 LBP",$M26)),0,1)),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IF($O26&lt;=15,1,1+($O26-15)^0.5/8)*CHOOSE(MID($N26,7,1)+1,1,1.25,2)*(VLOOKUP($M26,$AN:$BA,MATCH($AY$1,$AN$1:$BA$1,0),0)+$I26*(VLOOKUP($M26,$AN:$BA,MATCH($AZ$1,$AN$1:$BA$1,0),0)-VLOOKUP($M26,$AN:$BA,MATCH($AY$1,$AN$1:$BA$1,0),0))))),
IF(OR($M26="안 지정 캐릭터 PP 일반등급",$M26="안 지정 캐릭터 PP 영웅등급"),
  IF(AND(OR($B26=10,$B26=11),$M26=OFFSET($M26,-1,0)),OFFSET(R26,-1,0),
    $O26*VLOOKUP($M26,$AN:$BA,MATCH($AX$1,$AN$1:$BA$1,0),0)),
"그외없음")))))))</f>
        <v>1200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t="shared" ca="1" si="5"/>
        <v>0</v>
      </c>
      <c r="U26" t="s">
        <v>93</v>
      </c>
      <c r="V26">
        <v>7445</v>
      </c>
      <c r="W26">
        <v>9</v>
      </c>
      <c r="X26" t="s">
        <v>129</v>
      </c>
      <c r="Z26">
        <v>900</v>
      </c>
      <c r="AA26" t="str">
        <f t="shared" ca="1" si="6"/>
        <v>upn</v>
      </c>
      <c r="AB26" t="s">
        <v>93</v>
      </c>
      <c r="AC26">
        <v>79980</v>
      </c>
      <c r="AD26">
        <v>13</v>
      </c>
      <c r="AE26" t="s">
        <v>129</v>
      </c>
      <c r="AG26">
        <v>1300</v>
      </c>
      <c r="AH26" t="str">
        <f t="shared" si="7"/>
        <v/>
      </c>
      <c r="AI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IFERROR(VLOOKUP(AC26,[2]ActorTable!$A:$G,MATCH("이름참고",[2]ActorTable!$1:$1,0),0),"캐릭터없음"),
"")))))</f>
        <v/>
      </c>
      <c r="AJ26">
        <v>1</v>
      </c>
      <c r="AK2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v>
      </c>
      <c r="AL26" t="str">
        <f t="shared" ca="1" si="8"/>
        <v>{"dy":3,"sl":4,"tp":"upn","vl":"79980","cn":13,"pt":"GO","pr":1300}</v>
      </c>
      <c r="AQ26" t="s">
        <v>313</v>
      </c>
      <c r="AR26">
        <v>20.923831070889893</v>
      </c>
      <c r="BK26">
        <f ca="1">IF(VLOOKUP($BT26,[1]EquipTable!$1:$1048576,MATCH("업데이트순번",[1]EquipTable!$1:$1,0),0)&lt;=$BN$1,1,0)
*IF(MID(BT26,7,1)="4",0.1,1)</f>
        <v>0</v>
      </c>
      <c r="BL26">
        <f ca="1">IF(VLOOKUP($BT26,[1]EquipTable!$1:$1048576,MATCH("업데이트순번",[1]EquipTable!$1:$1,0),0)&lt;=$BN$1,1,0)
*IF(MID(BT26,7,1)="4",0.1,1)
*IF(AND(MID(BT26,7,1)&lt;&gt;"4",OR(MID(BT26,6,1)="6",MID(BT26,6,1)="7")),3,1)</f>
        <v>0</v>
      </c>
      <c r="BM26">
        <f ca="1">IF(VLOOKUP($BT26,[1]EquipTable!$1:$1048576,MATCH("업데이트순번",[1]EquipTable!$1:$1,0),0)&lt;=$BN$1,1,0)
*IF(MID(BT26,7,1)="4",0.1,1)
*IF(AND(MID(BT26,7,1)&lt;&gt;"4",MID(BT26,6,1)="8"),4,1)</f>
        <v>0</v>
      </c>
      <c r="BN26">
        <f t="shared" ca="1" si="14"/>
        <v>0</v>
      </c>
      <c r="BO26">
        <f t="shared" ca="1" si="15"/>
        <v>0</v>
      </c>
      <c r="BP26">
        <f t="shared" ca="1" si="16"/>
        <v>0</v>
      </c>
      <c r="BQ26">
        <f t="shared" ca="1" si="17"/>
        <v>0.22222222222222218</v>
      </c>
      <c r="BR26">
        <f t="shared" ca="1" si="20"/>
        <v>0.15500945179584127</v>
      </c>
      <c r="BS26">
        <f t="shared" ca="1" si="21"/>
        <v>0.16768916155419228</v>
      </c>
      <c r="BT26" t="str">
        <f ca="1">OFFSET([1]EquipTable!$A$1,ROW()-1,0)</f>
        <v>Equip1404</v>
      </c>
      <c r="BV26">
        <f ca="1">IF(VLOOKUP($BY26,[2]ActorTable!$1:$1048576,MATCH("업데이트순번",[2]ActorTable!$1:$1,0),0)&lt;=$BW$1,1,0)
*IF(MID(BY26,7,1)="2",0.1,1)</f>
        <v>1</v>
      </c>
      <c r="BW26">
        <f t="shared" ca="1" si="18"/>
        <v>3.9215686274509796E-2</v>
      </c>
      <c r="BX26">
        <f t="shared" ca="1" si="19"/>
        <v>0.71372549019607812</v>
      </c>
      <c r="BY26" t="str">
        <f ca="1">OFFSET([2]ActorTable!$A$1,ROW()-1,0)</f>
        <v>Actor0125</v>
      </c>
      <c r="BZ26" t="str">
        <f ca="1">VLOOKUP($BY26,[2]ActorTable!$1:$1048576,MATCH("이름참고",[2]ActorTable!$1:$1,0),0)</f>
        <v>프리스</v>
      </c>
    </row>
    <row r="27" spans="1:78">
      <c r="A27">
        <v>3</v>
      </c>
      <c r="B27">
        <v>5</v>
      </c>
      <c r="C27">
        <f t="shared" si="0"/>
        <v>0</v>
      </c>
      <c r="D27">
        <f t="shared" ca="1" si="27"/>
        <v>0.4670748683020316</v>
      </c>
      <c r="E27">
        <f t="shared" ca="1" si="27"/>
        <v>5.2460331756201795E-2</v>
      </c>
      <c r="F27">
        <f t="shared" ca="1" si="27"/>
        <v>2.7106282540953264E-2</v>
      </c>
      <c r="G27">
        <f t="shared" ca="1" si="27"/>
        <v>0.13792929878875348</v>
      </c>
      <c r="H27">
        <f t="shared" ca="1" si="27"/>
        <v>3.8420839062454859E-2</v>
      </c>
      <c r="I27">
        <f t="shared" ca="1" si="27"/>
        <v>0.38327630630476706</v>
      </c>
      <c r="M27" t="str">
        <f t="shared" ca="1" si="2"/>
        <v>지정 장비</v>
      </c>
      <c r="N27" t="str">
        <f t="shared" ca="1" si="3"/>
        <v>Equip0102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캐릭터",IF(ISERROR(FIND("지정 캐릭터 LBP",$M27)),0,1)),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IF($O27&lt;=15,1,1+($O27-15)^0.5/8)*CHOOSE(MID($N27,7,1)+1,1,1.25,2)*(VLOOKUP($M27,$AN:$BA,MATCH($AY$1,$AN$1:$BA$1,0),0)+$I27*(VLOOKUP($M27,$AN:$BA,MATCH($AZ$1,$AN$1:$BA$1,0),0)-VLOOKUP($M27,$AN:$BA,MATCH($AY$1,$AN$1:$BA$1,0),0))))),
IF(OR($M27="안 지정 캐릭터 PP 일반등급",$M27="안 지정 캐릭터 PP 영웅등급"),
  IF(AND(OR($B27=10,$B27=11),$M27=OFFSET($M27,-1,0)),OFFSET(R27,-1,0),
    $O27*VLOOKUP($M27,$AN:$BA,MATCH($AX$1,$AN$1:$BA$1,0),0)),
"그외없음")))))))</f>
        <v>1200</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t="shared" ca="1" si="5"/>
        <v>0</v>
      </c>
      <c r="U27" t="s">
        <v>83</v>
      </c>
      <c r="V27" t="s">
        <v>316</v>
      </c>
      <c r="W27">
        <v>1</v>
      </c>
      <c r="X27" t="s">
        <v>133</v>
      </c>
      <c r="Y27">
        <v>29</v>
      </c>
      <c r="Z27">
        <v>19</v>
      </c>
      <c r="AA27" t="str">
        <f t="shared" ca="1" si="6"/>
        <v>upn</v>
      </c>
      <c r="AB27" t="s">
        <v>93</v>
      </c>
      <c r="AC27">
        <v>94909</v>
      </c>
      <c r="AD27">
        <v>14</v>
      </c>
      <c r="AE27" t="s">
        <v>129</v>
      </c>
      <c r="AG27">
        <v>1400</v>
      </c>
      <c r="AH27" t="str">
        <f t="shared" si="7"/>
        <v/>
      </c>
      <c r="AI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IFERROR(VLOOKUP(AC27,[2]ActorTable!$A:$G,MATCH("이름참고",[2]ActorTable!$1:$1,0),0),"캐릭터없음"),
"")))))</f>
        <v/>
      </c>
      <c r="AJ27">
        <v>1</v>
      </c>
      <c r="AK2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v>
      </c>
      <c r="AL27" t="str">
        <f t="shared" ca="1" si="8"/>
        <v>{"dy":3,"sl":5,"tp":"upn","vl":"94909","cn":14,"pt":"GO","pr":1400}</v>
      </c>
      <c r="BK27">
        <f ca="1">IF(VLOOKUP($BT27,[1]EquipTable!$1:$1048576,MATCH("업데이트순번",[1]EquipTable!$1:$1,0),0)&lt;=$BN$1,1,0)
*IF(MID(BT27,7,1)="4",0.1,1)</f>
        <v>0</v>
      </c>
      <c r="BL27">
        <f ca="1">IF(VLOOKUP($BT27,[1]EquipTable!$1:$1048576,MATCH("업데이트순번",[1]EquipTable!$1:$1,0),0)&lt;=$BN$1,1,0)
*IF(MID(BT27,7,1)="4",0.1,1)
*IF(AND(MID(BT27,7,1)&lt;&gt;"4",OR(MID(BT27,6,1)="6",MID(BT27,6,1)="7")),3,1)</f>
        <v>0</v>
      </c>
      <c r="BM27">
        <f ca="1">IF(VLOOKUP($BT27,[1]EquipTable!$1:$1048576,MATCH("업데이트순번",[1]EquipTable!$1:$1,0),0)&lt;=$BN$1,1,0)
*IF(MID(BT27,7,1)="4",0.1,1)
*IF(AND(MID(BT27,7,1)&lt;&gt;"4",MID(BT27,6,1)="8"),4,1)</f>
        <v>0</v>
      </c>
      <c r="BN27">
        <f t="shared" ca="1" si="14"/>
        <v>0</v>
      </c>
      <c r="BO27">
        <f t="shared" ca="1" si="15"/>
        <v>0</v>
      </c>
      <c r="BP27">
        <f t="shared" ca="1" si="16"/>
        <v>0</v>
      </c>
      <c r="BQ27">
        <f t="shared" ca="1" si="17"/>
        <v>0.22222222222222218</v>
      </c>
      <c r="BR27">
        <f t="shared" ca="1" si="20"/>
        <v>0.15500945179584127</v>
      </c>
      <c r="BS27">
        <f t="shared" ca="1" si="21"/>
        <v>0.16768916155419228</v>
      </c>
      <c r="BT27" t="str">
        <f ca="1">OFFSET([1]EquipTable!$A$1,ROW()-1,0)</f>
        <v>Equip1405</v>
      </c>
      <c r="BV27">
        <f ca="1">IF(VLOOKUP($BY27,[2]ActorTable!$1:$1048576,MATCH("업데이트순번",[2]ActorTable!$1:$1,0),0)&lt;=$BW$1,1,0)
*IF(MID(BY27,7,1)="2",0.1,1)</f>
        <v>0</v>
      </c>
      <c r="BW27">
        <f t="shared" ca="1" si="18"/>
        <v>0</v>
      </c>
      <c r="BX27">
        <f t="shared" ca="1" si="19"/>
        <v>0.75294117647058789</v>
      </c>
      <c r="BY27" t="str">
        <f ca="1">OFFSET([2]ActorTable!$A$1,ROW()-1,0)</f>
        <v>Actor1226</v>
      </c>
      <c r="BZ27" t="str">
        <f ca="1">VLOOKUP($BY27,[2]ActorTable!$1:$1048576,MATCH("이름참고",[2]ActorTable!$1:$1,0),0)</f>
        <v>엘리미나</v>
      </c>
    </row>
    <row r="28" spans="1:78">
      <c r="A28">
        <v>3</v>
      </c>
      <c r="B28">
        <v>6</v>
      </c>
      <c r="C28">
        <f t="shared" si="0"/>
        <v>0</v>
      </c>
      <c r="D28">
        <f t="shared" ca="1" si="27"/>
        <v>0.93222388826273628</v>
      </c>
      <c r="E28">
        <f t="shared" ca="1" si="27"/>
        <v>5.359611651871854E-2</v>
      </c>
      <c r="F28">
        <f t="shared" ca="1" si="27"/>
        <v>0.75868689754371543</v>
      </c>
      <c r="G28">
        <f t="shared" ca="1" si="27"/>
        <v>0.14549417772918882</v>
      </c>
      <c r="H28">
        <f t="shared" ca="1" si="27"/>
        <v>0.12408634750822356</v>
      </c>
      <c r="I28">
        <f t="shared" ca="1" si="27"/>
        <v>0.61104507585639012</v>
      </c>
      <c r="M28" t="str">
        <f t="shared" ca="1" si="2"/>
        <v>지정 장비</v>
      </c>
      <c r="N28" t="str">
        <f t="shared" ca="1" si="3"/>
        <v>Equip0202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캐릭터",IF(ISERROR(FIND("지정 캐릭터 LBP",$M28)),0,1)),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IF($O28&lt;=15,1,1+($O28-15)^0.5/8)*CHOOSE(MID($N28,7,1)+1,1,1.25,2)*(VLOOKUP($M28,$AN:$BA,MATCH($AY$1,$AN$1:$BA$1,0),0)+$I28*(VLOOKUP($M28,$AN:$BA,MATCH($AZ$1,$AN$1:$BA$1,0),0)-VLOOKUP($M28,$AN:$BA,MATCH($AY$1,$AN$1:$BA$1,0),0))))),
IF(OR($M28="안 지정 캐릭터 PP 일반등급",$M28="안 지정 캐릭터 PP 영웅등급"),
  IF(AND(OR($B28=10,$B28=11),$M28=OFFSET($M28,-1,0)),OFFSET(R28,-1,0),
    $O28*VLOOKUP($M28,$AN:$BA,MATCH($AX$1,$AN$1:$BA$1,0),0)),
"그외없음")))))))</f>
        <v>5</v>
      </c>
      <c r="S28" t="str">
        <f ca="1">IF(OR(ISNUMBER(N28),N28="삭제"),"",
IF(LEFT(N28,5)="Equip",
  IF($BN$1&lt;VLOOKUP(N28,[1]EquipTable!$1:$1048576,MATCH("업데이트순번",[1]EquipTable!$1:$1,0),0),"업데이트순번이상",""),
IF(LEFT(N28,5)="Actor",
  IF($BW$1&lt;VLOOKUP(N28,[2]ActorTable!$1:$1048576,MATCH("업데이트순번",[2]ActorTable!$1:$1,0),0),"업데이트순번이상",""),
"그외없음")))</f>
        <v/>
      </c>
      <c r="T28">
        <f t="shared" ca="1" si="5"/>
        <v>0</v>
      </c>
      <c r="U28" t="s">
        <v>83</v>
      </c>
      <c r="V28" t="s">
        <v>283</v>
      </c>
      <c r="W28">
        <v>1</v>
      </c>
      <c r="X28" t="s">
        <v>133</v>
      </c>
      <c r="Z28">
        <v>12</v>
      </c>
      <c r="AA28" t="str">
        <f t="shared" ca="1" si="6"/>
        <v>fe</v>
      </c>
      <c r="AB28" t="s">
        <v>83</v>
      </c>
      <c r="AC28" t="s">
        <v>113</v>
      </c>
      <c r="AD28">
        <v>1</v>
      </c>
      <c r="AE28" t="s">
        <v>129</v>
      </c>
      <c r="AG28">
        <v>600</v>
      </c>
      <c r="AH28" t="str">
        <f t="shared" si="7"/>
        <v/>
      </c>
      <c r="AI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IFERROR(VLOOKUP(AC28,[2]ActorTable!$A:$G,MATCH("이름참고",[2]ActorTable!$1:$1,0),0),"캐릭터없음"),
"")))))</f>
        <v>석공의 망치</v>
      </c>
      <c r="AJ28">
        <v>1</v>
      </c>
      <c r="AK2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v>
      </c>
      <c r="AL28" t="str">
        <f t="shared" ca="1" si="8"/>
        <v>{"dy":3,"sl":6,"tp":"fe","vl":"Equip4001","cn":1,"pt":"GO","pr":600}</v>
      </c>
      <c r="BK28">
        <f ca="1">IF(VLOOKUP($BT28,[1]EquipTable!$1:$1048576,MATCH("업데이트순번",[1]EquipTable!$1:$1,0),0)&lt;=$BN$1,1,0)
*IF(MID(BT28,7,1)="4",0.1,1)</f>
        <v>1</v>
      </c>
      <c r="BL28">
        <f ca="1">IF(VLOOKUP($BT28,[1]EquipTable!$1:$1048576,MATCH("업데이트순번",[1]EquipTable!$1:$1,0),0)&lt;=$BN$1,1,0)
*IF(MID(BT28,7,1)="4",0.1,1)
*IF(AND(MID(BT28,7,1)&lt;&gt;"4",OR(MID(BT28,6,1)="6",MID(BT28,6,1)="7")),3,1)</f>
        <v>1</v>
      </c>
      <c r="BM28">
        <f ca="1">IF(VLOOKUP($BT28,[1]EquipTable!$1:$1048576,MATCH("업데이트순번",[1]EquipTable!$1:$1,0),0)&lt;=$BN$1,1,0)
*IF(MID(BT28,7,1)="4",0.1,1)
*IF(AND(MID(BT28,7,1)&lt;&gt;"4",MID(BT28,6,1)="8"),4,1)</f>
        <v>1</v>
      </c>
      <c r="BN28">
        <f t="shared" ca="1" si="14"/>
        <v>1.3550135501355014E-2</v>
      </c>
      <c r="BO28">
        <f t="shared" ca="1" si="15"/>
        <v>9.4517958412098316E-3</v>
      </c>
      <c r="BP28">
        <f t="shared" ca="1" si="16"/>
        <v>1.0224948875255624E-2</v>
      </c>
      <c r="BQ28">
        <f t="shared" ca="1" si="17"/>
        <v>0.22222222222222218</v>
      </c>
      <c r="BR28">
        <f t="shared" ca="1" si="20"/>
        <v>0.15500945179584127</v>
      </c>
      <c r="BS28">
        <f t="shared" ca="1" si="21"/>
        <v>0.16768916155419228</v>
      </c>
      <c r="BT28" t="str">
        <f ca="1">OFFSET([1]EquipTable!$A$1,ROW()-1,0)</f>
        <v>Equip2001</v>
      </c>
      <c r="BV28">
        <f ca="1">IF(VLOOKUP($BY28,[2]ActorTable!$1:$1048576,MATCH("업데이트순번",[2]ActorTable!$1:$1,0),0)&lt;=$BW$1,1,0)
*IF(MID(BY28,7,1)="2",0.1,1)</f>
        <v>0</v>
      </c>
      <c r="BW28">
        <f t="shared" ca="1" si="18"/>
        <v>0</v>
      </c>
      <c r="BX28">
        <f t="shared" ca="1" si="19"/>
        <v>0.75294117647058789</v>
      </c>
      <c r="BY28" t="str">
        <f ca="1">OFFSET([2]ActorTable!$A$1,ROW()-1,0)</f>
        <v>Actor9927</v>
      </c>
      <c r="BZ28" t="str">
        <f ca="1">VLOOKUP($BY28,[2]ActorTable!$1:$1048576,MATCH("이름참고",[2]ActorTable!$1:$1,0),0)</f>
        <v>스트링없음</v>
      </c>
    </row>
    <row r="29" spans="1:78">
      <c r="A29">
        <v>3</v>
      </c>
      <c r="B29">
        <v>7</v>
      </c>
      <c r="C29">
        <f t="shared" si="0"/>
        <v>0</v>
      </c>
      <c r="D29">
        <f t="shared" ca="1" si="27"/>
        <v>0.24926981632808576</v>
      </c>
      <c r="E29">
        <f t="shared" ca="1" si="27"/>
        <v>0.51989566056251879</v>
      </c>
      <c r="F29">
        <f t="shared" ca="1" si="27"/>
        <v>0.77770284088960895</v>
      </c>
      <c r="G29">
        <f t="shared" ca="1" si="27"/>
        <v>0.73771700249874661</v>
      </c>
      <c r="H29">
        <f t="shared" ca="1" si="27"/>
        <v>0.75143405897503468</v>
      </c>
      <c r="I29">
        <f t="shared" ca="1" si="27"/>
        <v>0.46235158364971396</v>
      </c>
      <c r="M29" t="str">
        <f t="shared" ca="1" si="2"/>
        <v>지정 장비</v>
      </c>
      <c r="N29" t="str">
        <f t="shared" ca="1" si="3"/>
        <v>Equip6002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캐릭터",IF(ISERROR(FIND("지정 캐릭터 LBP",$M29)),0,1)),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IF($O29&lt;=15,1,1+($O29-15)^0.5/8)*CHOOSE(MID($N29,7,1)+1,1,1.25,2)*(VLOOKUP($M29,$AN:$BA,MATCH($AY$1,$AN$1:$BA$1,0),0)+$I29*(VLOOKUP($M29,$AN:$BA,MATCH($AZ$1,$AN$1:$BA$1,0),0)-VLOOKUP($M29,$AN:$BA,MATCH($AY$1,$AN$1:$BA$1,0),0))))),
IF(OR($M29="안 지정 캐릭터 PP 일반등급",$M29="안 지정 캐릭터 PP 영웅등급"),
  IF(AND(OR($B29=10,$B29=11),$M29=OFFSET($M29,-1,0)),OFFSET(R29,-1,0),
    $O29*VLOOKUP($M29,$AN:$BA,MATCH($AX$1,$AN$1:$BA$1,0),0)),
"그외없음")))))))</f>
        <v>2000</v>
      </c>
      <c r="S29" t="str">
        <f ca="1">IF(OR(ISNUMBER(N29),N29="삭제"),"",
IF(LEFT(N29,5)="Equip",
  IF($BN$1&lt;VLOOKUP(N29,[1]EquipTable!$1:$1048576,MATCH("업데이트순번",[1]EquipTable!$1:$1,0),0),"업데이트순번이상",""),
IF(LEFT(N29,5)="Actor",
  IF($BW$1&lt;VLOOKUP(N29,[2]ActorTable!$1:$1048576,MATCH("업데이트순번",[2]ActorTable!$1:$1,0),0),"업데이트순번이상",""),
"그외없음")))</f>
        <v/>
      </c>
      <c r="T29">
        <f t="shared" ca="1" si="5"/>
        <v>0</v>
      </c>
      <c r="U29" t="s">
        <v>83</v>
      </c>
      <c r="V29" t="s">
        <v>190</v>
      </c>
      <c r="W29">
        <v>1</v>
      </c>
      <c r="X29" t="s">
        <v>129</v>
      </c>
      <c r="Z29">
        <v>3600</v>
      </c>
      <c r="AA29" t="str">
        <f t="shared" ca="1" si="6"/>
        <v>fe</v>
      </c>
      <c r="AB29" t="s">
        <v>83</v>
      </c>
      <c r="AC29" t="s">
        <v>265</v>
      </c>
      <c r="AD29">
        <v>1</v>
      </c>
      <c r="AE29" t="s">
        <v>129</v>
      </c>
      <c r="AG29">
        <v>7700</v>
      </c>
      <c r="AH29" t="str">
        <f t="shared" si="7"/>
        <v/>
      </c>
      <c r="AI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IFERROR(VLOOKUP(AC29,[2]ActorTable!$A:$G,MATCH("이름참고",[2]ActorTable!$1:$1,0),0),"캐릭터없음"),
"")))))</f>
        <v>왕조의 블레이드</v>
      </c>
      <c r="AJ29">
        <v>1</v>
      </c>
      <c r="AK2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v>
      </c>
      <c r="AL29" t="str">
        <f t="shared" ca="1" si="8"/>
        <v>{"dy":3,"sl":7,"tp":"fe","vl":"Equip8102","cn":1,"pt":"GO","pr":7700}</v>
      </c>
      <c r="BK29">
        <f ca="1">IF(VLOOKUP($BT29,[1]EquipTable!$1:$1048576,MATCH("업데이트순번",[1]EquipTable!$1:$1,0),0)&lt;=$BN$1,1,0)
*IF(MID(BT29,7,1)="4",0.1,1)</f>
        <v>1</v>
      </c>
      <c r="BL29">
        <f ca="1">IF(VLOOKUP($BT29,[1]EquipTable!$1:$1048576,MATCH("업데이트순번",[1]EquipTable!$1:$1,0),0)&lt;=$BN$1,1,0)
*IF(MID(BT29,7,1)="4",0.1,1)
*IF(AND(MID(BT29,7,1)&lt;&gt;"4",OR(MID(BT29,6,1)="6",MID(BT29,6,1)="7")),3,1)</f>
        <v>1</v>
      </c>
      <c r="BM29">
        <f ca="1">IF(VLOOKUP($BT29,[1]EquipTable!$1:$1048576,MATCH("업데이트순번",[1]EquipTable!$1:$1,0),0)&lt;=$BN$1,1,0)
*IF(MID(BT29,7,1)="4",0.1,1)
*IF(AND(MID(BT29,7,1)&lt;&gt;"4",MID(BT29,6,1)="8"),4,1)</f>
        <v>1</v>
      </c>
      <c r="BN29">
        <f t="shared" ca="1" si="14"/>
        <v>1.3550135501355014E-2</v>
      </c>
      <c r="BO29">
        <f t="shared" ca="1" si="15"/>
        <v>9.4517958412098316E-3</v>
      </c>
      <c r="BP29">
        <f t="shared" ca="1" si="16"/>
        <v>1.0224948875255624E-2</v>
      </c>
      <c r="BQ29">
        <f t="shared" ca="1" si="17"/>
        <v>0.23577235772357719</v>
      </c>
      <c r="BR29">
        <f t="shared" ca="1" si="20"/>
        <v>0.16446124763705111</v>
      </c>
      <c r="BS29">
        <f t="shared" ca="1" si="21"/>
        <v>0.17791411042944791</v>
      </c>
      <c r="BT29" t="str">
        <f ca="1">OFFSET([1]EquipTable!$A$1,ROW()-1,0)</f>
        <v>Equip2002</v>
      </c>
      <c r="BV29">
        <f ca="1">IF(VLOOKUP($BY29,[2]ActorTable!$1:$1048576,MATCH("업데이트순번",[2]ActorTable!$1:$1,0),0)&lt;=$BW$1,1,0)
*IF(MID(BY29,7,1)="2",0.1,1)</f>
        <v>1</v>
      </c>
      <c r="BW29">
        <f t="shared" ca="1" si="18"/>
        <v>3.9215686274509796E-2</v>
      </c>
      <c r="BX29">
        <f t="shared" ca="1" si="19"/>
        <v>0.75294117647058789</v>
      </c>
      <c r="BY29" t="str">
        <f ca="1">OFFSET([2]ActorTable!$A$1,ROW()-1,0)</f>
        <v>Actor2128</v>
      </c>
      <c r="BZ29" t="str">
        <f ca="1">VLOOKUP($BY29,[2]ActorTable!$1:$1048576,MATCH("이름참고",[2]ActorTable!$1:$1,0),0)</f>
        <v>원더</v>
      </c>
    </row>
    <row r="30" spans="1:78">
      <c r="A30">
        <v>3</v>
      </c>
      <c r="B30">
        <v>8</v>
      </c>
      <c r="C30">
        <f t="shared" si="0"/>
        <v>0</v>
      </c>
      <c r="D30">
        <f t="shared" ca="1" si="27"/>
        <v>0.59876058037637403</v>
      </c>
      <c r="E30">
        <f t="shared" ca="1" si="27"/>
        <v>0.48471947404122118</v>
      </c>
      <c r="F30">
        <f t="shared" ca="1" si="27"/>
        <v>0.37283256341576043</v>
      </c>
      <c r="G30">
        <f t="shared" ca="1" si="27"/>
        <v>0.40259804113905462</v>
      </c>
      <c r="H30">
        <f t="shared" ca="1" si="27"/>
        <v>0.15952345433430781</v>
      </c>
      <c r="I30">
        <f t="shared" ca="1" si="27"/>
        <v>0.72866736067576643</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캐릭터",IF(ISERROR(FIND("지정 캐릭터 LBP",$M30)),0,1)),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IF($O30&lt;=15,1,1+($O30-15)^0.5/8)*CHOOSE(MID($N30,7,1)+1,1,1.25,2)*(VLOOKUP($M30,$AN:$BA,MATCH($AY$1,$AN$1:$BA$1,0),0)+$I30*(VLOOKUP($M30,$AN:$BA,MATCH($AZ$1,$AN$1:$BA$1,0),0)-VLOOKUP($M30,$AN:$BA,MATCH($AY$1,$AN$1:$BA$1,0),0))))),
IF(OR($M30="안 지정 캐릭터 PP 일반등급",$M30="안 지정 캐릭터 PP 영웅등급"),
  IF(AND(OR($B30=10,$B30=11),$M30=OFFSET($M30,-1,0)),OFFSET(R30,-1,0),
    $O30*VLOOKUP($M30,$AN:$BA,MATCH($AX$1,$AN$1:$BA$1,0),0)),
"그외없음")))))))</f>
        <v>삭제</v>
      </c>
      <c r="S30" t="str">
        <f ca="1">IF(OR(ISNUMBER(N30),N30="삭제"),"",
IF(LEFT(N30,5)="Equip",
  IF($BN$1&lt;VLOOKUP(N30,[1]EquipTable!$1:$1048576,MATCH("업데이트순번",[1]EquipTable!$1:$1,0),0),"업데이트순번이상",""),
IF(LEFT(N30,5)="Actor",
  IF($BW$1&lt;VLOOKUP(N30,[2]ActorTable!$1:$1048576,MATCH("업데이트순번",[2]ActorTable!$1:$1,0),0),"업데이트순번이상",""),
"그외없음")))</f>
        <v/>
      </c>
      <c r="T30">
        <f t="shared" ca="1" si="5"/>
        <v>0</v>
      </c>
      <c r="AA30" t="str">
        <f t="shared" ca="1" si="6"/>
        <v/>
      </c>
      <c r="AH30" t="str">
        <f t="shared" si="7"/>
        <v/>
      </c>
      <c r="AI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IFERROR(VLOOKUP(AC30,[2]ActorTable!$A:$G,MATCH("이름참고",[2]ActorTable!$1:$1,0),0),"캐릭터없음"),
"")))))</f>
        <v/>
      </c>
      <c r="AJ30">
        <v>1</v>
      </c>
      <c r="AK3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L30" t="str">
        <f t="shared" ca="1" si="8"/>
        <v>{"dy":3,"sl":8}</v>
      </c>
      <c r="BK30">
        <f ca="1">IF(VLOOKUP($BT30,[1]EquipTable!$1:$1048576,MATCH("업데이트순번",[1]EquipTable!$1:$1,0),0)&lt;=$BN$1,1,0)
*IF(MID(BT30,7,1)="4",0.1,1)</f>
        <v>1</v>
      </c>
      <c r="BL30">
        <f ca="1">IF(VLOOKUP($BT30,[1]EquipTable!$1:$1048576,MATCH("업데이트순번",[1]EquipTable!$1:$1,0),0)&lt;=$BN$1,1,0)
*IF(MID(BT30,7,1)="4",0.1,1)
*IF(AND(MID(BT30,7,1)&lt;&gt;"4",OR(MID(BT30,6,1)="6",MID(BT30,6,1)="7")),3,1)</f>
        <v>1</v>
      </c>
      <c r="BM30">
        <f ca="1">IF(VLOOKUP($BT30,[1]EquipTable!$1:$1048576,MATCH("업데이트순번",[1]EquipTable!$1:$1,0),0)&lt;=$BN$1,1,0)
*IF(MID(BT30,7,1)="4",0.1,1)
*IF(AND(MID(BT30,7,1)&lt;&gt;"4",MID(BT30,6,1)="8"),4,1)</f>
        <v>1</v>
      </c>
      <c r="BN30">
        <f t="shared" ca="1" si="14"/>
        <v>1.3550135501355014E-2</v>
      </c>
      <c r="BO30">
        <f t="shared" ca="1" si="15"/>
        <v>9.4517958412098316E-3</v>
      </c>
      <c r="BP30">
        <f t="shared" ca="1" si="16"/>
        <v>1.0224948875255624E-2</v>
      </c>
      <c r="BQ30">
        <f t="shared" ca="1" si="17"/>
        <v>0.24932249322493219</v>
      </c>
      <c r="BR30">
        <f t="shared" ca="1" si="20"/>
        <v>0.17391304347826095</v>
      </c>
      <c r="BS30">
        <f t="shared" ca="1" si="21"/>
        <v>0.18813905930470354</v>
      </c>
      <c r="BT30" t="str">
        <f ca="1">OFFSET([1]EquipTable!$A$1,ROW()-1,0)</f>
        <v>Equip2101</v>
      </c>
      <c r="BV30">
        <f ca="1">IF(VLOOKUP($BY30,[2]ActorTable!$1:$1048576,MATCH("업데이트순번",[2]ActorTable!$1:$1,0),0)&lt;=$BW$1,1,0)
*IF(MID(BY30,7,1)="2",0.1,1)</f>
        <v>1</v>
      </c>
      <c r="BW30">
        <f t="shared" ca="1" si="18"/>
        <v>3.9215686274509796E-2</v>
      </c>
      <c r="BX30">
        <f t="shared" ca="1" si="19"/>
        <v>0.79215686274509767</v>
      </c>
      <c r="BY30" t="str">
        <f ca="1">OFFSET([2]ActorTable!$A$1,ROW()-1,0)</f>
        <v>Actor1029</v>
      </c>
      <c r="BZ30" t="str">
        <f ca="1">VLOOKUP($BY30,[2]ActorTable!$1:$1048576,MATCH("이름참고",[2]ActorTable!$1:$1,0),0)</f>
        <v>에이잭</v>
      </c>
    </row>
    <row r="31" spans="1:78">
      <c r="A31">
        <v>3</v>
      </c>
      <c r="B31">
        <v>9</v>
      </c>
      <c r="C31">
        <f t="shared" si="0"/>
        <v>0</v>
      </c>
      <c r="D31">
        <f t="shared" ca="1" si="27"/>
        <v>0.95257775380792242</v>
      </c>
      <c r="E31">
        <f t="shared" ca="1" si="27"/>
        <v>0.36525618436125384</v>
      </c>
      <c r="F31">
        <f t="shared" ca="1" si="27"/>
        <v>0.53904839864399268</v>
      </c>
      <c r="G31">
        <f t="shared" ca="1" si="27"/>
        <v>0.62043492823138702</v>
      </c>
      <c r="H31">
        <f t="shared" ca="1" si="27"/>
        <v>0.56048219505230445</v>
      </c>
      <c r="I31">
        <f t="shared" ca="1" si="27"/>
        <v>0.91333626243277599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캐릭터",IF(ISERROR(FIND("지정 캐릭터 LBP",$M31)),0,1)),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IF($O31&lt;=15,1,1+($O31-15)^0.5/8)*CHOOSE(MID($N31,7,1)+1,1,1.25,2)*(VLOOKUP($M31,$AN:$BA,MATCH($AY$1,$AN$1:$BA$1,0),0)+$I31*(VLOOKUP($M31,$AN:$BA,MATCH($AZ$1,$AN$1:$BA$1,0),0)-VLOOKUP($M31,$AN:$BA,MATCH($AY$1,$AN$1:$BA$1,0),0))))),
IF(OR($M31="안 지정 캐릭터 PP 일반등급",$M31="안 지정 캐릭터 PP 영웅등급"),
  IF(AND(OR($B31=10,$B31=11),$M31=OFFSET($M31,-1,0)),OFFSET(R31,-1,0),
    $O31*VLOOKUP($M31,$AN:$BA,MATCH($AX$1,$AN$1:$BA$1,0),0)),
"그외없음")))))))</f>
        <v>삭제</v>
      </c>
      <c r="S31" t="str">
        <f ca="1">IF(OR(ISNUMBER(N31),N31="삭제"),"",
IF(LEFT(N31,5)="Equip",
  IF($BN$1&lt;VLOOKUP(N31,[1]EquipTable!$1:$1048576,MATCH("업데이트순번",[1]EquipTable!$1:$1,0),0),"업데이트순번이상",""),
IF(LEFT(N31,5)="Actor",
  IF($BW$1&lt;VLOOKUP(N31,[2]ActorTable!$1:$1048576,MATCH("업데이트순번",[2]ActorTable!$1:$1,0),0),"업데이트순번이상",""),
"그외없음")))</f>
        <v/>
      </c>
      <c r="T31">
        <f t="shared" ca="1" si="5"/>
        <v>0</v>
      </c>
      <c r="AA31" t="str">
        <f t="shared" ca="1" si="6"/>
        <v/>
      </c>
      <c r="AH31" t="str">
        <f t="shared" si="7"/>
        <v/>
      </c>
      <c r="AI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IFERROR(VLOOKUP(AC31,[2]ActorTable!$A:$G,MATCH("이름참고",[2]ActorTable!$1:$1,0),0),"캐릭터없음"),
"")))))</f>
        <v/>
      </c>
      <c r="AJ31">
        <v>1</v>
      </c>
      <c r="AK3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L31" t="str">
        <f t="shared" ca="1" si="8"/>
        <v>{"dy":3,"sl":9}</v>
      </c>
      <c r="BK31">
        <f ca="1">IF(VLOOKUP($BT31,[1]EquipTable!$1:$1048576,MATCH("업데이트순번",[1]EquipTable!$1:$1,0),0)&lt;=$BN$1,1,0)
*IF(MID(BT31,7,1)="4",0.1,1)</f>
        <v>1</v>
      </c>
      <c r="BL31">
        <f ca="1">IF(VLOOKUP($BT31,[1]EquipTable!$1:$1048576,MATCH("업데이트순번",[1]EquipTable!$1:$1,0),0)&lt;=$BN$1,1,0)
*IF(MID(BT31,7,1)="4",0.1,1)
*IF(AND(MID(BT31,7,1)&lt;&gt;"4",OR(MID(BT31,6,1)="6",MID(BT31,6,1)="7")),3,1)</f>
        <v>1</v>
      </c>
      <c r="BM31">
        <f ca="1">IF(VLOOKUP($BT31,[1]EquipTable!$1:$1048576,MATCH("업데이트순번",[1]EquipTable!$1:$1,0),0)&lt;=$BN$1,1,0)
*IF(MID(BT31,7,1)="4",0.1,1)
*IF(AND(MID(BT31,7,1)&lt;&gt;"4",MID(BT31,6,1)="8"),4,1)</f>
        <v>1</v>
      </c>
      <c r="BN31">
        <f t="shared" ca="1" si="14"/>
        <v>1.3550135501355014E-2</v>
      </c>
      <c r="BO31">
        <f t="shared" ca="1" si="15"/>
        <v>9.4517958412098316E-3</v>
      </c>
      <c r="BP31">
        <f t="shared" ca="1" si="16"/>
        <v>1.0224948875255624E-2</v>
      </c>
      <c r="BQ31">
        <f t="shared" ca="1" si="17"/>
        <v>0.26287262872628719</v>
      </c>
      <c r="BR31">
        <f t="shared" ca="1" si="20"/>
        <v>0.18336483931947078</v>
      </c>
      <c r="BS31">
        <f t="shared" ca="1" si="21"/>
        <v>0.19836400817995917</v>
      </c>
      <c r="BT31" t="str">
        <f ca="1">OFFSET([1]EquipTable!$A$1,ROW()-1,0)</f>
        <v>Equip2102</v>
      </c>
      <c r="BV31">
        <f ca="1">IF(VLOOKUP($BY31,[2]ActorTable!$1:$1048576,MATCH("업데이트순번",[2]ActorTable!$1:$1,0),0)&lt;=$BW$1,1,0)
*IF(MID(BY31,7,1)="2",0.1,1)</f>
        <v>1</v>
      </c>
      <c r="BW31">
        <f t="shared" ca="1" si="18"/>
        <v>3.9215686274509796E-2</v>
      </c>
      <c r="BX31">
        <f t="shared" ca="1" si="19"/>
        <v>0.83137254901960744</v>
      </c>
      <c r="BY31" t="str">
        <f ca="1">OFFSET([2]ActorTable!$A$1,ROW()-1,0)</f>
        <v>Actor0030</v>
      </c>
      <c r="BZ31" t="str">
        <f ca="1">VLOOKUP($BY31,[2]ActorTable!$1:$1048576,MATCH("이름참고",[2]ActorTable!$1:$1,0),0)</f>
        <v>도스로프</v>
      </c>
    </row>
    <row r="32" spans="1:78">
      <c r="A32">
        <v>4</v>
      </c>
      <c r="B32">
        <v>0</v>
      </c>
      <c r="C32">
        <f t="shared" si="0"/>
        <v>0</v>
      </c>
      <c r="D32">
        <f t="shared" ref="D32:I41" ca="1" si="28">RAND()</f>
        <v>0.77752658545845377</v>
      </c>
      <c r="E32">
        <f t="shared" ca="1" si="28"/>
        <v>0.98349202639024114</v>
      </c>
      <c r="F32">
        <f t="shared" ca="1" si="28"/>
        <v>0.33025131668114338</v>
      </c>
      <c r="G32">
        <f t="shared" ca="1" si="28"/>
        <v>8.9592026326720253E-2</v>
      </c>
      <c r="H32">
        <f t="shared" ca="1" si="28"/>
        <v>0.31506167282960651</v>
      </c>
      <c r="I32">
        <f t="shared" ca="1" si="28"/>
        <v>5.8087410393441674E-2</v>
      </c>
      <c r="M32" t="str">
        <f t="shared" ca="1" si="2"/>
        <v>지정 장비</v>
      </c>
      <c r="N32" t="str">
        <f t="shared" ca="1" si="3"/>
        <v>Equip8301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캐릭터",IF(ISERROR(FIND("지정 캐릭터 LBP",$M32)),0,1)),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IF($O32&lt;=15,1,1+($O32-15)^0.5/8)*CHOOSE(MID($N32,7,1)+1,1,1.25,2)*(VLOOKUP($M32,$AN:$BA,MATCH($AY$1,$AN$1:$BA$1,0),0)+$I32*(VLOOKUP($M32,$AN:$BA,MATCH($AZ$1,$AN$1:$BA$1,0),0)-VLOOKUP($M32,$AN:$BA,MATCH($AY$1,$AN$1:$BA$1,0),0))))),
IF(OR($M32="안 지정 캐릭터 PP 일반등급",$M32="안 지정 캐릭터 PP 영웅등급"),
  IF(AND(OR($B32=10,$B32=11),$M32=OFFSET($M32,-1,0)),OFFSET(R32,-1,0),
    $O32*VLOOKUP($M32,$AN:$BA,MATCH($AX$1,$AN$1:$BA$1,0),0)),
"그외없음")))))))</f>
        <v>89</v>
      </c>
      <c r="S32" t="str">
        <f ca="1">IF(OR(ISNUMBER(N32),N32="삭제"),"",
IF(LEFT(N32,5)="Equip",
  IF($BN$1&lt;VLOOKUP(N32,[1]EquipTable!$1:$1048576,MATCH("업데이트순번",[1]EquipTable!$1:$1,0),0),"업데이트순번이상",""),
IF(LEFT(N32,5)="Actor",
  IF($BW$1&lt;VLOOKUP(N32,[2]ActorTable!$1:$1048576,MATCH("업데이트순번",[2]ActorTable!$1:$1,0),0),"업데이트순번이상",""),
"그외없음")))</f>
        <v/>
      </c>
      <c r="T32">
        <f t="shared" ca="1" si="5"/>
        <v>0</v>
      </c>
      <c r="U32" t="s">
        <v>83</v>
      </c>
      <c r="V32" t="s">
        <v>218</v>
      </c>
      <c r="W32">
        <v>1</v>
      </c>
      <c r="X32" t="s">
        <v>129</v>
      </c>
      <c r="Z32">
        <v>3400</v>
      </c>
      <c r="AA32" t="str">
        <f t="shared" ca="1" si="6"/>
        <v>fe</v>
      </c>
      <c r="AB32" t="s">
        <v>83</v>
      </c>
      <c r="AC32" t="s">
        <v>198</v>
      </c>
      <c r="AD32">
        <v>1</v>
      </c>
      <c r="AE32" t="s">
        <v>129</v>
      </c>
      <c r="AG32">
        <v>7100</v>
      </c>
      <c r="AH32" t="str">
        <f t="shared" si="7"/>
        <v/>
      </c>
      <c r="AI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IFERROR(VLOOKUP(AC32,[2]ActorTable!$A:$G,MATCH("이름참고",[2]ActorTable!$1:$1,0),0),"캐릭터없음"),
"")))))</f>
        <v>픽액스</v>
      </c>
      <c r="AJ32">
        <v>1</v>
      </c>
      <c r="AK3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L32" t="str">
        <f t="shared" ca="1" si="8"/>
        <v>{"dy":4,"sl":0,"tp":"fe","vl":"Equip0302","cn":1,"pt":"GO","pr":7100}</v>
      </c>
      <c r="BK32">
        <f ca="1">IF(VLOOKUP($BT32,[1]EquipTable!$1:$1048576,MATCH("업데이트순번",[1]EquipTable!$1:$1,0),0)&lt;=$BN$1,1,0)
*IF(MID(BT32,7,1)="4",0.1,1)</f>
        <v>1</v>
      </c>
      <c r="BL32">
        <f ca="1">IF(VLOOKUP($BT32,[1]EquipTable!$1:$1048576,MATCH("업데이트순번",[1]EquipTable!$1:$1,0),0)&lt;=$BN$1,1,0)
*IF(MID(BT32,7,1)="4",0.1,1)
*IF(AND(MID(BT32,7,1)&lt;&gt;"4",OR(MID(BT32,6,1)="6",MID(BT32,6,1)="7")),3,1)</f>
        <v>1</v>
      </c>
      <c r="BM32">
        <f ca="1">IF(VLOOKUP($BT32,[1]EquipTable!$1:$1048576,MATCH("업데이트순번",[1]EquipTable!$1:$1,0),0)&lt;=$BN$1,1,0)
*IF(MID(BT32,7,1)="4",0.1,1)
*IF(AND(MID(BT32,7,1)&lt;&gt;"4",MID(BT32,6,1)="8"),4,1)</f>
        <v>1</v>
      </c>
      <c r="BN32">
        <f t="shared" ca="1" si="14"/>
        <v>1.3550135501355014E-2</v>
      </c>
      <c r="BO32">
        <f t="shared" ca="1" si="15"/>
        <v>9.4517958412098316E-3</v>
      </c>
      <c r="BP32">
        <f t="shared" ca="1" si="16"/>
        <v>1.0224948875255624E-2</v>
      </c>
      <c r="BQ32">
        <f t="shared" ca="1" si="17"/>
        <v>0.27642276422764223</v>
      </c>
      <c r="BR32">
        <f t="shared" ca="1" si="20"/>
        <v>0.19281663516068062</v>
      </c>
      <c r="BS32">
        <f t="shared" ca="1" si="21"/>
        <v>0.2085889570552148</v>
      </c>
      <c r="BT32" t="str">
        <f ca="1">OFFSET([1]EquipTable!$A$1,ROW()-1,0)</f>
        <v>Equip2201</v>
      </c>
      <c r="BV32">
        <f ca="1">IF(VLOOKUP($BY32,[2]ActorTable!$1:$1048576,MATCH("업데이트순번",[2]ActorTable!$1:$1,0),0)&lt;=$BW$1,1,0)
*IF(MID(BY32,7,1)="2",0.1,1)</f>
        <v>0.1</v>
      </c>
      <c r="BW32">
        <f t="shared" ca="1" si="18"/>
        <v>3.9215686274509803E-3</v>
      </c>
      <c r="BX32">
        <f t="shared" ca="1" si="19"/>
        <v>0.87058823529411722</v>
      </c>
      <c r="BY32" t="str">
        <f ca="1">OFFSET([2]ActorTable!$A$1,ROW()-1,0)</f>
        <v>Actor3231</v>
      </c>
      <c r="BZ32" t="str">
        <f ca="1">VLOOKUP($BY32,[2]ActorTable!$1:$1048576,MATCH("이름참고",[2]ActorTable!$1:$1,0),0)</f>
        <v>라무무</v>
      </c>
    </row>
    <row r="33" spans="1:78">
      <c r="A33">
        <v>4</v>
      </c>
      <c r="B33">
        <v>1</v>
      </c>
      <c r="C33">
        <f t="shared" si="0"/>
        <v>0</v>
      </c>
      <c r="D33">
        <f t="shared" ca="1" si="28"/>
        <v>0.75553692327271749</v>
      </c>
      <c r="E33">
        <f t="shared" ca="1" si="28"/>
        <v>0.12436287624394315</v>
      </c>
      <c r="F33">
        <f t="shared" ca="1" si="28"/>
        <v>0.90311277347967311</v>
      </c>
      <c r="G33">
        <f t="shared" ca="1" si="28"/>
        <v>0.52724081245379217</v>
      </c>
      <c r="H33">
        <f t="shared" ca="1" si="28"/>
        <v>0.46382204662761906</v>
      </c>
      <c r="I33">
        <f t="shared" ca="1" si="28"/>
        <v>3.446997862947998E-2</v>
      </c>
      <c r="M33" t="str">
        <f t="shared" ca="1" si="2"/>
        <v>지정 장비</v>
      </c>
      <c r="N33" t="str">
        <f t="shared" ca="1" si="3"/>
        <v>Equip1001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캐릭터",IF(ISERROR(FIND("지정 캐릭터 LBP",$M33)),0,1)),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IF($O33&lt;=15,1,1+($O33-15)^0.5/8)*CHOOSE(MID($N33,7,1)+1,1,1.25,2)*(VLOOKUP($M33,$AN:$BA,MATCH($AY$1,$AN$1:$BA$1,0),0)+$I33*(VLOOKUP($M33,$AN:$BA,MATCH($AZ$1,$AN$1:$BA$1,0),0)-VLOOKUP($M33,$AN:$BA,MATCH($AY$1,$AN$1:$BA$1,0),0))))),
IF(OR($M33="안 지정 캐릭터 PP 일반등급",$M33="안 지정 캐릭터 PP 영웅등급"),
  IF(AND(OR($B33=10,$B33=11),$M33=OFFSET($M33,-1,0)),OFFSET(R33,-1,0),
    $O33*VLOOKUP($M33,$AN:$BA,MATCH($AX$1,$AN$1:$BA$1,0),0)),
"그외없음")))))))</f>
        <v>600</v>
      </c>
      <c r="S33" t="str">
        <f ca="1">IF(OR(ISNUMBER(N33),N33="삭제"),"",
IF(LEFT(N33,5)="Equip",
  IF($BN$1&lt;VLOOKUP(N33,[1]EquipTable!$1:$1048576,MATCH("업데이트순번",[1]EquipTable!$1:$1,0),0),"업데이트순번이상",""),
IF(LEFT(N33,5)="Actor",
  IF($BW$1&lt;VLOOKUP(N33,[2]ActorTable!$1:$1048576,MATCH("업데이트순번",[2]ActorTable!$1:$1,0),0),"업데이트순번이상",""),
"그외없음")))</f>
        <v/>
      </c>
      <c r="T33">
        <f t="shared" ca="1" si="5"/>
        <v>0</v>
      </c>
      <c r="U33" t="s">
        <v>83</v>
      </c>
      <c r="V33" t="s">
        <v>190</v>
      </c>
      <c r="W33">
        <v>1</v>
      </c>
      <c r="X33" t="s">
        <v>129</v>
      </c>
      <c r="Z33">
        <v>3500</v>
      </c>
      <c r="AA33" t="str">
        <f t="shared" ca="1" si="6"/>
        <v>fe</v>
      </c>
      <c r="AB33" t="s">
        <v>83</v>
      </c>
      <c r="AC33" t="s">
        <v>283</v>
      </c>
      <c r="AD33">
        <v>1</v>
      </c>
      <c r="AE33" t="s">
        <v>133</v>
      </c>
      <c r="AG33">
        <v>10</v>
      </c>
      <c r="AH33" t="str">
        <f t="shared" si="7"/>
        <v/>
      </c>
      <c r="AI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IFERROR(VLOOKUP(AC33,[2]ActorTable!$A:$G,MATCH("이름참고",[2]ActorTable!$1:$1,0),0),"캐릭터없음"),
"")))))</f>
        <v>자작나무 도끼</v>
      </c>
      <c r="AJ33">
        <v>1</v>
      </c>
      <c r="AK3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v>
      </c>
      <c r="AL33" t="str">
        <f t="shared" ca="1" si="8"/>
        <v>{"dy":4,"sl":1,"tp":"fe","vl":"Equip0301","cn":1,"pt":"DI","pr":10}</v>
      </c>
      <c r="BK33">
        <f ca="1">IF(VLOOKUP($BT33,[1]EquipTable!$1:$1048576,MATCH("업데이트순번",[1]EquipTable!$1:$1,0),0)&lt;=$BN$1,1,0)
*IF(MID(BT33,7,1)="4",0.1,1)</f>
        <v>1</v>
      </c>
      <c r="BL33">
        <f ca="1">IF(VLOOKUP($BT33,[1]EquipTable!$1:$1048576,MATCH("업데이트순번",[1]EquipTable!$1:$1,0),0)&lt;=$BN$1,1,0)
*IF(MID(BT33,7,1)="4",0.1,1)
*IF(AND(MID(BT33,7,1)&lt;&gt;"4",OR(MID(BT33,6,1)="6",MID(BT33,6,1)="7")),3,1)</f>
        <v>1</v>
      </c>
      <c r="BM33">
        <f ca="1">IF(VLOOKUP($BT33,[1]EquipTable!$1:$1048576,MATCH("업데이트순번",[1]EquipTable!$1:$1,0),0)&lt;=$BN$1,1,0)
*IF(MID(BT33,7,1)="4",0.1,1)
*IF(AND(MID(BT33,7,1)&lt;&gt;"4",MID(BT33,6,1)="8"),4,1)</f>
        <v>1</v>
      </c>
      <c r="BN33">
        <f t="shared" ca="1" si="14"/>
        <v>1.3550135501355014E-2</v>
      </c>
      <c r="BO33">
        <f t="shared" ca="1" si="15"/>
        <v>9.4517958412098316E-3</v>
      </c>
      <c r="BP33">
        <f t="shared" ca="1" si="16"/>
        <v>1.0224948875255624E-2</v>
      </c>
      <c r="BQ33">
        <f t="shared" ca="1" si="17"/>
        <v>0.28997289972899726</v>
      </c>
      <c r="BR33">
        <f t="shared" ca="1" si="20"/>
        <v>0.20226843100189046</v>
      </c>
      <c r="BS33">
        <f t="shared" ca="1" si="21"/>
        <v>0.21881390593047043</v>
      </c>
      <c r="BT33" t="str">
        <f ca="1">OFFSET([1]EquipTable!$A$1,ROW()-1,0)</f>
        <v>Equip2202</v>
      </c>
      <c r="BV33">
        <f ca="1">IF(VLOOKUP($BY33,[2]ActorTable!$1:$1048576,MATCH("업데이트순번",[2]ActorTable!$1:$1,0),0)&lt;=$BW$1,1,0)
*IF(MID(BY33,7,1)="2",0.1,1)</f>
        <v>0</v>
      </c>
      <c r="BW33">
        <f t="shared" ca="1" si="18"/>
        <v>0</v>
      </c>
      <c r="BX33">
        <f t="shared" ca="1" si="19"/>
        <v>0.87450980392156819</v>
      </c>
      <c r="BY33" t="str">
        <f ca="1">OFFSET([2]ActorTable!$A$1,ROW()-1,0)</f>
        <v>Actor9932</v>
      </c>
      <c r="BZ33" t="str">
        <f ca="1">VLOOKUP($BY33,[2]ActorTable!$1:$1048576,MATCH("이름참고",[2]ActorTable!$1:$1,0),0)</f>
        <v>스트링없음</v>
      </c>
    </row>
    <row r="34" spans="1:78">
      <c r="A34">
        <v>4</v>
      </c>
      <c r="B34">
        <v>2</v>
      </c>
      <c r="C34">
        <f t="shared" si="0"/>
        <v>0</v>
      </c>
      <c r="D34">
        <f t="shared" ca="1" si="28"/>
        <v>0.51768322901193509</v>
      </c>
      <c r="E34">
        <f t="shared" ca="1" si="28"/>
        <v>0.5013536278144276</v>
      </c>
      <c r="F34">
        <f t="shared" ca="1" si="28"/>
        <v>0.1228133946890384</v>
      </c>
      <c r="G34">
        <f t="shared" ca="1" si="28"/>
        <v>0.68384624090360169</v>
      </c>
      <c r="H34">
        <f t="shared" ca="1" si="28"/>
        <v>0.67219631160048032</v>
      </c>
      <c r="I34">
        <f t="shared" ca="1" si="28"/>
        <v>0.75523254987035349</v>
      </c>
      <c r="M34" t="str">
        <f t="shared" ca="1" si="2"/>
        <v>안 지정 캐릭터 PP 영웅등급</v>
      </c>
      <c r="N34">
        <f t="shared" ca="1" si="3"/>
        <v>50135</v>
      </c>
      <c r="O34">
        <f t="shared" ca="1" si="4"/>
        <v>12</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캐릭터",IF(ISERROR(FIND("지정 캐릭터 LBP",$M34)),0,1)),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IF($O34&lt;=15,1,1+($O34-15)^0.5/8)*CHOOSE(MID($N34,7,1)+1,1,1.25,2)*(VLOOKUP($M34,$AN:$BA,MATCH($AY$1,$AN$1:$BA$1,0),0)+$I34*(VLOOKUP($M34,$AN:$BA,MATCH($AZ$1,$AN$1:$BA$1,0),0)-VLOOKUP($M34,$AN:$BA,MATCH($AY$1,$AN$1:$BA$1,0),0))))),
IF(OR($M34="안 지정 캐릭터 PP 일반등급",$M34="안 지정 캐릭터 PP 영웅등급"),
  IF(AND(OR($B34=10,$B34=11),$M34=OFFSET($M34,-1,0)),OFFSET(R34,-1,0),
    $O34*VLOOKUP($M34,$AN:$BA,MATCH($AX$1,$AN$1:$BA$1,0),0)),
"그외없음")))))))</f>
        <v>1200</v>
      </c>
      <c r="S34" t="str">
        <f ca="1">IF(OR(ISNUMBER(N34),N34="삭제"),"",
IF(LEFT(N34,5)="Equip",
  IF($BN$1&lt;VLOOKUP(N34,[1]EquipTable!$1:$1048576,MATCH("업데이트순번",[1]EquipTable!$1:$1,0),0),"업데이트순번이상",""),
IF(LEFT(N34,5)="Actor",
  IF($BW$1&lt;VLOOKUP(N34,[2]ActorTable!$1:$1048576,MATCH("업데이트순번",[2]ActorTable!$1:$1,0),0),"업데이트순번이상",""),
"그외없음")))</f>
        <v/>
      </c>
      <c r="T34">
        <f t="shared" ca="1" si="5"/>
        <v>0</v>
      </c>
      <c r="U34" t="s">
        <v>92</v>
      </c>
      <c r="V34">
        <v>43223</v>
      </c>
      <c r="W34">
        <v>11</v>
      </c>
      <c r="X34" t="s">
        <v>129</v>
      </c>
      <c r="Z34">
        <v>1100</v>
      </c>
      <c r="AA34" t="str">
        <f t="shared" ca="1" si="6"/>
        <v>uph</v>
      </c>
      <c r="AB34" t="s">
        <v>92</v>
      </c>
      <c r="AC34">
        <v>60742</v>
      </c>
      <c r="AD34">
        <v>12</v>
      </c>
      <c r="AE34" t="s">
        <v>129</v>
      </c>
      <c r="AG34">
        <v>1200</v>
      </c>
      <c r="AH34" t="str">
        <f t="shared" si="7"/>
        <v/>
      </c>
      <c r="AI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IFERROR(VLOOKUP(AC34,[2]ActorTable!$A:$G,MATCH("이름참고",[2]ActorTable!$1:$1,0),0),"캐릭터없음"),
"")))))</f>
        <v/>
      </c>
      <c r="AJ34">
        <v>1</v>
      </c>
      <c r="AK3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v>
      </c>
      <c r="AL34" t="str">
        <f t="shared" ca="1" si="8"/>
        <v>{"dy":4,"sl":2,"tp":"uph","vl":"60742","cn":12,"pt":"GO","pr":1200}</v>
      </c>
      <c r="BK34">
        <f ca="1">IF(VLOOKUP($BT34,[1]EquipTable!$1:$1048576,MATCH("업데이트순번",[1]EquipTable!$1:$1,0),0)&lt;=$BN$1,1,0)
*IF(MID(BT34,7,1)="4",0.1,1)</f>
        <v>1</v>
      </c>
      <c r="BL34">
        <f ca="1">IF(VLOOKUP($BT34,[1]EquipTable!$1:$1048576,MATCH("업데이트순번",[1]EquipTable!$1:$1,0),0)&lt;=$BN$1,1,0)
*IF(MID(BT34,7,1)="4",0.1,1)
*IF(AND(MID(BT34,7,1)&lt;&gt;"4",OR(MID(BT34,6,1)="6",MID(BT34,6,1)="7")),3,1)</f>
        <v>1</v>
      </c>
      <c r="BM34">
        <f ca="1">IF(VLOOKUP($BT34,[1]EquipTable!$1:$1048576,MATCH("업데이트순번",[1]EquipTable!$1:$1,0),0)&lt;=$BN$1,1,0)
*IF(MID(BT34,7,1)="4",0.1,1)
*IF(AND(MID(BT34,7,1)&lt;&gt;"4",MID(BT34,6,1)="8"),4,1)</f>
        <v>1</v>
      </c>
      <c r="BN34">
        <f t="shared" ca="1" si="14"/>
        <v>1.3550135501355014E-2</v>
      </c>
      <c r="BO34">
        <f t="shared" ca="1" si="15"/>
        <v>9.4517958412098316E-3</v>
      </c>
      <c r="BP34">
        <f t="shared" ca="1" si="16"/>
        <v>1.0224948875255624E-2</v>
      </c>
      <c r="BQ34">
        <f t="shared" ca="1" si="17"/>
        <v>0.30352303523035229</v>
      </c>
      <c r="BR34">
        <f t="shared" ca="1" si="20"/>
        <v>0.2117202268431003</v>
      </c>
      <c r="BS34">
        <f t="shared" ca="1" si="21"/>
        <v>0.22903885480572606</v>
      </c>
      <c r="BT34" t="str">
        <f ca="1">OFFSET([1]EquipTable!$A$1,ROW()-1,0)</f>
        <v>Equip2301</v>
      </c>
      <c r="BV34">
        <f ca="1">IF(VLOOKUP($BY34,[2]ActorTable!$1:$1048576,MATCH("업데이트순번",[2]ActorTable!$1:$1,0),0)&lt;=$BW$1,1,0)
*IF(MID(BY34,7,1)="2",0.1,1)</f>
        <v>0</v>
      </c>
      <c r="BW34">
        <f t="shared" ca="1" si="18"/>
        <v>0</v>
      </c>
      <c r="BX34">
        <f t="shared" ca="1" si="19"/>
        <v>0.87450980392156819</v>
      </c>
      <c r="BY34" t="str">
        <f ca="1">OFFSET([2]ActorTable!$A$1,ROW()-1,0)</f>
        <v>Actor0233</v>
      </c>
      <c r="BZ34" t="str">
        <f ca="1">VLOOKUP($BY34,[2]ActorTable!$1:$1048576,MATCH("이름참고",[2]ActorTable!$1:$1,0),0)</f>
        <v>시리아</v>
      </c>
    </row>
    <row r="35" spans="1:78">
      <c r="A35">
        <v>4</v>
      </c>
      <c r="B35">
        <v>3</v>
      </c>
      <c r="C35">
        <f t="shared" si="0"/>
        <v>0</v>
      </c>
      <c r="D35">
        <f t="shared" ca="1" si="28"/>
        <v>0.55334667139048599</v>
      </c>
      <c r="E35">
        <f t="shared" ca="1" si="28"/>
        <v>0.6690335212277112</v>
      </c>
      <c r="F35">
        <f t="shared" ca="1" si="28"/>
        <v>0.80819410257075208</v>
      </c>
      <c r="G35">
        <f t="shared" ca="1" si="28"/>
        <v>0.53613737881925927</v>
      </c>
      <c r="H35">
        <f t="shared" ca="1" si="28"/>
        <v>0.92859290825721208</v>
      </c>
      <c r="I35">
        <f t="shared" ca="1" si="28"/>
        <v>0.26361588741537423</v>
      </c>
      <c r="M35" t="str">
        <f t="shared" ca="1" si="2"/>
        <v>안 지정 캐릭터 PP 일반등급</v>
      </c>
      <c r="N35">
        <f t="shared" ca="1" si="3"/>
        <v>66903</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캐릭터",IF(ISERROR(FIND("지정 캐릭터 LBP",$M35)),0,1)),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IF($O35&lt;=15,1,1+($O35-15)^0.5/8)*CHOOSE(MID($N35,7,1)+1,1,1.25,2)*(VLOOKUP($M35,$AN:$BA,MATCH($AY$1,$AN$1:$BA$1,0),0)+$I35*(VLOOKUP($M35,$AN:$BA,MATCH($AZ$1,$AN$1:$BA$1,0),0)-VLOOKUP($M35,$AN:$BA,MATCH($AY$1,$AN$1:$BA$1,0),0))))),
IF(OR($M35="안 지정 캐릭터 PP 일반등급",$M35="안 지정 캐릭터 PP 영웅등급"),
  IF(AND(OR($B35=10,$B35=11),$M35=OFFSET($M35,-1,0)),OFFSET(R35,-1,0),
    $O35*VLOOKUP($M35,$AN:$BA,MATCH($AX$1,$AN$1:$BA$1,0),0)),
"그외없음")))))))</f>
        <v>1300</v>
      </c>
      <c r="S35" t="str">
        <f ca="1">IF(OR(ISNUMBER(N35),N35="삭제"),"",
IF(LEFT(N35,5)="Equip",
  IF($BN$1&lt;VLOOKUP(N35,[1]EquipTable!$1:$1048576,MATCH("업데이트순번",[1]EquipTable!$1:$1,0),0),"업데이트순번이상",""),
IF(LEFT(N35,5)="Actor",
  IF($BW$1&lt;VLOOKUP(N35,[2]ActorTable!$1:$1048576,MATCH("업데이트순번",[2]ActorTable!$1:$1,0),0),"업데이트순번이상",""),
"그외없음")))</f>
        <v/>
      </c>
      <c r="T35">
        <f t="shared" ca="1" si="5"/>
        <v>0</v>
      </c>
      <c r="U35" t="s">
        <v>93</v>
      </c>
      <c r="V35">
        <v>99364</v>
      </c>
      <c r="W35">
        <v>14</v>
      </c>
      <c r="X35" t="s">
        <v>129</v>
      </c>
      <c r="Z35">
        <v>1400</v>
      </c>
      <c r="AA35" t="str">
        <f t="shared" ca="1" si="6"/>
        <v>upn</v>
      </c>
      <c r="AB35" t="s">
        <v>93</v>
      </c>
      <c r="AC35">
        <v>69141</v>
      </c>
      <c r="AD35">
        <v>13</v>
      </c>
      <c r="AE35" t="s">
        <v>129</v>
      </c>
      <c r="AG35">
        <v>1300</v>
      </c>
      <c r="AH35" t="str">
        <f t="shared" si="7"/>
        <v/>
      </c>
      <c r="AI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IFERROR(VLOOKUP(AC35,[2]ActorTable!$A:$G,MATCH("이름참고",[2]ActorTable!$1:$1,0),0),"캐릭터없음"),
"")))))</f>
        <v/>
      </c>
      <c r="AJ35">
        <v>1</v>
      </c>
      <c r="AK3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v>
      </c>
      <c r="AL35" t="str">
        <f t="shared" ca="1" si="8"/>
        <v>{"dy":4,"sl":3,"tp":"upn","vl":"69141","cn":13,"pt":"GO","pr":1300}</v>
      </c>
      <c r="BK35">
        <f ca="1">IF(VLOOKUP($BT35,[1]EquipTable!$1:$1048576,MATCH("업데이트순번",[1]EquipTable!$1:$1,0),0)&lt;=$BN$1,1,0)
*IF(MID(BT35,7,1)="4",0.1,1)</f>
        <v>1</v>
      </c>
      <c r="BL35">
        <f ca="1">IF(VLOOKUP($BT35,[1]EquipTable!$1:$1048576,MATCH("업데이트순번",[1]EquipTable!$1:$1,0),0)&lt;=$BN$1,1,0)
*IF(MID(BT35,7,1)="4",0.1,1)
*IF(AND(MID(BT35,7,1)&lt;&gt;"4",OR(MID(BT35,6,1)="6",MID(BT35,6,1)="7")),3,1)</f>
        <v>1</v>
      </c>
      <c r="BM35">
        <f ca="1">IF(VLOOKUP($BT35,[1]EquipTable!$1:$1048576,MATCH("업데이트순번",[1]EquipTable!$1:$1,0),0)&lt;=$BN$1,1,0)
*IF(MID(BT35,7,1)="4",0.1,1)
*IF(AND(MID(BT35,7,1)&lt;&gt;"4",MID(BT35,6,1)="8"),4,1)</f>
        <v>1</v>
      </c>
      <c r="BN35">
        <f t="shared" ca="1" si="14"/>
        <v>1.3550135501355014E-2</v>
      </c>
      <c r="BO35">
        <f t="shared" ca="1" si="15"/>
        <v>9.4517958412098316E-3</v>
      </c>
      <c r="BP35">
        <f t="shared" ca="1" si="16"/>
        <v>1.0224948875255624E-2</v>
      </c>
      <c r="BQ35">
        <f t="shared" ca="1" si="17"/>
        <v>0.31707317073170732</v>
      </c>
      <c r="BR35">
        <f t="shared" ca="1" si="20"/>
        <v>0.22117202268431013</v>
      </c>
      <c r="BS35">
        <f t="shared" ca="1" si="21"/>
        <v>0.23926380368098168</v>
      </c>
      <c r="BT35" t="str">
        <f ca="1">OFFSET([1]EquipTable!$A$1,ROW()-1,0)</f>
        <v>Equip2302</v>
      </c>
      <c r="BV35">
        <f ca="1">IF(VLOOKUP($BY35,[2]ActorTable!$1:$1048576,MATCH("업데이트순번",[2]ActorTable!$1:$1,0),0)&lt;=$BW$1,1,0)
*IF(MID(BY35,7,1)="2",0.1,1)</f>
        <v>0</v>
      </c>
      <c r="BW35">
        <f t="shared" ca="1" si="18"/>
        <v>0</v>
      </c>
      <c r="BX35">
        <f t="shared" ca="1" si="19"/>
        <v>0.87450980392156819</v>
      </c>
      <c r="BY35" t="str">
        <f ca="1">OFFSET([2]ActorTable!$A$1,ROW()-1,0)</f>
        <v>Actor9934</v>
      </c>
      <c r="BZ35" t="str">
        <f ca="1">VLOOKUP($BY35,[2]ActorTable!$1:$1048576,MATCH("이름참고",[2]ActorTable!$1:$1,0),0)</f>
        <v>스트링없음</v>
      </c>
    </row>
    <row r="36" spans="1:78">
      <c r="A36">
        <v>4</v>
      </c>
      <c r="B36">
        <v>4</v>
      </c>
      <c r="C36">
        <f t="shared" si="0"/>
        <v>0</v>
      </c>
      <c r="D36">
        <f t="shared" ca="1" si="28"/>
        <v>0.10433151165389543</v>
      </c>
      <c r="E36">
        <f t="shared" ca="1" si="28"/>
        <v>0.49668803608497103</v>
      </c>
      <c r="F36">
        <f t="shared" ca="1" si="28"/>
        <v>0.24963691817004308</v>
      </c>
      <c r="G36">
        <f t="shared" ca="1" si="28"/>
        <v>0.44071634459543962</v>
      </c>
      <c r="H36">
        <f t="shared" ca="1" si="28"/>
        <v>0.47578417268984119</v>
      </c>
      <c r="I36">
        <f t="shared" ca="1" si="28"/>
        <v>0.56151378559131515</v>
      </c>
      <c r="M36" t="str">
        <f t="shared" ca="1" si="2"/>
        <v>안 지정 캐릭터 PP 일반등급</v>
      </c>
      <c r="N36">
        <f t="shared" ca="1" si="3"/>
        <v>49668</v>
      </c>
      <c r="O36">
        <f t="shared" ca="1" si="4"/>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캐릭터",IF(ISERROR(FIND("지정 캐릭터 LBP",$M36)),0,1)),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IF($O36&lt;=15,1,1+($O36-15)^0.5/8)*CHOOSE(MID($N36,7,1)+1,1,1.25,2)*(VLOOKUP($M36,$AN:$BA,MATCH($AY$1,$AN$1:$BA$1,0),0)+$I36*(VLOOKUP($M36,$AN:$BA,MATCH($AZ$1,$AN$1:$BA$1,0),0)-VLOOKUP($M36,$AN:$BA,MATCH($AY$1,$AN$1:$BA$1,0),0))))),
IF(OR($M36="안 지정 캐릭터 PP 일반등급",$M36="안 지정 캐릭터 PP 영웅등급"),
  IF(AND(OR($B36=10,$B36=11),$M36=OFFSET($M36,-1,0)),OFFSET(R36,-1,0),
    $O36*VLOOKUP($M36,$AN:$BA,MATCH($AX$1,$AN$1:$BA$1,0),0)),
"그외없음")))))))</f>
        <v>1100</v>
      </c>
      <c r="S36" t="str">
        <f ca="1">IF(OR(ISNUMBER(N36),N36="삭제"),"",
IF(LEFT(N36,5)="Equip",
  IF($BN$1&lt;VLOOKUP(N36,[1]EquipTable!$1:$1048576,MATCH("업데이트순번",[1]EquipTable!$1:$1,0),0),"업데이트순번이상",""),
IF(LEFT(N36,5)="Actor",
  IF($BW$1&lt;VLOOKUP(N36,[2]ActorTable!$1:$1048576,MATCH("업데이트순번",[2]ActorTable!$1:$1,0),0),"업데이트순번이상",""),
"그외없음")))</f>
        <v/>
      </c>
      <c r="T36">
        <f t="shared" ca="1" si="5"/>
        <v>0</v>
      </c>
      <c r="U36" t="s">
        <v>93</v>
      </c>
      <c r="V36">
        <v>44798</v>
      </c>
      <c r="W36">
        <v>11</v>
      </c>
      <c r="X36" t="s">
        <v>129</v>
      </c>
      <c r="Z36">
        <v>1100</v>
      </c>
      <c r="AA36" t="str">
        <f t="shared" ca="1" si="6"/>
        <v>upn</v>
      </c>
      <c r="AB36" t="s">
        <v>93</v>
      </c>
      <c r="AC36">
        <v>93170</v>
      </c>
      <c r="AD36">
        <v>14</v>
      </c>
      <c r="AE36" t="s">
        <v>129</v>
      </c>
      <c r="AG36">
        <v>1400</v>
      </c>
      <c r="AH36" t="str">
        <f t="shared" si="7"/>
        <v/>
      </c>
      <c r="AI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IFERROR(VLOOKUP(AC36,[2]ActorTable!$A:$G,MATCH("이름참고",[2]ActorTable!$1:$1,0),0),"캐릭터없음"),
"")))))</f>
        <v/>
      </c>
      <c r="AJ36">
        <v>1</v>
      </c>
      <c r="AK3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v>
      </c>
      <c r="AL36" t="str">
        <f t="shared" ca="1" si="8"/>
        <v>{"dy":4,"sl":4,"tp":"upn","vl":"93170","cn":14,"pt":"GO","pr":1400}</v>
      </c>
      <c r="BK36">
        <f ca="1">IF(VLOOKUP($BT36,[1]EquipTable!$1:$1048576,MATCH("업데이트순번",[1]EquipTable!$1:$1,0),0)&lt;=$BN$1,1,0)
*IF(MID(BT36,7,1)="4",0.1,1)</f>
        <v>0.1</v>
      </c>
      <c r="BL36">
        <f ca="1">IF(VLOOKUP($BT36,[1]EquipTable!$1:$1048576,MATCH("업데이트순번",[1]EquipTable!$1:$1,0),0)&lt;=$BN$1,1,0)
*IF(MID(BT36,7,1)="4",0.1,1)
*IF(AND(MID(BT36,7,1)&lt;&gt;"4",OR(MID(BT36,6,1)="6",MID(BT36,6,1)="7")),3,1)</f>
        <v>0.1</v>
      </c>
      <c r="BM36">
        <f ca="1">IF(VLOOKUP($BT36,[1]EquipTable!$1:$1048576,MATCH("업데이트순번",[1]EquipTable!$1:$1,0),0)&lt;=$BN$1,1,0)
*IF(MID(BT36,7,1)="4",0.1,1)
*IF(AND(MID(BT36,7,1)&lt;&gt;"4",MID(BT36,6,1)="8"),4,1)</f>
        <v>0.1</v>
      </c>
      <c r="BN36">
        <f t="shared" ca="1" si="14"/>
        <v>1.3550135501355016E-3</v>
      </c>
      <c r="BO36">
        <f t="shared" ca="1" si="15"/>
        <v>9.4517958412098323E-4</v>
      </c>
      <c r="BP36">
        <f t="shared" ca="1" si="16"/>
        <v>1.0224948875255625E-3</v>
      </c>
      <c r="BQ36">
        <f t="shared" ca="1" si="17"/>
        <v>0.33062330623306235</v>
      </c>
      <c r="BR36">
        <f t="shared" ca="1" si="20"/>
        <v>0.23062381852551997</v>
      </c>
      <c r="BS36">
        <f t="shared" ca="1" si="21"/>
        <v>0.24948875255623731</v>
      </c>
      <c r="BT36" t="str">
        <f ca="1">OFFSET([1]EquipTable!$A$1,ROW()-1,0)</f>
        <v>Equip2401</v>
      </c>
      <c r="BV36">
        <f ca="1">IF(VLOOKUP($BY36,[2]ActorTable!$1:$1048576,MATCH("업데이트순번",[2]ActorTable!$1:$1,0),0)&lt;=$BW$1,1,0)
*IF(MID(BY36,7,1)="2",0.1,1)</f>
        <v>0</v>
      </c>
      <c r="BW36">
        <f t="shared" ca="1" si="18"/>
        <v>0</v>
      </c>
      <c r="BX36">
        <f t="shared" ca="1" si="19"/>
        <v>0.87450980392156819</v>
      </c>
      <c r="BY36" t="str">
        <f ca="1">OFFSET([2]ActorTable!$A$1,ROW()-1,0)</f>
        <v>Actor2235</v>
      </c>
      <c r="BZ36" t="str">
        <f ca="1">VLOOKUP($BY36,[2]ActorTable!$1:$1048576,MATCH("이름참고",[2]ActorTable!$1:$1,0),0)</f>
        <v>린하이</v>
      </c>
    </row>
    <row r="37" spans="1:78">
      <c r="A37">
        <v>4</v>
      </c>
      <c r="B37">
        <v>5</v>
      </c>
      <c r="C37">
        <f t="shared" si="0"/>
        <v>0</v>
      </c>
      <c r="D37">
        <f t="shared" ca="1" si="28"/>
        <v>0.28972787053037896</v>
      </c>
      <c r="E37">
        <f t="shared" ca="1" si="28"/>
        <v>0.10666717942622794</v>
      </c>
      <c r="F37">
        <f t="shared" ca="1" si="28"/>
        <v>0.2268064349940615</v>
      </c>
      <c r="G37">
        <f t="shared" ca="1" si="28"/>
        <v>0.15607415146256132</v>
      </c>
      <c r="H37">
        <f t="shared" ca="1" si="28"/>
        <v>0.33828282032758206</v>
      </c>
      <c r="I37">
        <f t="shared" ca="1" si="28"/>
        <v>0.40381875485907892</v>
      </c>
      <c r="M37" t="str">
        <f t="shared" ca="1" si="2"/>
        <v>지정 장비</v>
      </c>
      <c r="N37" t="str">
        <f t="shared" ca="1" si="3"/>
        <v>Equip0302</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DI</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캐릭터",IF(ISERROR(FIND("지정 캐릭터 LBP",$M37)),0,1)),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IF($O37&lt;=15,1,1+($O37-15)^0.5/8)*CHOOSE(MID($N37,7,1)+1,1,1.25,2)*(VLOOKUP($M37,$AN:$BA,MATCH($AY$1,$AN$1:$BA$1,0),0)+$I37*(VLOOKUP($M37,$AN:$BA,MATCH($AZ$1,$AN$1:$BA$1,0),0)-VLOOKUP($M37,$AN:$BA,MATCH($AY$1,$AN$1:$BA$1,0),0))))),
IF(OR($M37="안 지정 캐릭터 PP 일반등급",$M37="안 지정 캐릭터 PP 영웅등급"),
  IF(AND(OR($B37=10,$B37=11),$M37=OFFSET($M37,-1,0)),OFFSET(R37,-1,0),
    $O37*VLOOKUP($M37,$AN:$BA,MATCH($AX$1,$AN$1:$BA$1,0),0)),
"그외없음")))))))</f>
        <v>11</v>
      </c>
      <c r="S37" t="str">
        <f ca="1">IF(OR(ISNUMBER(N37),N37="삭제"),"",
IF(LEFT(N37,5)="Equip",
  IF($BN$1&lt;VLOOKUP(N37,[1]EquipTable!$1:$1048576,MATCH("업데이트순번",[1]EquipTable!$1:$1,0),0),"업데이트순번이상",""),
IF(LEFT(N37,5)="Actor",
  IF($BW$1&lt;VLOOKUP(N37,[2]ActorTable!$1:$1048576,MATCH("업데이트순번",[2]ActorTable!$1:$1,0),0),"업데이트순번이상",""),
"그외없음")))</f>
        <v/>
      </c>
      <c r="T37">
        <f t="shared" ca="1" si="5"/>
        <v>0</v>
      </c>
      <c r="U37" t="s">
        <v>92</v>
      </c>
      <c r="V37">
        <v>69119</v>
      </c>
      <c r="W37">
        <v>13</v>
      </c>
      <c r="X37" t="s">
        <v>129</v>
      </c>
      <c r="Z37">
        <v>1300</v>
      </c>
      <c r="AA37" t="str">
        <f t="shared" ca="1" si="6"/>
        <v>upn</v>
      </c>
      <c r="AB37" t="s">
        <v>93</v>
      </c>
      <c r="AC37">
        <v>27902</v>
      </c>
      <c r="AD37">
        <v>10</v>
      </c>
      <c r="AE37" t="s">
        <v>129</v>
      </c>
      <c r="AG37">
        <v>1000</v>
      </c>
      <c r="AH37" t="str">
        <f t="shared" si="7"/>
        <v/>
      </c>
      <c r="AI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IFERROR(VLOOKUP(AC37,[2]ActorTable!$A:$G,MATCH("이름참고",[2]ActorTable!$1:$1,0),0),"캐릭터없음"),
"")))))</f>
        <v/>
      </c>
      <c r="AJ37">
        <v>1</v>
      </c>
      <c r="AK3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v>
      </c>
      <c r="AL37" t="str">
        <f t="shared" ca="1" si="8"/>
        <v>{"dy":4,"sl":5,"tp":"upn","vl":"27902","cn":10,"pt":"GO","pr":1000}</v>
      </c>
      <c r="BK37">
        <f ca="1">IF(VLOOKUP($BT37,[1]EquipTable!$1:$1048576,MATCH("업데이트순번",[1]EquipTable!$1:$1,0),0)&lt;=$BN$1,1,0)
*IF(MID(BT37,7,1)="4",0.1,1)</f>
        <v>0.1</v>
      </c>
      <c r="BL37">
        <f ca="1">IF(VLOOKUP($BT37,[1]EquipTable!$1:$1048576,MATCH("업데이트순번",[1]EquipTable!$1:$1,0),0)&lt;=$BN$1,1,0)
*IF(MID(BT37,7,1)="4",0.1,1)
*IF(AND(MID(BT37,7,1)&lt;&gt;"4",OR(MID(BT37,6,1)="6",MID(BT37,6,1)="7")),3,1)</f>
        <v>0.1</v>
      </c>
      <c r="BM37">
        <f ca="1">IF(VLOOKUP($BT37,[1]EquipTable!$1:$1048576,MATCH("업데이트순번",[1]EquipTable!$1:$1,0),0)&lt;=$BN$1,1,0)
*IF(MID(BT37,7,1)="4",0.1,1)
*IF(AND(MID(BT37,7,1)&lt;&gt;"4",MID(BT37,6,1)="8"),4,1)</f>
        <v>0.1</v>
      </c>
      <c r="BN37">
        <f t="shared" ca="1" si="14"/>
        <v>1.3550135501355016E-3</v>
      </c>
      <c r="BO37">
        <f t="shared" ca="1" si="15"/>
        <v>9.4517958412098323E-4</v>
      </c>
      <c r="BP37">
        <f t="shared" ca="1" si="16"/>
        <v>1.0224948875255625E-3</v>
      </c>
      <c r="BQ37">
        <f t="shared" ca="1" si="17"/>
        <v>0.33197831978319786</v>
      </c>
      <c r="BR37">
        <f t="shared" ca="1" si="20"/>
        <v>0.23156899810964096</v>
      </c>
      <c r="BS37">
        <f t="shared" ca="1" si="21"/>
        <v>0.25051124744376285</v>
      </c>
      <c r="BT37" t="str">
        <f ca="1">OFFSET([1]EquipTable!$A$1,ROW()-1,0)</f>
        <v>Equip2402</v>
      </c>
      <c r="BV37">
        <f ca="1">IF(VLOOKUP($BY37,[2]ActorTable!$1:$1048576,MATCH("업데이트순번",[2]ActorTable!$1:$1,0),0)&lt;=$BW$1,1,0)
*IF(MID(BY37,7,1)="2",0.1,1)</f>
        <v>0</v>
      </c>
      <c r="BW37">
        <f t="shared" ca="1" si="18"/>
        <v>0</v>
      </c>
      <c r="BX37">
        <f t="shared" ca="1" si="19"/>
        <v>0.87450980392156819</v>
      </c>
      <c r="BY37" t="str">
        <f ca="1">OFFSET([2]ActorTable!$A$1,ROW()-1,0)</f>
        <v>Actor0236</v>
      </c>
      <c r="BZ37" t="str">
        <f ca="1">VLOOKUP($BY37,[2]ActorTable!$1:$1048576,MATCH("이름참고",[2]ActorTable!$1:$1,0),0)</f>
        <v>나인</v>
      </c>
    </row>
    <row r="38" spans="1:78">
      <c r="A38">
        <v>4</v>
      </c>
      <c r="B38">
        <v>6</v>
      </c>
      <c r="C38">
        <f t="shared" si="0"/>
        <v>0</v>
      </c>
      <c r="D38">
        <f t="shared" ca="1" si="28"/>
        <v>0.3578579211207078</v>
      </c>
      <c r="E38">
        <f t="shared" ca="1" si="28"/>
        <v>0.53454640683974008</v>
      </c>
      <c r="F38">
        <f t="shared" ca="1" si="28"/>
        <v>1.8784175551913584E-2</v>
      </c>
      <c r="G38">
        <f t="shared" ca="1" si="28"/>
        <v>0.34724054453538256</v>
      </c>
      <c r="H38">
        <f t="shared" ca="1" si="28"/>
        <v>0.63421973468427428</v>
      </c>
      <c r="I38">
        <f t="shared" ca="1" si="28"/>
        <v>0.80733774866663088</v>
      </c>
      <c r="M38" t="str">
        <f t="shared" ca="1" si="2"/>
        <v>지정 장비</v>
      </c>
      <c r="N38" t="str">
        <f t="shared" ca="1" si="3"/>
        <v>Equip6101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캐릭터",IF(ISERROR(FIND("지정 캐릭터 LBP",$M38)),0,1)),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IF($O38&lt;=15,1,1+($O38-15)^0.5/8)*CHOOSE(MID($N38,7,1)+1,1,1.25,2)*(VLOOKUP($M38,$AN:$BA,MATCH($AY$1,$AN$1:$BA$1,0),0)+$I38*(VLOOKUP($M38,$AN:$BA,MATCH($AZ$1,$AN$1:$BA$1,0),0)-VLOOKUP($M38,$AN:$BA,MATCH($AY$1,$AN$1:$BA$1,0),0))))),
IF(OR($M38="안 지정 캐릭터 PP 일반등급",$M38="안 지정 캐릭터 PP 영웅등급"),
  IF(AND(OR($B38=10,$B38=11),$M38=OFFSET($M38,-1,0)),OFFSET(R38,-1,0),
    $O38*VLOOKUP($M38,$AN:$BA,MATCH($AX$1,$AN$1:$BA$1,0),0)),
"그외없음")))))))</f>
        <v>3800</v>
      </c>
      <c r="S38" t="str">
        <f ca="1">IF(OR(ISNUMBER(N38),N38="삭제"),"",
IF(LEFT(N38,5)="Equip",
  IF($BN$1&lt;VLOOKUP(N38,[1]EquipTable!$1:$1048576,MATCH("업데이트순번",[1]EquipTable!$1:$1,0),0),"업데이트순번이상",""),
IF(LEFT(N38,5)="Actor",
  IF($BW$1&lt;VLOOKUP(N38,[2]ActorTable!$1:$1048576,MATCH("업데이트순번",[2]ActorTable!$1:$1,0),0),"업데이트순번이상",""),
"그외없음")))</f>
        <v/>
      </c>
      <c r="T38">
        <f t="shared" ca="1" si="5"/>
        <v>0</v>
      </c>
      <c r="U38" t="s">
        <v>83</v>
      </c>
      <c r="V38" t="s">
        <v>289</v>
      </c>
      <c r="W38">
        <v>1</v>
      </c>
      <c r="X38" t="s">
        <v>133</v>
      </c>
      <c r="Z38">
        <v>36</v>
      </c>
      <c r="AA38" t="str">
        <f t="shared" ca="1" si="6"/>
        <v>fe</v>
      </c>
      <c r="AB38" t="s">
        <v>83</v>
      </c>
      <c r="AC38" t="s">
        <v>208</v>
      </c>
      <c r="AD38">
        <v>1</v>
      </c>
      <c r="AE38" t="s">
        <v>129</v>
      </c>
      <c r="AG38">
        <v>22500</v>
      </c>
      <c r="AH38" t="str">
        <f t="shared" si="7"/>
        <v/>
      </c>
      <c r="AI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IFERROR(VLOOKUP(AC38,[2]ActorTable!$A:$G,MATCH("이름참고",[2]ActorTable!$1:$1,0),0),"캐릭터없음"),
"")))))</f>
        <v>고대 주술인의 방패</v>
      </c>
      <c r="AJ38">
        <v>1</v>
      </c>
      <c r="AK3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v>
      </c>
      <c r="AL38" t="str">
        <f t="shared" ca="1" si="8"/>
        <v>{"dy":4,"sl":6,"tp":"fe","vl":"Equip7301","cn":1,"pt":"GO","pr":22500}</v>
      </c>
      <c r="BK38">
        <f ca="1">IF(VLOOKUP($BT38,[1]EquipTable!$1:$1048576,MATCH("업데이트순번",[1]EquipTable!$1:$1,0),0)&lt;=$BN$1,1,0)
*IF(MID(BT38,7,1)="4",0.1,1)</f>
        <v>0</v>
      </c>
      <c r="BL38">
        <f ca="1">IF(VLOOKUP($BT38,[1]EquipTable!$1:$1048576,MATCH("업데이트순번",[1]EquipTable!$1:$1,0),0)&lt;=$BN$1,1,0)
*IF(MID(BT38,7,1)="4",0.1,1)
*IF(AND(MID(BT38,7,1)&lt;&gt;"4",OR(MID(BT38,6,1)="6",MID(BT38,6,1)="7")),3,1)</f>
        <v>0</v>
      </c>
      <c r="BM38">
        <f ca="1">IF(VLOOKUP($BT38,[1]EquipTable!$1:$1048576,MATCH("업데이트순번",[1]EquipTable!$1:$1,0),0)&lt;=$BN$1,1,0)
*IF(MID(BT38,7,1)="4",0.1,1)
*IF(AND(MID(BT38,7,1)&lt;&gt;"4",MID(BT38,6,1)="8"),4,1)</f>
        <v>0</v>
      </c>
      <c r="BN38">
        <f t="shared" ca="1" si="14"/>
        <v>0</v>
      </c>
      <c r="BO38">
        <f t="shared" ca="1" si="15"/>
        <v>0</v>
      </c>
      <c r="BP38">
        <f t="shared" ca="1" si="16"/>
        <v>0</v>
      </c>
      <c r="BQ38">
        <f t="shared" ca="1" si="17"/>
        <v>0.33333333333333337</v>
      </c>
      <c r="BR38">
        <f t="shared" ca="1" si="20"/>
        <v>0.23251417769376195</v>
      </c>
      <c r="BS38">
        <f t="shared" ca="1" si="21"/>
        <v>0.25153374233128839</v>
      </c>
      <c r="BT38" t="str">
        <f ca="1">OFFSET([1]EquipTable!$A$1,ROW()-1,0)</f>
        <v>Equip2403</v>
      </c>
      <c r="BV38">
        <f ca="1">IF(VLOOKUP($BY38,[2]ActorTable!$1:$1048576,MATCH("업데이트순번",[2]ActorTable!$1:$1,0),0)&lt;=$BW$1,1,0)
*IF(MID(BY38,7,1)="2",0.1,1)</f>
        <v>1</v>
      </c>
      <c r="BW38">
        <f t="shared" ca="1" si="18"/>
        <v>3.9215686274509796E-2</v>
      </c>
      <c r="BX38">
        <f t="shared" ca="1" si="19"/>
        <v>0.87450980392156819</v>
      </c>
      <c r="BY38" t="str">
        <f ca="1">OFFSET([2]ActorTable!$A$1,ROW()-1,0)</f>
        <v>Actor0037</v>
      </c>
      <c r="BZ38" t="str">
        <f ca="1">VLOOKUP($BY38,[2]ActorTable!$1:$1048576,MATCH("이름참고",[2]ActorTable!$1:$1,0),0)</f>
        <v>튤린</v>
      </c>
    </row>
    <row r="39" spans="1:78">
      <c r="A39">
        <v>4</v>
      </c>
      <c r="B39">
        <v>7</v>
      </c>
      <c r="C39">
        <f t="shared" si="0"/>
        <v>0</v>
      </c>
      <c r="D39">
        <f t="shared" ca="1" si="28"/>
        <v>0.45494273199627</v>
      </c>
      <c r="E39">
        <f t="shared" ca="1" si="28"/>
        <v>0.25028708256211496</v>
      </c>
      <c r="F39">
        <f t="shared" ca="1" si="28"/>
        <v>0.3561384453660108</v>
      </c>
      <c r="G39">
        <f t="shared" ca="1" si="28"/>
        <v>0.44873053164883447</v>
      </c>
      <c r="H39">
        <f t="shared" ca="1" si="28"/>
        <v>0.77944756024526773</v>
      </c>
      <c r="I39">
        <f t="shared" ca="1" si="28"/>
        <v>0.63869031426296352</v>
      </c>
      <c r="M39" t="str">
        <f t="shared" ca="1" si="2"/>
        <v>지정 장비</v>
      </c>
      <c r="N39" t="str">
        <f t="shared" ca="1" si="3"/>
        <v>Equip2401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INT($O39*VLOOKUP($M39,$AN:$BA,MATCH($AX$1,$AN$1:$BA$1,0),0)*IF($O39&lt;=15,1,1+($O39-15)^0.5/8)*CHOOSE(MID($N39,7,1)+1,1,1.25,2))),
"그외없음")))))))</f>
        <v>29</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캐릭터",IF(ISERROR(FIND("지정 캐릭터 LBP",$M39)),0,1)),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IF($O39&lt;=15,1,1+($O39-15)^0.5/8)*CHOOSE(MID($N39,7,1)+1,1,1.25,2)*(VLOOKUP($M39,$AN:$BA,MATCH($AY$1,$AN$1:$BA$1,0),0)+$I39*(VLOOKUP($M39,$AN:$BA,MATCH($AZ$1,$AN$1:$BA$1,0),0)-VLOOKUP($M39,$AN:$BA,MATCH($AY$1,$AN$1:$BA$1,0),0))))),
IF(OR($M39="안 지정 캐릭터 PP 일반등급",$M39="안 지정 캐릭터 PP 영웅등급"),
  IF(AND(OR($B39=10,$B39=11),$M39=OFFSET($M39,-1,0)),OFFSET(R39,-1,0),
    $O39*VLOOKUP($M39,$AN:$BA,MATCH($AX$1,$AN$1:$BA$1,0),0)),
"그외없음")))))))</f>
        <v>19</v>
      </c>
      <c r="S39" t="str">
        <f ca="1">IF(OR(ISNUMBER(N39),N39="삭제"),"",
IF(LEFT(N39,5)="Equip",
  IF($BN$1&lt;VLOOKUP(N39,[1]EquipTable!$1:$1048576,MATCH("업데이트순번",[1]EquipTable!$1:$1,0),0),"업데이트순번이상",""),
IF(LEFT(N39,5)="Actor",
  IF($BW$1&lt;VLOOKUP(N39,[2]ActorTable!$1:$1048576,MATCH("업데이트순번",[2]ActorTable!$1:$1,0),0),"업데이트순번이상",""),
"그외없음")))</f>
        <v/>
      </c>
      <c r="T39">
        <f t="shared" ca="1" si="5"/>
        <v>1</v>
      </c>
      <c r="U39" t="s">
        <v>83</v>
      </c>
      <c r="V39" t="s">
        <v>280</v>
      </c>
      <c r="W39">
        <v>1</v>
      </c>
      <c r="X39" t="s">
        <v>129</v>
      </c>
      <c r="Z39">
        <v>800</v>
      </c>
      <c r="AA39" t="str">
        <f t="shared" ca="1" si="6"/>
        <v>fe</v>
      </c>
      <c r="AB39" t="s">
        <v>83</v>
      </c>
      <c r="AC39" t="s">
        <v>271</v>
      </c>
      <c r="AD39">
        <v>1</v>
      </c>
      <c r="AE39" t="s">
        <v>133</v>
      </c>
      <c r="AF39">
        <v>248</v>
      </c>
      <c r="AG39">
        <v>119</v>
      </c>
      <c r="AH39" t="str">
        <f t="shared" si="7"/>
        <v/>
      </c>
      <c r="AI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IFERROR(VLOOKUP(AC39,[2]ActorTable!$A:$G,MATCH("이름참고",[2]ActorTable!$1:$1,0),0),"캐릭터없음"),
"")))))</f>
        <v>영혼분쇄기</v>
      </c>
      <c r="AJ39">
        <v>1</v>
      </c>
      <c r="AK3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v>
      </c>
      <c r="AL39" t="str">
        <f t="shared" ca="1" si="8"/>
        <v>{"dy":4,"sl":7,"tp":"fe","vl":"Equip8402","cn":1,"pt":"DI","pp":248,"pr":119}</v>
      </c>
      <c r="BK39">
        <f ca="1">IF(VLOOKUP($BT39,[1]EquipTable!$1:$1048576,MATCH("업데이트순번",[1]EquipTable!$1:$1,0),0)&lt;=$BN$1,1,0)
*IF(MID(BT39,7,1)="4",0.1,1)</f>
        <v>0</v>
      </c>
      <c r="BL39">
        <f ca="1">IF(VLOOKUP($BT39,[1]EquipTable!$1:$1048576,MATCH("업데이트순번",[1]EquipTable!$1:$1,0),0)&lt;=$BN$1,1,0)
*IF(MID(BT39,7,1)="4",0.1,1)
*IF(AND(MID(BT39,7,1)&lt;&gt;"4",OR(MID(BT39,6,1)="6",MID(BT39,6,1)="7")),3,1)</f>
        <v>0</v>
      </c>
      <c r="BM39">
        <f ca="1">IF(VLOOKUP($BT39,[1]EquipTable!$1:$1048576,MATCH("업데이트순번",[1]EquipTable!$1:$1,0),0)&lt;=$BN$1,1,0)
*IF(MID(BT39,7,1)="4",0.1,1)
*IF(AND(MID(BT39,7,1)&lt;&gt;"4",MID(BT39,6,1)="8"),4,1)</f>
        <v>0</v>
      </c>
      <c r="BN39">
        <f t="shared" ca="1" si="14"/>
        <v>0</v>
      </c>
      <c r="BO39">
        <f t="shared" ca="1" si="15"/>
        <v>0</v>
      </c>
      <c r="BP39">
        <f t="shared" ca="1" si="16"/>
        <v>0</v>
      </c>
      <c r="BQ39">
        <f t="shared" ca="1" si="17"/>
        <v>0.33333333333333337</v>
      </c>
      <c r="BR39">
        <f t="shared" ca="1" si="20"/>
        <v>0.23251417769376195</v>
      </c>
      <c r="BS39">
        <f t="shared" ca="1" si="21"/>
        <v>0.25153374233128839</v>
      </c>
      <c r="BT39" t="str">
        <f ca="1">OFFSET([1]EquipTable!$A$1,ROW()-1,0)</f>
        <v>Equip2404</v>
      </c>
      <c r="BV39">
        <f ca="1">IF(VLOOKUP($BY39,[2]ActorTable!$1:$1048576,MATCH("업데이트순번",[2]ActorTable!$1:$1,0),0)&lt;=$BW$1,1,0)
*IF(MID(BY39,7,1)="2",0.1,1)</f>
        <v>0.1</v>
      </c>
      <c r="BW39">
        <f t="shared" ca="1" si="18"/>
        <v>3.9215686274509803E-3</v>
      </c>
      <c r="BX39">
        <f t="shared" ca="1" si="19"/>
        <v>0.91372549019607796</v>
      </c>
      <c r="BY39" t="str">
        <f ca="1">OFFSET([2]ActorTable!$A$1,ROW()-1,0)</f>
        <v>Actor2238</v>
      </c>
      <c r="BZ39" t="str">
        <f ca="1">VLOOKUP($BY39,[2]ActorTable!$1:$1048576,MATCH("이름참고",[2]ActorTable!$1:$1,0),0)</f>
        <v>니엘</v>
      </c>
    </row>
    <row r="40" spans="1:78">
      <c r="A40">
        <v>4</v>
      </c>
      <c r="B40">
        <v>8</v>
      </c>
      <c r="C40">
        <f t="shared" si="0"/>
        <v>0</v>
      </c>
      <c r="D40">
        <f t="shared" ca="1" si="28"/>
        <v>0.23874072135819469</v>
      </c>
      <c r="E40">
        <f t="shared" ca="1" si="28"/>
        <v>0.93938722156513643</v>
      </c>
      <c r="F40">
        <f t="shared" ca="1" si="28"/>
        <v>0.29179566592587847</v>
      </c>
      <c r="G40">
        <f t="shared" ca="1" si="28"/>
        <v>0.13527609353543291</v>
      </c>
      <c r="H40">
        <f t="shared" ca="1" si="28"/>
        <v>0.40538716933490715</v>
      </c>
      <c r="I40">
        <f t="shared" ca="1" si="28"/>
        <v>0.96235603292922856</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캐릭터",IF(ISERROR(FIND("지정 캐릭터 LBP",$M40)),0,1)),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IF($O40&lt;=15,1,1+($O40-15)^0.5/8)*CHOOSE(MID($N40,7,1)+1,1,1.25,2)*(VLOOKUP($M40,$AN:$BA,MATCH($AY$1,$AN$1:$BA$1,0),0)+$I40*(VLOOKUP($M40,$AN:$BA,MATCH($AZ$1,$AN$1:$BA$1,0),0)-VLOOKUP($M40,$AN:$BA,MATCH($AY$1,$AN$1:$BA$1,0),0))))),
IF(OR($M40="안 지정 캐릭터 PP 일반등급",$M40="안 지정 캐릭터 PP 영웅등급"),
  IF(AND(OR($B40=10,$B40=11),$M40=OFFSET($M40,-1,0)),OFFSET(R40,-1,0),
    $O40*VLOOKUP($M40,$AN:$BA,MATCH($AX$1,$AN$1:$BA$1,0),0)),
"그외없음")))))))</f>
        <v>삭제</v>
      </c>
      <c r="S40" t="str">
        <f ca="1">IF(OR(ISNUMBER(N40),N40="삭제"),"",
IF(LEFT(N40,5)="Equip",
  IF($BN$1&lt;VLOOKUP(N40,[1]EquipTable!$1:$1048576,MATCH("업데이트순번",[1]EquipTable!$1:$1,0),0),"업데이트순번이상",""),
IF(LEFT(N40,5)="Actor",
  IF($BW$1&lt;VLOOKUP(N40,[2]ActorTable!$1:$1048576,MATCH("업데이트순번",[2]ActorTable!$1:$1,0),0),"업데이트순번이상",""),
"그외없음")))</f>
        <v/>
      </c>
      <c r="T40">
        <f t="shared" ca="1" si="5"/>
        <v>0</v>
      </c>
      <c r="AA40" t="str">
        <f t="shared" ca="1" si="6"/>
        <v/>
      </c>
      <c r="AH40" t="str">
        <f t="shared" si="7"/>
        <v/>
      </c>
      <c r="AI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IFERROR(VLOOKUP(AC40,[2]ActorTable!$A:$G,MATCH("이름참고",[2]ActorTable!$1:$1,0),0),"캐릭터없음"),
"")))))</f>
        <v/>
      </c>
      <c r="AJ40">
        <v>1</v>
      </c>
      <c r="AK4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v>
      </c>
      <c r="AL40" t="str">
        <f t="shared" ca="1" si="8"/>
        <v>{"dy":4,"sl":8}</v>
      </c>
      <c r="BK40">
        <f ca="1">IF(VLOOKUP($BT40,[1]EquipTable!$1:$1048576,MATCH("업데이트순번",[1]EquipTable!$1:$1,0),0)&lt;=$BN$1,1,0)
*IF(MID(BT40,7,1)="4",0.1,1)</f>
        <v>0</v>
      </c>
      <c r="BL40">
        <f ca="1">IF(VLOOKUP($BT40,[1]EquipTable!$1:$1048576,MATCH("업데이트순번",[1]EquipTable!$1:$1,0),0)&lt;=$BN$1,1,0)
*IF(MID(BT40,7,1)="4",0.1,1)
*IF(AND(MID(BT40,7,1)&lt;&gt;"4",OR(MID(BT40,6,1)="6",MID(BT40,6,1)="7")),3,1)</f>
        <v>0</v>
      </c>
      <c r="BM40">
        <f ca="1">IF(VLOOKUP($BT40,[1]EquipTable!$1:$1048576,MATCH("업데이트순번",[1]EquipTable!$1:$1,0),0)&lt;=$BN$1,1,0)
*IF(MID(BT40,7,1)="4",0.1,1)
*IF(AND(MID(BT40,7,1)&lt;&gt;"4",MID(BT40,6,1)="8"),4,1)</f>
        <v>0</v>
      </c>
      <c r="BN40">
        <f t="shared" ca="1" si="14"/>
        <v>0</v>
      </c>
      <c r="BO40">
        <f t="shared" ca="1" si="15"/>
        <v>0</v>
      </c>
      <c r="BP40">
        <f t="shared" ca="1" si="16"/>
        <v>0</v>
      </c>
      <c r="BQ40">
        <f t="shared" ca="1" si="17"/>
        <v>0.33333333333333337</v>
      </c>
      <c r="BR40">
        <f t="shared" ca="1" si="20"/>
        <v>0.23251417769376195</v>
      </c>
      <c r="BS40">
        <f t="shared" ca="1" si="21"/>
        <v>0.25153374233128839</v>
      </c>
      <c r="BT40" t="str">
        <f ca="1">OFFSET([1]EquipTable!$A$1,ROW()-1,0)</f>
        <v>Equip2405</v>
      </c>
      <c r="BV40">
        <f ca="1">IF(VLOOKUP($BY40,[2]ActorTable!$1:$1048576,MATCH("업데이트순번",[2]ActorTable!$1:$1,0),0)&lt;=$BW$1,1,0)
*IF(MID(BY40,7,1)="2",0.1,1)</f>
        <v>1</v>
      </c>
      <c r="BW40">
        <f t="shared" ca="1" si="18"/>
        <v>3.9215686274509796E-2</v>
      </c>
      <c r="BX40">
        <f t="shared" ca="1" si="19"/>
        <v>0.91764705882352893</v>
      </c>
      <c r="BY40" t="str">
        <f ca="1">OFFSET([2]ActorTable!$A$1,ROW()-1,0)</f>
        <v>Actor1039</v>
      </c>
      <c r="BZ40" t="str">
        <f ca="1">VLOOKUP($BY40,[2]ActorTable!$1:$1048576,MATCH("이름참고",[2]ActorTable!$1:$1,0),0)</f>
        <v>플랜도</v>
      </c>
    </row>
    <row r="41" spans="1:78">
      <c r="A41">
        <v>4</v>
      </c>
      <c r="B41">
        <v>9</v>
      </c>
      <c r="C41">
        <f t="shared" si="0"/>
        <v>0</v>
      </c>
      <c r="D41">
        <f t="shared" ca="1" si="28"/>
        <v>0.92387016381925202</v>
      </c>
      <c r="E41">
        <f t="shared" ca="1" si="28"/>
        <v>0.21027468763139989</v>
      </c>
      <c r="F41">
        <f t="shared" ca="1" si="28"/>
        <v>0.940995825734812</v>
      </c>
      <c r="G41">
        <f t="shared" ca="1" si="28"/>
        <v>0.81674340001675239</v>
      </c>
      <c r="H41">
        <f t="shared" ca="1" si="28"/>
        <v>0.28604111683588673</v>
      </c>
      <c r="I41">
        <f t="shared" ca="1" si="28"/>
        <v>0.73058968212640651</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캐릭터",IF(ISERROR(FIND("지정 캐릭터 LBP",$M41)),0,1)),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IF($O41&lt;=15,1,1+($O41-15)^0.5/8)*CHOOSE(MID($N41,7,1)+1,1,1.25,2)*(VLOOKUP($M41,$AN:$BA,MATCH($AY$1,$AN$1:$BA$1,0),0)+$I41*(VLOOKUP($M41,$AN:$BA,MATCH($AZ$1,$AN$1:$BA$1,0),0)-VLOOKUP($M41,$AN:$BA,MATCH($AY$1,$AN$1:$BA$1,0),0))))),
IF(OR($M41="안 지정 캐릭터 PP 일반등급",$M41="안 지정 캐릭터 PP 영웅등급"),
  IF(AND(OR($B41=10,$B41=11),$M41=OFFSET($M41,-1,0)),OFFSET(R41,-1,0),
    $O41*VLOOKUP($M41,$AN:$BA,MATCH($AX$1,$AN$1:$BA$1,0),0)),
"그외없음")))))))</f>
        <v>삭제</v>
      </c>
      <c r="S41" t="str">
        <f ca="1">IF(OR(ISNUMBER(N41),N41="삭제"),"",
IF(LEFT(N41,5)="Equip",
  IF($BN$1&lt;VLOOKUP(N41,[1]EquipTable!$1:$1048576,MATCH("업데이트순번",[1]EquipTable!$1:$1,0),0),"업데이트순번이상",""),
IF(LEFT(N41,5)="Actor",
  IF($BW$1&lt;VLOOKUP(N41,[2]ActorTable!$1:$1048576,MATCH("업데이트순번",[2]ActorTable!$1:$1,0),0),"업데이트순번이상",""),
"그외없음")))</f>
        <v/>
      </c>
      <c r="T41">
        <f t="shared" ca="1" si="5"/>
        <v>0</v>
      </c>
      <c r="AA41" t="str">
        <f t="shared" ca="1" si="6"/>
        <v/>
      </c>
      <c r="AH41" t="str">
        <f t="shared" si="7"/>
        <v/>
      </c>
      <c r="AI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IFERROR(VLOOKUP(AC41,[2]ActorTable!$A:$G,MATCH("이름참고",[2]ActorTable!$1:$1,0),0),"캐릭터없음"),
"")))))</f>
        <v/>
      </c>
      <c r="AJ41">
        <v>1</v>
      </c>
      <c r="AK4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v>
      </c>
      <c r="AL41" t="str">
        <f t="shared" ca="1" si="8"/>
        <v>{"dy":4,"sl":9}</v>
      </c>
      <c r="BK41">
        <f ca="1">IF(VLOOKUP($BT41,[1]EquipTable!$1:$1048576,MATCH("업데이트순번",[1]EquipTable!$1:$1,0),0)&lt;=$BN$1,1,0)
*IF(MID(BT41,7,1)="4",0.1,1)</f>
        <v>1</v>
      </c>
      <c r="BL41">
        <f ca="1">IF(VLOOKUP($BT41,[1]EquipTable!$1:$1048576,MATCH("업데이트순번",[1]EquipTable!$1:$1,0),0)&lt;=$BN$1,1,0)
*IF(MID(BT41,7,1)="4",0.1,1)
*IF(AND(MID(BT41,7,1)&lt;&gt;"4",OR(MID(BT41,6,1)="6",MID(BT41,6,1)="7")),3,1)</f>
        <v>1</v>
      </c>
      <c r="BM41">
        <f ca="1">IF(VLOOKUP($BT41,[1]EquipTable!$1:$1048576,MATCH("업데이트순번",[1]EquipTable!$1:$1,0),0)&lt;=$BN$1,1,0)
*IF(MID(BT41,7,1)="4",0.1,1)
*IF(AND(MID(BT41,7,1)&lt;&gt;"4",MID(BT41,6,1)="8"),4,1)</f>
        <v>1</v>
      </c>
      <c r="BN41">
        <f t="shared" ca="1" si="14"/>
        <v>1.3550135501355014E-2</v>
      </c>
      <c r="BO41">
        <f t="shared" ca="1" si="15"/>
        <v>9.4517958412098316E-3</v>
      </c>
      <c r="BP41">
        <f t="shared" ca="1" si="16"/>
        <v>1.0224948875255624E-2</v>
      </c>
      <c r="BQ41">
        <f t="shared" ca="1" si="17"/>
        <v>0.33333333333333337</v>
      </c>
      <c r="BR41">
        <f t="shared" ca="1" si="20"/>
        <v>0.23251417769376195</v>
      </c>
      <c r="BS41">
        <f t="shared" ca="1" si="21"/>
        <v>0.25153374233128839</v>
      </c>
      <c r="BT41" t="str">
        <f ca="1">OFFSET([1]EquipTable!$A$1,ROW()-1,0)</f>
        <v>Equip3001</v>
      </c>
      <c r="BV41">
        <f ca="1">IF(VLOOKUP($BY41,[2]ActorTable!$1:$1048576,MATCH("업데이트순번",[2]ActorTable!$1:$1,0),0)&lt;=$BW$1,1,0)
*IF(MID(BY41,7,1)="2",0.1,1)</f>
        <v>0.1</v>
      </c>
      <c r="BW41">
        <f t="shared" ca="1" si="18"/>
        <v>3.9215686274509803E-3</v>
      </c>
      <c r="BX41">
        <f t="shared" ca="1" si="19"/>
        <v>0.9568627450980387</v>
      </c>
      <c r="BY41" t="str">
        <f ca="1">OFFSET([2]ActorTable!$A$1,ROW()-1,0)</f>
        <v>Actor0240</v>
      </c>
      <c r="BZ41" t="str">
        <f ca="1">VLOOKUP($BY41,[2]ActorTable!$1:$1048576,MATCH("이름참고",[2]ActorTable!$1:$1,0),0)</f>
        <v>클레타</v>
      </c>
    </row>
    <row r="42" spans="1:78">
      <c r="A42">
        <v>5</v>
      </c>
      <c r="B42">
        <v>0</v>
      </c>
      <c r="C42">
        <f t="shared" si="0"/>
        <v>0</v>
      </c>
      <c r="D42">
        <f t="shared" ref="D42:I51" ca="1" si="29">RAND()</f>
        <v>0.65865382544034523</v>
      </c>
      <c r="E42">
        <f t="shared" ca="1" si="29"/>
        <v>6.503316368504708E-2</v>
      </c>
      <c r="F42">
        <f t="shared" ca="1" si="29"/>
        <v>0.92641341603798433</v>
      </c>
      <c r="G42">
        <f t="shared" ca="1" si="29"/>
        <v>0.38556807284526706</v>
      </c>
      <c r="H42">
        <f t="shared" ca="1" si="29"/>
        <v>0.56901320575638858</v>
      </c>
      <c r="I42">
        <f t="shared" ca="1" si="29"/>
        <v>0.9342820939154346</v>
      </c>
      <c r="M42" t="str">
        <f t="shared" ca="1" si="2"/>
        <v>지정 장비</v>
      </c>
      <c r="N42" t="str">
        <f t="shared" ca="1" si="3"/>
        <v>Equip0201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캐릭터",IF(ISERROR(FIND("지정 캐릭터 LBP",$M42)),0,1)),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IF($O42&lt;=15,1,1+($O42-15)^0.5/8)*CHOOSE(MID($N42,7,1)+1,1,1.25,2)*(VLOOKUP($M42,$AN:$BA,MATCH($AY$1,$AN$1:$BA$1,0),0)+$I42*(VLOOKUP($M42,$AN:$BA,MATCH($AZ$1,$AN$1:$BA$1,0),0)-VLOOKUP($M42,$AN:$BA,MATCH($AY$1,$AN$1:$BA$1,0),0))))),
IF(OR($M42="안 지정 캐릭터 PP 일반등급",$M42="안 지정 캐릭터 PP 영웅등급"),
  IF(AND(OR($B42=10,$B42=11),$M42=OFFSET($M42,-1,0)),OFFSET(R42,-1,0),
    $O42*VLOOKUP($M42,$AN:$BA,MATCH($AX$1,$AN$1:$BA$1,0),0)),
"그외없음")))))))</f>
        <v>5</v>
      </c>
      <c r="S42" t="str">
        <f ca="1">IF(OR(ISNUMBER(N42),N42="삭제"),"",
IF(LEFT(N42,5)="Equip",
  IF($BN$1&lt;VLOOKUP(N42,[1]EquipTable!$1:$1048576,MATCH("업데이트순번",[1]EquipTable!$1:$1,0),0),"업데이트순번이상",""),
IF(LEFT(N42,5)="Actor",
  IF($BW$1&lt;VLOOKUP(N42,[2]ActorTable!$1:$1048576,MATCH("업데이트순번",[2]ActorTable!$1:$1,0),0),"업데이트순번이상",""),
"그외없음")))</f>
        <v/>
      </c>
      <c r="T42">
        <f t="shared" ca="1" si="5"/>
        <v>0</v>
      </c>
      <c r="U42" t="s">
        <v>83</v>
      </c>
      <c r="V42" t="s">
        <v>112</v>
      </c>
      <c r="W42">
        <v>1</v>
      </c>
      <c r="X42" t="s">
        <v>129</v>
      </c>
      <c r="Z42">
        <v>3700</v>
      </c>
      <c r="AA42" t="str">
        <f t="shared" ca="1" si="6"/>
        <v>fe</v>
      </c>
      <c r="AB42" t="s">
        <v>83</v>
      </c>
      <c r="AC42" t="s">
        <v>112</v>
      </c>
      <c r="AD42">
        <v>1</v>
      </c>
      <c r="AE42" t="s">
        <v>129</v>
      </c>
      <c r="AG42">
        <v>3600</v>
      </c>
      <c r="AH42" t="str">
        <f t="shared" si="7"/>
        <v/>
      </c>
      <c r="AI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IFERROR(VLOOKUP(AC42,[2]ActorTable!$A:$G,MATCH("이름참고",[2]ActorTable!$1:$1,0),0),"캐릭터없음"),
"")))))</f>
        <v>빅 바디</v>
      </c>
      <c r="AJ42">
        <v>1</v>
      </c>
      <c r="AK4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v>
      </c>
      <c r="AL42" t="str">
        <f t="shared" ca="1" si="8"/>
        <v>{"dy":5,"sl":0,"tp":"fe","vl":"Equip6101","cn":1,"pt":"GO","pr":3600}</v>
      </c>
      <c r="BK42">
        <f ca="1">IF(VLOOKUP($BT42,[1]EquipTable!$1:$1048576,MATCH("업데이트순번",[1]EquipTable!$1:$1,0),0)&lt;=$BN$1,1,0)
*IF(MID(BT42,7,1)="4",0.1,1)</f>
        <v>1</v>
      </c>
      <c r="BL42">
        <f ca="1">IF(VLOOKUP($BT42,[1]EquipTable!$1:$1048576,MATCH("업데이트순번",[1]EquipTable!$1:$1,0),0)&lt;=$BN$1,1,0)
*IF(MID(BT42,7,1)="4",0.1,1)
*IF(AND(MID(BT42,7,1)&lt;&gt;"4",OR(MID(BT42,6,1)="6",MID(BT42,6,1)="7")),3,1)</f>
        <v>1</v>
      </c>
      <c r="BM42">
        <f ca="1">IF(VLOOKUP($BT42,[1]EquipTable!$1:$1048576,MATCH("업데이트순번",[1]EquipTable!$1:$1,0),0)&lt;=$BN$1,1,0)
*IF(MID(BT42,7,1)="4",0.1,1)
*IF(AND(MID(BT42,7,1)&lt;&gt;"4",MID(BT42,6,1)="8"),4,1)</f>
        <v>1</v>
      </c>
      <c r="BN42">
        <f t="shared" ca="1" si="14"/>
        <v>1.3550135501355014E-2</v>
      </c>
      <c r="BO42">
        <f t="shared" ca="1" si="15"/>
        <v>9.4517958412098316E-3</v>
      </c>
      <c r="BP42">
        <f t="shared" ca="1" si="16"/>
        <v>1.0224948875255624E-2</v>
      </c>
      <c r="BQ42">
        <f t="shared" ca="1" si="17"/>
        <v>0.3468834688346884</v>
      </c>
      <c r="BR42">
        <f t="shared" ca="1" si="20"/>
        <v>0.24196597353497179</v>
      </c>
      <c r="BS42">
        <f t="shared" ca="1" si="21"/>
        <v>0.26175869120654399</v>
      </c>
      <c r="BT42" t="str">
        <f ca="1">OFFSET([1]EquipTable!$A$1,ROW()-1,0)</f>
        <v>Equip3002</v>
      </c>
      <c r="BV42">
        <f ca="1">IF(VLOOKUP($BY42,[2]ActorTable!$1:$1048576,MATCH("업데이트순번",[2]ActorTable!$1:$1,0),0)&lt;=$BW$1,1,0)
*IF(MID(BY42,7,1)="2",0.1,1)</f>
        <v>1</v>
      </c>
      <c r="BW42">
        <f t="shared" ca="1" si="18"/>
        <v>3.9215686274509796E-2</v>
      </c>
      <c r="BX42">
        <f t="shared" ca="1" si="19"/>
        <v>0.96078431372548967</v>
      </c>
      <c r="BY42" t="str">
        <f ca="1">OFFSET([2]ActorTable!$A$1,ROW()-1,0)</f>
        <v>Actor1141</v>
      </c>
      <c r="BZ42" t="str">
        <f ca="1">VLOOKUP($BY42,[2]ActorTable!$1:$1048576,MATCH("이름참고",[2]ActorTable!$1:$1,0),0)</f>
        <v>오비우스</v>
      </c>
    </row>
    <row r="43" spans="1:78">
      <c r="A43">
        <v>5</v>
      </c>
      <c r="B43">
        <v>1</v>
      </c>
      <c r="C43">
        <f t="shared" si="0"/>
        <v>0</v>
      </c>
      <c r="D43">
        <f t="shared" ca="1" si="29"/>
        <v>0.12730667403674967</v>
      </c>
      <c r="E43">
        <f t="shared" ca="1" si="29"/>
        <v>0.75933380836372344</v>
      </c>
      <c r="F43">
        <f t="shared" ca="1" si="29"/>
        <v>0.21375503265817464</v>
      </c>
      <c r="G43">
        <f t="shared" ca="1" si="29"/>
        <v>0.72043714530084724</v>
      </c>
      <c r="H43">
        <f t="shared" ca="1" si="29"/>
        <v>0.49523711352189581</v>
      </c>
      <c r="I43">
        <f t="shared" ca="1" si="29"/>
        <v>0.59855605349066188</v>
      </c>
      <c r="M43" t="str">
        <f t="shared" ca="1" si="2"/>
        <v>지정 장비</v>
      </c>
      <c r="N43" t="str">
        <f t="shared" ca="1" si="3"/>
        <v>Equip6301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캐릭터",IF(ISERROR(FIND("지정 캐릭터 LBP",$M43)),0,1)),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IF($O43&lt;=15,1,1+($O43-15)^0.5/8)*CHOOSE(MID($N43,7,1)+1,1,1.25,2)*(VLOOKUP($M43,$AN:$BA,MATCH($AY$1,$AN$1:$BA$1,0),0)+$I43*(VLOOKUP($M43,$AN:$BA,MATCH($AZ$1,$AN$1:$BA$1,0),0)-VLOOKUP($M43,$AN:$BA,MATCH($AY$1,$AN$1:$BA$1,0),0))))),
IF(OR($M43="안 지정 캐릭터 PP 일반등급",$M43="안 지정 캐릭터 PP 영웅등급"),
  IF(AND(OR($B43=10,$B43=11),$M43=OFFSET($M43,-1,0)),OFFSET(R43,-1,0),
    $O43*VLOOKUP($M43,$AN:$BA,MATCH($AX$1,$AN$1:$BA$1,0),0)),
"그외없음")))))))</f>
        <v>22600</v>
      </c>
      <c r="S43" t="str">
        <f ca="1">IF(OR(ISNUMBER(N43),N43="삭제"),"",
IF(LEFT(N43,5)="Equip",
  IF($BN$1&lt;VLOOKUP(N43,[1]EquipTable!$1:$1048576,MATCH("업데이트순번",[1]EquipTable!$1:$1,0),0),"업데이트순번이상",""),
IF(LEFT(N43,5)="Actor",
  IF($BW$1&lt;VLOOKUP(N43,[2]ActorTable!$1:$1048576,MATCH("업데이트순번",[2]ActorTable!$1:$1,0),0),"업데이트순번이상",""),
"그외없음")))</f>
        <v/>
      </c>
      <c r="T43">
        <f t="shared" ca="1" si="5"/>
        <v>0</v>
      </c>
      <c r="U43" t="s">
        <v>83</v>
      </c>
      <c r="V43" t="s">
        <v>270</v>
      </c>
      <c r="W43">
        <v>1</v>
      </c>
      <c r="X43" t="s">
        <v>133</v>
      </c>
      <c r="Z43">
        <v>12</v>
      </c>
      <c r="AA43" t="str">
        <f t="shared" ca="1" si="6"/>
        <v>fe</v>
      </c>
      <c r="AB43" t="s">
        <v>83</v>
      </c>
      <c r="AC43" t="s">
        <v>187</v>
      </c>
      <c r="AD43">
        <v>1</v>
      </c>
      <c r="AE43" t="s">
        <v>129</v>
      </c>
      <c r="AG43">
        <v>29800</v>
      </c>
      <c r="AH43" t="str">
        <f t="shared" si="7"/>
        <v/>
      </c>
      <c r="AI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IFERROR(VLOOKUP(AC43,[2]ActorTable!$A:$G,MATCH("이름참고",[2]ActorTable!$1:$1,0),0),"캐릭터없음"),
"")))))</f>
        <v>붉은 보석 대검</v>
      </c>
      <c r="AJ43">
        <v>1</v>
      </c>
      <c r="AK4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v>
      </c>
      <c r="AL43" t="str">
        <f t="shared" ca="1" si="8"/>
        <v>{"dy":5,"sl":1,"tp":"fe","vl":"Equip8201","cn":1,"pt":"GO","pr":29800}</v>
      </c>
      <c r="BK43">
        <f ca="1">IF(VLOOKUP($BT43,[1]EquipTable!$1:$1048576,MATCH("업데이트순번",[1]EquipTable!$1:$1,0),0)&lt;=$BN$1,1,0)
*IF(MID(BT43,7,1)="4",0.1,1)</f>
        <v>1</v>
      </c>
      <c r="BL43">
        <f ca="1">IF(VLOOKUP($BT43,[1]EquipTable!$1:$1048576,MATCH("업데이트순번",[1]EquipTable!$1:$1,0),0)&lt;=$BN$1,1,0)
*IF(MID(BT43,7,1)="4",0.1,1)
*IF(AND(MID(BT43,7,1)&lt;&gt;"4",OR(MID(BT43,6,1)="6",MID(BT43,6,1)="7")),3,1)</f>
        <v>1</v>
      </c>
      <c r="BM43">
        <f ca="1">IF(VLOOKUP($BT43,[1]EquipTable!$1:$1048576,MATCH("업데이트순번",[1]EquipTable!$1:$1,0),0)&lt;=$BN$1,1,0)
*IF(MID(BT43,7,1)="4",0.1,1)
*IF(AND(MID(BT43,7,1)&lt;&gt;"4",MID(BT43,6,1)="8"),4,1)</f>
        <v>1</v>
      </c>
      <c r="BN43">
        <f t="shared" ca="1" si="14"/>
        <v>1.3550135501355014E-2</v>
      </c>
      <c r="BO43">
        <f t="shared" ca="1" si="15"/>
        <v>9.4517958412098316E-3</v>
      </c>
      <c r="BP43">
        <f t="shared" ca="1" si="16"/>
        <v>1.0224948875255624E-2</v>
      </c>
      <c r="BQ43">
        <f t="shared" ca="1" si="17"/>
        <v>0.36043360433604343</v>
      </c>
      <c r="BR43">
        <f t="shared" ca="1" si="20"/>
        <v>0.2514177693761816</v>
      </c>
      <c r="BS43">
        <f t="shared" ca="1" si="21"/>
        <v>0.27198364008179959</v>
      </c>
      <c r="BT43" t="str">
        <f ca="1">OFFSET([1]EquipTable!$A$1,ROW()-1,0)</f>
        <v>Equip3101</v>
      </c>
      <c r="BV43">
        <f ca="1">IF(VLOOKUP($BY43,[2]ActorTable!$1:$1048576,MATCH("업데이트순번",[2]ActorTable!$1:$1,0),0)&lt;=$BW$1,1,0)
*IF(MID(BY43,7,1)="2",0.1,1)</f>
        <v>0</v>
      </c>
      <c r="BW43">
        <f t="shared" ca="1" si="18"/>
        <v>0</v>
      </c>
      <c r="BX43">
        <f t="shared" ca="1" si="19"/>
        <v>0.99999999999999944</v>
      </c>
      <c r="BY43" t="str">
        <f ca="1">OFFSET([2]ActorTable!$A$1,ROW()-1,0)</f>
        <v>Actor3242</v>
      </c>
      <c r="BZ43" t="str">
        <f ca="1">VLOOKUP($BY43,[2]ActorTable!$1:$1048576,MATCH("이름참고",[2]ActorTable!$1:$1,0),0)</f>
        <v>앰비엘라</v>
      </c>
    </row>
    <row r="44" spans="1:78">
      <c r="A44">
        <v>5</v>
      </c>
      <c r="B44">
        <v>2</v>
      </c>
      <c r="C44">
        <f t="shared" si="0"/>
        <v>0</v>
      </c>
      <c r="D44">
        <f t="shared" ca="1" si="29"/>
        <v>0.22402148304765535</v>
      </c>
      <c r="E44">
        <f t="shared" ca="1" si="29"/>
        <v>0.2143592005346252</v>
      </c>
      <c r="F44">
        <f t="shared" ca="1" si="29"/>
        <v>0.65230896965284213</v>
      </c>
      <c r="G44">
        <f t="shared" ca="1" si="29"/>
        <v>0.19930026271709056</v>
      </c>
      <c r="H44">
        <f t="shared" ca="1" si="29"/>
        <v>0.17232479724065308</v>
      </c>
      <c r="I44">
        <f t="shared" ca="1" si="29"/>
        <v>0.99947382288447784</v>
      </c>
      <c r="M44" t="str">
        <f t="shared" ca="1" si="2"/>
        <v>안 지정 캐릭터 PP 영웅등급</v>
      </c>
      <c r="N44">
        <f t="shared" ca="1" si="3"/>
        <v>21435</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캐릭터",IF(ISERROR(FIND("지정 캐릭터 LBP",$M44)),0,1)),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IF($O44&lt;=15,1,1+($O44-15)^0.5/8)*CHOOSE(MID($N44,7,1)+1,1,1.25,2)*(VLOOKUP($M44,$AN:$BA,MATCH($AY$1,$AN$1:$BA$1,0),0)+$I44*(VLOOKUP($M44,$AN:$BA,MATCH($AZ$1,$AN$1:$BA$1,0),0)-VLOOKUP($M44,$AN:$BA,MATCH($AY$1,$AN$1:$BA$1,0),0))))),
IF(OR($M44="안 지정 캐릭터 PP 일반등급",$M44="안 지정 캐릭터 PP 영웅등급"),
  IF(AND(OR($B44=10,$B44=11),$M44=OFFSET($M44,-1,0)),OFFSET(R44,-1,0),
    $O44*VLOOKUP($M44,$AN:$BA,MATCH($AX$1,$AN$1:$BA$1,0),0)),
"그외없음")))))))</f>
        <v>1000</v>
      </c>
      <c r="S44" t="str">
        <f ca="1">IF(OR(ISNUMBER(N44),N44="삭제"),"",
IF(LEFT(N44,5)="Equip",
  IF($BN$1&lt;VLOOKUP(N44,[1]EquipTable!$1:$1048576,MATCH("업데이트순번",[1]EquipTable!$1:$1,0),0),"업데이트순번이상",""),
IF(LEFT(N44,5)="Actor",
  IF($BW$1&lt;VLOOKUP(N44,[2]ActorTable!$1:$1048576,MATCH("업데이트순번",[2]ActorTable!$1:$1,0),0),"업데이트순번이상",""),
"그외없음")))</f>
        <v/>
      </c>
      <c r="T44">
        <f t="shared" ca="1" si="5"/>
        <v>0</v>
      </c>
      <c r="U44" t="s">
        <v>92</v>
      </c>
      <c r="V44">
        <v>94560</v>
      </c>
      <c r="W44">
        <v>14</v>
      </c>
      <c r="X44" t="s">
        <v>129</v>
      </c>
      <c r="Z44">
        <v>1400</v>
      </c>
      <c r="AA44" t="str">
        <f t="shared" ca="1" si="6"/>
        <v>uph</v>
      </c>
      <c r="AB44" t="s">
        <v>92</v>
      </c>
      <c r="AC44">
        <v>65691</v>
      </c>
      <c r="AD44">
        <v>12</v>
      </c>
      <c r="AE44" t="s">
        <v>129</v>
      </c>
      <c r="AG44">
        <v>1200</v>
      </c>
      <c r="AH44" t="str">
        <f t="shared" si="7"/>
        <v/>
      </c>
      <c r="AI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IFERROR(VLOOKUP(AC44,[2]ActorTable!$A:$G,MATCH("이름참고",[2]ActorTable!$1:$1,0),0),"캐릭터없음"),
"")))))</f>
        <v/>
      </c>
      <c r="AJ44">
        <v>1</v>
      </c>
      <c r="AK4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v>
      </c>
      <c r="AL44" t="str">
        <f t="shared" ca="1" si="8"/>
        <v>{"dy":5,"sl":2,"tp":"uph","vl":"65691","cn":12,"pt":"GO","pr":1200}</v>
      </c>
      <c r="BK44">
        <f ca="1">IF(VLOOKUP($BT44,[1]EquipTable!$1:$1048576,MATCH("업데이트순번",[1]EquipTable!$1:$1,0),0)&lt;=$BN$1,1,0)
*IF(MID(BT44,7,1)="4",0.1,1)</f>
        <v>1</v>
      </c>
      <c r="BL44">
        <f ca="1">IF(VLOOKUP($BT44,[1]EquipTable!$1:$1048576,MATCH("업데이트순번",[1]EquipTable!$1:$1,0),0)&lt;=$BN$1,1,0)
*IF(MID(BT44,7,1)="4",0.1,1)
*IF(AND(MID(BT44,7,1)&lt;&gt;"4",OR(MID(BT44,6,1)="6",MID(BT44,6,1)="7")),3,1)</f>
        <v>1</v>
      </c>
      <c r="BM44">
        <f ca="1">IF(VLOOKUP($BT44,[1]EquipTable!$1:$1048576,MATCH("업데이트순번",[1]EquipTable!$1:$1,0),0)&lt;=$BN$1,1,0)
*IF(MID(BT44,7,1)="4",0.1,1)
*IF(AND(MID(BT44,7,1)&lt;&gt;"4",MID(BT44,6,1)="8"),4,1)</f>
        <v>1</v>
      </c>
      <c r="BN44">
        <f t="shared" ca="1" si="14"/>
        <v>1.3550135501355014E-2</v>
      </c>
      <c r="BO44">
        <f t="shared" ca="1" si="15"/>
        <v>9.4517958412098316E-3</v>
      </c>
      <c r="BP44">
        <f t="shared" ca="1" si="16"/>
        <v>1.0224948875255624E-2</v>
      </c>
      <c r="BQ44">
        <f t="shared" ca="1" si="17"/>
        <v>0.37398373983739847</v>
      </c>
      <c r="BR44">
        <f t="shared" ca="1" si="20"/>
        <v>0.26086956521739141</v>
      </c>
      <c r="BS44">
        <f t="shared" ca="1" si="21"/>
        <v>0.2822085889570552</v>
      </c>
      <c r="BT44" t="str">
        <f ca="1">OFFSET([1]EquipTable!$A$1,ROW()-1,0)</f>
        <v>Equip3102</v>
      </c>
      <c r="BV44">
        <f>IF(VLOOKUP($BY44,[2]ActorTable!$1:$1048576,MATCH("업데이트순번",[2]ActorTable!$1:$1,0),0)&lt;=$BW$1,1,0)
*IF(MID(BY44,7,1)="2",0.1,1)</f>
        <v>0</v>
      </c>
      <c r="BW44">
        <f t="shared" ca="1" si="18"/>
        <v>0</v>
      </c>
      <c r="BX44">
        <f t="shared" ca="1" si="19"/>
        <v>0.99999999999999944</v>
      </c>
      <c r="BY44" t="s">
        <v>224</v>
      </c>
      <c r="BZ44" t="str">
        <f>VLOOKUP($BY44,[2]ActorTable!$1:$1048576,MATCH("이름참고",[2]ActorTable!$1:$1,0),0)</f>
        <v>레나</v>
      </c>
    </row>
    <row r="45" spans="1:78">
      <c r="A45">
        <v>5</v>
      </c>
      <c r="B45">
        <v>3</v>
      </c>
      <c r="C45">
        <f t="shared" si="0"/>
        <v>0</v>
      </c>
      <c r="D45">
        <f t="shared" ca="1" si="29"/>
        <v>0.76827231711677102</v>
      </c>
      <c r="E45">
        <f t="shared" ca="1" si="29"/>
        <v>0.91997910788307846</v>
      </c>
      <c r="F45">
        <f t="shared" ca="1" si="29"/>
        <v>0.69073451718223144</v>
      </c>
      <c r="G45">
        <f t="shared" ca="1" si="29"/>
        <v>0.69303763594234447</v>
      </c>
      <c r="H45">
        <f t="shared" ca="1" si="29"/>
        <v>0.33817846952259312</v>
      </c>
      <c r="I45">
        <f t="shared" ca="1" si="29"/>
        <v>4.4232071375061022E-2</v>
      </c>
      <c r="M45" t="str">
        <f t="shared" ca="1" si="2"/>
        <v>안 지정 캐릭터 PP 일반등급</v>
      </c>
      <c r="N45">
        <f t="shared" ca="1" si="3"/>
        <v>91997</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캐릭터",IF(ISERROR(FIND("지정 캐릭터 LBP",$M45)),0,1)),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IF($O45&lt;=15,1,1+($O45-15)^0.5/8)*CHOOSE(MID($N45,7,1)+1,1,1.25,2)*(VLOOKUP($M45,$AN:$BA,MATCH($AY$1,$AN$1:$BA$1,0),0)+$I45*(VLOOKUP($M45,$AN:$BA,MATCH($AZ$1,$AN$1:$BA$1,0),0)-VLOOKUP($M45,$AN:$BA,MATCH($AY$1,$AN$1:$BA$1,0),0))))),
IF(OR($M45="안 지정 캐릭터 PP 일반등급",$M45="안 지정 캐릭터 PP 영웅등급"),
  IF(AND(OR($B45=10,$B45=11),$M45=OFFSET($M45,-1,0)),OFFSET(R45,-1,0),
    $O45*VLOOKUP($M45,$AN:$BA,MATCH($AX$1,$AN$1:$BA$1,0),0)),
"그외없음")))))))</f>
        <v>1400</v>
      </c>
      <c r="S45" t="str">
        <f ca="1">IF(OR(ISNUMBER(N45),N45="삭제"),"",
IF(LEFT(N45,5)="Equip",
  IF($BN$1&lt;VLOOKUP(N45,[1]EquipTable!$1:$1048576,MATCH("업데이트순번",[1]EquipTable!$1:$1,0),0),"업데이트순번이상",""),
IF(LEFT(N45,5)="Actor",
  IF($BW$1&lt;VLOOKUP(N45,[2]ActorTable!$1:$1048576,MATCH("업데이트순번",[2]ActorTable!$1:$1,0),0),"업데이트순번이상",""),
"그외없음")))</f>
        <v/>
      </c>
      <c r="T45">
        <f t="shared" ca="1" si="5"/>
        <v>0</v>
      </c>
      <c r="U45" t="s">
        <v>93</v>
      </c>
      <c r="V45">
        <v>96195</v>
      </c>
      <c r="W45">
        <v>14</v>
      </c>
      <c r="X45" t="s">
        <v>129</v>
      </c>
      <c r="Z45">
        <v>1400</v>
      </c>
      <c r="AA45" t="str">
        <f t="shared" ca="1" si="6"/>
        <v>upn</v>
      </c>
      <c r="AB45" t="s">
        <v>93</v>
      </c>
      <c r="AC45">
        <v>62441</v>
      </c>
      <c r="AD45">
        <v>12</v>
      </c>
      <c r="AE45" t="s">
        <v>129</v>
      </c>
      <c r="AG45">
        <v>1200</v>
      </c>
      <c r="AH45" t="str">
        <f t="shared" si="7"/>
        <v/>
      </c>
      <c r="AI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IFERROR(VLOOKUP(AC45,[2]ActorTable!$A:$G,MATCH("이름참고",[2]ActorTable!$1:$1,0),0),"캐릭터없음"),
"")))))</f>
        <v/>
      </c>
      <c r="AJ45">
        <v>1</v>
      </c>
      <c r="AK4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v>
      </c>
      <c r="AL45" t="str">
        <f t="shared" ca="1" si="8"/>
        <v>{"dy":5,"sl":3,"tp":"upn","vl":"62441","cn":12,"pt":"GO","pr":1200}</v>
      </c>
      <c r="BK45">
        <f ca="1">IF(VLOOKUP($BT45,[1]EquipTable!$1:$1048576,MATCH("업데이트순번",[1]EquipTable!$1:$1,0),0)&lt;=$BN$1,1,0)
*IF(MID(BT45,7,1)="4",0.1,1)</f>
        <v>1</v>
      </c>
      <c r="BL45">
        <f ca="1">IF(VLOOKUP($BT45,[1]EquipTable!$1:$1048576,MATCH("업데이트순번",[1]EquipTable!$1:$1,0),0)&lt;=$BN$1,1,0)
*IF(MID(BT45,7,1)="4",0.1,1)
*IF(AND(MID(BT45,7,1)&lt;&gt;"4",OR(MID(BT45,6,1)="6",MID(BT45,6,1)="7")),3,1)</f>
        <v>1</v>
      </c>
      <c r="BM45">
        <f ca="1">IF(VLOOKUP($BT45,[1]EquipTable!$1:$1048576,MATCH("업데이트순번",[1]EquipTable!$1:$1,0),0)&lt;=$BN$1,1,0)
*IF(MID(BT45,7,1)="4",0.1,1)
*IF(AND(MID(BT45,7,1)&lt;&gt;"4",MID(BT45,6,1)="8"),4,1)</f>
        <v>1</v>
      </c>
      <c r="BN45">
        <f t="shared" ca="1" si="14"/>
        <v>1.3550135501355014E-2</v>
      </c>
      <c r="BO45">
        <f t="shared" ca="1" si="15"/>
        <v>9.4517958412098316E-3</v>
      </c>
      <c r="BP45">
        <f t="shared" ca="1" si="16"/>
        <v>1.0224948875255624E-2</v>
      </c>
      <c r="BQ45">
        <f t="shared" ca="1" si="17"/>
        <v>0.3875338753387535</v>
      </c>
      <c r="BR45">
        <f t="shared" ca="1" si="20"/>
        <v>0.27032136105860122</v>
      </c>
      <c r="BS45">
        <f t="shared" ca="1" si="21"/>
        <v>0.2924335378323108</v>
      </c>
      <c r="BT45" t="str">
        <f ca="1">OFFSET([1]EquipTable!$A$1,ROW()-1,0)</f>
        <v>Equip3201</v>
      </c>
      <c r="BV45">
        <f>IF(VLOOKUP($BY45,[2]ActorTable!$1:$1048576,MATCH("업데이트순번",[2]ActorTable!$1:$1,0),0)&lt;=$BW$1,1,0)
*IF(MID(BY45,7,1)="2",0.1,1)</f>
        <v>0</v>
      </c>
      <c r="BW45">
        <f t="shared" ca="1" si="18"/>
        <v>0</v>
      </c>
      <c r="BX45">
        <f t="shared" ca="1" si="19"/>
        <v>0.99999999999999944</v>
      </c>
      <c r="BY45" t="s">
        <v>225</v>
      </c>
      <c r="BZ45" t="str">
        <f>VLOOKUP($BY45,[2]ActorTable!$1:$1048576,MATCH("이름참고",[2]ActorTable!$1:$1,0),0)</f>
        <v>서린</v>
      </c>
    </row>
    <row r="46" spans="1:78">
      <c r="A46">
        <v>5</v>
      </c>
      <c r="B46">
        <v>4</v>
      </c>
      <c r="C46">
        <f t="shared" si="0"/>
        <v>0</v>
      </c>
      <c r="D46">
        <f t="shared" ca="1" si="29"/>
        <v>0.22515391834540577</v>
      </c>
      <c r="E46">
        <f t="shared" ca="1" si="29"/>
        <v>0.66379858944300285</v>
      </c>
      <c r="F46">
        <f t="shared" ca="1" si="29"/>
        <v>0.46509600430341091</v>
      </c>
      <c r="G46">
        <f t="shared" ca="1" si="29"/>
        <v>0.28820862192214403</v>
      </c>
      <c r="H46">
        <f t="shared" ca="1" si="29"/>
        <v>0.81798967579162596</v>
      </c>
      <c r="I46">
        <f t="shared" ca="1" si="29"/>
        <v>0.25678704896917459</v>
      </c>
      <c r="M46" t="str">
        <f t="shared" ca="1" si="2"/>
        <v>안 지정 캐릭터 PP 일반등급</v>
      </c>
      <c r="N46">
        <f t="shared" ca="1" si="3"/>
        <v>66379</v>
      </c>
      <c r="O46">
        <f t="shared" ca="1" si="4"/>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캐릭터",IF(ISERROR(FIND("지정 캐릭터 LBP",$M46)),0,1)),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IF($O46&lt;=15,1,1+($O46-15)^0.5/8)*CHOOSE(MID($N46,7,1)+1,1,1.25,2)*(VLOOKUP($M46,$AN:$BA,MATCH($AY$1,$AN$1:$BA$1,0),0)+$I46*(VLOOKUP($M46,$AN:$BA,MATCH($AZ$1,$AN$1:$BA$1,0),0)-VLOOKUP($M46,$AN:$BA,MATCH($AY$1,$AN$1:$BA$1,0),0))))),
IF(OR($M46="안 지정 캐릭터 PP 일반등급",$M46="안 지정 캐릭터 PP 영웅등급"),
  IF(AND(OR($B46=10,$B46=11),$M46=OFFSET($M46,-1,0)),OFFSET(R46,-1,0),
    $O46*VLOOKUP($M46,$AN:$BA,MATCH($AX$1,$AN$1:$BA$1,0),0)),
"그외없음")))))))</f>
        <v>1200</v>
      </c>
      <c r="S46" t="str">
        <f ca="1">IF(OR(ISNUMBER(N46),N46="삭제"),"",
IF(LEFT(N46,5)="Equip",
  IF($BN$1&lt;VLOOKUP(N46,[1]EquipTable!$1:$1048576,MATCH("업데이트순번",[1]EquipTable!$1:$1,0),0),"업데이트순번이상",""),
IF(LEFT(N46,5)="Actor",
  IF($BW$1&lt;VLOOKUP(N46,[2]ActorTable!$1:$1048576,MATCH("업데이트순번",[2]ActorTable!$1:$1,0),0),"업데이트순번이상",""),
"그외없음")))</f>
        <v/>
      </c>
      <c r="T46">
        <f t="shared" ca="1" si="5"/>
        <v>0</v>
      </c>
      <c r="U46" t="s">
        <v>93</v>
      </c>
      <c r="V46">
        <v>90930</v>
      </c>
      <c r="W46">
        <v>14</v>
      </c>
      <c r="X46" t="s">
        <v>129</v>
      </c>
      <c r="Z46">
        <v>1400</v>
      </c>
      <c r="AA46" t="str">
        <f t="shared" ca="1" si="6"/>
        <v>upn</v>
      </c>
      <c r="AB46" t="s">
        <v>93</v>
      </c>
      <c r="AC46">
        <v>14681</v>
      </c>
      <c r="AD46">
        <v>9</v>
      </c>
      <c r="AE46" t="s">
        <v>129</v>
      </c>
      <c r="AG46">
        <v>900</v>
      </c>
      <c r="AH46" t="str">
        <f t="shared" si="7"/>
        <v/>
      </c>
      <c r="AI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IFERROR(VLOOKUP(AC46,[2]ActorTable!$A:$G,MATCH("이름참고",[2]ActorTable!$1:$1,0),0),"캐릭터없음"),
"")))))</f>
        <v/>
      </c>
      <c r="AJ46">
        <v>1</v>
      </c>
      <c r="AK4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v>
      </c>
      <c r="AL46" t="str">
        <f t="shared" ca="1" si="8"/>
        <v>{"dy":5,"sl":4,"tp":"upn","vl":"14681","cn":9,"pt":"GO","pr":900}</v>
      </c>
      <c r="BK46">
        <f ca="1">IF(VLOOKUP($BT46,[1]EquipTable!$1:$1048576,MATCH("업데이트순번",[1]EquipTable!$1:$1,0),0)&lt;=$BN$1,1,0)
*IF(MID(BT46,7,1)="4",0.1,1)</f>
        <v>1</v>
      </c>
      <c r="BL46">
        <f ca="1">IF(VLOOKUP($BT46,[1]EquipTable!$1:$1048576,MATCH("업데이트순번",[1]EquipTable!$1:$1,0),0)&lt;=$BN$1,1,0)
*IF(MID(BT46,7,1)="4",0.1,1)
*IF(AND(MID(BT46,7,1)&lt;&gt;"4",OR(MID(BT46,6,1)="6",MID(BT46,6,1)="7")),3,1)</f>
        <v>1</v>
      </c>
      <c r="BM46">
        <f ca="1">IF(VLOOKUP($BT46,[1]EquipTable!$1:$1048576,MATCH("업데이트순번",[1]EquipTable!$1:$1,0),0)&lt;=$BN$1,1,0)
*IF(MID(BT46,7,1)="4",0.1,1)
*IF(AND(MID(BT46,7,1)&lt;&gt;"4",MID(BT46,6,1)="8"),4,1)</f>
        <v>1</v>
      </c>
      <c r="BN46">
        <f t="shared" ca="1" si="14"/>
        <v>1.3550135501355014E-2</v>
      </c>
      <c r="BO46">
        <f t="shared" ca="1" si="15"/>
        <v>9.4517958412098316E-3</v>
      </c>
      <c r="BP46">
        <f t="shared" ca="1" si="16"/>
        <v>1.0224948875255624E-2</v>
      </c>
      <c r="BQ46">
        <f t="shared" ca="1" si="17"/>
        <v>0.40108401084010853</v>
      </c>
      <c r="BR46">
        <f t="shared" ca="1" si="20"/>
        <v>0.27977315689981103</v>
      </c>
      <c r="BS46">
        <f t="shared" ca="1" si="21"/>
        <v>0.3026584867075664</v>
      </c>
      <c r="BT46" t="str">
        <f ca="1">OFFSET([1]EquipTable!$A$1,ROW()-1,0)</f>
        <v>Equip3202</v>
      </c>
    </row>
    <row r="47" spans="1:78">
      <c r="A47">
        <v>5</v>
      </c>
      <c r="B47">
        <v>5</v>
      </c>
      <c r="C47">
        <f t="shared" si="0"/>
        <v>0</v>
      </c>
      <c r="D47">
        <f t="shared" ca="1" si="29"/>
        <v>0.42478620520311472</v>
      </c>
      <c r="E47">
        <f t="shared" ca="1" si="29"/>
        <v>0.4483930610717366</v>
      </c>
      <c r="F47">
        <f t="shared" ca="1" si="29"/>
        <v>0.40832808970152323</v>
      </c>
      <c r="G47">
        <f t="shared" ca="1" si="29"/>
        <v>0.35203008903984712</v>
      </c>
      <c r="H47">
        <f t="shared" ca="1" si="29"/>
        <v>0.12480633244849337</v>
      </c>
      <c r="I47">
        <f t="shared" ca="1" si="29"/>
        <v>0.78824701591865287</v>
      </c>
      <c r="M47" t="str">
        <f t="shared" ca="1" si="2"/>
        <v>지정 장비</v>
      </c>
      <c r="N47" t="str">
        <f t="shared" ca="1" si="3"/>
        <v>Equip4001</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캐릭터",IF(ISERROR(FIND("지정 캐릭터 LBP",$M47)),0,1)),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IF($O47&lt;=15,1,1+($O47-15)^0.5/8)*CHOOSE(MID($N47,7,1)+1,1,1.25,2)*(VLOOKUP($M47,$AN:$BA,MATCH($AY$1,$AN$1:$BA$1,0),0)+$I47*(VLOOKUP($M47,$AN:$BA,MATCH($AZ$1,$AN$1:$BA$1,0),0)-VLOOKUP($M47,$AN:$BA,MATCH($AY$1,$AN$1:$BA$1,0),0))))),
IF(OR($M47="안 지정 캐릭터 PP 일반등급",$M47="안 지정 캐릭터 PP 영웅등급"),
  IF(AND(OR($B47=10,$B47=11),$M47=OFFSET($M47,-1,0)),OFFSET(R47,-1,0),
    $O47*VLOOKUP($M47,$AN:$BA,MATCH($AX$1,$AN$1:$BA$1,0),0)),
"그외없음")))))))</f>
        <v>900</v>
      </c>
      <c r="S47" t="str">
        <f ca="1">IF(OR(ISNUMBER(N47),N47="삭제"),"",
IF(LEFT(N47,5)="Equip",
  IF($BN$1&lt;VLOOKUP(N47,[1]EquipTable!$1:$1048576,MATCH("업데이트순번",[1]EquipTable!$1:$1,0),0),"업데이트순번이상",""),
IF(LEFT(N47,5)="Actor",
  IF($BW$1&lt;VLOOKUP(N47,[2]ActorTable!$1:$1048576,MATCH("업데이트순번",[2]ActorTable!$1:$1,0),0),"업데이트순번이상",""),
"그외없음")))</f>
        <v/>
      </c>
      <c r="T47">
        <f t="shared" ca="1" si="5"/>
        <v>0</v>
      </c>
      <c r="U47" t="s">
        <v>92</v>
      </c>
      <c r="V47">
        <v>62491</v>
      </c>
      <c r="W47">
        <v>12</v>
      </c>
      <c r="X47" t="s">
        <v>129</v>
      </c>
      <c r="Z47">
        <v>1200</v>
      </c>
      <c r="AA47" t="str">
        <f t="shared" ca="1" si="6"/>
        <v>upn</v>
      </c>
      <c r="AB47" t="s">
        <v>93</v>
      </c>
      <c r="AC47">
        <v>83002</v>
      </c>
      <c r="AD47">
        <v>13</v>
      </c>
      <c r="AE47" t="s">
        <v>129</v>
      </c>
      <c r="AG47">
        <v>1300</v>
      </c>
      <c r="AH47" t="str">
        <f t="shared" si="7"/>
        <v/>
      </c>
      <c r="AI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IFERROR(VLOOKUP(AC47,[2]ActorTable!$A:$G,MATCH("이름참고",[2]ActorTable!$1:$1,0),0),"캐릭터없음"),
"")))))</f>
        <v/>
      </c>
      <c r="AJ47">
        <v>1</v>
      </c>
      <c r="AK4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v>
      </c>
      <c r="AL47" t="str">
        <f t="shared" ca="1" si="8"/>
        <v>{"dy":5,"sl":5,"tp":"upn","vl":"83002","cn":13,"pt":"GO","pr":1300}</v>
      </c>
      <c r="BK47">
        <f ca="1">IF(VLOOKUP($BT47,[1]EquipTable!$1:$1048576,MATCH("업데이트순번",[1]EquipTable!$1:$1,0),0)&lt;=$BN$1,1,0)
*IF(MID(BT47,7,1)="4",0.1,1)</f>
        <v>1</v>
      </c>
      <c r="BL47">
        <f ca="1">IF(VLOOKUP($BT47,[1]EquipTable!$1:$1048576,MATCH("업데이트순번",[1]EquipTable!$1:$1,0),0)&lt;=$BN$1,1,0)
*IF(MID(BT47,7,1)="4",0.1,1)
*IF(AND(MID(BT47,7,1)&lt;&gt;"4",OR(MID(BT47,6,1)="6",MID(BT47,6,1)="7")),3,1)</f>
        <v>1</v>
      </c>
      <c r="BM47">
        <f ca="1">IF(VLOOKUP($BT47,[1]EquipTable!$1:$1048576,MATCH("업데이트순번",[1]EquipTable!$1:$1,0),0)&lt;=$BN$1,1,0)
*IF(MID(BT47,7,1)="4",0.1,1)
*IF(AND(MID(BT47,7,1)&lt;&gt;"4",MID(BT47,6,1)="8"),4,1)</f>
        <v>1</v>
      </c>
      <c r="BN47">
        <f t="shared" ca="1" si="14"/>
        <v>1.3550135501355014E-2</v>
      </c>
      <c r="BO47">
        <f t="shared" ca="1" si="15"/>
        <v>9.4517958412098316E-3</v>
      </c>
      <c r="BP47">
        <f t="shared" ca="1" si="16"/>
        <v>1.0224948875255624E-2</v>
      </c>
      <c r="BQ47">
        <f t="shared" ca="1" si="17"/>
        <v>0.41463414634146356</v>
      </c>
      <c r="BR47">
        <f t="shared" ca="1" si="20"/>
        <v>0.28922495274102084</v>
      </c>
      <c r="BS47">
        <f t="shared" ca="1" si="21"/>
        <v>0.312883435582822</v>
      </c>
      <c r="BT47" t="str">
        <f ca="1">OFFSET([1]EquipTable!$A$1,ROW()-1,0)</f>
        <v>Equip3301</v>
      </c>
    </row>
    <row r="48" spans="1:78">
      <c r="A48">
        <v>5</v>
      </c>
      <c r="B48">
        <v>6</v>
      </c>
      <c r="C48">
        <f t="shared" si="0"/>
        <v>0</v>
      </c>
      <c r="D48">
        <f t="shared" ca="1" si="29"/>
        <v>0.37258965718109072</v>
      </c>
      <c r="E48">
        <f t="shared" ca="1" si="29"/>
        <v>0.61056917307319225</v>
      </c>
      <c r="F48">
        <f t="shared" ca="1" si="29"/>
        <v>0.6854870194626379</v>
      </c>
      <c r="G48">
        <f t="shared" ca="1" si="29"/>
        <v>0.10872474108677932</v>
      </c>
      <c r="H48">
        <f t="shared" ca="1" si="29"/>
        <v>0.39283542391554238</v>
      </c>
      <c r="I48">
        <f t="shared" ca="1" si="29"/>
        <v>0.16868927623947549</v>
      </c>
      <c r="M48" t="str">
        <f t="shared" ca="1" si="2"/>
        <v>지정 장비</v>
      </c>
      <c r="N48" t="str">
        <f t="shared" ca="1" si="3"/>
        <v>Equip6202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캐릭터",IF(ISERROR(FIND("지정 캐릭터 LBP",$M48)),0,1)),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IF($O48&lt;=15,1,1+($O48-15)^0.5/8)*CHOOSE(MID($N48,7,1)+1,1,1.25,2)*(VLOOKUP($M48,$AN:$BA,MATCH($AY$1,$AN$1:$BA$1,0),0)+$I48*(VLOOKUP($M48,$AN:$BA,MATCH($AZ$1,$AN$1:$BA$1,0),0)-VLOOKUP($M48,$AN:$BA,MATCH($AY$1,$AN$1:$BA$1,0),0))))),
IF(OR($M48="안 지정 캐릭터 PP 일반등급",$M48="안 지정 캐릭터 PP 영웅등급"),
  IF(AND(OR($B48=10,$B48=11),$M48=OFFSET($M48,-1,0)),OFFSET(R48,-1,0),
    $O48*VLOOKUP($M48,$AN:$BA,MATCH($AX$1,$AN$1:$BA$1,0),0)),
"그외없음")))))))</f>
        <v>14</v>
      </c>
      <c r="S48" t="str">
        <f ca="1">IF(OR(ISNUMBER(N48),N48="삭제"),"",
IF(LEFT(N48,5)="Equip",
  IF($BN$1&lt;VLOOKUP(N48,[1]EquipTable!$1:$1048576,MATCH("업데이트순번",[1]EquipTable!$1:$1,0),0),"업데이트순번이상",""),
IF(LEFT(N48,5)="Actor",
  IF($BW$1&lt;VLOOKUP(N48,[2]ActorTable!$1:$1048576,MATCH("업데이트순번",[2]ActorTable!$1:$1,0),0),"업데이트순번이상",""),
"그외없음")))</f>
        <v/>
      </c>
      <c r="T48">
        <f t="shared" ca="1" si="5"/>
        <v>0</v>
      </c>
      <c r="U48" t="s">
        <v>83</v>
      </c>
      <c r="V48" t="s">
        <v>112</v>
      </c>
      <c r="W48">
        <v>1</v>
      </c>
      <c r="X48" t="s">
        <v>129</v>
      </c>
      <c r="Z48">
        <v>3500</v>
      </c>
      <c r="AA48" t="str">
        <f t="shared" ca="1" si="6"/>
        <v>fe</v>
      </c>
      <c r="AB48" t="s">
        <v>83</v>
      </c>
      <c r="AC48" t="s">
        <v>282</v>
      </c>
      <c r="AD48">
        <v>1</v>
      </c>
      <c r="AE48" t="s">
        <v>129</v>
      </c>
      <c r="AG48">
        <v>7900</v>
      </c>
      <c r="AH48" t="str">
        <f t="shared" si="7"/>
        <v/>
      </c>
      <c r="AI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IFERROR(VLOOKUP(AC48,[2]ActorTable!$A:$G,MATCH("이름참고",[2]ActorTable!$1:$1,0),0),"캐릭터없음"),
"")))))</f>
        <v>회전식 강철 활</v>
      </c>
      <c r="AJ48">
        <v>1</v>
      </c>
      <c r="AK4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v>
      </c>
      <c r="AL48" t="str">
        <f t="shared" ca="1" si="8"/>
        <v>{"dy":5,"sl":6,"tp":"fe","vl":"Equip2302","cn":1,"pt":"GO","pr":7900}</v>
      </c>
      <c r="BK48">
        <f ca="1">IF(VLOOKUP($BT48,[1]EquipTable!$1:$1048576,MATCH("업데이트순번",[1]EquipTable!$1:$1,0),0)&lt;=$BN$1,1,0)
*IF(MID(BT48,7,1)="4",0.1,1)</f>
        <v>1</v>
      </c>
      <c r="BL48">
        <f ca="1">IF(VLOOKUP($BT48,[1]EquipTable!$1:$1048576,MATCH("업데이트순번",[1]EquipTable!$1:$1,0),0)&lt;=$BN$1,1,0)
*IF(MID(BT48,7,1)="4",0.1,1)
*IF(AND(MID(BT48,7,1)&lt;&gt;"4",OR(MID(BT48,6,1)="6",MID(BT48,6,1)="7")),3,1)</f>
        <v>1</v>
      </c>
      <c r="BM48">
        <f ca="1">IF(VLOOKUP($BT48,[1]EquipTable!$1:$1048576,MATCH("업데이트순번",[1]EquipTable!$1:$1,0),0)&lt;=$BN$1,1,0)
*IF(MID(BT48,7,1)="4",0.1,1)
*IF(AND(MID(BT48,7,1)&lt;&gt;"4",MID(BT48,6,1)="8"),4,1)</f>
        <v>1</v>
      </c>
      <c r="BN48">
        <f t="shared" ca="1" si="14"/>
        <v>1.3550135501355014E-2</v>
      </c>
      <c r="BO48">
        <f t="shared" ca="1" si="15"/>
        <v>9.4517958412098316E-3</v>
      </c>
      <c r="BP48">
        <f t="shared" ca="1" si="16"/>
        <v>1.0224948875255624E-2</v>
      </c>
      <c r="BQ48">
        <f t="shared" ca="1" si="17"/>
        <v>0.42818428184281859</v>
      </c>
      <c r="BR48">
        <f t="shared" ca="1" si="20"/>
        <v>0.29867674858223064</v>
      </c>
      <c r="BS48">
        <f t="shared" ca="1" si="21"/>
        <v>0.3231083844580776</v>
      </c>
      <c r="BT48" t="str">
        <f ca="1">OFFSET([1]EquipTable!$A$1,ROW()-1,0)</f>
        <v>Equip3302</v>
      </c>
    </row>
    <row r="49" spans="1:72">
      <c r="A49">
        <v>5</v>
      </c>
      <c r="B49">
        <v>7</v>
      </c>
      <c r="C49">
        <f t="shared" si="0"/>
        <v>0</v>
      </c>
      <c r="D49">
        <f t="shared" ca="1" si="29"/>
        <v>0.86359507201114083</v>
      </c>
      <c r="E49">
        <f t="shared" ca="1" si="29"/>
        <v>7.9627856440196432E-3</v>
      </c>
      <c r="F49">
        <f t="shared" ca="1" si="29"/>
        <v>0.81465613198395892</v>
      </c>
      <c r="G49">
        <f t="shared" ca="1" si="29"/>
        <v>0.94448825018658755</v>
      </c>
      <c r="H49">
        <f t="shared" ca="1" si="29"/>
        <v>6.9846691563756891E-2</v>
      </c>
      <c r="I49">
        <f t="shared" ca="1" si="29"/>
        <v>0.49206291096794286</v>
      </c>
      <c r="M49" t="str">
        <f t="shared" ca="1" si="2"/>
        <v>지정 장비</v>
      </c>
      <c r="N49" t="str">
        <f t="shared" ca="1" si="3"/>
        <v>Equip0001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캐릭터",IF(ISERROR(FIND("지정 캐릭터 LBP",$M49)),0,1)),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IF($O49&lt;=15,1,1+($O49-15)^0.5/8)*CHOOSE(MID($N49,7,1)+1,1,1.25,2)*(VLOOKUP($M49,$AN:$BA,MATCH($AY$1,$AN$1:$BA$1,0),0)+$I49*(VLOOKUP($M49,$AN:$BA,MATCH($AZ$1,$AN$1:$BA$1,0),0)-VLOOKUP($M49,$AN:$BA,MATCH($AY$1,$AN$1:$BA$1,0),0))))),
IF(OR($M49="안 지정 캐릭터 PP 일반등급",$M49="안 지정 캐릭터 PP 영웅등급"),
  IF(AND(OR($B49=10,$B49=11),$M49=OFFSET($M49,-1,0)),OFFSET(R49,-1,0),
    $O49*VLOOKUP($M49,$AN:$BA,MATCH($AX$1,$AN$1:$BA$1,0),0)),
"그외없음")))))))</f>
        <v>700</v>
      </c>
      <c r="S49" t="str">
        <f ca="1">IF(OR(ISNUMBER(N49),N49="삭제"),"",
IF(LEFT(N49,5)="Equip",
  IF($BN$1&lt;VLOOKUP(N49,[1]EquipTable!$1:$1048576,MATCH("업데이트순번",[1]EquipTable!$1:$1,0),0),"업데이트순번이상",""),
IF(LEFT(N49,5)="Actor",
  IF($BW$1&lt;VLOOKUP(N49,[2]ActorTable!$1:$1048576,MATCH("업데이트순번",[2]ActorTable!$1:$1,0),0),"업데이트순번이상",""),
"그외없음")))</f>
        <v/>
      </c>
      <c r="T49">
        <f t="shared" ca="1" si="5"/>
        <v>0</v>
      </c>
      <c r="U49" t="s">
        <v>83</v>
      </c>
      <c r="V49" t="s">
        <v>202</v>
      </c>
      <c r="W49">
        <v>1</v>
      </c>
      <c r="X49" t="s">
        <v>129</v>
      </c>
      <c r="Z49">
        <v>1000</v>
      </c>
      <c r="AA49" t="str">
        <f t="shared" ca="1" si="6"/>
        <v>fe</v>
      </c>
      <c r="AB49" t="s">
        <v>83</v>
      </c>
      <c r="AC49" t="s">
        <v>274</v>
      </c>
      <c r="AD49">
        <v>1</v>
      </c>
      <c r="AE49" t="s">
        <v>129</v>
      </c>
      <c r="AG49">
        <v>900</v>
      </c>
      <c r="AH49" t="str">
        <f t="shared" si="7"/>
        <v/>
      </c>
      <c r="AI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IFERROR(VLOOKUP(AC49,[2]ActorTable!$A:$G,MATCH("이름참고",[2]ActorTable!$1:$1,0),0),"캐릭터없음"),
"")))))</f>
        <v>반원 무늬 대거</v>
      </c>
      <c r="AJ49">
        <v>1</v>
      </c>
      <c r="AK4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L49" t="str">
        <f t="shared" ca="1" si="8"/>
        <v>{"dy":5,"sl":7,"tp":"fe","vl":"Equip1002","cn":1,"pt":"GO","pr":900}</v>
      </c>
      <c r="BK49">
        <f ca="1">IF(VLOOKUP($BT49,[1]EquipTable!$1:$1048576,MATCH("업데이트순번",[1]EquipTable!$1:$1,0),0)&lt;=$BN$1,1,0)
*IF(MID(BT49,7,1)="4",0.1,1)</f>
        <v>0.1</v>
      </c>
      <c r="BL49">
        <f ca="1">IF(VLOOKUP($BT49,[1]EquipTable!$1:$1048576,MATCH("업데이트순번",[1]EquipTable!$1:$1,0),0)&lt;=$BN$1,1,0)
*IF(MID(BT49,7,1)="4",0.1,1)
*IF(AND(MID(BT49,7,1)&lt;&gt;"4",OR(MID(BT49,6,1)="6",MID(BT49,6,1)="7")),3,1)</f>
        <v>0.1</v>
      </c>
      <c r="BM49">
        <f ca="1">IF(VLOOKUP($BT49,[1]EquipTable!$1:$1048576,MATCH("업데이트순번",[1]EquipTable!$1:$1,0),0)&lt;=$BN$1,1,0)
*IF(MID(BT49,7,1)="4",0.1,1)
*IF(AND(MID(BT49,7,1)&lt;&gt;"4",MID(BT49,6,1)="8"),4,1)</f>
        <v>0.1</v>
      </c>
      <c r="BN49">
        <f t="shared" ca="1" si="14"/>
        <v>1.3550135501355016E-3</v>
      </c>
      <c r="BO49">
        <f t="shared" ca="1" si="15"/>
        <v>9.4517958412098323E-4</v>
      </c>
      <c r="BP49">
        <f t="shared" ca="1" si="16"/>
        <v>1.0224948875255625E-3</v>
      </c>
      <c r="BQ49">
        <f t="shared" ca="1" si="17"/>
        <v>0.44173441734417362</v>
      </c>
      <c r="BR49">
        <f t="shared" ca="1" si="20"/>
        <v>0.30812854442344045</v>
      </c>
      <c r="BS49">
        <f t="shared" ca="1" si="21"/>
        <v>0.3333333333333332</v>
      </c>
      <c r="BT49" t="str">
        <f ca="1">OFFSET([1]EquipTable!$A$1,ROW()-1,0)</f>
        <v>Equip3401</v>
      </c>
    </row>
    <row r="50" spans="1:72">
      <c r="A50">
        <v>5</v>
      </c>
      <c r="B50">
        <v>8</v>
      </c>
      <c r="C50">
        <f t="shared" si="0"/>
        <v>0</v>
      </c>
      <c r="D50">
        <f t="shared" ca="1" si="29"/>
        <v>0.6802758236139711</v>
      </c>
      <c r="E50">
        <f t="shared" ca="1" si="29"/>
        <v>0.41034045826928489</v>
      </c>
      <c r="F50">
        <f t="shared" ca="1" si="29"/>
        <v>0.15389513486275685</v>
      </c>
      <c r="G50">
        <f t="shared" ca="1" si="29"/>
        <v>0.83817881349534262</v>
      </c>
      <c r="H50">
        <f t="shared" ca="1" si="29"/>
        <v>0.83086313567539594</v>
      </c>
      <c r="I50">
        <f t="shared" ca="1" si="29"/>
        <v>0.46525920875727389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캐릭터",IF(ISERROR(FIND("지정 캐릭터 LBP",$M50)),0,1)),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IF($O50&lt;=15,1,1+($O50-15)^0.5/8)*CHOOSE(MID($N50,7,1)+1,1,1.25,2)*(VLOOKUP($M50,$AN:$BA,MATCH($AY$1,$AN$1:$BA$1,0),0)+$I50*(VLOOKUP($M50,$AN:$BA,MATCH($AZ$1,$AN$1:$BA$1,0),0)-VLOOKUP($M50,$AN:$BA,MATCH($AY$1,$AN$1:$BA$1,0),0))))),
IF(OR($M50="안 지정 캐릭터 PP 일반등급",$M50="안 지정 캐릭터 PP 영웅등급"),
  IF(AND(OR($B50=10,$B50=11),$M50=OFFSET($M50,-1,0)),OFFSET(R50,-1,0),
    $O50*VLOOKUP($M50,$AN:$BA,MATCH($AX$1,$AN$1:$BA$1,0),0)),
"그외없음")))))))</f>
        <v>삭제</v>
      </c>
      <c r="S50" t="str">
        <f ca="1">IF(OR(ISNUMBER(N50),N50="삭제"),"",
IF(LEFT(N50,5)="Equip",
  IF($BN$1&lt;VLOOKUP(N50,[1]EquipTable!$1:$1048576,MATCH("업데이트순번",[1]EquipTable!$1:$1,0),0),"업데이트순번이상",""),
IF(LEFT(N50,5)="Actor",
  IF($BW$1&lt;VLOOKUP(N50,[2]ActorTable!$1:$1048576,MATCH("업데이트순번",[2]ActorTable!$1:$1,0),0),"업데이트순번이상",""),
"그외없음")))</f>
        <v/>
      </c>
      <c r="T50">
        <f t="shared" ca="1" si="5"/>
        <v>0</v>
      </c>
      <c r="AA50" t="str">
        <f t="shared" ca="1" si="6"/>
        <v/>
      </c>
      <c r="AH50" t="str">
        <f t="shared" si="7"/>
        <v/>
      </c>
      <c r="AI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IFERROR(VLOOKUP(AC50,[2]ActorTable!$A:$G,MATCH("이름참고",[2]ActorTable!$1:$1,0),0),"캐릭터없음"),
"")))))</f>
        <v/>
      </c>
      <c r="AJ50">
        <v>1</v>
      </c>
      <c r="AK5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L50" t="str">
        <f t="shared" ca="1" si="8"/>
        <v>{"dy":5,"sl":8}</v>
      </c>
      <c r="BK50">
        <f ca="1">IF(VLOOKUP($BT50,[1]EquipTable!$1:$1048576,MATCH("업데이트순번",[1]EquipTable!$1:$1,0),0)&lt;=$BN$1,1,0)
*IF(MID(BT50,7,1)="4",0.1,1)</f>
        <v>0.1</v>
      </c>
      <c r="BL50">
        <f ca="1">IF(VLOOKUP($BT50,[1]EquipTable!$1:$1048576,MATCH("업데이트순번",[1]EquipTable!$1:$1,0),0)&lt;=$BN$1,1,0)
*IF(MID(BT50,7,1)="4",0.1,1)
*IF(AND(MID(BT50,7,1)&lt;&gt;"4",OR(MID(BT50,6,1)="6",MID(BT50,6,1)="7")),3,1)</f>
        <v>0.1</v>
      </c>
      <c r="BM50">
        <f ca="1">IF(VLOOKUP($BT50,[1]EquipTable!$1:$1048576,MATCH("업데이트순번",[1]EquipTable!$1:$1,0),0)&lt;=$BN$1,1,0)
*IF(MID(BT50,7,1)="4",0.1,1)
*IF(AND(MID(BT50,7,1)&lt;&gt;"4",MID(BT50,6,1)="8"),4,1)</f>
        <v>0.1</v>
      </c>
      <c r="BN50">
        <f t="shared" ca="1" si="14"/>
        <v>1.3550135501355016E-3</v>
      </c>
      <c r="BO50">
        <f t="shared" ca="1" si="15"/>
        <v>9.4517958412098323E-4</v>
      </c>
      <c r="BP50">
        <f t="shared" ca="1" si="16"/>
        <v>1.0224948875255625E-3</v>
      </c>
      <c r="BQ50">
        <f t="shared" ca="1" si="17"/>
        <v>0.44308943089430913</v>
      </c>
      <c r="BR50">
        <f t="shared" ca="1" si="20"/>
        <v>0.30907372400756145</v>
      </c>
      <c r="BS50">
        <f t="shared" ca="1" si="21"/>
        <v>0.33435582822085874</v>
      </c>
      <c r="BT50" t="str">
        <f ca="1">OFFSET([1]EquipTable!$A$1,ROW()-1,0)</f>
        <v>Equip3402</v>
      </c>
    </row>
    <row r="51" spans="1:72">
      <c r="A51">
        <v>5</v>
      </c>
      <c r="B51">
        <v>9</v>
      </c>
      <c r="C51">
        <f t="shared" si="0"/>
        <v>0</v>
      </c>
      <c r="D51">
        <f t="shared" ca="1" si="29"/>
        <v>0.9420612975914584</v>
      </c>
      <c r="E51">
        <f t="shared" ca="1" si="29"/>
        <v>0.1311560269829779</v>
      </c>
      <c r="F51">
        <f t="shared" ca="1" si="29"/>
        <v>0.8704324228430661</v>
      </c>
      <c r="G51">
        <f t="shared" ca="1" si="29"/>
        <v>0.20432692944820152</v>
      </c>
      <c r="H51">
        <f t="shared" ca="1" si="29"/>
        <v>0.77994864999683633</v>
      </c>
      <c r="I51">
        <f t="shared" ca="1" si="29"/>
        <v>0.62135185004832882</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캐릭터",IF(ISERROR(FIND("지정 캐릭터 LBP",$M51)),0,1)),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IF($O51&lt;=15,1,1+($O51-15)^0.5/8)*CHOOSE(MID($N51,7,1)+1,1,1.25,2)*(VLOOKUP($M51,$AN:$BA,MATCH($AY$1,$AN$1:$BA$1,0),0)+$I51*(VLOOKUP($M51,$AN:$BA,MATCH($AZ$1,$AN$1:$BA$1,0),0)-VLOOKUP($M51,$AN:$BA,MATCH($AY$1,$AN$1:$BA$1,0),0))))),
IF(OR($M51="안 지정 캐릭터 PP 일반등급",$M51="안 지정 캐릭터 PP 영웅등급"),
  IF(AND(OR($B51=10,$B51=11),$M51=OFFSET($M51,-1,0)),OFFSET(R51,-1,0),
    $O51*VLOOKUP($M51,$AN:$BA,MATCH($AX$1,$AN$1:$BA$1,0),0)),
"그외없음")))))))</f>
        <v>삭제</v>
      </c>
      <c r="S51" t="str">
        <f ca="1">IF(OR(ISNUMBER(N51),N51="삭제"),"",
IF(LEFT(N51,5)="Equip",
  IF($BN$1&lt;VLOOKUP(N51,[1]EquipTable!$1:$1048576,MATCH("업데이트순번",[1]EquipTable!$1:$1,0),0),"업데이트순번이상",""),
IF(LEFT(N51,5)="Actor",
  IF($BW$1&lt;VLOOKUP(N51,[2]ActorTable!$1:$1048576,MATCH("업데이트순번",[2]ActorTable!$1:$1,0),0),"업데이트순번이상",""),
"그외없음")))</f>
        <v/>
      </c>
      <c r="T51">
        <f t="shared" ca="1" si="5"/>
        <v>0</v>
      </c>
      <c r="AA51" t="str">
        <f t="shared" ca="1" si="6"/>
        <v/>
      </c>
      <c r="AH51" t="str">
        <f t="shared" si="7"/>
        <v/>
      </c>
      <c r="AI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IFERROR(VLOOKUP(AC51,[2]ActorTable!$A:$G,MATCH("이름참고",[2]ActorTable!$1:$1,0),0),"캐릭터없음"),
"")))))</f>
        <v/>
      </c>
      <c r="AJ51">
        <v>1</v>
      </c>
      <c r="AK5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L51" t="str">
        <f t="shared" ca="1" si="8"/>
        <v>{"dy":5,"sl":9}</v>
      </c>
      <c r="BK51">
        <f ca="1">IF(VLOOKUP($BT51,[1]EquipTable!$1:$1048576,MATCH("업데이트순번",[1]EquipTable!$1:$1,0),0)&lt;=$BN$1,1,0)
*IF(MID(BT51,7,1)="4",0.1,1)</f>
        <v>0</v>
      </c>
      <c r="BL51">
        <f ca="1">IF(VLOOKUP($BT51,[1]EquipTable!$1:$1048576,MATCH("업데이트순번",[1]EquipTable!$1:$1,0),0)&lt;=$BN$1,1,0)
*IF(MID(BT51,7,1)="4",0.1,1)
*IF(AND(MID(BT51,7,1)&lt;&gt;"4",OR(MID(BT51,6,1)="6",MID(BT51,6,1)="7")),3,1)</f>
        <v>0</v>
      </c>
      <c r="BM51">
        <f ca="1">IF(VLOOKUP($BT51,[1]EquipTable!$1:$1048576,MATCH("업데이트순번",[1]EquipTable!$1:$1,0),0)&lt;=$BN$1,1,0)
*IF(MID(BT51,7,1)="4",0.1,1)
*IF(AND(MID(BT51,7,1)&lt;&gt;"4",MID(BT51,6,1)="8"),4,1)</f>
        <v>0</v>
      </c>
      <c r="BN51">
        <f t="shared" ca="1" si="14"/>
        <v>0</v>
      </c>
      <c r="BO51">
        <f t="shared" ca="1" si="15"/>
        <v>0</v>
      </c>
      <c r="BP51">
        <f t="shared" ca="1" si="16"/>
        <v>0</v>
      </c>
      <c r="BQ51">
        <f t="shared" ca="1" si="17"/>
        <v>0.44444444444444464</v>
      </c>
      <c r="BR51">
        <f t="shared" ca="1" si="20"/>
        <v>0.31001890359168244</v>
      </c>
      <c r="BS51">
        <f t="shared" ca="1" si="21"/>
        <v>0.33537832310838428</v>
      </c>
      <c r="BT51" t="str">
        <f ca="1">OFFSET([1]EquipTable!$A$1,ROW()-1,0)</f>
        <v>Equip3403</v>
      </c>
    </row>
    <row r="52" spans="1:72">
      <c r="A52">
        <v>6</v>
      </c>
      <c r="B52">
        <v>0</v>
      </c>
      <c r="C52">
        <f t="shared" si="0"/>
        <v>0</v>
      </c>
      <c r="D52">
        <f t="shared" ref="D52:I61" ca="1" si="30">RAND()</f>
        <v>0.74720772587594064</v>
      </c>
      <c r="E52">
        <f t="shared" ca="1" si="30"/>
        <v>0.65235374868614504</v>
      </c>
      <c r="F52">
        <f t="shared" ca="1" si="30"/>
        <v>9.1866147640723872E-2</v>
      </c>
      <c r="G52">
        <f t="shared" ca="1" si="30"/>
        <v>0.84482289657526322</v>
      </c>
      <c r="H52">
        <f t="shared" ca="1" si="30"/>
        <v>0.9434054520664229</v>
      </c>
      <c r="I52">
        <f t="shared" ca="1" si="30"/>
        <v>0.93912510053097031</v>
      </c>
      <c r="M52" t="str">
        <f t="shared" ca="1" si="2"/>
        <v>지정 장비</v>
      </c>
      <c r="N52" t="str">
        <f t="shared" ca="1" si="3"/>
        <v>Equip5302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캐릭터",IF(ISERROR(FIND("지정 캐릭터 LBP",$M52)),0,1)),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IF($O52&lt;=15,1,1+($O52-15)^0.5/8)*CHOOSE(MID($N52,7,1)+1,1,1.25,2)*(VLOOKUP($M52,$AN:$BA,MATCH($AY$1,$AN$1:$BA$1,0),0)+$I52*(VLOOKUP($M52,$AN:$BA,MATCH($AZ$1,$AN$1:$BA$1,0),0)-VLOOKUP($M52,$AN:$BA,MATCH($AY$1,$AN$1:$BA$1,0),0))))),
IF(OR($M52="안 지정 캐릭터 PP 일반등급",$M52="안 지정 캐릭터 PP 영웅등급"),
  IF(AND(OR($B52=10,$B52=11),$M52=OFFSET($M52,-1,0)),OFFSET(R52,-1,0),
    $O52*VLOOKUP($M52,$AN:$BA,MATCH($AX$1,$AN$1:$BA$1,0),0)),
"그외없음")))))))</f>
        <v>8000</v>
      </c>
      <c r="S52" t="str">
        <f ca="1">IF(OR(ISNUMBER(N52),N52="삭제"),"",
IF(LEFT(N52,5)="Equip",
  IF($BN$1&lt;VLOOKUP(N52,[1]EquipTable!$1:$1048576,MATCH("업데이트순번",[1]EquipTable!$1:$1,0),0),"업데이트순번이상",""),
IF(LEFT(N52,5)="Actor",
  IF($BW$1&lt;VLOOKUP(N52,[2]ActorTable!$1:$1048576,MATCH("업데이트순번",[2]ActorTable!$1:$1,0),0),"업데이트순번이상",""),
"그외없음")))</f>
        <v/>
      </c>
      <c r="T52">
        <f t="shared" ca="1" si="5"/>
        <v>0</v>
      </c>
      <c r="U52" t="s">
        <v>83</v>
      </c>
      <c r="V52" t="s">
        <v>275</v>
      </c>
      <c r="W52">
        <v>1</v>
      </c>
      <c r="X52" t="s">
        <v>133</v>
      </c>
      <c r="Z52">
        <v>16</v>
      </c>
      <c r="AA52" t="str">
        <f t="shared" ca="1" si="6"/>
        <v>fe</v>
      </c>
      <c r="AB52" t="s">
        <v>83</v>
      </c>
      <c r="AC52" t="s">
        <v>286</v>
      </c>
      <c r="AD52">
        <v>1</v>
      </c>
      <c r="AE52" t="s">
        <v>129</v>
      </c>
      <c r="AG52">
        <v>1700</v>
      </c>
      <c r="AH52" t="str">
        <f t="shared" si="7"/>
        <v/>
      </c>
      <c r="AI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IFERROR(VLOOKUP(AC52,[2]ActorTable!$A:$G,MATCH("이름참고",[2]ActorTable!$1:$1,0),0),"캐릭터없음"),
"")))))</f>
        <v>SMG28</v>
      </c>
      <c r="AJ52">
        <v>1</v>
      </c>
      <c r="AK5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L52" t="str">
        <f t="shared" ca="1" si="8"/>
        <v>{"dy":6,"sl":0,"tp":"fe","vl":"Equip6002","cn":1,"pt":"GO","pr":1700}</v>
      </c>
      <c r="BK52">
        <f ca="1">IF(VLOOKUP($BT52,[1]EquipTable!$1:$1048576,MATCH("업데이트순번",[1]EquipTable!$1:$1,0),0)&lt;=$BN$1,1,0)
*IF(MID(BT52,7,1)="4",0.1,1)</f>
        <v>0</v>
      </c>
      <c r="BL52">
        <f ca="1">IF(VLOOKUP($BT52,[1]EquipTable!$1:$1048576,MATCH("업데이트순번",[1]EquipTable!$1:$1,0),0)&lt;=$BN$1,1,0)
*IF(MID(BT52,7,1)="4",0.1,1)
*IF(AND(MID(BT52,7,1)&lt;&gt;"4",OR(MID(BT52,6,1)="6",MID(BT52,6,1)="7")),3,1)</f>
        <v>0</v>
      </c>
      <c r="BM52">
        <f ca="1">IF(VLOOKUP($BT52,[1]EquipTable!$1:$1048576,MATCH("업데이트순번",[1]EquipTable!$1:$1,0),0)&lt;=$BN$1,1,0)
*IF(MID(BT52,7,1)="4",0.1,1)
*IF(AND(MID(BT52,7,1)&lt;&gt;"4",MID(BT52,6,1)="8"),4,1)</f>
        <v>0</v>
      </c>
      <c r="BN52">
        <f t="shared" ca="1" si="14"/>
        <v>0</v>
      </c>
      <c r="BO52">
        <f t="shared" ca="1" si="15"/>
        <v>0</v>
      </c>
      <c r="BP52">
        <f t="shared" ca="1" si="16"/>
        <v>0</v>
      </c>
      <c r="BQ52">
        <f t="shared" ca="1" si="17"/>
        <v>0.44444444444444464</v>
      </c>
      <c r="BR52">
        <f t="shared" ca="1" si="20"/>
        <v>0.31001890359168244</v>
      </c>
      <c r="BS52">
        <f t="shared" ca="1" si="21"/>
        <v>0.33537832310838428</v>
      </c>
      <c r="BT52" t="str">
        <f ca="1">OFFSET([1]EquipTable!$A$1,ROW()-1,0)</f>
        <v>Equip3404</v>
      </c>
    </row>
    <row r="53" spans="1:72">
      <c r="A53">
        <v>6</v>
      </c>
      <c r="B53">
        <v>1</v>
      </c>
      <c r="C53">
        <f t="shared" si="0"/>
        <v>0</v>
      </c>
      <c r="D53">
        <f t="shared" ca="1" si="30"/>
        <v>0.64730144026773029</v>
      </c>
      <c r="E53">
        <f t="shared" ca="1" si="30"/>
        <v>0.2267794263103684</v>
      </c>
      <c r="F53">
        <f t="shared" ca="1" si="30"/>
        <v>0.39355083265190649</v>
      </c>
      <c r="G53">
        <f t="shared" ca="1" si="30"/>
        <v>0.78385954173970251</v>
      </c>
      <c r="H53">
        <f t="shared" ca="1" si="30"/>
        <v>0.74768999644147793</v>
      </c>
      <c r="I53">
        <f t="shared" ca="1" si="30"/>
        <v>0.28605515330219644</v>
      </c>
      <c r="M53" t="str">
        <f t="shared" ca="1" si="2"/>
        <v>지정 장비</v>
      </c>
      <c r="N53" t="str">
        <f t="shared" ca="1" si="3"/>
        <v>Equip2001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캐릭터",IF(ISERROR(FIND("지정 캐릭터 LBP",$M53)),0,1)),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IF($O53&lt;=15,1,1+($O53-15)^0.5/8)*CHOOSE(MID($N53,7,1)+1,1,1.25,2)*(VLOOKUP($M53,$AN:$BA,MATCH($AY$1,$AN$1:$BA$1,0),0)+$I53*(VLOOKUP($M53,$AN:$BA,MATCH($AZ$1,$AN$1:$BA$1,0),0)-VLOOKUP($M53,$AN:$BA,MATCH($AY$1,$AN$1:$BA$1,0),0))))),
IF(OR($M53="안 지정 캐릭터 PP 일반등급",$M53="안 지정 캐릭터 PP 영웅등급"),
  IF(AND(OR($B53=10,$B53=11),$M53=OFFSET($M53,-1,0)),OFFSET(R53,-1,0),
    $O53*VLOOKUP($M53,$AN:$BA,MATCH($AX$1,$AN$1:$BA$1,0),0)),
"그외없음")))))))</f>
        <v>700</v>
      </c>
      <c r="S53" t="str">
        <f ca="1">IF(OR(ISNUMBER(N53),N53="삭제"),"",
IF(LEFT(N53,5)="Equip",
  IF($BN$1&lt;VLOOKUP(N53,[1]EquipTable!$1:$1048576,MATCH("업데이트순번",[1]EquipTable!$1:$1,0),0),"업데이트순번이상",""),
IF(LEFT(N53,5)="Actor",
  IF($BW$1&lt;VLOOKUP(N53,[2]ActorTable!$1:$1048576,MATCH("업데이트순번",[2]ActorTable!$1:$1,0),0),"업데이트순번이상",""),
"그외없음")))</f>
        <v/>
      </c>
      <c r="T53">
        <f t="shared" ca="1" si="5"/>
        <v>0</v>
      </c>
      <c r="U53" t="s">
        <v>83</v>
      </c>
      <c r="V53" t="s">
        <v>189</v>
      </c>
      <c r="W53">
        <v>1</v>
      </c>
      <c r="X53" t="s">
        <v>133</v>
      </c>
      <c r="Z53">
        <v>12</v>
      </c>
      <c r="AA53" t="str">
        <f t="shared" ca="1" si="6"/>
        <v>fe</v>
      </c>
      <c r="AB53" t="s">
        <v>83</v>
      </c>
      <c r="AC53" t="s">
        <v>210</v>
      </c>
      <c r="AD53">
        <v>1</v>
      </c>
      <c r="AE53" t="s">
        <v>133</v>
      </c>
      <c r="AG53">
        <v>4</v>
      </c>
      <c r="AH53" t="str">
        <f t="shared" si="7"/>
        <v/>
      </c>
      <c r="AI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IFERROR(VLOOKUP(AC53,[2]ActorTable!$A:$G,MATCH("이름참고",[2]ActorTable!$1:$1,0),0),"캐릭터없음"),
"")))))</f>
        <v>파수꾼의 숏보우</v>
      </c>
      <c r="AJ53">
        <v>1</v>
      </c>
      <c r="AK5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L53" t="str">
        <f t="shared" ca="1" si="8"/>
        <v>{"dy":6,"sl":1,"tp":"fe","vl":"Equip2202","cn":1,"pt":"DI","pr":4}</v>
      </c>
      <c r="BK53">
        <f ca="1">IF(VLOOKUP($BT53,[1]EquipTable!$1:$1048576,MATCH("업데이트순번",[1]EquipTable!$1:$1,0),0)&lt;=$BN$1,1,0)
*IF(MID(BT53,7,1)="4",0.1,1)</f>
        <v>0</v>
      </c>
      <c r="BL53">
        <f ca="1">IF(VLOOKUP($BT53,[1]EquipTable!$1:$1048576,MATCH("업데이트순번",[1]EquipTable!$1:$1,0),0)&lt;=$BN$1,1,0)
*IF(MID(BT53,7,1)="4",0.1,1)
*IF(AND(MID(BT53,7,1)&lt;&gt;"4",OR(MID(BT53,6,1)="6",MID(BT53,6,1)="7")),3,1)</f>
        <v>0</v>
      </c>
      <c r="BM53">
        <f ca="1">IF(VLOOKUP($BT53,[1]EquipTable!$1:$1048576,MATCH("업데이트순번",[1]EquipTable!$1:$1,0),0)&lt;=$BN$1,1,0)
*IF(MID(BT53,7,1)="4",0.1,1)
*IF(AND(MID(BT53,7,1)&lt;&gt;"4",MID(BT53,6,1)="8"),4,1)</f>
        <v>0</v>
      </c>
      <c r="BN53">
        <f t="shared" ca="1" si="14"/>
        <v>0</v>
      </c>
      <c r="BO53">
        <f t="shared" ca="1" si="15"/>
        <v>0</v>
      </c>
      <c r="BP53">
        <f t="shared" ca="1" si="16"/>
        <v>0</v>
      </c>
      <c r="BQ53">
        <f t="shared" ca="1" si="17"/>
        <v>0.44444444444444464</v>
      </c>
      <c r="BR53">
        <f t="shared" ca="1" si="20"/>
        <v>0.31001890359168244</v>
      </c>
      <c r="BS53">
        <f t="shared" ca="1" si="21"/>
        <v>0.33537832310838428</v>
      </c>
      <c r="BT53" t="str">
        <f ca="1">OFFSET([1]EquipTable!$A$1,ROW()-1,0)</f>
        <v>Equip3405</v>
      </c>
    </row>
    <row r="54" spans="1:72">
      <c r="A54">
        <v>6</v>
      </c>
      <c r="B54">
        <v>2</v>
      </c>
      <c r="C54">
        <f t="shared" si="0"/>
        <v>0</v>
      </c>
      <c r="D54">
        <f t="shared" ca="1" si="30"/>
        <v>0.55351336129108264</v>
      </c>
      <c r="E54">
        <f t="shared" ca="1" si="30"/>
        <v>1.2733526052043587E-2</v>
      </c>
      <c r="F54">
        <f t="shared" ca="1" si="30"/>
        <v>0.16874754720108931</v>
      </c>
      <c r="G54">
        <f t="shared" ca="1" si="30"/>
        <v>0.86592599332735376</v>
      </c>
      <c r="H54">
        <f t="shared" ca="1" si="30"/>
        <v>0.23141309116932307</v>
      </c>
      <c r="I54">
        <f t="shared" ca="1" si="30"/>
        <v>0.19914921425317866</v>
      </c>
      <c r="M54" t="str">
        <f t="shared" ca="1" si="2"/>
        <v>안 지정 캐릭터 PP 영웅등급</v>
      </c>
      <c r="N54">
        <f t="shared" ca="1" si="3"/>
        <v>1273</v>
      </c>
      <c r="O54">
        <f t="shared" ca="1" si="4"/>
        <v>9</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캐릭터",IF(ISERROR(FIND("지정 캐릭터 LBP",$M54)),0,1)),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IF($O54&lt;=15,1,1+($O54-15)^0.5/8)*CHOOSE(MID($N54,7,1)+1,1,1.25,2)*(VLOOKUP($M54,$AN:$BA,MATCH($AY$1,$AN$1:$BA$1,0),0)+$I54*(VLOOKUP($M54,$AN:$BA,MATCH($AZ$1,$AN$1:$BA$1,0),0)-VLOOKUP($M54,$AN:$BA,MATCH($AY$1,$AN$1:$BA$1,0),0))))),
IF(OR($M54="안 지정 캐릭터 PP 일반등급",$M54="안 지정 캐릭터 PP 영웅등급"),
  IF(AND(OR($B54=10,$B54=11),$M54=OFFSET($M54,-1,0)),OFFSET(R54,-1,0),
    $O54*VLOOKUP($M54,$AN:$BA,MATCH($AX$1,$AN$1:$BA$1,0),0)),
"그외없음")))))))</f>
        <v>900</v>
      </c>
      <c r="S54" t="str">
        <f ca="1">IF(OR(ISNUMBER(N54),N54="삭제"),"",
IF(LEFT(N54,5)="Equip",
  IF($BN$1&lt;VLOOKUP(N54,[1]EquipTable!$1:$1048576,MATCH("업데이트순번",[1]EquipTable!$1:$1,0),0),"업데이트순번이상",""),
IF(LEFT(N54,5)="Actor",
  IF($BW$1&lt;VLOOKUP(N54,[2]ActorTable!$1:$1048576,MATCH("업데이트순번",[2]ActorTable!$1:$1,0),0),"업데이트순번이상",""),
"그외없음")))</f>
        <v/>
      </c>
      <c r="T54">
        <f t="shared" ca="1" si="5"/>
        <v>0</v>
      </c>
      <c r="U54" t="s">
        <v>92</v>
      </c>
      <c r="V54">
        <v>29213</v>
      </c>
      <c r="W54">
        <v>10</v>
      </c>
      <c r="X54" t="s">
        <v>129</v>
      </c>
      <c r="Z54">
        <v>1000</v>
      </c>
      <c r="AA54" t="str">
        <f t="shared" ca="1" si="6"/>
        <v>uph</v>
      </c>
      <c r="AB54" t="s">
        <v>92</v>
      </c>
      <c r="AC54">
        <v>54967</v>
      </c>
      <c r="AD54">
        <v>12</v>
      </c>
      <c r="AE54" t="s">
        <v>129</v>
      </c>
      <c r="AG54">
        <v>1200</v>
      </c>
      <c r="AH54" t="str">
        <f t="shared" si="7"/>
        <v/>
      </c>
      <c r="AI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IFERROR(VLOOKUP(AC54,[2]ActorTable!$A:$G,MATCH("이름참고",[2]ActorTable!$1:$1,0),0),"캐릭터없음"),
"")))))</f>
        <v/>
      </c>
      <c r="AJ54">
        <v>1</v>
      </c>
      <c r="AK5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L54" t="str">
        <f t="shared" ca="1" si="8"/>
        <v>{"dy":6,"sl":2,"tp":"uph","vl":"54967","cn":12,"pt":"GO","pr":1200}</v>
      </c>
      <c r="BK54">
        <f ca="1">IF(VLOOKUP($BT54,[1]EquipTable!$1:$1048576,MATCH("업데이트순번",[1]EquipTable!$1:$1,0),0)&lt;=$BN$1,1,0)
*IF(MID(BT54,7,1)="4",0.1,1)</f>
        <v>1</v>
      </c>
      <c r="BL54">
        <f ca="1">IF(VLOOKUP($BT54,[1]EquipTable!$1:$1048576,MATCH("업데이트순번",[1]EquipTable!$1:$1,0),0)&lt;=$BN$1,1,0)
*IF(MID(BT54,7,1)="4",0.1,1)
*IF(AND(MID(BT54,7,1)&lt;&gt;"4",OR(MID(BT54,6,1)="6",MID(BT54,6,1)="7")),3,1)</f>
        <v>1</v>
      </c>
      <c r="BM54">
        <f ca="1">IF(VLOOKUP($BT54,[1]EquipTable!$1:$1048576,MATCH("업데이트순번",[1]EquipTable!$1:$1,0),0)&lt;=$BN$1,1,0)
*IF(MID(BT54,7,1)="4",0.1,1)
*IF(AND(MID(BT54,7,1)&lt;&gt;"4",MID(BT54,6,1)="8"),4,1)</f>
        <v>1</v>
      </c>
      <c r="BN54">
        <f t="shared" ca="1" si="14"/>
        <v>1.3550135501355014E-2</v>
      </c>
      <c r="BO54">
        <f t="shared" ca="1" si="15"/>
        <v>9.4517958412098316E-3</v>
      </c>
      <c r="BP54">
        <f t="shared" ca="1" si="16"/>
        <v>1.0224948875255624E-2</v>
      </c>
      <c r="BQ54">
        <f t="shared" ca="1" si="17"/>
        <v>0.44444444444444464</v>
      </c>
      <c r="BR54">
        <f t="shared" ca="1" si="20"/>
        <v>0.31001890359168244</v>
      </c>
      <c r="BS54">
        <f t="shared" ca="1" si="21"/>
        <v>0.33537832310838428</v>
      </c>
      <c r="BT54" t="str">
        <f ca="1">OFFSET([1]EquipTable!$A$1,ROW()-1,0)</f>
        <v>Equip4001</v>
      </c>
    </row>
    <row r="55" spans="1:72">
      <c r="A55">
        <v>6</v>
      </c>
      <c r="B55">
        <v>3</v>
      </c>
      <c r="C55">
        <f t="shared" si="0"/>
        <v>0</v>
      </c>
      <c r="D55">
        <f t="shared" ca="1" si="30"/>
        <v>0.46942244328303795</v>
      </c>
      <c r="E55">
        <f t="shared" ca="1" si="30"/>
        <v>0.55678373534596404</v>
      </c>
      <c r="F55">
        <f t="shared" ca="1" si="30"/>
        <v>0.76392629643237608</v>
      </c>
      <c r="G55">
        <f t="shared" ca="1" si="30"/>
        <v>1.4407458910966175E-2</v>
      </c>
      <c r="H55">
        <f t="shared" ca="1" si="30"/>
        <v>0.74608292939791898</v>
      </c>
      <c r="I55">
        <f t="shared" ca="1" si="30"/>
        <v>0.29729766874621211</v>
      </c>
      <c r="M55" t="str">
        <f t="shared" ca="1" si="2"/>
        <v>안 지정 캐릭터 PP 일반등급</v>
      </c>
      <c r="N55">
        <f t="shared" ca="1" si="3"/>
        <v>55678</v>
      </c>
      <c r="O55">
        <f t="shared" ca="1" si="4"/>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캐릭터",IF(ISERROR(FIND("지정 캐릭터 LBP",$M55)),0,1)),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IF($O55&lt;=15,1,1+($O55-15)^0.5/8)*CHOOSE(MID($N55,7,1)+1,1,1.25,2)*(VLOOKUP($M55,$AN:$BA,MATCH($AY$1,$AN$1:$BA$1,0),0)+$I55*(VLOOKUP($M55,$AN:$BA,MATCH($AZ$1,$AN$1:$BA$1,0),0)-VLOOKUP($M55,$AN:$BA,MATCH($AY$1,$AN$1:$BA$1,0),0))))),
IF(OR($M55="안 지정 캐릭터 PP 일반등급",$M55="안 지정 캐릭터 PP 영웅등급"),
  IF(AND(OR($B55=10,$B55=11),$M55=OFFSET($M55,-1,0)),OFFSET(R55,-1,0),
    $O55*VLOOKUP($M55,$AN:$BA,MATCH($AX$1,$AN$1:$BA$1,0),0)),
"그외없음")))))))</f>
        <v>1200</v>
      </c>
      <c r="S55" t="str">
        <f ca="1">IF(OR(ISNUMBER(N55),N55="삭제"),"",
IF(LEFT(N55,5)="Equip",
  IF($BN$1&lt;VLOOKUP(N55,[1]EquipTable!$1:$1048576,MATCH("업데이트순번",[1]EquipTable!$1:$1,0),0),"업데이트순번이상",""),
IF(LEFT(N55,5)="Actor",
  IF($BW$1&lt;VLOOKUP(N55,[2]ActorTable!$1:$1048576,MATCH("업데이트순번",[2]ActorTable!$1:$1,0),0),"업데이트순번이상",""),
"그외없음")))</f>
        <v/>
      </c>
      <c r="T55">
        <f t="shared" ca="1" si="5"/>
        <v>0</v>
      </c>
      <c r="U55" t="s">
        <v>93</v>
      </c>
      <c r="V55">
        <v>938</v>
      </c>
      <c r="W55">
        <v>9</v>
      </c>
      <c r="X55" t="s">
        <v>129</v>
      </c>
      <c r="Z55">
        <v>900</v>
      </c>
      <c r="AA55" t="str">
        <f t="shared" ca="1" si="6"/>
        <v>upn</v>
      </c>
      <c r="AB55" t="s">
        <v>93</v>
      </c>
      <c r="AC55">
        <v>49424</v>
      </c>
      <c r="AD55">
        <v>11</v>
      </c>
      <c r="AE55" t="s">
        <v>129</v>
      </c>
      <c r="AG55">
        <v>1100</v>
      </c>
      <c r="AH55" t="str">
        <f t="shared" si="7"/>
        <v/>
      </c>
      <c r="AI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IFERROR(VLOOKUP(AC55,[2]ActorTable!$A:$G,MATCH("이름참고",[2]ActorTable!$1:$1,0),0),"캐릭터없음"),
"")))))</f>
        <v/>
      </c>
      <c r="AJ55">
        <v>1</v>
      </c>
      <c r="AK5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L55" t="str">
        <f t="shared" ca="1" si="8"/>
        <v>{"dy":6,"sl":3,"tp":"upn","vl":"49424","cn":11,"pt":"GO","pr":1100}</v>
      </c>
      <c r="BK55">
        <f ca="1">IF(VLOOKUP($BT55,[1]EquipTable!$1:$1048576,MATCH("업데이트순번",[1]EquipTable!$1:$1,0),0)&lt;=$BN$1,1,0)
*IF(MID(BT55,7,1)="4",0.1,1)</f>
        <v>1</v>
      </c>
      <c r="BL55">
        <f ca="1">IF(VLOOKUP($BT55,[1]EquipTable!$1:$1048576,MATCH("업데이트순번",[1]EquipTable!$1:$1,0),0)&lt;=$BN$1,1,0)
*IF(MID(BT55,7,1)="4",0.1,1)
*IF(AND(MID(BT55,7,1)&lt;&gt;"4",OR(MID(BT55,6,1)="6",MID(BT55,6,1)="7")),3,1)</f>
        <v>1</v>
      </c>
      <c r="BM55">
        <f ca="1">IF(VLOOKUP($BT55,[1]EquipTable!$1:$1048576,MATCH("업데이트순번",[1]EquipTable!$1:$1,0),0)&lt;=$BN$1,1,0)
*IF(MID(BT55,7,1)="4",0.1,1)
*IF(AND(MID(BT55,7,1)&lt;&gt;"4",MID(BT55,6,1)="8"),4,1)</f>
        <v>1</v>
      </c>
      <c r="BN55">
        <f t="shared" ca="1" si="14"/>
        <v>1.3550135501355014E-2</v>
      </c>
      <c r="BO55">
        <f t="shared" ca="1" si="15"/>
        <v>9.4517958412098316E-3</v>
      </c>
      <c r="BP55">
        <f t="shared" ca="1" si="16"/>
        <v>1.0224948875255624E-2</v>
      </c>
      <c r="BQ55">
        <f t="shared" ca="1" si="17"/>
        <v>0.45799457994579967</v>
      </c>
      <c r="BR55">
        <f t="shared" ca="1" si="20"/>
        <v>0.31947069943289225</v>
      </c>
      <c r="BS55">
        <f t="shared" ca="1" si="21"/>
        <v>0.34560327198363988</v>
      </c>
      <c r="BT55" t="str">
        <f ca="1">OFFSET([1]EquipTable!$A$1,ROW()-1,0)</f>
        <v>Equip4002</v>
      </c>
    </row>
    <row r="56" spans="1:72">
      <c r="A56">
        <v>6</v>
      </c>
      <c r="B56">
        <v>4</v>
      </c>
      <c r="C56">
        <f t="shared" si="0"/>
        <v>0</v>
      </c>
      <c r="D56">
        <f t="shared" ca="1" si="30"/>
        <v>0.29378227205286345</v>
      </c>
      <c r="E56">
        <f t="shared" ca="1" si="30"/>
        <v>0.84456468273185137</v>
      </c>
      <c r="F56">
        <f t="shared" ca="1" si="30"/>
        <v>0.29746725539147911</v>
      </c>
      <c r="G56">
        <f t="shared" ca="1" si="30"/>
        <v>0.2342552336185082</v>
      </c>
      <c r="H56">
        <f t="shared" ca="1" si="30"/>
        <v>0.7766136980706928</v>
      </c>
      <c r="I56">
        <f t="shared" ca="1" si="30"/>
        <v>0.25012459462345671</v>
      </c>
      <c r="M56" t="str">
        <f t="shared" ca="1" si="2"/>
        <v>안 지정 캐릭터 PP 일반등급</v>
      </c>
      <c r="N56">
        <f t="shared" ca="1" si="3"/>
        <v>84456</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캐릭터",IF(ISERROR(FIND("지정 캐릭터 LBP",$M56)),0,1)),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IF($O56&lt;=15,1,1+($O56-15)^0.5/8)*CHOOSE(MID($N56,7,1)+1,1,1.25,2)*(VLOOKUP($M56,$AN:$BA,MATCH($AY$1,$AN$1:$BA$1,0),0)+$I56*(VLOOKUP($M56,$AN:$BA,MATCH($AZ$1,$AN$1:$BA$1,0),0)-VLOOKUP($M56,$AN:$BA,MATCH($AY$1,$AN$1:$BA$1,0),0))))),
IF(OR($M56="안 지정 캐릭터 PP 일반등급",$M56="안 지정 캐릭터 PP 영웅등급"),
  IF(AND(OR($B56=10,$B56=11),$M56=OFFSET($M56,-1,0)),OFFSET(R56,-1,0),
    $O56*VLOOKUP($M56,$AN:$BA,MATCH($AX$1,$AN$1:$BA$1,0),0)),
"그외없음")))))))</f>
        <v>1400</v>
      </c>
      <c r="S56" t="str">
        <f ca="1">IF(OR(ISNUMBER(N56),N56="삭제"),"",
IF(LEFT(N56,5)="Equip",
  IF($BN$1&lt;VLOOKUP(N56,[1]EquipTable!$1:$1048576,MATCH("업데이트순번",[1]EquipTable!$1:$1,0),0),"업데이트순번이상",""),
IF(LEFT(N56,5)="Actor",
  IF($BW$1&lt;VLOOKUP(N56,[2]ActorTable!$1:$1048576,MATCH("업데이트순번",[2]ActorTable!$1:$1,0),0),"업데이트순번이상",""),
"그외없음")))</f>
        <v/>
      </c>
      <c r="T56">
        <f t="shared" ca="1" si="5"/>
        <v>0</v>
      </c>
      <c r="U56" t="s">
        <v>93</v>
      </c>
      <c r="V56">
        <v>41572</v>
      </c>
      <c r="W56">
        <v>11</v>
      </c>
      <c r="X56" t="s">
        <v>129</v>
      </c>
      <c r="Z56">
        <v>1100</v>
      </c>
      <c r="AA56" t="str">
        <f t="shared" ca="1" si="6"/>
        <v>upn</v>
      </c>
      <c r="AB56" t="s">
        <v>93</v>
      </c>
      <c r="AC56">
        <v>72758</v>
      </c>
      <c r="AD56">
        <v>13</v>
      </c>
      <c r="AE56" t="s">
        <v>129</v>
      </c>
      <c r="AG56">
        <v>1300</v>
      </c>
      <c r="AH56" t="str">
        <f t="shared" si="7"/>
        <v/>
      </c>
      <c r="AI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IFERROR(VLOOKUP(AC56,[2]ActorTable!$A:$G,MATCH("이름참고",[2]ActorTable!$1:$1,0),0),"캐릭터없음"),
"")))))</f>
        <v/>
      </c>
      <c r="AJ56">
        <v>1</v>
      </c>
      <c r="AK5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L56" t="str">
        <f t="shared" ca="1" si="8"/>
        <v>{"dy":6,"sl":4,"tp":"upn","vl":"72758","cn":13,"pt":"GO","pr":1300}</v>
      </c>
      <c r="BK56">
        <f ca="1">IF(VLOOKUP($BT56,[1]EquipTable!$1:$1048576,MATCH("업데이트순번",[1]EquipTable!$1:$1,0),0)&lt;=$BN$1,1,0)
*IF(MID(BT56,7,1)="4",0.1,1)</f>
        <v>1</v>
      </c>
      <c r="BL56">
        <f ca="1">IF(VLOOKUP($BT56,[1]EquipTable!$1:$1048576,MATCH("업데이트순번",[1]EquipTable!$1:$1,0),0)&lt;=$BN$1,1,0)
*IF(MID(BT56,7,1)="4",0.1,1)
*IF(AND(MID(BT56,7,1)&lt;&gt;"4",OR(MID(BT56,6,1)="6",MID(BT56,6,1)="7")),3,1)</f>
        <v>1</v>
      </c>
      <c r="BM56">
        <f ca="1">IF(VLOOKUP($BT56,[1]EquipTable!$1:$1048576,MATCH("업데이트순번",[1]EquipTable!$1:$1,0),0)&lt;=$BN$1,1,0)
*IF(MID(BT56,7,1)="4",0.1,1)
*IF(AND(MID(BT56,7,1)&lt;&gt;"4",MID(BT56,6,1)="8"),4,1)</f>
        <v>1</v>
      </c>
      <c r="BN56">
        <f t="shared" ca="1" si="14"/>
        <v>1.3550135501355014E-2</v>
      </c>
      <c r="BO56">
        <f t="shared" ca="1" si="15"/>
        <v>9.4517958412098316E-3</v>
      </c>
      <c r="BP56">
        <f t="shared" ca="1" si="16"/>
        <v>1.0224948875255624E-2</v>
      </c>
      <c r="BQ56">
        <f t="shared" ca="1" si="17"/>
        <v>0.47154471544715471</v>
      </c>
      <c r="BR56">
        <f t="shared" ca="1" si="20"/>
        <v>0.32892249527410206</v>
      </c>
      <c r="BS56">
        <f t="shared" ca="1" si="21"/>
        <v>0.35582822085889548</v>
      </c>
      <c r="BT56" t="str">
        <f ca="1">OFFSET([1]EquipTable!$A$1,ROW()-1,0)</f>
        <v>Equip4101</v>
      </c>
    </row>
    <row r="57" spans="1:72">
      <c r="A57">
        <v>6</v>
      </c>
      <c r="B57">
        <v>5</v>
      </c>
      <c r="C57">
        <f t="shared" si="0"/>
        <v>0</v>
      </c>
      <c r="D57">
        <f t="shared" ca="1" si="30"/>
        <v>0.3961107950309124</v>
      </c>
      <c r="E57">
        <f t="shared" ca="1" si="30"/>
        <v>0.27128667406869389</v>
      </c>
      <c r="F57">
        <f t="shared" ca="1" si="30"/>
        <v>0.37499364943820901</v>
      </c>
      <c r="G57">
        <f t="shared" ca="1" si="30"/>
        <v>0.48121166979215368</v>
      </c>
      <c r="H57">
        <f t="shared" ca="1" si="30"/>
        <v>0.97604994936028389</v>
      </c>
      <c r="I57">
        <f t="shared" ca="1" si="30"/>
        <v>0.64724135576695385</v>
      </c>
      <c r="M57" t="str">
        <f t="shared" ca="1" si="2"/>
        <v>지정 장비</v>
      </c>
      <c r="N57" t="str">
        <f t="shared" ca="1" si="3"/>
        <v>Equip2102</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캐릭터",IF(ISERROR(FIND("지정 캐릭터 LBP",$M57)),0,1)),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IF($O57&lt;=15,1,1+($O57-15)^0.5/8)*CHOOSE(MID($N57,7,1)+1,1,1.25,2)*(VLOOKUP($M57,$AN:$BA,MATCH($AY$1,$AN$1:$BA$1,0),0)+$I57*(VLOOKUP($M57,$AN:$BA,MATCH($AZ$1,$AN$1:$BA$1,0),0)-VLOOKUP($M57,$AN:$BA,MATCH($AY$1,$AN$1:$BA$1,0),0))))),
IF(OR($M57="안 지정 캐릭터 PP 일반등급",$M57="안 지정 캐릭터 PP 영웅등급"),
  IF(AND(OR($B57=10,$B57=11),$M57=OFFSET($M57,-1,0)),OFFSET(R57,-1,0),
    $O57*VLOOKUP($M57,$AN:$BA,MATCH($AX$1,$AN$1:$BA$1,0),0)),
"그외없음")))))))</f>
        <v>1300</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t="shared" ca="1" si="5"/>
        <v>0</v>
      </c>
      <c r="U57" t="s">
        <v>93</v>
      </c>
      <c r="V57">
        <v>1421</v>
      </c>
      <c r="W57">
        <v>9</v>
      </c>
      <c r="X57" t="s">
        <v>129</v>
      </c>
      <c r="Z57">
        <v>900</v>
      </c>
      <c r="AA57" t="str">
        <f t="shared" ca="1" si="6"/>
        <v>uph</v>
      </c>
      <c r="AB57" t="s">
        <v>92</v>
      </c>
      <c r="AC57">
        <v>98994</v>
      </c>
      <c r="AD57">
        <v>14</v>
      </c>
      <c r="AE57" t="s">
        <v>129</v>
      </c>
      <c r="AG57">
        <v>1400</v>
      </c>
      <c r="AH57" t="str">
        <f t="shared" si="7"/>
        <v/>
      </c>
      <c r="AI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IFERROR(VLOOKUP(AC57,[2]ActorTable!$A:$G,MATCH("이름참고",[2]ActorTable!$1:$1,0),0),"캐릭터없음"),
"")))))</f>
        <v/>
      </c>
      <c r="AJ57">
        <v>1</v>
      </c>
      <c r="AK57"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L57" t="str">
        <f t="shared" ca="1" si="8"/>
        <v>{"dy":6,"sl":5,"tp":"uph","vl":"98994","cn":14,"pt":"GO","pr":1400}</v>
      </c>
      <c r="BK57">
        <f ca="1">IF(VLOOKUP($BT57,[1]EquipTable!$1:$1048576,MATCH("업데이트순번",[1]EquipTable!$1:$1,0),0)&lt;=$BN$1,1,0)
*IF(MID(BT57,7,1)="4",0.1,1)</f>
        <v>1</v>
      </c>
      <c r="BL57">
        <f ca="1">IF(VLOOKUP($BT57,[1]EquipTable!$1:$1048576,MATCH("업데이트순번",[1]EquipTable!$1:$1,0),0)&lt;=$BN$1,1,0)
*IF(MID(BT57,7,1)="4",0.1,1)
*IF(AND(MID(BT57,7,1)&lt;&gt;"4",OR(MID(BT57,6,1)="6",MID(BT57,6,1)="7")),3,1)</f>
        <v>1</v>
      </c>
      <c r="BM57">
        <f ca="1">IF(VLOOKUP($BT57,[1]EquipTable!$1:$1048576,MATCH("업데이트순번",[1]EquipTable!$1:$1,0),0)&lt;=$BN$1,1,0)
*IF(MID(BT57,7,1)="4",0.1,1)
*IF(AND(MID(BT57,7,1)&lt;&gt;"4",MID(BT57,6,1)="8"),4,1)</f>
        <v>1</v>
      </c>
      <c r="BN57">
        <f t="shared" ca="1" si="14"/>
        <v>1.3550135501355014E-2</v>
      </c>
      <c r="BO57">
        <f t="shared" ca="1" si="15"/>
        <v>9.4517958412098316E-3</v>
      </c>
      <c r="BP57">
        <f t="shared" ca="1" si="16"/>
        <v>1.0224948875255624E-2</v>
      </c>
      <c r="BQ57">
        <f t="shared" ca="1" si="17"/>
        <v>0.48509485094850974</v>
      </c>
      <c r="BR57">
        <f t="shared" ca="1" si="20"/>
        <v>0.33837429111531186</v>
      </c>
      <c r="BS57">
        <f t="shared" ca="1" si="21"/>
        <v>0.36605316973415108</v>
      </c>
      <c r="BT57" t="str">
        <f ca="1">OFFSET([1]EquipTable!$A$1,ROW()-1,0)</f>
        <v>Equip4102</v>
      </c>
    </row>
    <row r="58" spans="1:72">
      <c r="A58">
        <v>6</v>
      </c>
      <c r="B58">
        <v>6</v>
      </c>
      <c r="C58">
        <f t="shared" si="0"/>
        <v>0</v>
      </c>
      <c r="D58">
        <f t="shared" ca="1" si="30"/>
        <v>0.52039923311907654</v>
      </c>
      <c r="E58">
        <f t="shared" ca="1" si="30"/>
        <v>0.48253210702830029</v>
      </c>
      <c r="F58">
        <f t="shared" ca="1" si="30"/>
        <v>0.59311491188663146</v>
      </c>
      <c r="G58">
        <f t="shared" ca="1" si="30"/>
        <v>3.0470931743884599E-2</v>
      </c>
      <c r="H58">
        <f t="shared" ca="1" si="30"/>
        <v>5.9049702326317455E-2</v>
      </c>
      <c r="I58">
        <f t="shared" ca="1" si="30"/>
        <v>0.8231418246106138</v>
      </c>
      <c r="M58" t="str">
        <f t="shared" ca="1" si="2"/>
        <v>지정 장비</v>
      </c>
      <c r="N58" t="str">
        <f t="shared" ca="1" si="3"/>
        <v>Equip6001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캐릭터",IF(ISERROR(FIND("지정 캐릭터 LBP",$M58)),0,1)),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IF($O58&lt;=15,1,1+($O58-15)^0.5/8)*CHOOSE(MID($N58,7,1)+1,1,1.25,2)*(VLOOKUP($M58,$AN:$BA,MATCH($AY$1,$AN$1:$BA$1,0),0)+$I58*(VLOOKUP($M58,$AN:$BA,MATCH($AZ$1,$AN$1:$BA$1,0),0)-VLOOKUP($M58,$AN:$BA,MATCH($AY$1,$AN$1:$BA$1,0),0))))),
IF(OR($M58="안 지정 캐릭터 PP 일반등급",$M58="안 지정 캐릭터 PP 영웅등급"),
  IF(AND(OR($B58=10,$B58=11),$M58=OFFSET($M58,-1,0)),OFFSET(R58,-1,0),
    $O58*VLOOKUP($M58,$AN:$BA,MATCH($AX$1,$AN$1:$BA$1,0),0)),
"그외없음")))))))</f>
        <v>2200</v>
      </c>
      <c r="S58" t="str">
        <f ca="1">IF(OR(ISNUMBER(N58),N58="삭제"),"",
IF(LEFT(N58,5)="Equip",
  IF($BN$1&lt;VLOOKUP(N58,[1]EquipTable!$1:$1048576,MATCH("업데이트순번",[1]EquipTable!$1:$1,0),0),"업데이트순번이상",""),
IF(LEFT(N58,5)="Actor",
  IF($BW$1&lt;VLOOKUP(N58,[2]ActorTable!$1:$1048576,MATCH("업데이트순번",[2]ActorTable!$1:$1,0),0),"업데이트순번이상",""),
"그외없음")))</f>
        <v/>
      </c>
      <c r="T58">
        <f t="shared" ca="1" si="5"/>
        <v>0</v>
      </c>
      <c r="U58" t="s">
        <v>83</v>
      </c>
      <c r="V58" t="s">
        <v>284</v>
      </c>
      <c r="W58">
        <v>1</v>
      </c>
      <c r="X58" t="s">
        <v>129</v>
      </c>
      <c r="Z58">
        <v>3500</v>
      </c>
      <c r="AA58" t="str">
        <f t="shared" ca="1" si="6"/>
        <v>fe</v>
      </c>
      <c r="AB58" t="s">
        <v>83</v>
      </c>
      <c r="AC58" t="s">
        <v>190</v>
      </c>
      <c r="AD58">
        <v>1</v>
      </c>
      <c r="AE58" t="s">
        <v>129</v>
      </c>
      <c r="AG58">
        <v>3200</v>
      </c>
      <c r="AH58" t="str">
        <f t="shared" si="7"/>
        <v/>
      </c>
      <c r="AI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IFERROR(VLOOKUP(AC58,[2]ActorTable!$A:$G,MATCH("이름참고",[2]ActorTable!$1:$1,0),0),"캐릭터없음"),
"")))))</f>
        <v>버블 블래스터</v>
      </c>
      <c r="AJ58">
        <v>1</v>
      </c>
      <c r="AK58"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L58" t="str">
        <f t="shared" ca="1" si="8"/>
        <v>{"dy":6,"sl":6,"tp":"fe","vl":"Equip6102","cn":1,"pt":"GO","pr":3200}</v>
      </c>
      <c r="BK58">
        <f ca="1">IF(VLOOKUP($BT58,[1]EquipTable!$1:$1048576,MATCH("업데이트순번",[1]EquipTable!$1:$1,0),0)&lt;=$BN$1,1,0)
*IF(MID(BT58,7,1)="4",0.1,1)</f>
        <v>1</v>
      </c>
      <c r="BL58">
        <f ca="1">IF(VLOOKUP($BT58,[1]EquipTable!$1:$1048576,MATCH("업데이트순번",[1]EquipTable!$1:$1,0),0)&lt;=$BN$1,1,0)
*IF(MID(BT58,7,1)="4",0.1,1)
*IF(AND(MID(BT58,7,1)&lt;&gt;"4",OR(MID(BT58,6,1)="6",MID(BT58,6,1)="7")),3,1)</f>
        <v>1</v>
      </c>
      <c r="BM58">
        <f ca="1">IF(VLOOKUP($BT58,[1]EquipTable!$1:$1048576,MATCH("업데이트순번",[1]EquipTable!$1:$1,0),0)&lt;=$BN$1,1,0)
*IF(MID(BT58,7,1)="4",0.1,1)
*IF(AND(MID(BT58,7,1)&lt;&gt;"4",MID(BT58,6,1)="8"),4,1)</f>
        <v>1</v>
      </c>
      <c r="BN58">
        <f t="shared" ca="1" si="14"/>
        <v>1.3550135501355014E-2</v>
      </c>
      <c r="BO58">
        <f t="shared" ca="1" si="15"/>
        <v>9.4517958412098316E-3</v>
      </c>
      <c r="BP58">
        <f t="shared" ca="1" si="16"/>
        <v>1.0224948875255624E-2</v>
      </c>
      <c r="BQ58">
        <f t="shared" ca="1" si="17"/>
        <v>0.49864498644986477</v>
      </c>
      <c r="BR58">
        <f t="shared" ca="1" si="20"/>
        <v>0.34782608695652167</v>
      </c>
      <c r="BS58">
        <f t="shared" ca="1" si="21"/>
        <v>0.37627811860940669</v>
      </c>
      <c r="BT58" t="str">
        <f ca="1">OFFSET([1]EquipTable!$A$1,ROW()-1,0)</f>
        <v>Equip4201</v>
      </c>
    </row>
    <row r="59" spans="1:72">
      <c r="A59">
        <v>6</v>
      </c>
      <c r="B59">
        <v>7</v>
      </c>
      <c r="C59">
        <f t="shared" si="0"/>
        <v>0</v>
      </c>
      <c r="D59">
        <f t="shared" ca="1" si="30"/>
        <v>0.18602828374389235</v>
      </c>
      <c r="E59">
        <f t="shared" ca="1" si="30"/>
        <v>0.28116492800656345</v>
      </c>
      <c r="F59">
        <f t="shared" ca="1" si="30"/>
        <v>0.19471104984365584</v>
      </c>
      <c r="G59">
        <f t="shared" ca="1" si="30"/>
        <v>0.13912734467684174</v>
      </c>
      <c r="H59">
        <f t="shared" ca="1" si="30"/>
        <v>0.69354338408987493</v>
      </c>
      <c r="I59">
        <f t="shared" ca="1" si="30"/>
        <v>0.85041706771009951</v>
      </c>
      <c r="M59" t="str">
        <f t="shared" ca="1" si="2"/>
        <v>지정 장비</v>
      </c>
      <c r="N59" t="str">
        <f t="shared" ca="1" si="3"/>
        <v>Equip3101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캐릭터",IF(ISERROR(FIND("지정 캐릭터 LBP",$M59)),0,1)),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IF($O59&lt;=15,1,1+($O59-15)^0.5/8)*CHOOSE(MID($N59,7,1)+1,1,1.25,2)*(VLOOKUP($M59,$AN:$BA,MATCH($AY$1,$AN$1:$BA$1,0),0)+$I59*(VLOOKUP($M59,$AN:$BA,MATCH($AZ$1,$AN$1:$BA$1,0),0)-VLOOKUP($M59,$AN:$BA,MATCH($AY$1,$AN$1:$BA$1,0),0))))),
IF(OR($M59="안 지정 캐릭터 PP 일반등급",$M59="안 지정 캐릭터 PP 영웅등급"),
  IF(AND(OR($B59=10,$B59=11),$M59=OFFSET($M59,-1,0)),OFFSET(R59,-1,0),
    $O59*VLOOKUP($M59,$AN:$BA,MATCH($AX$1,$AN$1:$BA$1,0),0)),
"그외없음")))))))</f>
        <v>1500</v>
      </c>
      <c r="S59" t="str">
        <f ca="1">IF(OR(ISNUMBER(N59),N59="삭제"),"",
IF(LEFT(N59,5)="Equip",
  IF($BN$1&lt;VLOOKUP(N59,[1]EquipTable!$1:$1048576,MATCH("업데이트순번",[1]EquipTable!$1:$1,0),0),"업데이트순번이상",""),
IF(LEFT(N59,5)="Actor",
  IF($BW$1&lt;VLOOKUP(N59,[2]ActorTable!$1:$1048576,MATCH("업데이트순번",[2]ActorTable!$1:$1,0),0),"업데이트순번이상",""),
"그외없음")))</f>
        <v/>
      </c>
      <c r="T59">
        <f t="shared" ca="1" si="5"/>
        <v>0</v>
      </c>
      <c r="U59" t="s">
        <v>83</v>
      </c>
      <c r="V59" t="s">
        <v>187</v>
      </c>
      <c r="W59">
        <v>1</v>
      </c>
      <c r="X59" t="s">
        <v>133</v>
      </c>
      <c r="Z59">
        <v>40</v>
      </c>
      <c r="AA59" t="str">
        <f t="shared" ca="1" si="6"/>
        <v>fe</v>
      </c>
      <c r="AB59" t="s">
        <v>83</v>
      </c>
      <c r="AC59" t="s">
        <v>187</v>
      </c>
      <c r="AD59">
        <v>1</v>
      </c>
      <c r="AE59" t="s">
        <v>129</v>
      </c>
      <c r="AG59">
        <v>28900</v>
      </c>
      <c r="AH59" t="str">
        <f t="shared" si="7"/>
        <v/>
      </c>
      <c r="AI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IFERROR(VLOOKUP(AC59,[2]ActorTable!$A:$G,MATCH("이름참고",[2]ActorTable!$1:$1,0),0),"캐릭터없음"),
"")))))</f>
        <v>붉은 보석 대검</v>
      </c>
      <c r="AJ59">
        <v>1</v>
      </c>
      <c r="AK59"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L59" t="str">
        <f t="shared" ca="1" si="8"/>
        <v>{"dy":6,"sl":7,"tp":"fe","vl":"Equip8201","cn":1,"pt":"GO","pr":28900}</v>
      </c>
      <c r="BK59">
        <f ca="1">IF(VLOOKUP($BT59,[1]EquipTable!$1:$1048576,MATCH("업데이트순번",[1]EquipTable!$1:$1,0),0)&lt;=$BN$1,1,0)
*IF(MID(BT59,7,1)="4",0.1,1)</f>
        <v>1</v>
      </c>
      <c r="BL59">
        <f ca="1">IF(VLOOKUP($BT59,[1]EquipTable!$1:$1048576,MATCH("업데이트순번",[1]EquipTable!$1:$1,0),0)&lt;=$BN$1,1,0)
*IF(MID(BT59,7,1)="4",0.1,1)
*IF(AND(MID(BT59,7,1)&lt;&gt;"4",OR(MID(BT59,6,1)="6",MID(BT59,6,1)="7")),3,1)</f>
        <v>1</v>
      </c>
      <c r="BM59">
        <f ca="1">IF(VLOOKUP($BT59,[1]EquipTable!$1:$1048576,MATCH("업데이트순번",[1]EquipTable!$1:$1,0),0)&lt;=$BN$1,1,0)
*IF(MID(BT59,7,1)="4",0.1,1)
*IF(AND(MID(BT59,7,1)&lt;&gt;"4",MID(BT59,6,1)="8"),4,1)</f>
        <v>1</v>
      </c>
      <c r="BN59">
        <f t="shared" ca="1" si="14"/>
        <v>1.3550135501355014E-2</v>
      </c>
      <c r="BO59">
        <f t="shared" ca="1" si="15"/>
        <v>9.4517958412098316E-3</v>
      </c>
      <c r="BP59">
        <f t="shared" ca="1" si="16"/>
        <v>1.0224948875255624E-2</v>
      </c>
      <c r="BQ59">
        <f t="shared" ca="1" si="17"/>
        <v>0.51219512195121975</v>
      </c>
      <c r="BR59">
        <f t="shared" ca="1" si="20"/>
        <v>0.35727788279773148</v>
      </c>
      <c r="BS59">
        <f t="shared" ca="1" si="21"/>
        <v>0.38650306748466229</v>
      </c>
      <c r="BT59" t="str">
        <f ca="1">OFFSET([1]EquipTable!$A$1,ROW()-1,0)</f>
        <v>Equip4202</v>
      </c>
    </row>
    <row r="60" spans="1:72">
      <c r="A60">
        <v>6</v>
      </c>
      <c r="B60">
        <v>8</v>
      </c>
      <c r="C60">
        <f t="shared" si="0"/>
        <v>0</v>
      </c>
      <c r="D60">
        <f t="shared" ca="1" si="30"/>
        <v>7.4133882978833499E-2</v>
      </c>
      <c r="E60">
        <f t="shared" ca="1" si="30"/>
        <v>0.45270213715420415</v>
      </c>
      <c r="F60">
        <f t="shared" ca="1" si="30"/>
        <v>0.95876256596988474</v>
      </c>
      <c r="G60">
        <f t="shared" ca="1" si="30"/>
        <v>8.5439070049886823E-2</v>
      </c>
      <c r="H60">
        <f t="shared" ca="1" si="30"/>
        <v>0.54741483774685584</v>
      </c>
      <c r="I60">
        <f t="shared" ca="1" si="30"/>
        <v>0.87463484512624012</v>
      </c>
      <c r="J60" t="s">
        <v>87</v>
      </c>
      <c r="K60" t="s">
        <v>222</v>
      </c>
      <c r="L60">
        <v>90</v>
      </c>
      <c r="M60" t="str">
        <f t="shared" si="2"/>
        <v>지정 캐릭터 PP</v>
      </c>
      <c r="N60" t="str">
        <f t="shared" ca="1" si="3"/>
        <v>Actor0201</v>
      </c>
      <c r="O60">
        <f t="shared" ca="1" si="4"/>
        <v>90</v>
      </c>
      <c r="P60" t="str">
        <f>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DI</v>
      </c>
      <c r="Q60">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INT($O60*VLOOKUP($M60,$AN:$BA,MATCH($AX$1,$AN$1:$BA$1,0),0)*IF($O60&lt;=15,1,1+($O60-15)^0.5/8)*CHOOSE(MID($N60,7,1)+1,1,1.25,2))),
"그외없음")))))))</f>
        <v>117</v>
      </c>
      <c r="R60">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캐릭터",IF(ISERROR(FIND("지정 캐릭터 LBP",$M60)),0,1)),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IF($O60&lt;=15,1,1+($O60-15)^0.5/8)*CHOOSE(MID($N60,7,1)+1,1,1.25,2)*(VLOOKUP($M60,$AN:$BA,MATCH($AY$1,$AN$1:$BA$1,0),0)+$I60*(VLOOKUP($M60,$AN:$BA,MATCH($AZ$1,$AN$1:$BA$1,0),0)-VLOOKUP($M60,$AN:$BA,MATCH($AY$1,$AN$1:$BA$1,0),0))))),
IF(OR($M60="안 지정 캐릭터 PP 일반등급",$M60="안 지정 캐릭터 PP 영웅등급"),
  IF(AND(OR($B60=10,$B60=11),$M60=OFFSET($M60,-1,0)),OFFSET(R60,-1,0),
    $O60*VLOOKUP($M60,$AN:$BA,MATCH($AX$1,$AN$1:$BA$1,0),0)),
"그외없음")))))))</f>
        <v>102</v>
      </c>
      <c r="S60" t="str">
        <f ca="1">IF(OR(ISNUMBER(N60),N60="삭제"),"",
IF(LEFT(N60,5)="Equip",
  IF($BN$1&lt;VLOOKUP(N60,[1]EquipTable!$1:$1048576,MATCH("업데이트순번",[1]EquipTable!$1:$1,0),0),"업데이트순번이상",""),
IF(LEFT(N60,5)="Actor",
  IF($BW$1&lt;VLOOKUP(N60,[2]ActorTable!$1:$1048576,MATCH("업데이트순번",[2]ActorTable!$1:$1,0),0),"업데이트순번이상",""),
"그외없음")))</f>
        <v/>
      </c>
      <c r="T60">
        <f t="shared" ca="1" si="5"/>
        <v>1</v>
      </c>
      <c r="U60" t="s">
        <v>87</v>
      </c>
      <c r="V60" t="s">
        <v>223</v>
      </c>
      <c r="W60">
        <v>46</v>
      </c>
      <c r="X60" t="s">
        <v>133</v>
      </c>
      <c r="Y60">
        <v>14</v>
      </c>
      <c r="Z60">
        <v>35</v>
      </c>
      <c r="AA60" t="str">
        <f t="shared" ca="1" si="6"/>
        <v>fp</v>
      </c>
      <c r="AB60" t="s">
        <v>87</v>
      </c>
      <c r="AC60" t="s">
        <v>223</v>
      </c>
      <c r="AD60">
        <v>90</v>
      </c>
      <c r="AE60" t="s">
        <v>133</v>
      </c>
      <c r="AF60">
        <v>117</v>
      </c>
      <c r="AG60">
        <v>99</v>
      </c>
      <c r="AH60" t="str">
        <f t="shared" si="7"/>
        <v/>
      </c>
      <c r="AI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IFERROR(VLOOKUP(AC60,[2]ActorTable!$A:$G,MATCH("이름참고",[2]ActorTable!$1:$1,0),0),"캐릭터없음"),
"")))))</f>
        <v>간파울</v>
      </c>
      <c r="AJ60">
        <v>1</v>
      </c>
      <c r="AK60"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v>
      </c>
      <c r="AL60" t="str">
        <f t="shared" ca="1" si="8"/>
        <v>{"dy":6,"sl":8,"tp":"fp","vl":"Actor0201","cn":90,"pt":"DI","pp":117,"pr":99}</v>
      </c>
      <c r="BK60">
        <f ca="1">IF(VLOOKUP($BT60,[1]EquipTable!$1:$1048576,MATCH("업데이트순번",[1]EquipTable!$1:$1,0),0)&lt;=$BN$1,1,0)
*IF(MID(BT60,7,1)="4",0.1,1)</f>
        <v>1</v>
      </c>
      <c r="BL60">
        <f ca="1">IF(VLOOKUP($BT60,[1]EquipTable!$1:$1048576,MATCH("업데이트순번",[1]EquipTable!$1:$1,0),0)&lt;=$BN$1,1,0)
*IF(MID(BT60,7,1)="4",0.1,1)
*IF(AND(MID(BT60,7,1)&lt;&gt;"4",OR(MID(BT60,6,1)="6",MID(BT60,6,1)="7")),3,1)</f>
        <v>1</v>
      </c>
      <c r="BM60">
        <f ca="1">IF(VLOOKUP($BT60,[1]EquipTable!$1:$1048576,MATCH("업데이트순번",[1]EquipTable!$1:$1,0),0)&lt;=$BN$1,1,0)
*IF(MID(BT60,7,1)="4",0.1,1)
*IF(AND(MID(BT60,7,1)&lt;&gt;"4",MID(BT60,6,1)="8"),4,1)</f>
        <v>1</v>
      </c>
      <c r="BN60">
        <f t="shared" ca="1" si="14"/>
        <v>1.3550135501355014E-2</v>
      </c>
      <c r="BO60">
        <f t="shared" ca="1" si="15"/>
        <v>9.4517958412098316E-3</v>
      </c>
      <c r="BP60">
        <f t="shared" ca="1" si="16"/>
        <v>1.0224948875255624E-2</v>
      </c>
      <c r="BQ60">
        <f t="shared" ca="1" si="17"/>
        <v>0.52574525745257472</v>
      </c>
      <c r="BR60">
        <f t="shared" ca="1" si="20"/>
        <v>0.36672967863894129</v>
      </c>
      <c r="BS60">
        <f t="shared" ca="1" si="21"/>
        <v>0.39672801635991789</v>
      </c>
      <c r="BT60" t="str">
        <f ca="1">OFFSET([1]EquipTable!$A$1,ROW()-1,0)</f>
        <v>Equip4301</v>
      </c>
    </row>
    <row r="61" spans="1:72">
      <c r="A61">
        <v>6</v>
      </c>
      <c r="B61">
        <v>9</v>
      </c>
      <c r="C61">
        <f t="shared" si="0"/>
        <v>0</v>
      </c>
      <c r="D61">
        <f t="shared" ca="1" si="30"/>
        <v>0.47035908321250175</v>
      </c>
      <c r="E61">
        <f t="shared" ca="1" si="30"/>
        <v>0.36925665976987987</v>
      </c>
      <c r="F61">
        <f t="shared" ca="1" si="30"/>
        <v>0.80423354909625644</v>
      </c>
      <c r="G61">
        <f t="shared" ca="1" si="30"/>
        <v>0.96870192460895432</v>
      </c>
      <c r="H61">
        <f t="shared" ca="1" si="30"/>
        <v>0.54916533168770554</v>
      </c>
      <c r="I61">
        <f t="shared" ca="1" si="30"/>
        <v>0.33892047334996545</v>
      </c>
      <c r="J61" t="s">
        <v>91</v>
      </c>
      <c r="M61" t="str">
        <f t="shared" si="2"/>
        <v>안 지정 캐릭터 영웅등급</v>
      </c>
      <c r="N61">
        <f t="shared" ca="1" si="3"/>
        <v>36925</v>
      </c>
      <c r="O61">
        <f t="shared" ca="1" si="4"/>
        <v>1</v>
      </c>
      <c r="P61" t="str">
        <f>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DI</v>
      </c>
      <c r="Q61">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INT($O61*VLOOKUP($M61,$AN:$BA,MATCH($AX$1,$AN$1:$BA$1,0),0)*IF($O61&lt;=15,1,1+($O61-15)^0.5/8)*CHOOSE(MID($N61,7,1)+1,1,1.25,2))),
"그외없음")))))))</f>
        <v>206</v>
      </c>
      <c r="R61">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캐릭터",IF(ISERROR(FIND("지정 캐릭터 LBP",$M61)),0,1)),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IF($O61&lt;=15,1,1+($O61-15)^0.5/8)*CHOOSE(MID($N61,7,1)+1,1,1.25,2)*(VLOOKUP($M61,$AN:$BA,MATCH($AY$1,$AN$1:$BA$1,0),0)+$I61*(VLOOKUP($M61,$AN:$BA,MATCH($AZ$1,$AN$1:$BA$1,0),0)-VLOOKUP($M61,$AN:$BA,MATCH($AY$1,$AN$1:$BA$1,0),0))))),
IF(OR($M61="안 지정 캐릭터 PP 일반등급",$M61="안 지정 캐릭터 PP 영웅등급"),
  IF(AND(OR($B61=10,$B61=11),$M61=OFFSET($M61,-1,0)),OFFSET(R61,-1,0),
    $O61*VLOOKUP($M61,$AN:$BA,MATCH($AX$1,$AN$1:$BA$1,0),0)),
"그외없음")))))))</f>
        <v>139</v>
      </c>
      <c r="S61" t="str">
        <f ca="1">IF(OR(ISNUMBER(N61),N61="삭제"),"",
IF(LEFT(N61,5)="Equip",
  IF($BN$1&lt;VLOOKUP(N61,[1]EquipTable!$1:$1048576,MATCH("업데이트순번",[1]EquipTable!$1:$1,0),0),"업데이트순번이상",""),
IF(LEFT(N61,5)="Actor",
  IF($BW$1&lt;VLOOKUP(N61,[2]ActorTable!$1:$1048576,MATCH("업데이트순번",[2]ActorTable!$1:$1,0),0),"업데이트순번이상",""),
"그외없음")))</f>
        <v/>
      </c>
      <c r="T61">
        <f t="shared" ca="1" si="5"/>
        <v>0</v>
      </c>
      <c r="U61" t="s">
        <v>91</v>
      </c>
      <c r="V61">
        <v>10817</v>
      </c>
      <c r="W61">
        <v>1</v>
      </c>
      <c r="X61" t="s">
        <v>133</v>
      </c>
      <c r="Y61">
        <v>206</v>
      </c>
      <c r="Z61">
        <v>175</v>
      </c>
      <c r="AA61" t="str">
        <f t="shared" ca="1" si="6"/>
        <v>uch</v>
      </c>
      <c r="AB61" t="s">
        <v>91</v>
      </c>
      <c r="AC61">
        <v>52719</v>
      </c>
      <c r="AD61">
        <v>1</v>
      </c>
      <c r="AE61" t="s">
        <v>133</v>
      </c>
      <c r="AF61">
        <v>205</v>
      </c>
      <c r="AG61">
        <v>159</v>
      </c>
      <c r="AH61" t="str">
        <f t="shared" si="7"/>
        <v/>
      </c>
      <c r="AI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IFERROR(VLOOKUP(AC61,[2]ActorTable!$A:$G,MATCH("이름참고",[2]ActorTable!$1:$1,0),0),"캐릭터없음"),
"")))))</f>
        <v/>
      </c>
      <c r="AJ61">
        <v>1</v>
      </c>
      <c r="AK61"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v>
      </c>
      <c r="AL61" t="str">
        <f t="shared" ca="1" si="8"/>
        <v>{"dy":6,"sl":9,"tp":"uch","vl":"52719","cn":1,"pt":"DI","pp":205,"pr":159}</v>
      </c>
      <c r="BK61">
        <f ca="1">IF(VLOOKUP($BT61,[1]EquipTable!$1:$1048576,MATCH("업데이트순번",[1]EquipTable!$1:$1,0),0)&lt;=$BN$1,1,0)
*IF(MID(BT61,7,1)="4",0.1,1)</f>
        <v>1</v>
      </c>
      <c r="BL61">
        <f ca="1">IF(VLOOKUP($BT61,[1]EquipTable!$1:$1048576,MATCH("업데이트순번",[1]EquipTable!$1:$1,0),0)&lt;=$BN$1,1,0)
*IF(MID(BT61,7,1)="4",0.1,1)
*IF(AND(MID(BT61,7,1)&lt;&gt;"4",OR(MID(BT61,6,1)="6",MID(BT61,6,1)="7")),3,1)</f>
        <v>1</v>
      </c>
      <c r="BM61">
        <f ca="1">IF(VLOOKUP($BT61,[1]EquipTable!$1:$1048576,MATCH("업데이트순번",[1]EquipTable!$1:$1,0),0)&lt;=$BN$1,1,0)
*IF(MID(BT61,7,1)="4",0.1,1)
*IF(AND(MID(BT61,7,1)&lt;&gt;"4",MID(BT61,6,1)="8"),4,1)</f>
        <v>1</v>
      </c>
      <c r="BN61">
        <f t="shared" ca="1" si="14"/>
        <v>1.3550135501355014E-2</v>
      </c>
      <c r="BO61">
        <f t="shared" ca="1" si="15"/>
        <v>9.4517958412098316E-3</v>
      </c>
      <c r="BP61">
        <f t="shared" ca="1" si="16"/>
        <v>1.0224948875255624E-2</v>
      </c>
      <c r="BQ61">
        <f t="shared" ca="1" si="17"/>
        <v>0.5392953929539297</v>
      </c>
      <c r="BR61">
        <f t="shared" ca="1" si="20"/>
        <v>0.3761814744801511</v>
      </c>
      <c r="BS61">
        <f t="shared" ca="1" si="21"/>
        <v>0.40695296523517349</v>
      </c>
      <c r="BT61" t="str">
        <f ca="1">OFFSET([1]EquipTable!$A$1,ROW()-1,0)</f>
        <v>Equip4302</v>
      </c>
    </row>
    <row r="62" spans="1:72">
      <c r="A62">
        <v>7</v>
      </c>
      <c r="B62">
        <v>0</v>
      </c>
      <c r="C62">
        <f t="shared" si="0"/>
        <v>0</v>
      </c>
      <c r="D62">
        <f t="shared" ref="D62:I71" ca="1" si="31">RAND()</f>
        <v>2.7602331002964831E-2</v>
      </c>
      <c r="E62">
        <f t="shared" ca="1" si="31"/>
        <v>0.43055371585298019</v>
      </c>
      <c r="F62">
        <f t="shared" ca="1" si="31"/>
        <v>0.50020587800342531</v>
      </c>
      <c r="G62">
        <f t="shared" ca="1" si="31"/>
        <v>0.7397054745039503</v>
      </c>
      <c r="H62">
        <f t="shared" ca="1" si="31"/>
        <v>0.93046168111852778</v>
      </c>
      <c r="I62">
        <f t="shared" ca="1" si="31"/>
        <v>0.62070996106091725</v>
      </c>
      <c r="M62" t="str">
        <f t="shared" ca="1" si="2"/>
        <v>지정 장비</v>
      </c>
      <c r="N62" t="str">
        <f t="shared" ca="1" si="3"/>
        <v>Equip3302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캐릭터",IF(ISERROR(FIND("지정 캐릭터 LBP",$M62)),0,1)),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IF($O62&lt;=15,1,1+($O62-15)^0.5/8)*CHOOSE(MID($N62,7,1)+1,1,1.25,2)*(VLOOKUP($M62,$AN:$BA,MATCH($AY$1,$AN$1:$BA$1,0),0)+$I62*(VLOOKUP($M62,$AN:$BA,MATCH($AZ$1,$AN$1:$BA$1,0),0)-VLOOKUP($M62,$AN:$BA,MATCH($AY$1,$AN$1:$BA$1,0),0))))),
IF(OR($M62="안 지정 캐릭터 PP 일반등급",$M62="안 지정 캐릭터 PP 영웅등급"),
  IF(AND(OR($B62=10,$B62=11),$M62=OFFSET($M62,-1,0)),OFFSET(R62,-1,0),
    $O62*VLOOKUP($M62,$AN:$BA,MATCH($AX$1,$AN$1:$BA$1,0),0)),
"그외없음")))))))</f>
        <v>7600</v>
      </c>
      <c r="S62" t="str">
        <f ca="1">IF(OR(ISNUMBER(N62),N62="삭제"),"",
IF(LEFT(N62,5)="Equip",
  IF($BN$1&lt;VLOOKUP(N62,[1]EquipTable!$1:$1048576,MATCH("업데이트순번",[1]EquipTable!$1:$1,0),0),"업데이트순번이상",""),
IF(LEFT(N62,5)="Actor",
  IF($BW$1&lt;VLOOKUP(N62,[2]ActorTable!$1:$1048576,MATCH("업데이트순번",[2]ActorTable!$1:$1,0),0),"업데이트순번이상",""),
"그외없음")))</f>
        <v/>
      </c>
      <c r="T62">
        <f t="shared" ca="1" si="5"/>
        <v>0</v>
      </c>
      <c r="U62" t="s">
        <v>83</v>
      </c>
      <c r="V62" t="s">
        <v>265</v>
      </c>
      <c r="W62">
        <v>1</v>
      </c>
      <c r="X62" t="s">
        <v>129</v>
      </c>
      <c r="Z62">
        <v>7500</v>
      </c>
      <c r="AA62" t="str">
        <f t="shared" ca="1" si="6"/>
        <v>bh</v>
      </c>
      <c r="AB62" t="s">
        <v>85</v>
      </c>
      <c r="AD62">
        <v>1</v>
      </c>
      <c r="AE62" t="s">
        <v>133</v>
      </c>
      <c r="AG62">
        <v>149</v>
      </c>
      <c r="AH62" t="str">
        <f t="shared" si="7"/>
        <v/>
      </c>
      <c r="AI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IFERROR(VLOOKUP(AC62,[2]ActorTable!$A:$G,MATCH("이름참고",[2]ActorTable!$1:$1,0),0),"캐릭터없음"),
"")))))</f>
        <v/>
      </c>
      <c r="AJ62">
        <v>1</v>
      </c>
      <c r="AK62"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v>
      </c>
      <c r="AL62" t="str">
        <f t="shared" ca="1" si="8"/>
        <v>{"dy":7,"sl":0,"tp":"bh","cn":1,"pt":"DI","pr":149}</v>
      </c>
      <c r="BK62">
        <f ca="1">IF(VLOOKUP($BT62,[1]EquipTable!$1:$1048576,MATCH("업데이트순번",[1]EquipTable!$1:$1,0),0)&lt;=$BN$1,1,0)
*IF(MID(BT62,7,1)="4",0.1,1)</f>
        <v>0.1</v>
      </c>
      <c r="BL62">
        <f ca="1">IF(VLOOKUP($BT62,[1]EquipTable!$1:$1048576,MATCH("업데이트순번",[1]EquipTable!$1:$1,0),0)&lt;=$BN$1,1,0)
*IF(MID(BT62,7,1)="4",0.1,1)
*IF(AND(MID(BT62,7,1)&lt;&gt;"4",OR(MID(BT62,6,1)="6",MID(BT62,6,1)="7")),3,1)</f>
        <v>0.1</v>
      </c>
      <c r="BM62">
        <f ca="1">IF(VLOOKUP($BT62,[1]EquipTable!$1:$1048576,MATCH("업데이트순번",[1]EquipTable!$1:$1,0),0)&lt;=$BN$1,1,0)
*IF(MID(BT62,7,1)="4",0.1,1)
*IF(AND(MID(BT62,7,1)&lt;&gt;"4",MID(BT62,6,1)="8"),4,1)</f>
        <v>0.1</v>
      </c>
      <c r="BN62">
        <f t="shared" ca="1" si="14"/>
        <v>1.3550135501355016E-3</v>
      </c>
      <c r="BO62">
        <f t="shared" ca="1" si="15"/>
        <v>9.4517958412098323E-4</v>
      </c>
      <c r="BP62">
        <f t="shared" ca="1" si="16"/>
        <v>1.0224948875255625E-3</v>
      </c>
      <c r="BQ62">
        <f t="shared" ca="1" si="17"/>
        <v>0.55284552845528467</v>
      </c>
      <c r="BR62">
        <f t="shared" ca="1" si="20"/>
        <v>0.38563327032136091</v>
      </c>
      <c r="BS62">
        <f t="shared" ca="1" si="21"/>
        <v>0.41717791411042909</v>
      </c>
      <c r="BT62" t="str">
        <f ca="1">OFFSET([1]EquipTable!$A$1,ROW()-1,0)</f>
        <v>Equip4401</v>
      </c>
    </row>
    <row r="63" spans="1:72">
      <c r="A63">
        <v>7</v>
      </c>
      <c r="B63">
        <v>1</v>
      </c>
      <c r="C63">
        <f t="shared" si="0"/>
        <v>0</v>
      </c>
      <c r="D63">
        <f t="shared" ca="1" si="31"/>
        <v>0.71140679342147906</v>
      </c>
      <c r="E63">
        <f t="shared" ca="1" si="31"/>
        <v>0.96114610377057519</v>
      </c>
      <c r="F63">
        <f t="shared" ca="1" si="31"/>
        <v>0.69225327725026631</v>
      </c>
      <c r="G63">
        <f t="shared" ca="1" si="31"/>
        <v>0.49076737642604074</v>
      </c>
      <c r="H63">
        <f t="shared" ca="1" si="31"/>
        <v>0.78300380038521666</v>
      </c>
      <c r="I63">
        <f t="shared" ca="1" si="31"/>
        <v>8.1793819638575904E-3</v>
      </c>
      <c r="M63" t="str">
        <f t="shared" ca="1" si="2"/>
        <v>지정 장비</v>
      </c>
      <c r="N63" t="str">
        <f t="shared" ca="1" si="3"/>
        <v>Equip8202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캐릭터",IF(ISERROR(FIND("지정 캐릭터 LBP",$M63)),0,1)),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IF($O63&lt;=15,1,1+($O63-15)^0.5/8)*CHOOSE(MID($N63,7,1)+1,1,1.25,2)*(VLOOKUP($M63,$AN:$BA,MATCH($AY$1,$AN$1:$BA$1,0),0)+$I63*(VLOOKUP($M63,$AN:$BA,MATCH($AZ$1,$AN$1:$BA$1,0),0)-VLOOKUP($M63,$AN:$BA,MATCH($AY$1,$AN$1:$BA$1,0),0))))),
IF(OR($M63="안 지정 캐릭터 PP 일반등급",$M63="안 지정 캐릭터 PP 영웅등급"),
  IF(AND(OR($B63=10,$B63=11),$M63=OFFSET($M63,-1,0)),OFFSET(R63,-1,0),
    $O63*VLOOKUP($M63,$AN:$BA,MATCH($AX$1,$AN$1:$BA$1,0),0)),
"그외없음")))))))</f>
        <v>36</v>
      </c>
      <c r="S63" t="str">
        <f ca="1">IF(OR(ISNUMBER(N63),N63="삭제"),"",
IF(LEFT(N63,5)="Equip",
  IF($BN$1&lt;VLOOKUP(N63,[1]EquipTable!$1:$1048576,MATCH("업데이트순번",[1]EquipTable!$1:$1,0),0),"업데이트순번이상",""),
IF(LEFT(N63,5)="Actor",
  IF($BW$1&lt;VLOOKUP(N63,[2]ActorTable!$1:$1048576,MATCH("업데이트순번",[2]ActorTable!$1:$1,0),0),"업데이트순번이상",""),
"그외없음")))</f>
        <v/>
      </c>
      <c r="T63">
        <f t="shared" ca="1" si="5"/>
        <v>0</v>
      </c>
      <c r="U63" t="s">
        <v>83</v>
      </c>
      <c r="V63" t="s">
        <v>294</v>
      </c>
      <c r="W63">
        <v>1</v>
      </c>
      <c r="X63" t="s">
        <v>129</v>
      </c>
      <c r="Z63">
        <v>7500</v>
      </c>
      <c r="AA63" t="str">
        <f t="shared" ca="1" si="6"/>
        <v>fe</v>
      </c>
      <c r="AB63" t="s">
        <v>83</v>
      </c>
      <c r="AC63" t="s">
        <v>115</v>
      </c>
      <c r="AD63">
        <v>1</v>
      </c>
      <c r="AE63" t="s">
        <v>129</v>
      </c>
      <c r="AG63">
        <v>1000</v>
      </c>
      <c r="AH63" t="str">
        <f t="shared" si="7"/>
        <v/>
      </c>
      <c r="AI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IFERROR(VLOOKUP(AC63,[2]ActorTable!$A:$G,MATCH("이름참고",[2]ActorTable!$1:$1,0),0),"캐릭터없음"),
"")))))</f>
        <v>이국의 무기</v>
      </c>
      <c r="AJ63">
        <v>1</v>
      </c>
      <c r="AK63"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v>
      </c>
      <c r="AL63" t="str">
        <f t="shared" ca="1" si="8"/>
        <v>{"dy":7,"sl":1,"tp":"fe","vl":"Equip0102","cn":1,"pt":"GO","pr":1000}</v>
      </c>
      <c r="BK63">
        <f ca="1">IF(VLOOKUP($BT63,[1]EquipTable!$1:$1048576,MATCH("업데이트순번",[1]EquipTable!$1:$1,0),0)&lt;=$BN$1,1,0)
*IF(MID(BT63,7,1)="4",0.1,1)</f>
        <v>0.1</v>
      </c>
      <c r="BL63">
        <f ca="1">IF(VLOOKUP($BT63,[1]EquipTable!$1:$1048576,MATCH("업데이트순번",[1]EquipTable!$1:$1,0),0)&lt;=$BN$1,1,0)
*IF(MID(BT63,7,1)="4",0.1,1)
*IF(AND(MID(BT63,7,1)&lt;&gt;"4",OR(MID(BT63,6,1)="6",MID(BT63,6,1)="7")),3,1)</f>
        <v>0.1</v>
      </c>
      <c r="BM63">
        <f ca="1">IF(VLOOKUP($BT63,[1]EquipTable!$1:$1048576,MATCH("업데이트순번",[1]EquipTable!$1:$1,0),0)&lt;=$BN$1,1,0)
*IF(MID(BT63,7,1)="4",0.1,1)
*IF(AND(MID(BT63,7,1)&lt;&gt;"4",MID(BT63,6,1)="8"),4,1)</f>
        <v>0.1</v>
      </c>
      <c r="BN63">
        <f t="shared" ca="1" si="14"/>
        <v>1.3550135501355016E-3</v>
      </c>
      <c r="BO63">
        <f t="shared" ca="1" si="15"/>
        <v>9.4517958412098323E-4</v>
      </c>
      <c r="BP63">
        <f t="shared" ca="1" si="16"/>
        <v>1.0224948875255625E-3</v>
      </c>
      <c r="BQ63">
        <f t="shared" ca="1" si="17"/>
        <v>0.55420054200542013</v>
      </c>
      <c r="BR63">
        <f t="shared" ca="1" si="20"/>
        <v>0.3865784499054819</v>
      </c>
      <c r="BS63">
        <f t="shared" ca="1" si="21"/>
        <v>0.41820040899795463</v>
      </c>
      <c r="BT63" t="str">
        <f ca="1">OFFSET([1]EquipTable!$A$1,ROW()-1,0)</f>
        <v>Equip4402</v>
      </c>
    </row>
    <row r="64" spans="1:72">
      <c r="A64">
        <v>7</v>
      </c>
      <c r="B64">
        <v>2</v>
      </c>
      <c r="C64">
        <f t="shared" si="0"/>
        <v>0</v>
      </c>
      <c r="D64">
        <f t="shared" ca="1" si="31"/>
        <v>0.23166976240790194</v>
      </c>
      <c r="E64">
        <f t="shared" ca="1" si="31"/>
        <v>0.70843244162155827</v>
      </c>
      <c r="F64">
        <f t="shared" ca="1" si="31"/>
        <v>0.13724701641848558</v>
      </c>
      <c r="G64">
        <f t="shared" ca="1" si="31"/>
        <v>0.48872233959719202</v>
      </c>
      <c r="H64">
        <f t="shared" ca="1" si="31"/>
        <v>0.11830027120227482</v>
      </c>
      <c r="I64">
        <f t="shared" ca="1" si="31"/>
        <v>0.96418408521178334</v>
      </c>
      <c r="M64" t="str">
        <f t="shared" ca="1" si="2"/>
        <v>안 지정 캐릭터 PP 영웅등급</v>
      </c>
      <c r="N64">
        <f t="shared" ca="1" si="3"/>
        <v>70843</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캐릭터",IF(ISERROR(FIND("지정 캐릭터 LBP",$M64)),0,1)),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IF($O64&lt;=15,1,1+($O64-15)^0.5/8)*CHOOSE(MID($N64,7,1)+1,1,1.25,2)*(VLOOKUP($M64,$AN:$BA,MATCH($AY$1,$AN$1:$BA$1,0),0)+$I64*(VLOOKUP($M64,$AN:$BA,MATCH($AZ$1,$AN$1:$BA$1,0),0)-VLOOKUP($M64,$AN:$BA,MATCH($AY$1,$AN$1:$BA$1,0),0))))),
IF(OR($M64="안 지정 캐릭터 PP 일반등급",$M64="안 지정 캐릭터 PP 영웅등급"),
  IF(AND(OR($B64=10,$B64=11),$M64=OFFSET($M64,-1,0)),OFFSET(R64,-1,0),
    $O64*VLOOKUP($M64,$AN:$BA,MATCH($AX$1,$AN$1:$BA$1,0),0)),
"그외없음")))))))</f>
        <v>1300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t="shared" ca="1" si="5"/>
        <v>0</v>
      </c>
      <c r="U64" t="s">
        <v>92</v>
      </c>
      <c r="V64">
        <v>57538</v>
      </c>
      <c r="W64">
        <v>12</v>
      </c>
      <c r="X64" t="s">
        <v>129</v>
      </c>
      <c r="Z64">
        <v>1200</v>
      </c>
      <c r="AA64" t="str">
        <f t="shared" ca="1" si="6"/>
        <v>uph</v>
      </c>
      <c r="AB64" t="s">
        <v>92</v>
      </c>
      <c r="AC64">
        <v>96249</v>
      </c>
      <c r="AD64">
        <v>14</v>
      </c>
      <c r="AE64" t="s">
        <v>129</v>
      </c>
      <c r="AG64">
        <v>1400</v>
      </c>
      <c r="AH64" t="str">
        <f t="shared" si="7"/>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IFERROR(VLOOKUP(AC64,[2]ActorTable!$A:$G,MATCH("이름참고",[2]ActorTable!$1:$1,0),0),"캐릭터없음"),
"")))))</f>
        <v/>
      </c>
      <c r="AJ64">
        <v>1</v>
      </c>
      <c r="AK64"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v>
      </c>
      <c r="AL64" t="str">
        <f t="shared" ca="1" si="8"/>
        <v>{"dy":7,"sl":2,"tp":"uph","vl":"96249","cn":14,"pt":"GO","pr":1400}</v>
      </c>
      <c r="BK64">
        <f ca="1">IF(VLOOKUP($BT64,[1]EquipTable!$1:$1048576,MATCH("업데이트순번",[1]EquipTable!$1:$1,0),0)&lt;=$BN$1,1,0)
*IF(MID(BT64,7,1)="4",0.1,1)</f>
        <v>0</v>
      </c>
      <c r="BL64">
        <f ca="1">IF(VLOOKUP($BT64,[1]EquipTable!$1:$1048576,MATCH("업데이트순번",[1]EquipTable!$1:$1,0),0)&lt;=$BN$1,1,0)
*IF(MID(BT64,7,1)="4",0.1,1)
*IF(AND(MID(BT64,7,1)&lt;&gt;"4",OR(MID(BT64,6,1)="6",MID(BT64,6,1)="7")),3,1)</f>
        <v>0</v>
      </c>
      <c r="BM64">
        <f ca="1">IF(VLOOKUP($BT64,[1]EquipTable!$1:$1048576,MATCH("업데이트순번",[1]EquipTable!$1:$1,0),0)&lt;=$BN$1,1,0)
*IF(MID(BT64,7,1)="4",0.1,1)
*IF(AND(MID(BT64,7,1)&lt;&gt;"4",MID(BT64,6,1)="8"),4,1)</f>
        <v>0</v>
      </c>
      <c r="BN64">
        <f t="shared" ca="1" si="14"/>
        <v>0</v>
      </c>
      <c r="BO64">
        <f t="shared" ca="1" si="15"/>
        <v>0</v>
      </c>
      <c r="BP64">
        <f t="shared" ca="1" si="16"/>
        <v>0</v>
      </c>
      <c r="BQ64">
        <f t="shared" ca="1" si="17"/>
        <v>0.55555555555555558</v>
      </c>
      <c r="BR64">
        <f t="shared" ca="1" si="20"/>
        <v>0.38752362948960289</v>
      </c>
      <c r="BS64">
        <f t="shared" ca="1" si="21"/>
        <v>0.41922290388548017</v>
      </c>
      <c r="BT64" t="str">
        <f ca="1">OFFSET([1]EquipTable!$A$1,ROW()-1,0)</f>
        <v>Equip4403</v>
      </c>
    </row>
    <row r="65" spans="1:72">
      <c r="A65">
        <v>7</v>
      </c>
      <c r="B65">
        <v>3</v>
      </c>
      <c r="C65">
        <f t="shared" si="0"/>
        <v>0</v>
      </c>
      <c r="D65">
        <f t="shared" ca="1" si="31"/>
        <v>0.11521275872941661</v>
      </c>
      <c r="E65">
        <f t="shared" ca="1" si="31"/>
        <v>0.37898649277820695</v>
      </c>
      <c r="F65">
        <f t="shared" ca="1" si="31"/>
        <v>0.36935568764293514</v>
      </c>
      <c r="G65">
        <f t="shared" ca="1" si="31"/>
        <v>0.84447098428883671</v>
      </c>
      <c r="H65">
        <f t="shared" ca="1" si="31"/>
        <v>0.57799216212565352</v>
      </c>
      <c r="I65">
        <f t="shared" ca="1" si="31"/>
        <v>3.3091826710577976E-2</v>
      </c>
      <c r="M65" t="str">
        <f t="shared" ca="1" si="2"/>
        <v>안 지정 캐릭터 PP 영웅등급</v>
      </c>
      <c r="N65">
        <f t="shared" ca="1" si="3"/>
        <v>37898</v>
      </c>
      <c r="O65">
        <f t="shared" ca="1" si="4"/>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캐릭터",IF(ISERROR(FIND("지정 캐릭터 LBP",$M65)),0,1)),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IF($O65&lt;=15,1,1+($O65-15)^0.5/8)*CHOOSE(MID($N65,7,1)+1,1,1.25,2)*(VLOOKUP($M65,$AN:$BA,MATCH($AY$1,$AN$1:$BA$1,0),0)+$I65*(VLOOKUP($M65,$AN:$BA,MATCH($AZ$1,$AN$1:$BA$1,0),0)-VLOOKUP($M65,$AN:$BA,MATCH($AY$1,$AN$1:$BA$1,0),0))))),
IF(OR($M65="안 지정 캐릭터 PP 일반등급",$M65="안 지정 캐릭터 PP 영웅등급"),
  IF(AND(OR($B65=10,$B65=11),$M65=OFFSET($M65,-1,0)),OFFSET(R65,-1,0),
    $O65*VLOOKUP($M65,$AN:$BA,MATCH($AX$1,$AN$1:$BA$1,0),0)),
"그외없음")))))))</f>
        <v>1100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t="shared" ca="1" si="5"/>
        <v>0</v>
      </c>
      <c r="U65" t="s">
        <v>93</v>
      </c>
      <c r="V65">
        <v>17919</v>
      </c>
      <c r="W65">
        <v>10</v>
      </c>
      <c r="X65" t="s">
        <v>129</v>
      </c>
      <c r="Z65">
        <v>1000</v>
      </c>
      <c r="AA65" t="str">
        <f t="shared" ca="1" si="6"/>
        <v>upn</v>
      </c>
      <c r="AB65" t="s">
        <v>93</v>
      </c>
      <c r="AC65">
        <v>87336</v>
      </c>
      <c r="AD65">
        <v>14</v>
      </c>
      <c r="AE65" t="s">
        <v>129</v>
      </c>
      <c r="AG65">
        <v>1400</v>
      </c>
      <c r="AH65" t="str">
        <f t="shared" si="7"/>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IFERROR(VLOOKUP(AC65,[2]ActorTable!$A:$G,MATCH("이름참고",[2]ActorTable!$1:$1,0),0),"캐릭터없음"),
"")))))</f>
        <v/>
      </c>
      <c r="AJ65">
        <v>1</v>
      </c>
      <c r="AK65"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v>
      </c>
      <c r="AL65" t="str">
        <f t="shared" ca="1" si="8"/>
        <v>{"dy":7,"sl":3,"tp":"upn","vl":"87336","cn":14,"pt":"GO","pr":1400}</v>
      </c>
      <c r="BK65">
        <f ca="1">IF(VLOOKUP($BT65,[1]EquipTable!$1:$1048576,MATCH("업데이트순번",[1]EquipTable!$1:$1,0),0)&lt;=$BN$1,1,0)
*IF(MID(BT65,7,1)="4",0.1,1)</f>
        <v>0</v>
      </c>
      <c r="BL65">
        <f ca="1">IF(VLOOKUP($BT65,[1]EquipTable!$1:$1048576,MATCH("업데이트순번",[1]EquipTable!$1:$1,0),0)&lt;=$BN$1,1,0)
*IF(MID(BT65,7,1)="4",0.1,1)
*IF(AND(MID(BT65,7,1)&lt;&gt;"4",OR(MID(BT65,6,1)="6",MID(BT65,6,1)="7")),3,1)</f>
        <v>0</v>
      </c>
      <c r="BM65">
        <f ca="1">IF(VLOOKUP($BT65,[1]EquipTable!$1:$1048576,MATCH("업데이트순번",[1]EquipTable!$1:$1,0),0)&lt;=$BN$1,1,0)
*IF(MID(BT65,7,1)="4",0.1,1)
*IF(AND(MID(BT65,7,1)&lt;&gt;"4",MID(BT65,6,1)="8"),4,1)</f>
        <v>0</v>
      </c>
      <c r="BN65">
        <f t="shared" ca="1" si="14"/>
        <v>0</v>
      </c>
      <c r="BO65">
        <f t="shared" ca="1" si="15"/>
        <v>0</v>
      </c>
      <c r="BP65">
        <f t="shared" ca="1" si="16"/>
        <v>0</v>
      </c>
      <c r="BQ65">
        <f t="shared" ca="1" si="17"/>
        <v>0.55555555555555558</v>
      </c>
      <c r="BR65">
        <f t="shared" ca="1" si="20"/>
        <v>0.38752362948960289</v>
      </c>
      <c r="BS65">
        <f t="shared" ca="1" si="21"/>
        <v>0.41922290388548017</v>
      </c>
      <c r="BT65" t="str">
        <f ca="1">OFFSET([1]EquipTable!$A$1,ROW()-1,0)</f>
        <v>Equip4404</v>
      </c>
    </row>
    <row r="66" spans="1:72">
      <c r="A66">
        <v>7</v>
      </c>
      <c r="B66">
        <v>4</v>
      </c>
      <c r="C66">
        <f t="shared" ref="C66:C129" si="32">IF(B66&lt;=9,0,
IF(B66=10,1,2))</f>
        <v>0</v>
      </c>
      <c r="D66">
        <f t="shared" ca="1" si="31"/>
        <v>0.2295236046745619</v>
      </c>
      <c r="E66">
        <f t="shared" ca="1" si="31"/>
        <v>0.89129696758294996</v>
      </c>
      <c r="F66">
        <f t="shared" ca="1" si="31"/>
        <v>0.6467336005089499</v>
      </c>
      <c r="G66">
        <f t="shared" ca="1" si="31"/>
        <v>0.83913377785025345</v>
      </c>
      <c r="H66">
        <f t="shared" ca="1" si="31"/>
        <v>0.30957400236656274</v>
      </c>
      <c r="I66">
        <f t="shared" ca="1" si="31"/>
        <v>0.86484558460677385</v>
      </c>
      <c r="M66" t="str">
        <f t="shared" ref="M66:M129" ca="1" si="33">IF(LEN(J66)&lt;&gt;0,J66,VLOOKUP(D66+$B66,$BH:$BI,MATCH($BI$1,$BH$1:$BI$1,0),1))</f>
        <v>안 지정 캐릭터 PP 일반등급</v>
      </c>
      <c r="N66">
        <f t="shared" ref="N66:N129" ca="1" si="34">IF(LEN(K66)&lt;&gt;0,
  IF(LEN($J66)=0,"두 칸 모두 입력",
  IF($J66="지정 장비",K66,INDEX($BY:$BY,MATCH(K66,$BZ:$BZ,0)))),
IF($M66="삭제","삭제",
IF($M66="지정 장비",VLOOKUP($E66,OFFSET($BQ:$BT,0,IF($B66=6,1,IF($B66=7,2,0))),MATCH($BT$1,OFFSET($BQ$1:$BT$1,0,IF($B66=6,1,IF($B66=7,2,0))),0),1),
IF(OR($M66="캐릭터 상자 일반등급",$M66="캐릭터 상자 영웅등급"),"삭제",
IF(OR($M66="지정 캐릭터",$M66="지정 캐릭터 PP",IF(ISERROR(FIND("지정 캐릭터 LBP",$M66)),0,1)),
  IF(AND(OR($B66=10,$B66=11),$M66=OFFSET($M66,-1,0)),OFFSET(N66,-1,0),VLOOKUP($E66,$BX:$BY,MATCH($BY$1,$BX$1:$BY$1,0),1)),
IF(OR($M66="안 지정 캐릭터 영웅등급",$M66="안 지정 캐릭터 PP 일반등급",$M66="안 지정 캐릭터 PP 영웅등급"),
  IF(AND(OR($B66=10,$B66=11),$M66=OFFSET($M66,-1,0)),OFFSET(N66,-1,0),INT($E66*100000)),
"그외없음"))))))</f>
        <v>89129</v>
      </c>
      <c r="O66">
        <f t="shared" ref="O66:O129" ca="1" si="35">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VLOOKUP($M66,$AN:$AZ,MATCH($AV$1,$AN$1:$AZ$1,0),0)+INT($E66*(VLOOKUP($M66,$AN:$AZ,MATCH($AW$1,$AN$1:$AZ$1,0),0)-VLOOKUP($M66,$AN:$AZ,MATCH($AV$1,$AN$1:$AZ$1,0),0)+1))),
IF(OR($M66="안 지정 캐릭터 PP 일반등급",$M66="안 지정 캐릭터 PP 영웅등급"),
  IF(AND(OR($B66=10,$B66=11),$M66=OFFSET($M66,-1,0)),OFFSET(O66,-1,0),
    VLOOKUP($M66,$AN:$AZ,MATCH($AV$1,$AN$1:$AZ$1,0),0)+INT($E66*(VLOOKUP($M66,$AN:$AZ,MATCH($AW$1,$AN$1:$AZ$1,0),0)-VLOOKUP($M66,$AN:$AZ,MATCH($AV$1,$AN$1:$AZ$1,0),0)+1))),
"그외없음")))))</f>
        <v>14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캐릭터",IF(ISERROR(FIND("지정 캐릭터 LBP",$M66)),0,1)),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IF($O66&lt;=15,1,1+($O66-15)^0.5/8)*CHOOSE(MID($N66,7,1)+1,1,1.25,2)*(VLOOKUP($M66,$AN:$BA,MATCH($AY$1,$AN$1:$BA$1,0),0)+$I66*(VLOOKUP($M66,$AN:$BA,MATCH($AZ$1,$AN$1:$BA$1,0),0)-VLOOKUP($M66,$AN:$BA,MATCH($AY$1,$AN$1:$BA$1,0),0))))),
IF(OR($M66="안 지정 캐릭터 PP 일반등급",$M66="안 지정 캐릭터 PP 영웅등급"),
  IF(AND(OR($B66=10,$B66=11),$M66=OFFSET($M66,-1,0)),OFFSET(R66,-1,0),
    $O66*VLOOKUP($M66,$AN:$BA,MATCH($AX$1,$AN$1:$BA$1,0),0)),
"그외없음")))))))</f>
        <v>1400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t="shared" ref="T66:T129" ca="1" si="36">IF(OR(ISNUMBER(N66),N66="삭제"),0,
IF(LEFT(N66,5)="Equip",IF(MID(N66,7,1)="4",1,0),
IF(LEFT(N66,5)="Actor",IF(MID(N66,7,1)="2",1,0),
"그외없음")))</f>
        <v>0</v>
      </c>
      <c r="U66" t="s">
        <v>93</v>
      </c>
      <c r="V66">
        <v>96505</v>
      </c>
      <c r="W66">
        <v>14</v>
      </c>
      <c r="X66" t="s">
        <v>129</v>
      </c>
      <c r="Z66">
        <v>1400</v>
      </c>
      <c r="AA66" t="str">
        <f t="shared" ref="AA66:AA129" ca="1" si="37">IF(ISBLANK(AB66),"",
VLOOKUP(AB66,OFFSET(INDIRECT("$A:$B"),0,MATCH(AB$1&amp;"_Verify",INDIRECT("$1:$1"),0)-1),2,0)
)</f>
        <v>upn</v>
      </c>
      <c r="AB66" t="s">
        <v>93</v>
      </c>
      <c r="AC66">
        <v>54274</v>
      </c>
      <c r="AD66">
        <v>12</v>
      </c>
      <c r="AE66" t="s">
        <v>129</v>
      </c>
      <c r="AG66">
        <v>1200</v>
      </c>
      <c r="AH66" t="str">
        <f t="shared" ref="AH66:AH129" si="38">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IFERROR(VLOOKUP(AC66,[2]ActorTable!$A:$G,MATCH("이름참고",[2]ActorTable!$1:$1,0),0),"캐릭터없음"),
"")))))</f>
        <v/>
      </c>
      <c r="AJ66">
        <v>1</v>
      </c>
      <c r="AK66" t="str">
        <f t="shared" ca="1" si="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v>
      </c>
      <c r="AL66" t="str">
        <f t="shared" ref="AL66:AL129" ca="1" si="39">IF(AJ66&lt;&gt;1,"",
"{"""&amp;A$1&amp;""":"&amp;A66
&amp;","""&amp;B$1&amp;""":"&amp;B66
&amp;IF(LEN(AA66)=0,"",","""&amp;AA$1&amp;""":"""&amp;AA66&amp;"""")
&amp;IF(LEN(AC66)=0,"",","""&amp;AC$1&amp;""":"""&amp;AC66&amp;"""")
&amp;IF(LEN(AD66)=0,"",","""&amp;AD$1&amp;""":"&amp;AD66)
&amp;IF(LEN(AE66)=0,"",","""&amp;AE$1&amp;""":"""&amp;AE66&amp;"""")
&amp;IF(LEN(AF66)=0,"",","""&amp;AF$1&amp;""":"&amp;AF66)
&amp;IF(LEN(AG66)=0,"",","""&amp;AG$1&amp;""":"&amp;AG66)&amp;"}")</f>
        <v>{"dy":7,"sl":4,"tp":"upn","vl":"54274","cn":12,"pt":"GO","pr":1200}</v>
      </c>
      <c r="BK66">
        <f ca="1">IF(VLOOKUP($BT66,[1]EquipTable!$1:$1048576,MATCH("업데이트순번",[1]EquipTable!$1:$1,0),0)&lt;=$BN$1,1,0)
*IF(MID(BT66,7,1)="4",0.1,1)</f>
        <v>0</v>
      </c>
      <c r="BL66">
        <f ca="1">IF(VLOOKUP($BT66,[1]EquipTable!$1:$1048576,MATCH("업데이트순번",[1]EquipTable!$1:$1,0),0)&lt;=$BN$1,1,0)
*IF(MID(BT66,7,1)="4",0.1,1)
*IF(AND(MID(BT66,7,1)&lt;&gt;"4",OR(MID(BT66,6,1)="6",MID(BT66,6,1)="7")),3,1)</f>
        <v>0</v>
      </c>
      <c r="BM66">
        <f ca="1">IF(VLOOKUP($BT66,[1]EquipTable!$1:$1048576,MATCH("업데이트순번",[1]EquipTable!$1:$1,0),0)&lt;=$BN$1,1,0)
*IF(MID(BT66,7,1)="4",0.1,1)
*IF(AND(MID(BT66,7,1)&lt;&gt;"4",MID(BT66,6,1)="8"),4,1)</f>
        <v>0</v>
      </c>
      <c r="BN66">
        <f t="shared" ca="1" si="14"/>
        <v>0</v>
      </c>
      <c r="BO66">
        <f t="shared" ca="1" si="15"/>
        <v>0</v>
      </c>
      <c r="BP66">
        <f t="shared" ca="1" si="16"/>
        <v>0</v>
      </c>
      <c r="BQ66">
        <f t="shared" ca="1" si="17"/>
        <v>0.55555555555555558</v>
      </c>
      <c r="BR66">
        <f t="shared" ca="1" si="20"/>
        <v>0.38752362948960289</v>
      </c>
      <c r="BS66">
        <f t="shared" ca="1" si="21"/>
        <v>0.41922290388548017</v>
      </c>
      <c r="BT66" t="str">
        <f ca="1">OFFSET([1]EquipTable!$A$1,ROW()-1,0)</f>
        <v>Equip4405</v>
      </c>
    </row>
    <row r="67" spans="1:72">
      <c r="A67">
        <v>7</v>
      </c>
      <c r="B67">
        <v>5</v>
      </c>
      <c r="C67">
        <f t="shared" si="32"/>
        <v>0</v>
      </c>
      <c r="D67">
        <f t="shared" ca="1" si="31"/>
        <v>0.1725686309665061</v>
      </c>
      <c r="E67">
        <f t="shared" ca="1" si="31"/>
        <v>0.41454225478857587</v>
      </c>
      <c r="F67">
        <f t="shared" ca="1" si="31"/>
        <v>0.63680776682771933</v>
      </c>
      <c r="G67">
        <f t="shared" ca="1" si="31"/>
        <v>0.26681284323485599</v>
      </c>
      <c r="H67">
        <f t="shared" ca="1" si="31"/>
        <v>2.5044305708110115E-2</v>
      </c>
      <c r="I67">
        <f t="shared" ca="1" si="31"/>
        <v>0.52038574043804842</v>
      </c>
      <c r="M67" t="str">
        <f t="shared" ca="1" si="33"/>
        <v>지정 장비</v>
      </c>
      <c r="N67" t="str">
        <f t="shared" ca="1" si="34"/>
        <v>Equip3202</v>
      </c>
      <c r="O67">
        <f t="shared" ca="1" si="35"/>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캐릭터",IF(ISERROR(FIND("지정 캐릭터 LBP",$M67)),0,1)),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IF($O67&lt;=15,1,1+($O67-15)^0.5/8)*CHOOSE(MID($N67,7,1)+1,1,1.25,2)*(VLOOKUP($M67,$AN:$BA,MATCH($AY$1,$AN$1:$BA$1,0),0)+$I67*(VLOOKUP($M67,$AN:$BA,MATCH($AZ$1,$AN$1:$BA$1,0),0)-VLOOKUP($M67,$AN:$BA,MATCH($AY$1,$AN$1:$BA$1,0),0))))),
IF(OR($M67="안 지정 캐릭터 PP 일반등급",$M67="안 지정 캐릭터 PP 영웅등급"),
  IF(AND(OR($B67=10,$B67=11),$M67=OFFSET($M67,-1,0)),OFFSET(R67,-1,0),
    $O67*VLOOKUP($M67,$AN:$BA,MATCH($AX$1,$AN$1:$BA$1,0),0)),
"그외없음")))))))</f>
        <v>3000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t="shared" ca="1" si="36"/>
        <v>0</v>
      </c>
      <c r="U67" t="s">
        <v>83</v>
      </c>
      <c r="V67" t="s">
        <v>221</v>
      </c>
      <c r="W67">
        <v>1</v>
      </c>
      <c r="X67" t="s">
        <v>129</v>
      </c>
      <c r="Z67">
        <v>3100</v>
      </c>
      <c r="AA67" t="str">
        <f t="shared" ca="1" si="37"/>
        <v>upn</v>
      </c>
      <c r="AB67" t="s">
        <v>93</v>
      </c>
      <c r="AC67">
        <v>30259</v>
      </c>
      <c r="AD67">
        <v>10</v>
      </c>
      <c r="AE67" t="s">
        <v>129</v>
      </c>
      <c r="AG67">
        <v>1000</v>
      </c>
      <c r="AH67" t="str">
        <f t="shared" si="38"/>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IFERROR(VLOOKUP(AC67,[2]ActorTable!$A:$G,MATCH("이름참고",[2]ActorTable!$1:$1,0),0),"캐릭터없음"),
"")))))</f>
        <v/>
      </c>
      <c r="AJ67">
        <v>1</v>
      </c>
      <c r="AK67" t="str">
        <f t="shared" ref="AK67:AK130" ca="1" si="40">AK66&amp;IF(LEN(AL67)=0,"",","&amp;AL67)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v>
      </c>
      <c r="AL67" t="str">
        <f t="shared" ca="1" si="39"/>
        <v>{"dy":7,"sl":5,"tp":"upn","vl":"30259","cn":10,"pt":"GO","pr":1000}</v>
      </c>
      <c r="BK67">
        <f ca="1">IF(VLOOKUP($BT67,[1]EquipTable!$1:$1048576,MATCH("업데이트순번",[1]EquipTable!$1:$1,0),0)&lt;=$BN$1,1,0)
*IF(MID(BT67,7,1)="4",0.1,1)</f>
        <v>0</v>
      </c>
      <c r="BL67">
        <f ca="1">IF(VLOOKUP($BT67,[1]EquipTable!$1:$1048576,MATCH("업데이트순번",[1]EquipTable!$1:$1,0),0)&lt;=$BN$1,1,0)
*IF(MID(BT67,7,1)="4",0.1,1)
*IF(AND(MID(BT67,7,1)&lt;&gt;"4",OR(MID(BT67,6,1)="6",MID(BT67,6,1)="7")),3,1)</f>
        <v>0</v>
      </c>
      <c r="BM67">
        <f ca="1">IF(VLOOKUP($BT67,[1]EquipTable!$1:$1048576,MATCH("업데이트순번",[1]EquipTable!$1:$1,0),0)&lt;=$BN$1,1,0)
*IF(MID(BT67,7,1)="4",0.1,1)
*IF(AND(MID(BT67,7,1)&lt;&gt;"4",MID(BT67,6,1)="8"),4,1)</f>
        <v>0</v>
      </c>
      <c r="BN67">
        <f t="shared" ref="BN67:BN128" ca="1" si="41">BK67/SUM(BK:BK)</f>
        <v>0</v>
      </c>
      <c r="BO67">
        <f t="shared" ref="BO67:BO128" ca="1" si="42">BL67/SUM(BL:BL)</f>
        <v>0</v>
      </c>
      <c r="BP67">
        <f t="shared" ref="BP67:BP128" ca="1" si="43">BM67/SUM(BM:BM)</f>
        <v>0</v>
      </c>
      <c r="BQ67">
        <f t="shared" ref="BQ67:BQ128" ca="1" si="44">BQ66+BN66</f>
        <v>0.55555555555555558</v>
      </c>
      <c r="BR67">
        <f t="shared" ca="1" si="20"/>
        <v>0.38752362948960289</v>
      </c>
      <c r="BS67">
        <f t="shared" ca="1" si="21"/>
        <v>0.41922290388548017</v>
      </c>
      <c r="BT67" t="str">
        <f ca="1">OFFSET([1]EquipTable!$A$1,ROW()-1,0)</f>
        <v>후보</v>
      </c>
    </row>
    <row r="68" spans="1:72">
      <c r="A68">
        <v>7</v>
      </c>
      <c r="B68">
        <v>6</v>
      </c>
      <c r="C68">
        <f t="shared" si="32"/>
        <v>0</v>
      </c>
      <c r="D68">
        <f t="shared" ca="1" si="31"/>
        <v>0.58194571381524296</v>
      </c>
      <c r="E68">
        <f t="shared" ca="1" si="31"/>
        <v>0.73469664117306588</v>
      </c>
      <c r="F68">
        <f t="shared" ca="1" si="31"/>
        <v>0.40846496472648575</v>
      </c>
      <c r="G68">
        <f t="shared" ca="1" si="31"/>
        <v>0.50312773437770197</v>
      </c>
      <c r="H68">
        <f t="shared" ca="1" si="31"/>
        <v>0.71865028052761948</v>
      </c>
      <c r="I68">
        <f t="shared" ca="1" si="31"/>
        <v>2.2822074485998267E-2</v>
      </c>
      <c r="M68" t="str">
        <f t="shared" ca="1" si="33"/>
        <v>지정 장비</v>
      </c>
      <c r="N68" t="str">
        <f t="shared" ca="1" si="34"/>
        <v>Equip7002</v>
      </c>
      <c r="O68">
        <f t="shared" ca="1" si="35"/>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캐릭터",IF(ISERROR(FIND("지정 캐릭터 LBP",$M68)),0,1)),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IF($O68&lt;=15,1,1+($O68-15)^0.5/8)*CHOOSE(MID($N68,7,1)+1,1,1.25,2)*(VLOOKUP($M68,$AN:$BA,MATCH($AY$1,$AN$1:$BA$1,0),0)+$I68*(VLOOKUP($M68,$AN:$BA,MATCH($AZ$1,$AN$1:$BA$1,0),0)-VLOOKUP($M68,$AN:$BA,MATCH($AY$1,$AN$1:$BA$1,0),0))))),
IF(OR($M68="안 지정 캐릭터 PP 일반등급",$M68="안 지정 캐릭터 PP 영웅등급"),
  IF(AND(OR($B68=10,$B68=11),$M68=OFFSET($M68,-1,0)),OFFSET(R68,-1,0),
    $O68*VLOOKUP($M68,$AN:$BA,MATCH($AX$1,$AN$1:$BA$1,0),0)),
"그외없음")))))))</f>
        <v>1700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t="shared" ca="1" si="36"/>
        <v>0</v>
      </c>
      <c r="U68" t="s">
        <v>83</v>
      </c>
      <c r="V68" t="s">
        <v>284</v>
      </c>
      <c r="W68">
        <v>1</v>
      </c>
      <c r="X68" t="s">
        <v>129</v>
      </c>
      <c r="Z68">
        <v>3900</v>
      </c>
      <c r="AA68" t="str">
        <f t="shared" ca="1" si="37"/>
        <v>fe</v>
      </c>
      <c r="AB68" t="s">
        <v>83</v>
      </c>
      <c r="AC68" t="s">
        <v>183</v>
      </c>
      <c r="AD68">
        <v>1</v>
      </c>
      <c r="AE68" t="s">
        <v>129</v>
      </c>
      <c r="AG68">
        <v>800</v>
      </c>
      <c r="AH68" t="str">
        <f t="shared" si="38"/>
        <v/>
      </c>
      <c r="AI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IFERROR(VLOOKUP(AC68,[2]ActorTable!$A:$G,MATCH("이름참고",[2]ActorTable!$1:$1,0),0),"캐릭터없음"),
"")))))</f>
        <v>루비 장식 아밍 소드</v>
      </c>
      <c r="AJ68">
        <v>1</v>
      </c>
      <c r="AK6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v>
      </c>
      <c r="AL68" t="str">
        <f t="shared" ca="1" si="39"/>
        <v>{"dy":7,"sl":6,"tp":"fe","vl":"Equip5001","cn":1,"pt":"GO","pr":800}</v>
      </c>
      <c r="BK68">
        <f ca="1">IF(VLOOKUP($BT68,[1]EquipTable!$1:$1048576,MATCH("업데이트순번",[1]EquipTable!$1:$1,0),0)&lt;=$BN$1,1,0)
*IF(MID(BT68,7,1)="4",0.1,1)</f>
        <v>1</v>
      </c>
      <c r="BL68">
        <f ca="1">IF(VLOOKUP($BT68,[1]EquipTable!$1:$1048576,MATCH("업데이트순번",[1]EquipTable!$1:$1,0),0)&lt;=$BN$1,1,0)
*IF(MID(BT68,7,1)="4",0.1,1)
*IF(AND(MID(BT68,7,1)&lt;&gt;"4",OR(MID(BT68,6,1)="6",MID(BT68,6,1)="7")),3,1)</f>
        <v>1</v>
      </c>
      <c r="BM68">
        <f ca="1">IF(VLOOKUP($BT68,[1]EquipTable!$1:$1048576,MATCH("업데이트순번",[1]EquipTable!$1:$1,0),0)&lt;=$BN$1,1,0)
*IF(MID(BT68,7,1)="4",0.1,1)
*IF(AND(MID(BT68,7,1)&lt;&gt;"4",MID(BT68,6,1)="8"),4,1)</f>
        <v>1</v>
      </c>
      <c r="BN68">
        <f t="shared" ca="1" si="41"/>
        <v>1.3550135501355014E-2</v>
      </c>
      <c r="BO68">
        <f t="shared" ca="1" si="42"/>
        <v>9.4517958412098316E-3</v>
      </c>
      <c r="BP68">
        <f t="shared" ca="1" si="43"/>
        <v>1.0224948875255624E-2</v>
      </c>
      <c r="BQ68">
        <f t="shared" ca="1" si="44"/>
        <v>0.55555555555555558</v>
      </c>
      <c r="BR68">
        <f t="shared" ref="BR68:BR128" ca="1" si="45">BR67+BO67</f>
        <v>0.38752362948960289</v>
      </c>
      <c r="BS68">
        <f t="shared" ref="BS68:BS128" ca="1" si="46">BS67+BP67</f>
        <v>0.41922290388548017</v>
      </c>
      <c r="BT68" t="str">
        <f ca="1">OFFSET([1]EquipTable!$A$1,ROW()-1,0)</f>
        <v>Equip5001</v>
      </c>
    </row>
    <row r="69" spans="1:72">
      <c r="A69">
        <v>7</v>
      </c>
      <c r="B69">
        <v>7</v>
      </c>
      <c r="C69">
        <f t="shared" si="32"/>
        <v>0</v>
      </c>
      <c r="D69">
        <f t="shared" ca="1" si="31"/>
        <v>1.5010784857618309E-2</v>
      </c>
      <c r="E69">
        <f t="shared" ca="1" si="31"/>
        <v>0.25058069549514572</v>
      </c>
      <c r="F69">
        <f t="shared" ca="1" si="31"/>
        <v>0.78541733070361841</v>
      </c>
      <c r="G69">
        <f t="shared" ca="1" si="31"/>
        <v>0.76321024739109322</v>
      </c>
      <c r="H69">
        <f t="shared" ca="1" si="31"/>
        <v>0.50258117444931061</v>
      </c>
      <c r="I69">
        <f t="shared" ca="1" si="31"/>
        <v>0.8884350818821859</v>
      </c>
      <c r="M69" t="str">
        <f t="shared" ca="1" si="33"/>
        <v>지정 장비</v>
      </c>
      <c r="N69" t="str">
        <f t="shared" ca="1" si="34"/>
        <v>Equip2402</v>
      </c>
      <c r="O69">
        <f t="shared" ca="1" si="35"/>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INT($O69*VLOOKUP($M69,$AN:$BA,MATCH($AX$1,$AN$1:$BA$1,0),0)*IF($O69&lt;=15,1,1+($O69-15)^0.5/8)*CHOOSE(MID($N69,7,1)+1,1,1.25,2))),
"그외없음")))))))</f>
        <v>28</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캐릭터",IF(ISERROR(FIND("지정 캐릭터 LBP",$M69)),0,1)),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IF($O69&lt;=15,1,1+($O69-15)^0.5/8)*CHOOSE(MID($N69,7,1)+1,1,1.25,2)*(VLOOKUP($M69,$AN:$BA,MATCH($AY$1,$AN$1:$BA$1,0),0)+$I69*(VLOOKUP($M69,$AN:$BA,MATCH($AZ$1,$AN$1:$BA$1,0),0)-VLOOKUP($M69,$AN:$BA,MATCH($AY$1,$AN$1:$BA$1,0),0))))),
IF(OR($M69="안 지정 캐릭터 PP 일반등급",$M69="안 지정 캐릭터 PP 영웅등급"),
  IF(AND(OR($B69=10,$B69=11),$M69=OFFSET($M69,-1,0)),OFFSET(R69,-1,0),
    $O69*VLOOKUP($M69,$AN:$BA,MATCH($AX$1,$AN$1:$BA$1,0),0)),
"그외없음")))))))</f>
        <v>21</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t="shared" ca="1" si="36"/>
        <v>1</v>
      </c>
      <c r="U69" t="s">
        <v>83</v>
      </c>
      <c r="V69" t="s">
        <v>315</v>
      </c>
      <c r="W69">
        <v>1</v>
      </c>
      <c r="X69" t="s">
        <v>129</v>
      </c>
      <c r="Z69">
        <v>1200</v>
      </c>
      <c r="AA69" t="str">
        <f t="shared" ca="1" si="37"/>
        <v>fe</v>
      </c>
      <c r="AB69" t="s">
        <v>83</v>
      </c>
      <c r="AC69" t="s">
        <v>268</v>
      </c>
      <c r="AD69">
        <v>1</v>
      </c>
      <c r="AE69" t="s">
        <v>129</v>
      </c>
      <c r="AG69">
        <v>1200</v>
      </c>
      <c r="AH69" t="str">
        <f t="shared" si="38"/>
        <v/>
      </c>
      <c r="AI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IFERROR(VLOOKUP(AC69,[2]ActorTable!$A:$G,MATCH("이름참고",[2]ActorTable!$1:$1,0),0),"캐릭터없음"),
"")))))</f>
        <v>원시 부족 지팡이</v>
      </c>
      <c r="AJ69">
        <v>1</v>
      </c>
      <c r="AK6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v>
      </c>
      <c r="AL69" t="str">
        <f t="shared" ca="1" si="39"/>
        <v>{"dy":7,"sl":7,"tp":"fe","vl":"Equip3101","cn":1,"pt":"GO","pr":1200}</v>
      </c>
      <c r="BK69">
        <f ca="1">IF(VLOOKUP($BT69,[1]EquipTable!$1:$1048576,MATCH("업데이트순번",[1]EquipTable!$1:$1,0),0)&lt;=$BN$1,1,0)
*IF(MID(BT69,7,1)="4",0.1,1)</f>
        <v>1</v>
      </c>
      <c r="BL69">
        <f ca="1">IF(VLOOKUP($BT69,[1]EquipTable!$1:$1048576,MATCH("업데이트순번",[1]EquipTable!$1:$1,0),0)&lt;=$BN$1,1,0)
*IF(MID(BT69,7,1)="4",0.1,1)
*IF(AND(MID(BT69,7,1)&lt;&gt;"4",OR(MID(BT69,6,1)="6",MID(BT69,6,1)="7")),3,1)</f>
        <v>1</v>
      </c>
      <c r="BM69">
        <f ca="1">IF(VLOOKUP($BT69,[1]EquipTable!$1:$1048576,MATCH("업데이트순번",[1]EquipTable!$1:$1,0),0)&lt;=$BN$1,1,0)
*IF(MID(BT69,7,1)="4",0.1,1)
*IF(AND(MID(BT69,7,1)&lt;&gt;"4",MID(BT69,6,1)="8"),4,1)</f>
        <v>1</v>
      </c>
      <c r="BN69">
        <f t="shared" ca="1" si="41"/>
        <v>1.3550135501355014E-2</v>
      </c>
      <c r="BO69">
        <f t="shared" ca="1" si="42"/>
        <v>9.4517958412098316E-3</v>
      </c>
      <c r="BP69">
        <f t="shared" ca="1" si="43"/>
        <v>1.0224948875255624E-2</v>
      </c>
      <c r="BQ69">
        <f t="shared" ca="1" si="44"/>
        <v>0.56910569105691056</v>
      </c>
      <c r="BR69">
        <f t="shared" ca="1" si="45"/>
        <v>0.3969754253308127</v>
      </c>
      <c r="BS69">
        <f t="shared" ca="1" si="46"/>
        <v>0.42944785276073577</v>
      </c>
      <c r="BT69" t="str">
        <f ca="1">OFFSET([1]EquipTable!$A$1,ROW()-1,0)</f>
        <v>Equip5002</v>
      </c>
    </row>
    <row r="70" spans="1:72">
      <c r="A70">
        <v>7</v>
      </c>
      <c r="B70">
        <v>8</v>
      </c>
      <c r="C70">
        <f t="shared" si="32"/>
        <v>0</v>
      </c>
      <c r="D70">
        <f t="shared" ca="1" si="31"/>
        <v>0.53823966909676402</v>
      </c>
      <c r="E70">
        <f t="shared" ca="1" si="31"/>
        <v>0.66017811711922947</v>
      </c>
      <c r="F70">
        <f t="shared" ca="1" si="31"/>
        <v>9.800290329226391E-2</v>
      </c>
      <c r="G70">
        <f t="shared" ca="1" si="31"/>
        <v>0.70601950355481524</v>
      </c>
      <c r="H70">
        <f t="shared" ca="1" si="31"/>
        <v>0.81663842549676091</v>
      </c>
      <c r="I70">
        <f t="shared" ca="1" si="31"/>
        <v>0.52795937464505105</v>
      </c>
      <c r="M70" t="str">
        <f t="shared" ca="1" si="33"/>
        <v>삭제</v>
      </c>
      <c r="N70" t="str">
        <f t="shared" ca="1" si="34"/>
        <v>삭제</v>
      </c>
      <c r="O70" t="str">
        <f t="shared" ca="1" si="35"/>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캐릭터",IF(ISERROR(FIND("지정 캐릭터 LBP",$M70)),0,1)),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IF($O70&lt;=15,1,1+($O70-15)^0.5/8)*CHOOSE(MID($N70,7,1)+1,1,1.25,2)*(VLOOKUP($M70,$AN:$BA,MATCH($AY$1,$AN$1:$BA$1,0),0)+$I70*(VLOOKUP($M70,$AN:$BA,MATCH($AZ$1,$AN$1:$BA$1,0),0)-VLOOKUP($M70,$AN:$BA,MATCH($AY$1,$AN$1:$BA$1,0),0))))),
IF(OR($M70="안 지정 캐릭터 PP 일반등급",$M70="안 지정 캐릭터 PP 영웅등급"),
  IF(AND(OR($B70=10,$B70=11),$M70=OFFSET($M70,-1,0)),OFFSET(R70,-1,0),
    $O70*VLOOKUP($M70,$AN:$BA,MATCH($AX$1,$AN$1:$BA$1,0),0)),
"그외없음")))))))</f>
        <v>삭제</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t="shared" ca="1" si="36"/>
        <v>0</v>
      </c>
      <c r="AA70" t="str">
        <f t="shared" ca="1" si="37"/>
        <v/>
      </c>
      <c r="AH70" t="str">
        <f t="shared" si="38"/>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IFERROR(VLOOKUP(AC70,[2]ActorTable!$A:$G,MATCH("이름참고",[2]ActorTable!$1:$1,0),0),"캐릭터없음"),
"")))))</f>
        <v/>
      </c>
      <c r="AJ70">
        <v>1</v>
      </c>
      <c r="AK7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v>
      </c>
      <c r="AL70" t="str">
        <f t="shared" ca="1" si="39"/>
        <v>{"dy":7,"sl":8}</v>
      </c>
      <c r="BK70">
        <f ca="1">IF(VLOOKUP($BT70,[1]EquipTable!$1:$1048576,MATCH("업데이트순번",[1]EquipTable!$1:$1,0),0)&lt;=$BN$1,1,0)
*IF(MID(BT70,7,1)="4",0.1,1)</f>
        <v>1</v>
      </c>
      <c r="BL70">
        <f ca="1">IF(VLOOKUP($BT70,[1]EquipTable!$1:$1048576,MATCH("업데이트순번",[1]EquipTable!$1:$1,0),0)&lt;=$BN$1,1,0)
*IF(MID(BT70,7,1)="4",0.1,1)
*IF(AND(MID(BT70,7,1)&lt;&gt;"4",OR(MID(BT70,6,1)="6",MID(BT70,6,1)="7")),3,1)</f>
        <v>1</v>
      </c>
      <c r="BM70">
        <f ca="1">IF(VLOOKUP($BT70,[1]EquipTable!$1:$1048576,MATCH("업데이트순번",[1]EquipTable!$1:$1,0),0)&lt;=$BN$1,1,0)
*IF(MID(BT70,7,1)="4",0.1,1)
*IF(AND(MID(BT70,7,1)&lt;&gt;"4",MID(BT70,6,1)="8"),4,1)</f>
        <v>1</v>
      </c>
      <c r="BN70">
        <f t="shared" ca="1" si="41"/>
        <v>1.3550135501355014E-2</v>
      </c>
      <c r="BO70">
        <f t="shared" ca="1" si="42"/>
        <v>9.4517958412098316E-3</v>
      </c>
      <c r="BP70">
        <f t="shared" ca="1" si="43"/>
        <v>1.0224948875255624E-2</v>
      </c>
      <c r="BQ70">
        <f t="shared" ca="1" si="44"/>
        <v>0.58265582655826553</v>
      </c>
      <c r="BR70">
        <f t="shared" ca="1" si="45"/>
        <v>0.40642722117202251</v>
      </c>
      <c r="BS70">
        <f t="shared" ca="1" si="46"/>
        <v>0.43967280163599137</v>
      </c>
      <c r="BT70" t="str">
        <f ca="1">OFFSET([1]EquipTable!$A$1,ROW()-1,0)</f>
        <v>Equip5101</v>
      </c>
    </row>
    <row r="71" spans="1:72">
      <c r="A71">
        <v>7</v>
      </c>
      <c r="B71">
        <v>9</v>
      </c>
      <c r="C71">
        <f t="shared" si="32"/>
        <v>0</v>
      </c>
      <c r="D71">
        <f t="shared" ca="1" si="31"/>
        <v>0.5369384289747704</v>
      </c>
      <c r="E71">
        <f t="shared" ca="1" si="31"/>
        <v>3.0660895674359145E-2</v>
      </c>
      <c r="F71">
        <f t="shared" ca="1" si="31"/>
        <v>0.60031577635147837</v>
      </c>
      <c r="G71">
        <f t="shared" ca="1" si="31"/>
        <v>0.82709964015622661</v>
      </c>
      <c r="H71">
        <f t="shared" ca="1" si="31"/>
        <v>0.7115352818540458</v>
      </c>
      <c r="I71">
        <f t="shared" ca="1" si="31"/>
        <v>0.73637223162209486</v>
      </c>
      <c r="M71" t="str">
        <f t="shared" ca="1" si="33"/>
        <v>삭제</v>
      </c>
      <c r="N71" t="str">
        <f t="shared" ca="1" si="34"/>
        <v>삭제</v>
      </c>
      <c r="O71" t="str">
        <f t="shared" ca="1" si="35"/>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캐릭터",IF(ISERROR(FIND("지정 캐릭터 LBP",$M71)),0,1)),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IF($O71&lt;=15,1,1+($O71-15)^0.5/8)*CHOOSE(MID($N71,7,1)+1,1,1.25,2)*(VLOOKUP($M71,$AN:$BA,MATCH($AY$1,$AN$1:$BA$1,0),0)+$I71*(VLOOKUP($M71,$AN:$BA,MATCH($AZ$1,$AN$1:$BA$1,0),0)-VLOOKUP($M71,$AN:$BA,MATCH($AY$1,$AN$1:$BA$1,0),0))))),
IF(OR($M71="안 지정 캐릭터 PP 일반등급",$M71="안 지정 캐릭터 PP 영웅등급"),
  IF(AND(OR($B71=10,$B71=11),$M71=OFFSET($M71,-1,0)),OFFSET(R71,-1,0),
    $O71*VLOOKUP($M71,$AN:$BA,MATCH($AX$1,$AN$1:$BA$1,0),0)),
"그외없음")))))))</f>
        <v>삭제</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t="shared" ca="1" si="36"/>
        <v>0</v>
      </c>
      <c r="AA71" t="str">
        <f t="shared" ca="1" si="37"/>
        <v/>
      </c>
      <c r="AH71" t="str">
        <f t="shared" si="38"/>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IFERROR(VLOOKUP(AC71,[2]ActorTable!$A:$G,MATCH("이름참고",[2]ActorTable!$1:$1,0),0),"캐릭터없음"),
"")))))</f>
        <v/>
      </c>
      <c r="AJ71">
        <v>1</v>
      </c>
      <c r="AK7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v>
      </c>
      <c r="AL71" t="str">
        <f t="shared" ca="1" si="39"/>
        <v>{"dy":7,"sl":9}</v>
      </c>
      <c r="BK71">
        <f ca="1">IF(VLOOKUP($BT71,[1]EquipTable!$1:$1048576,MATCH("업데이트순번",[1]EquipTable!$1:$1,0),0)&lt;=$BN$1,1,0)
*IF(MID(BT71,7,1)="4",0.1,1)</f>
        <v>1</v>
      </c>
      <c r="BL71">
        <f ca="1">IF(VLOOKUP($BT71,[1]EquipTable!$1:$1048576,MATCH("업데이트순번",[1]EquipTable!$1:$1,0),0)&lt;=$BN$1,1,0)
*IF(MID(BT71,7,1)="4",0.1,1)
*IF(AND(MID(BT71,7,1)&lt;&gt;"4",OR(MID(BT71,6,1)="6",MID(BT71,6,1)="7")),3,1)</f>
        <v>1</v>
      </c>
      <c r="BM71">
        <f ca="1">IF(VLOOKUP($BT71,[1]EquipTable!$1:$1048576,MATCH("업데이트순번",[1]EquipTable!$1:$1,0),0)&lt;=$BN$1,1,0)
*IF(MID(BT71,7,1)="4",0.1,1)
*IF(AND(MID(BT71,7,1)&lt;&gt;"4",MID(BT71,6,1)="8"),4,1)</f>
        <v>1</v>
      </c>
      <c r="BN71">
        <f t="shared" ca="1" si="41"/>
        <v>1.3550135501355014E-2</v>
      </c>
      <c r="BO71">
        <f t="shared" ca="1" si="42"/>
        <v>9.4517958412098316E-3</v>
      </c>
      <c r="BP71">
        <f t="shared" ca="1" si="43"/>
        <v>1.0224948875255624E-2</v>
      </c>
      <c r="BQ71">
        <f t="shared" ca="1" si="44"/>
        <v>0.59620596205962051</v>
      </c>
      <c r="BR71">
        <f t="shared" ca="1" si="45"/>
        <v>0.41587901701323232</v>
      </c>
      <c r="BS71">
        <f t="shared" ca="1" si="46"/>
        <v>0.44989775051124697</v>
      </c>
      <c r="BT71" t="str">
        <f ca="1">OFFSET([1]EquipTable!$A$1,ROW()-1,0)</f>
        <v>Equip5102</v>
      </c>
    </row>
    <row r="72" spans="1:72">
      <c r="A72">
        <v>8</v>
      </c>
      <c r="B72">
        <v>0</v>
      </c>
      <c r="C72">
        <f t="shared" si="32"/>
        <v>0</v>
      </c>
      <c r="D72">
        <f t="shared" ref="D72:I81" ca="1" si="47">RAND()</f>
        <v>2.916245861532496E-3</v>
      </c>
      <c r="E72">
        <f t="shared" ca="1" si="47"/>
        <v>0.22630414714240976</v>
      </c>
      <c r="F72">
        <f t="shared" ca="1" si="47"/>
        <v>0.87556778036242477</v>
      </c>
      <c r="G72">
        <f t="shared" ca="1" si="47"/>
        <v>0.67721540666425772</v>
      </c>
      <c r="H72">
        <f t="shared" ca="1" si="47"/>
        <v>0.63834292332838438</v>
      </c>
      <c r="I72">
        <f t="shared" ca="1" si="47"/>
        <v>0.24736905899223405</v>
      </c>
      <c r="M72" t="str">
        <f t="shared" ca="1" si="33"/>
        <v>지정 장비</v>
      </c>
      <c r="N72" t="str">
        <f t="shared" ca="1" si="34"/>
        <v>Equip2001</v>
      </c>
      <c r="O72">
        <f t="shared" ca="1" si="35"/>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캐릭터",IF(ISERROR(FIND("지정 캐릭터 LBP",$M72)),0,1)),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IF($O72&lt;=15,1,1+($O72-15)^0.5/8)*CHOOSE(MID($N72,7,1)+1,1,1.25,2)*(VLOOKUP($M72,$AN:$BA,MATCH($AY$1,$AN$1:$BA$1,0),0)+$I72*(VLOOKUP($M72,$AN:$BA,MATCH($AZ$1,$AN$1:$BA$1,0),0)-VLOOKUP($M72,$AN:$BA,MATCH($AY$1,$AN$1:$BA$1,0),0))))),
IF(OR($M72="안 지정 캐릭터 PP 일반등급",$M72="안 지정 캐릭터 PP 영웅등급"),
  IF(AND(OR($B72=10,$B72=11),$M72=OFFSET($M72,-1,0)),OFFSET(R72,-1,0),
    $O72*VLOOKUP($M72,$AN:$BA,MATCH($AX$1,$AN$1:$BA$1,0),0)),
"그외없음")))))))</f>
        <v>600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t="shared" ca="1" si="36"/>
        <v>0</v>
      </c>
      <c r="U72" t="s">
        <v>83</v>
      </c>
      <c r="V72" t="s">
        <v>187</v>
      </c>
      <c r="W72">
        <v>1</v>
      </c>
      <c r="X72" t="s">
        <v>129</v>
      </c>
      <c r="Z72">
        <v>29300</v>
      </c>
      <c r="AA72" t="str">
        <f t="shared" ca="1" si="37"/>
        <v>fe</v>
      </c>
      <c r="AB72" t="s">
        <v>83</v>
      </c>
      <c r="AC72" t="s">
        <v>265</v>
      </c>
      <c r="AD72">
        <v>1</v>
      </c>
      <c r="AE72" t="s">
        <v>129</v>
      </c>
      <c r="AG72">
        <v>7600</v>
      </c>
      <c r="AH72" t="str">
        <f t="shared" si="38"/>
        <v/>
      </c>
      <c r="AI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IFERROR(VLOOKUP(AC72,[2]ActorTable!$A:$G,MATCH("이름참고",[2]ActorTable!$1:$1,0),0),"캐릭터없음"),
"")))))</f>
        <v>왕조의 블레이드</v>
      </c>
      <c r="AJ72">
        <v>1</v>
      </c>
      <c r="AK7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L72" t="str">
        <f t="shared" ca="1" si="39"/>
        <v>{"dy":8,"sl":0,"tp":"fe","vl":"Equip8102","cn":1,"pt":"GO","pr":7600}</v>
      </c>
      <c r="BK72">
        <f ca="1">IF(VLOOKUP($BT72,[1]EquipTable!$1:$1048576,MATCH("업데이트순번",[1]EquipTable!$1:$1,0),0)&lt;=$BN$1,1,0)
*IF(MID(BT72,7,1)="4",0.1,1)</f>
        <v>1</v>
      </c>
      <c r="BL72">
        <f ca="1">IF(VLOOKUP($BT72,[1]EquipTable!$1:$1048576,MATCH("업데이트순번",[1]EquipTable!$1:$1,0),0)&lt;=$BN$1,1,0)
*IF(MID(BT72,7,1)="4",0.1,1)
*IF(AND(MID(BT72,7,1)&lt;&gt;"4",OR(MID(BT72,6,1)="6",MID(BT72,6,1)="7")),3,1)</f>
        <v>1</v>
      </c>
      <c r="BM72">
        <f ca="1">IF(VLOOKUP($BT72,[1]EquipTable!$1:$1048576,MATCH("업데이트순번",[1]EquipTable!$1:$1,0),0)&lt;=$BN$1,1,0)
*IF(MID(BT72,7,1)="4",0.1,1)
*IF(AND(MID(BT72,7,1)&lt;&gt;"4",MID(BT72,6,1)="8"),4,1)</f>
        <v>1</v>
      </c>
      <c r="BN72">
        <f t="shared" ca="1" si="41"/>
        <v>1.3550135501355014E-2</v>
      </c>
      <c r="BO72">
        <f t="shared" ca="1" si="42"/>
        <v>9.4517958412098316E-3</v>
      </c>
      <c r="BP72">
        <f t="shared" ca="1" si="43"/>
        <v>1.0224948875255624E-2</v>
      </c>
      <c r="BQ72">
        <f t="shared" ca="1" si="44"/>
        <v>0.60975609756097549</v>
      </c>
      <c r="BR72">
        <f t="shared" ca="1" si="45"/>
        <v>0.42533081285444213</v>
      </c>
      <c r="BS72">
        <f t="shared" ca="1" si="46"/>
        <v>0.46012269938650258</v>
      </c>
      <c r="BT72" t="str">
        <f ca="1">OFFSET([1]EquipTable!$A$1,ROW()-1,0)</f>
        <v>Equip5201</v>
      </c>
    </row>
    <row r="73" spans="1:72">
      <c r="A73">
        <v>8</v>
      </c>
      <c r="B73">
        <v>1</v>
      </c>
      <c r="C73">
        <f t="shared" si="32"/>
        <v>0</v>
      </c>
      <c r="D73">
        <f t="shared" ca="1" si="47"/>
        <v>0.6608538163070925</v>
      </c>
      <c r="E73">
        <f t="shared" ca="1" si="47"/>
        <v>0.73772624666584641</v>
      </c>
      <c r="F73">
        <f t="shared" ca="1" si="47"/>
        <v>8.9962353274231632E-2</v>
      </c>
      <c r="G73">
        <f t="shared" ca="1" si="47"/>
        <v>0.84413515941460215</v>
      </c>
      <c r="H73">
        <f t="shared" ca="1" si="47"/>
        <v>0.97774875563746544</v>
      </c>
      <c r="I73">
        <f t="shared" ca="1" si="47"/>
        <v>0.14152282536950767</v>
      </c>
      <c r="M73" t="str">
        <f t="shared" ca="1" si="33"/>
        <v>지정 장비</v>
      </c>
      <c r="N73" t="str">
        <f t="shared" ca="1" si="34"/>
        <v>Equip6202</v>
      </c>
      <c r="O73">
        <f t="shared" ca="1" si="35"/>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캐릭터",IF(ISERROR(FIND("지정 캐릭터 LBP",$M73)),0,1)),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IF($O73&lt;=15,1,1+($O73-15)^0.5/8)*CHOOSE(MID($N73,7,1)+1,1,1.25,2)*(VLOOKUP($M73,$AN:$BA,MATCH($AY$1,$AN$1:$BA$1,0),0)+$I73*(VLOOKUP($M73,$AN:$BA,MATCH($AZ$1,$AN$1:$BA$1,0),0)-VLOOKUP($M73,$AN:$BA,MATCH($AY$1,$AN$1:$BA$1,0),0))))),
IF(OR($M73="안 지정 캐릭터 PP 일반등급",$M73="안 지정 캐릭터 PP 영웅등급"),
  IF(AND(OR($B73=10,$B73=11),$M73=OFFSET($M73,-1,0)),OFFSET(R73,-1,0),
    $O73*VLOOKUP($M73,$AN:$BA,MATCH($AX$1,$AN$1:$BA$1,0),0)),
"그외없음")))))))</f>
        <v>9000</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t="shared" ca="1" si="36"/>
        <v>0</v>
      </c>
      <c r="U73" t="s">
        <v>83</v>
      </c>
      <c r="V73" t="s">
        <v>279</v>
      </c>
      <c r="W73">
        <v>1</v>
      </c>
      <c r="X73" t="s">
        <v>129</v>
      </c>
      <c r="Z73">
        <v>1300</v>
      </c>
      <c r="AA73" t="str">
        <f t="shared" ca="1" si="37"/>
        <v>fe</v>
      </c>
      <c r="AB73" t="s">
        <v>83</v>
      </c>
      <c r="AC73" t="s">
        <v>187</v>
      </c>
      <c r="AD73">
        <v>1</v>
      </c>
      <c r="AE73" t="s">
        <v>133</v>
      </c>
      <c r="AG73">
        <v>43</v>
      </c>
      <c r="AH73" t="str">
        <f t="shared" si="38"/>
        <v/>
      </c>
      <c r="AI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IFERROR(VLOOKUP(AC73,[2]ActorTable!$A:$G,MATCH("이름참고",[2]ActorTable!$1:$1,0),0),"캐릭터없음"),
"")))))</f>
        <v>붉은 보석 대검</v>
      </c>
      <c r="AJ73">
        <v>1</v>
      </c>
      <c r="AK7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L73" t="str">
        <f t="shared" ca="1" si="39"/>
        <v>{"dy":8,"sl":1,"tp":"fe","vl":"Equip8201","cn":1,"pt":"DI","pr":43}</v>
      </c>
      <c r="BK73">
        <f ca="1">IF(VLOOKUP($BT73,[1]EquipTable!$1:$1048576,MATCH("업데이트순번",[1]EquipTable!$1:$1,0),0)&lt;=$BN$1,1,0)
*IF(MID(BT73,7,1)="4",0.1,1)</f>
        <v>1</v>
      </c>
      <c r="BL73">
        <f ca="1">IF(VLOOKUP($BT73,[1]EquipTable!$1:$1048576,MATCH("업데이트순번",[1]EquipTable!$1:$1,0),0)&lt;=$BN$1,1,0)
*IF(MID(BT73,7,1)="4",0.1,1)
*IF(AND(MID(BT73,7,1)&lt;&gt;"4",OR(MID(BT73,6,1)="6",MID(BT73,6,1)="7")),3,1)</f>
        <v>1</v>
      </c>
      <c r="BM73">
        <f ca="1">IF(VLOOKUP($BT73,[1]EquipTable!$1:$1048576,MATCH("업데이트순번",[1]EquipTable!$1:$1,0),0)&lt;=$BN$1,1,0)
*IF(MID(BT73,7,1)="4",0.1,1)
*IF(AND(MID(BT73,7,1)&lt;&gt;"4",MID(BT73,6,1)="8"),4,1)</f>
        <v>1</v>
      </c>
      <c r="BN73">
        <f t="shared" ca="1" si="41"/>
        <v>1.3550135501355014E-2</v>
      </c>
      <c r="BO73">
        <f t="shared" ca="1" si="42"/>
        <v>9.4517958412098316E-3</v>
      </c>
      <c r="BP73">
        <f t="shared" ca="1" si="43"/>
        <v>1.0224948875255624E-2</v>
      </c>
      <c r="BQ73">
        <f t="shared" ca="1" si="44"/>
        <v>0.62330623306233046</v>
      </c>
      <c r="BR73">
        <f t="shared" ca="1" si="45"/>
        <v>0.43478260869565194</v>
      </c>
      <c r="BS73">
        <f t="shared" ca="1" si="46"/>
        <v>0.47034764826175818</v>
      </c>
      <c r="BT73" t="str">
        <f ca="1">OFFSET([1]EquipTable!$A$1,ROW()-1,0)</f>
        <v>Equip5202</v>
      </c>
    </row>
    <row r="74" spans="1:72">
      <c r="A74">
        <v>8</v>
      </c>
      <c r="B74">
        <v>2</v>
      </c>
      <c r="C74">
        <f t="shared" si="32"/>
        <v>0</v>
      </c>
      <c r="D74">
        <f t="shared" ca="1" si="47"/>
        <v>0.82806394404965145</v>
      </c>
      <c r="E74">
        <f t="shared" ca="1" si="47"/>
        <v>0.15169090836543031</v>
      </c>
      <c r="F74">
        <f t="shared" ca="1" si="47"/>
        <v>0.45420663176508858</v>
      </c>
      <c r="G74">
        <f t="shared" ca="1" si="47"/>
        <v>0.11872175122264439</v>
      </c>
      <c r="H74">
        <f t="shared" ca="1" si="47"/>
        <v>0.88909920037286883</v>
      </c>
      <c r="I74">
        <f t="shared" ca="1" si="47"/>
        <v>0.85158285260526068</v>
      </c>
      <c r="M74" t="str">
        <f t="shared" ca="1" si="33"/>
        <v>안 지정 캐릭터 PP 영웅등급</v>
      </c>
      <c r="N74">
        <f t="shared" ca="1" si="34"/>
        <v>15169</v>
      </c>
      <c r="O74">
        <f t="shared" ca="1" si="35"/>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캐릭터",IF(ISERROR(FIND("지정 캐릭터 LBP",$M74)),0,1)),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IF($O74&lt;=15,1,1+($O74-15)^0.5/8)*CHOOSE(MID($N74,7,1)+1,1,1.25,2)*(VLOOKUP($M74,$AN:$BA,MATCH($AY$1,$AN$1:$BA$1,0),0)+$I74*(VLOOKUP($M74,$AN:$BA,MATCH($AZ$1,$AN$1:$BA$1,0),0)-VLOOKUP($M74,$AN:$BA,MATCH($AY$1,$AN$1:$BA$1,0),0))))),
IF(OR($M74="안 지정 캐릭터 PP 일반등급",$M74="안 지정 캐릭터 PP 영웅등급"),
  IF(AND(OR($B74=10,$B74=11),$M74=OFFSET($M74,-1,0)),OFFSET(R74,-1,0),
    $O74*VLOOKUP($M74,$AN:$BA,MATCH($AX$1,$AN$1:$BA$1,0),0)),
"그외없음")))))))</f>
        <v>900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t="shared" ca="1" si="36"/>
        <v>0</v>
      </c>
      <c r="U74" t="s">
        <v>92</v>
      </c>
      <c r="V74">
        <v>94991</v>
      </c>
      <c r="W74">
        <v>14</v>
      </c>
      <c r="X74" t="s">
        <v>129</v>
      </c>
      <c r="Z74">
        <v>1400</v>
      </c>
      <c r="AA74" t="str">
        <f t="shared" ca="1" si="37"/>
        <v>uph</v>
      </c>
      <c r="AB74" t="s">
        <v>92</v>
      </c>
      <c r="AC74">
        <v>30182</v>
      </c>
      <c r="AD74">
        <v>10</v>
      </c>
      <c r="AE74" t="s">
        <v>129</v>
      </c>
      <c r="AG74">
        <v>1000</v>
      </c>
      <c r="AH74" t="str">
        <f t="shared" si="38"/>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IFERROR(VLOOKUP(AC74,[2]ActorTable!$A:$G,MATCH("이름참고",[2]ActorTable!$1:$1,0),0),"캐릭터없음"),
"")))))</f>
        <v/>
      </c>
      <c r="AJ74">
        <v>1</v>
      </c>
      <c r="AK7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L74" t="str">
        <f t="shared" ca="1" si="39"/>
        <v>{"dy":8,"sl":2,"tp":"uph","vl":"30182","cn":10,"pt":"GO","pr":1000}</v>
      </c>
      <c r="BK74">
        <f ca="1">IF(VLOOKUP($BT74,[1]EquipTable!$1:$1048576,MATCH("업데이트순번",[1]EquipTable!$1:$1,0),0)&lt;=$BN$1,1,0)
*IF(MID(BT74,7,1)="4",0.1,1)</f>
        <v>1</v>
      </c>
      <c r="BL74">
        <f ca="1">IF(VLOOKUP($BT74,[1]EquipTable!$1:$1048576,MATCH("업데이트순번",[1]EquipTable!$1:$1,0),0)&lt;=$BN$1,1,0)
*IF(MID(BT74,7,1)="4",0.1,1)
*IF(AND(MID(BT74,7,1)&lt;&gt;"4",OR(MID(BT74,6,1)="6",MID(BT74,6,1)="7")),3,1)</f>
        <v>1</v>
      </c>
      <c r="BM74">
        <f ca="1">IF(VLOOKUP($BT74,[1]EquipTable!$1:$1048576,MATCH("업데이트순번",[1]EquipTable!$1:$1,0),0)&lt;=$BN$1,1,0)
*IF(MID(BT74,7,1)="4",0.1,1)
*IF(AND(MID(BT74,7,1)&lt;&gt;"4",MID(BT74,6,1)="8"),4,1)</f>
        <v>1</v>
      </c>
      <c r="BN74">
        <f t="shared" ca="1" si="41"/>
        <v>1.3550135501355014E-2</v>
      </c>
      <c r="BO74">
        <f t="shared" ca="1" si="42"/>
        <v>9.4517958412098316E-3</v>
      </c>
      <c r="BP74">
        <f t="shared" ca="1" si="43"/>
        <v>1.0224948875255624E-2</v>
      </c>
      <c r="BQ74">
        <f t="shared" ca="1" si="44"/>
        <v>0.63685636856368544</v>
      </c>
      <c r="BR74">
        <f t="shared" ca="1" si="45"/>
        <v>0.44423440453686175</v>
      </c>
      <c r="BS74">
        <f t="shared" ca="1" si="46"/>
        <v>0.48057259713701378</v>
      </c>
      <c r="BT74" t="str">
        <f ca="1">OFFSET([1]EquipTable!$A$1,ROW()-1,0)</f>
        <v>Equip5301</v>
      </c>
    </row>
    <row r="75" spans="1:72">
      <c r="A75">
        <v>8</v>
      </c>
      <c r="B75">
        <v>3</v>
      </c>
      <c r="C75">
        <f t="shared" si="32"/>
        <v>0</v>
      </c>
      <c r="D75">
        <f t="shared" ca="1" si="47"/>
        <v>5.0550138491237684E-3</v>
      </c>
      <c r="E75">
        <f t="shared" ca="1" si="47"/>
        <v>0.27761189795868146</v>
      </c>
      <c r="F75">
        <f t="shared" ca="1" si="47"/>
        <v>0.93782988003164058</v>
      </c>
      <c r="G75">
        <f t="shared" ca="1" si="47"/>
        <v>0.62053045878806012</v>
      </c>
      <c r="H75">
        <f t="shared" ca="1" si="47"/>
        <v>0.61088157447680003</v>
      </c>
      <c r="I75">
        <f t="shared" ca="1" si="47"/>
        <v>0.61328920916079155</v>
      </c>
      <c r="M75" t="str">
        <f t="shared" ca="1" si="33"/>
        <v>안 지정 캐릭터 PP 영웅등급</v>
      </c>
      <c r="N75">
        <f t="shared" ca="1" si="34"/>
        <v>27761</v>
      </c>
      <c r="O75">
        <f t="shared" ca="1" si="35"/>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캐릭터",IF(ISERROR(FIND("지정 캐릭터 LBP",$M75)),0,1)),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IF($O75&lt;=15,1,1+($O75-15)^0.5/8)*CHOOSE(MID($N75,7,1)+1,1,1.25,2)*(VLOOKUP($M75,$AN:$BA,MATCH($AY$1,$AN$1:$BA$1,0),0)+$I75*(VLOOKUP($M75,$AN:$BA,MATCH($AZ$1,$AN$1:$BA$1,0),0)-VLOOKUP($M75,$AN:$BA,MATCH($AY$1,$AN$1:$BA$1,0),0))))),
IF(OR($M75="안 지정 캐릭터 PP 일반등급",$M75="안 지정 캐릭터 PP 영웅등급"),
  IF(AND(OR($B75=10,$B75=11),$M75=OFFSET($M75,-1,0)),OFFSET(R75,-1,0),
    $O75*VLOOKUP($M75,$AN:$BA,MATCH($AX$1,$AN$1:$BA$1,0),0)),
"그외없음")))))))</f>
        <v>1000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t="shared" ca="1" si="36"/>
        <v>0</v>
      </c>
      <c r="U75" t="s">
        <v>93</v>
      </c>
      <c r="V75">
        <v>68464</v>
      </c>
      <c r="W75">
        <v>13</v>
      </c>
      <c r="X75" t="s">
        <v>129</v>
      </c>
      <c r="Z75">
        <v>1300</v>
      </c>
      <c r="AA75" t="str">
        <f t="shared" ca="1" si="37"/>
        <v>upn</v>
      </c>
      <c r="AB75" t="s">
        <v>93</v>
      </c>
      <c r="AC75">
        <v>80383</v>
      </c>
      <c r="AD75">
        <v>13</v>
      </c>
      <c r="AE75" t="s">
        <v>129</v>
      </c>
      <c r="AG75">
        <v>1300</v>
      </c>
      <c r="AH75" t="str">
        <f t="shared" si="38"/>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IFERROR(VLOOKUP(AC75,[2]ActorTable!$A:$G,MATCH("이름참고",[2]ActorTable!$1:$1,0),0),"캐릭터없음"),
"")))))</f>
        <v/>
      </c>
      <c r="AJ75">
        <v>1</v>
      </c>
      <c r="AK7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L75" t="str">
        <f t="shared" ca="1" si="39"/>
        <v>{"dy":8,"sl":3,"tp":"upn","vl":"80383","cn":13,"pt":"GO","pr":1300}</v>
      </c>
      <c r="BK75">
        <f ca="1">IF(VLOOKUP($BT75,[1]EquipTable!$1:$1048576,MATCH("업데이트순번",[1]EquipTable!$1:$1,0),0)&lt;=$BN$1,1,0)
*IF(MID(BT75,7,1)="4",0.1,1)</f>
        <v>1</v>
      </c>
      <c r="BL75">
        <f ca="1">IF(VLOOKUP($BT75,[1]EquipTable!$1:$1048576,MATCH("업데이트순번",[1]EquipTable!$1:$1,0),0)&lt;=$BN$1,1,0)
*IF(MID(BT75,7,1)="4",0.1,1)
*IF(AND(MID(BT75,7,1)&lt;&gt;"4",OR(MID(BT75,6,1)="6",MID(BT75,6,1)="7")),3,1)</f>
        <v>1</v>
      </c>
      <c r="BM75">
        <f ca="1">IF(VLOOKUP($BT75,[1]EquipTable!$1:$1048576,MATCH("업데이트순번",[1]EquipTable!$1:$1,0),0)&lt;=$BN$1,1,0)
*IF(MID(BT75,7,1)="4",0.1,1)
*IF(AND(MID(BT75,7,1)&lt;&gt;"4",MID(BT75,6,1)="8"),4,1)</f>
        <v>1</v>
      </c>
      <c r="BN75">
        <f t="shared" ca="1" si="41"/>
        <v>1.3550135501355014E-2</v>
      </c>
      <c r="BO75">
        <f t="shared" ca="1" si="42"/>
        <v>9.4517958412098316E-3</v>
      </c>
      <c r="BP75">
        <f t="shared" ca="1" si="43"/>
        <v>1.0224948875255624E-2</v>
      </c>
      <c r="BQ75">
        <f t="shared" ca="1" si="44"/>
        <v>0.65040650406504041</v>
      </c>
      <c r="BR75">
        <f t="shared" ca="1" si="45"/>
        <v>0.45368620037807156</v>
      </c>
      <c r="BS75">
        <f t="shared" ca="1" si="46"/>
        <v>0.49079754601226938</v>
      </c>
      <c r="BT75" t="str">
        <f ca="1">OFFSET([1]EquipTable!$A$1,ROW()-1,0)</f>
        <v>Equip5302</v>
      </c>
    </row>
    <row r="76" spans="1:72">
      <c r="A76">
        <v>8</v>
      </c>
      <c r="B76">
        <v>4</v>
      </c>
      <c r="C76">
        <f t="shared" si="32"/>
        <v>0</v>
      </c>
      <c r="D76">
        <f t="shared" ca="1" si="47"/>
        <v>0.37115821010108252</v>
      </c>
      <c r="E76">
        <f t="shared" ca="1" si="47"/>
        <v>0.25691103962152717</v>
      </c>
      <c r="F76">
        <f t="shared" ca="1" si="47"/>
        <v>0.78558729982481679</v>
      </c>
      <c r="G76">
        <f t="shared" ca="1" si="47"/>
        <v>0.91823468150627796</v>
      </c>
      <c r="H76">
        <f t="shared" ca="1" si="47"/>
        <v>7.9207922947570841E-2</v>
      </c>
      <c r="I76">
        <f t="shared" ca="1" si="47"/>
        <v>0.19977876987842902</v>
      </c>
      <c r="M76" t="str">
        <f t="shared" ca="1" si="33"/>
        <v>안 지정 캐릭터 PP 일반등급</v>
      </c>
      <c r="N76">
        <f t="shared" ca="1" si="34"/>
        <v>25691</v>
      </c>
      <c r="O76">
        <f t="shared" ca="1" si="35"/>
        <v>10</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캐릭터",IF(ISERROR(FIND("지정 캐릭터 LBP",$M76)),0,1)),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IF($O76&lt;=15,1,1+($O76-15)^0.5/8)*CHOOSE(MID($N76,7,1)+1,1,1.25,2)*(VLOOKUP($M76,$AN:$BA,MATCH($AY$1,$AN$1:$BA$1,0),0)+$I76*(VLOOKUP($M76,$AN:$BA,MATCH($AZ$1,$AN$1:$BA$1,0),0)-VLOOKUP($M76,$AN:$BA,MATCH($AY$1,$AN$1:$BA$1,0),0))))),
IF(OR($M76="안 지정 캐릭터 PP 일반등급",$M76="안 지정 캐릭터 PP 영웅등급"),
  IF(AND(OR($B76=10,$B76=11),$M76=OFFSET($M76,-1,0)),OFFSET(R76,-1,0),
    $O76*VLOOKUP($M76,$AN:$BA,MATCH($AX$1,$AN$1:$BA$1,0),0)),
"그외없음")))))))</f>
        <v>1000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t="shared" ca="1" si="36"/>
        <v>0</v>
      </c>
      <c r="U76" t="s">
        <v>93</v>
      </c>
      <c r="V76">
        <v>24119</v>
      </c>
      <c r="W76">
        <v>10</v>
      </c>
      <c r="X76" t="s">
        <v>129</v>
      </c>
      <c r="Z76">
        <v>1000</v>
      </c>
      <c r="AA76" t="str">
        <f t="shared" ca="1" si="37"/>
        <v>upn</v>
      </c>
      <c r="AB76" t="s">
        <v>93</v>
      </c>
      <c r="AC76">
        <v>40132</v>
      </c>
      <c r="AD76">
        <v>11</v>
      </c>
      <c r="AE76" t="s">
        <v>129</v>
      </c>
      <c r="AG76">
        <v>1100</v>
      </c>
      <c r="AH76" t="str">
        <f t="shared" si="38"/>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IFERROR(VLOOKUP(AC76,[2]ActorTable!$A:$G,MATCH("이름참고",[2]ActorTable!$1:$1,0),0),"캐릭터없음"),
"")))))</f>
        <v/>
      </c>
      <c r="AJ76">
        <v>1</v>
      </c>
      <c r="AK7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L76" t="str">
        <f t="shared" ca="1" si="39"/>
        <v>{"dy":8,"sl":4,"tp":"upn","vl":"40132","cn":11,"pt":"GO","pr":1100}</v>
      </c>
      <c r="BK76">
        <f ca="1">IF(VLOOKUP($BT76,[1]EquipTable!$1:$1048576,MATCH("업데이트순번",[1]EquipTable!$1:$1,0),0)&lt;=$BN$1,1,0)
*IF(MID(BT76,7,1)="4",0.1,1)</f>
        <v>0.1</v>
      </c>
      <c r="BL76">
        <f ca="1">IF(VLOOKUP($BT76,[1]EquipTable!$1:$1048576,MATCH("업데이트순번",[1]EquipTable!$1:$1,0),0)&lt;=$BN$1,1,0)
*IF(MID(BT76,7,1)="4",0.1,1)
*IF(AND(MID(BT76,7,1)&lt;&gt;"4",OR(MID(BT76,6,1)="6",MID(BT76,6,1)="7")),3,1)</f>
        <v>0.1</v>
      </c>
      <c r="BM76">
        <f ca="1">IF(VLOOKUP($BT76,[1]EquipTable!$1:$1048576,MATCH("업데이트순번",[1]EquipTable!$1:$1,0),0)&lt;=$BN$1,1,0)
*IF(MID(BT76,7,1)="4",0.1,1)
*IF(AND(MID(BT76,7,1)&lt;&gt;"4",MID(BT76,6,1)="8"),4,1)</f>
        <v>0.1</v>
      </c>
      <c r="BN76">
        <f t="shared" ca="1" si="41"/>
        <v>1.3550135501355016E-3</v>
      </c>
      <c r="BO76">
        <f t="shared" ca="1" si="42"/>
        <v>9.4517958412098323E-4</v>
      </c>
      <c r="BP76">
        <f t="shared" ca="1" si="43"/>
        <v>1.0224948875255625E-3</v>
      </c>
      <c r="BQ76">
        <f t="shared" ca="1" si="44"/>
        <v>0.66395663956639539</v>
      </c>
      <c r="BR76">
        <f t="shared" ca="1" si="45"/>
        <v>0.46313799621928137</v>
      </c>
      <c r="BS76">
        <f t="shared" ca="1" si="46"/>
        <v>0.50102249488752504</v>
      </c>
      <c r="BT76" t="str">
        <f ca="1">OFFSET([1]EquipTable!$A$1,ROW()-1,0)</f>
        <v>Equip5401</v>
      </c>
    </row>
    <row r="77" spans="1:72">
      <c r="A77">
        <v>8</v>
      </c>
      <c r="B77">
        <v>5</v>
      </c>
      <c r="C77">
        <f t="shared" si="32"/>
        <v>0</v>
      </c>
      <c r="D77">
        <f t="shared" ca="1" si="47"/>
        <v>0.28763328438315061</v>
      </c>
      <c r="E77">
        <f t="shared" ca="1" si="47"/>
        <v>0.52156235178327137</v>
      </c>
      <c r="F77">
        <f t="shared" ca="1" si="47"/>
        <v>0.97754205250452419</v>
      </c>
      <c r="G77">
        <f t="shared" ca="1" si="47"/>
        <v>0.27352963210629022</v>
      </c>
      <c r="H77">
        <f t="shared" ca="1" si="47"/>
        <v>0.60200209112380954</v>
      </c>
      <c r="I77">
        <f t="shared" ca="1" si="47"/>
        <v>0.60637946793829567</v>
      </c>
      <c r="M77" t="str">
        <f t="shared" ca="1" si="33"/>
        <v>지정 장비</v>
      </c>
      <c r="N77" t="str">
        <f t="shared" ca="1" si="34"/>
        <v>Equip4202</v>
      </c>
      <c r="O77">
        <f t="shared" ca="1" si="35"/>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캐릭터",IF(ISERROR(FIND("지정 캐릭터 LBP",$M77)),0,1)),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IF($O77&lt;=15,1,1+($O77-15)^0.5/8)*CHOOSE(MID($N77,7,1)+1,1,1.25,2)*(VLOOKUP($M77,$AN:$BA,MATCH($AY$1,$AN$1:$BA$1,0),0)+$I77*(VLOOKUP($M77,$AN:$BA,MATCH($AZ$1,$AN$1:$BA$1,0),0)-VLOOKUP($M77,$AN:$BA,MATCH($AY$1,$AN$1:$BA$1,0),0))))),
IF(OR($M77="안 지정 캐릭터 PP 일반등급",$M77="안 지정 캐릭터 PP 영웅등급"),
  IF(AND(OR($B77=10,$B77=11),$M77=OFFSET($M77,-1,0)),OFFSET(R77,-1,0),
    $O77*VLOOKUP($M77,$AN:$BA,MATCH($AX$1,$AN$1:$BA$1,0),0)),
"그외없음")))))))</f>
        <v>3100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t="shared" ca="1" si="36"/>
        <v>0</v>
      </c>
      <c r="U77" t="s">
        <v>83</v>
      </c>
      <c r="V77" t="s">
        <v>277</v>
      </c>
      <c r="W77">
        <v>1</v>
      </c>
      <c r="X77" t="s">
        <v>133</v>
      </c>
      <c r="Z77">
        <v>4</v>
      </c>
      <c r="AA77" t="str">
        <f t="shared" ca="1" si="37"/>
        <v>fe</v>
      </c>
      <c r="AB77" t="s">
        <v>83</v>
      </c>
      <c r="AC77" t="s">
        <v>182</v>
      </c>
      <c r="AD77">
        <v>1</v>
      </c>
      <c r="AE77" t="s">
        <v>129</v>
      </c>
      <c r="AG77">
        <v>1400</v>
      </c>
      <c r="AH77" t="str">
        <f t="shared" si="38"/>
        <v/>
      </c>
      <c r="AI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IFERROR(VLOOKUP(AC77,[2]ActorTable!$A:$G,MATCH("이름참고",[2]ActorTable!$1:$1,0),0),"캐릭터없음"),
"")))))</f>
        <v>흑마법의 지팡이</v>
      </c>
      <c r="AJ77">
        <v>1</v>
      </c>
      <c r="AK7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L77" t="str">
        <f t="shared" ca="1" si="39"/>
        <v>{"dy":8,"sl":5,"tp":"fe","vl":"Equip3102","cn":1,"pt":"GO","pr":1400}</v>
      </c>
      <c r="BK77">
        <f ca="1">IF(VLOOKUP($BT77,[1]EquipTable!$1:$1048576,MATCH("업데이트순번",[1]EquipTable!$1:$1,0),0)&lt;=$BN$1,1,0)
*IF(MID(BT77,7,1)="4",0.1,1)</f>
        <v>0.1</v>
      </c>
      <c r="BL77">
        <f ca="1">IF(VLOOKUP($BT77,[1]EquipTable!$1:$1048576,MATCH("업데이트순번",[1]EquipTable!$1:$1,0),0)&lt;=$BN$1,1,0)
*IF(MID(BT77,7,1)="4",0.1,1)
*IF(AND(MID(BT77,7,1)&lt;&gt;"4",OR(MID(BT77,6,1)="6",MID(BT77,6,1)="7")),3,1)</f>
        <v>0.1</v>
      </c>
      <c r="BM77">
        <f ca="1">IF(VLOOKUP($BT77,[1]EquipTable!$1:$1048576,MATCH("업데이트순번",[1]EquipTable!$1:$1,0),0)&lt;=$BN$1,1,0)
*IF(MID(BT77,7,1)="4",0.1,1)
*IF(AND(MID(BT77,7,1)&lt;&gt;"4",MID(BT77,6,1)="8"),4,1)</f>
        <v>0.1</v>
      </c>
      <c r="BN77">
        <f t="shared" ca="1" si="41"/>
        <v>1.3550135501355016E-3</v>
      </c>
      <c r="BO77">
        <f t="shared" ca="1" si="42"/>
        <v>9.4517958412098323E-4</v>
      </c>
      <c r="BP77">
        <f t="shared" ca="1" si="43"/>
        <v>1.0224948875255625E-3</v>
      </c>
      <c r="BQ77">
        <f t="shared" ca="1" si="44"/>
        <v>0.66531165311653084</v>
      </c>
      <c r="BR77">
        <f t="shared" ca="1" si="45"/>
        <v>0.46408317580340236</v>
      </c>
      <c r="BS77">
        <f t="shared" ca="1" si="46"/>
        <v>0.50204498977505063</v>
      </c>
      <c r="BT77" t="str">
        <f ca="1">OFFSET([1]EquipTable!$A$1,ROW()-1,0)</f>
        <v>Equip5402</v>
      </c>
    </row>
    <row r="78" spans="1:72">
      <c r="A78">
        <v>8</v>
      </c>
      <c r="B78">
        <v>6</v>
      </c>
      <c r="C78">
        <f t="shared" si="32"/>
        <v>0</v>
      </c>
      <c r="D78">
        <f t="shared" ca="1" si="47"/>
        <v>0.63801429944984167</v>
      </c>
      <c r="E78">
        <f t="shared" ca="1" si="47"/>
        <v>7.972141245937836E-2</v>
      </c>
      <c r="F78">
        <f t="shared" ca="1" si="47"/>
        <v>0.34576489872052829</v>
      </c>
      <c r="G78">
        <f t="shared" ca="1" si="47"/>
        <v>0.57075097351022153</v>
      </c>
      <c r="H78">
        <f t="shared" ca="1" si="47"/>
        <v>4.932203401955515E-2</v>
      </c>
      <c r="I78">
        <f t="shared" ca="1" si="47"/>
        <v>0.75627088463794923</v>
      </c>
      <c r="M78" t="str">
        <f t="shared" ca="1" si="33"/>
        <v>지정 장비</v>
      </c>
      <c r="N78" t="str">
        <f t="shared" ca="1" si="34"/>
        <v>Equip1001</v>
      </c>
      <c r="O78">
        <f t="shared" ca="1" si="35"/>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캐릭터",IF(ISERROR(FIND("지정 캐릭터 LBP",$M78)),0,1)),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IF($O78&lt;=15,1,1+($O78-15)^0.5/8)*CHOOSE(MID($N78,7,1)+1,1,1.25,2)*(VLOOKUP($M78,$AN:$BA,MATCH($AY$1,$AN$1:$BA$1,0),0)+$I78*(VLOOKUP($M78,$AN:$BA,MATCH($AZ$1,$AN$1:$BA$1,0),0)-VLOOKUP($M78,$AN:$BA,MATCH($AY$1,$AN$1:$BA$1,0),0))))),
IF(OR($M78="안 지정 캐릭터 PP 일반등급",$M78="안 지정 캐릭터 PP 영웅등급"),
  IF(AND(OR($B78=10,$B78=11),$M78=OFFSET($M78,-1,0)),OFFSET(R78,-1,0),
    $O78*VLOOKUP($M78,$AN:$BA,MATCH($AX$1,$AN$1:$BA$1,0),0)),
"그외없음")))))))</f>
        <v>900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t="shared" ca="1" si="36"/>
        <v>0</v>
      </c>
      <c r="U78" t="s">
        <v>83</v>
      </c>
      <c r="V78" t="s">
        <v>197</v>
      </c>
      <c r="W78">
        <v>1</v>
      </c>
      <c r="X78" t="s">
        <v>129</v>
      </c>
      <c r="Z78">
        <v>2600</v>
      </c>
      <c r="AA78" t="str">
        <f t="shared" ca="1" si="37"/>
        <v>fe</v>
      </c>
      <c r="AB78" t="s">
        <v>83</v>
      </c>
      <c r="AC78" t="s">
        <v>191</v>
      </c>
      <c r="AD78">
        <v>1</v>
      </c>
      <c r="AE78" t="s">
        <v>133</v>
      </c>
      <c r="AG78">
        <v>11</v>
      </c>
      <c r="AH78" t="str">
        <f t="shared" si="38"/>
        <v/>
      </c>
      <c r="AI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IFERROR(VLOOKUP(AC78,[2]ActorTable!$A:$G,MATCH("이름참고",[2]ActorTable!$1:$1,0),0),"캐릭터없음"),
"")))))</f>
        <v>흑진주 단검</v>
      </c>
      <c r="AJ78">
        <v>1</v>
      </c>
      <c r="AK7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L78" t="str">
        <f t="shared" ca="1" si="39"/>
        <v>{"dy":8,"sl":6,"tp":"fe","vl":"Equip1302","cn":1,"pt":"DI","pr":11}</v>
      </c>
      <c r="BK78">
        <f ca="1">IF(VLOOKUP($BT78,[1]EquipTable!$1:$1048576,MATCH("업데이트순번",[1]EquipTable!$1:$1,0),0)&lt;=$BN$1,1,0)
*IF(MID(BT78,7,1)="4",0.1,1)</f>
        <v>0</v>
      </c>
      <c r="BL78">
        <f ca="1">IF(VLOOKUP($BT78,[1]EquipTable!$1:$1048576,MATCH("업데이트순번",[1]EquipTable!$1:$1,0),0)&lt;=$BN$1,1,0)
*IF(MID(BT78,7,1)="4",0.1,1)
*IF(AND(MID(BT78,7,1)&lt;&gt;"4",OR(MID(BT78,6,1)="6",MID(BT78,6,1)="7")),3,1)</f>
        <v>0</v>
      </c>
      <c r="BM78">
        <f ca="1">IF(VLOOKUP($BT78,[1]EquipTable!$1:$1048576,MATCH("업데이트순번",[1]EquipTable!$1:$1,0),0)&lt;=$BN$1,1,0)
*IF(MID(BT78,7,1)="4",0.1,1)
*IF(AND(MID(BT78,7,1)&lt;&gt;"4",MID(BT78,6,1)="8"),4,1)</f>
        <v>0</v>
      </c>
      <c r="BN78">
        <f t="shared" ca="1" si="41"/>
        <v>0</v>
      </c>
      <c r="BO78">
        <f t="shared" ca="1" si="42"/>
        <v>0</v>
      </c>
      <c r="BP78">
        <f t="shared" ca="1" si="43"/>
        <v>0</v>
      </c>
      <c r="BQ78">
        <f t="shared" ca="1" si="44"/>
        <v>0.6666666666666663</v>
      </c>
      <c r="BR78">
        <f t="shared" ca="1" si="45"/>
        <v>0.46502835538752335</v>
      </c>
      <c r="BS78">
        <f t="shared" ca="1" si="46"/>
        <v>0.50306748466257623</v>
      </c>
      <c r="BT78" t="str">
        <f ca="1">OFFSET([1]EquipTable!$A$1,ROW()-1,0)</f>
        <v>Equip5403</v>
      </c>
    </row>
    <row r="79" spans="1:72">
      <c r="A79">
        <v>8</v>
      </c>
      <c r="B79">
        <v>7</v>
      </c>
      <c r="C79">
        <f t="shared" si="32"/>
        <v>0</v>
      </c>
      <c r="D79">
        <f t="shared" ca="1" si="47"/>
        <v>0.34536563154801214</v>
      </c>
      <c r="E79">
        <f t="shared" ca="1" si="47"/>
        <v>0.37226524386147597</v>
      </c>
      <c r="F79">
        <f t="shared" ca="1" si="47"/>
        <v>0.72507646501543987</v>
      </c>
      <c r="G79">
        <f t="shared" ca="1" si="47"/>
        <v>0.74311977118554917</v>
      </c>
      <c r="H79">
        <f t="shared" ca="1" si="47"/>
        <v>0.51723166000140319</v>
      </c>
      <c r="I79">
        <f t="shared" ca="1" si="47"/>
        <v>0.79381049604990739</v>
      </c>
      <c r="M79" t="str">
        <f t="shared" ca="1" si="33"/>
        <v>지정 장비</v>
      </c>
      <c r="N79" t="str">
        <f t="shared" ca="1" si="34"/>
        <v>Equip4102</v>
      </c>
      <c r="O79">
        <f t="shared" ca="1" si="35"/>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캐릭터",IF(ISERROR(FIND("지정 캐릭터 LBP",$M79)),0,1)),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IF($O79&lt;=15,1,1+($O79-15)^0.5/8)*CHOOSE(MID($N79,7,1)+1,1,1.25,2)*(VLOOKUP($M79,$AN:$BA,MATCH($AY$1,$AN$1:$BA$1,0),0)+$I79*(VLOOKUP($M79,$AN:$BA,MATCH($AZ$1,$AN$1:$BA$1,0),0)-VLOOKUP($M79,$AN:$BA,MATCH($AY$1,$AN$1:$BA$1,0),0))))),
IF(OR($M79="안 지정 캐릭터 PP 일반등급",$M79="안 지정 캐릭터 PP 영웅등급"),
  IF(AND(OR($B79=10,$B79=11),$M79=OFFSET($M79,-1,0)),OFFSET(R79,-1,0),
    $O79*VLOOKUP($M79,$AN:$BA,MATCH($AX$1,$AN$1:$BA$1,0),0)),
"그외없음")))))))</f>
        <v>1400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t="shared" ca="1" si="36"/>
        <v>0</v>
      </c>
      <c r="U79" t="s">
        <v>83</v>
      </c>
      <c r="V79" t="s">
        <v>217</v>
      </c>
      <c r="W79">
        <v>1</v>
      </c>
      <c r="X79" t="s">
        <v>133</v>
      </c>
      <c r="Z79">
        <v>15</v>
      </c>
      <c r="AA79" t="str">
        <f t="shared" ca="1" si="37"/>
        <v>fe</v>
      </c>
      <c r="AB79" t="s">
        <v>83</v>
      </c>
      <c r="AC79" t="s">
        <v>215</v>
      </c>
      <c r="AD79">
        <v>1</v>
      </c>
      <c r="AE79" t="s">
        <v>129</v>
      </c>
      <c r="AG79">
        <v>1800</v>
      </c>
      <c r="AH79" t="str">
        <f t="shared" si="38"/>
        <v/>
      </c>
      <c r="AI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IFERROR(VLOOKUP(AC79,[2]ActorTable!$A:$G,MATCH("이름참고",[2]ActorTable!$1:$1,0),0),"캐릭터없음"),
"")))))</f>
        <v>강철 원형 방패</v>
      </c>
      <c r="AJ79">
        <v>1</v>
      </c>
      <c r="AK7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L79" t="str">
        <f t="shared" ca="1" si="39"/>
        <v>{"dy":8,"sl":7,"tp":"fe","vl":"Equip7001","cn":1,"pt":"GO","pr":1800}</v>
      </c>
      <c r="BK79">
        <f ca="1">IF(VLOOKUP($BT79,[1]EquipTable!$1:$1048576,MATCH("업데이트순번",[1]EquipTable!$1:$1,0),0)&lt;=$BN$1,1,0)
*IF(MID(BT79,7,1)="4",0.1,1)</f>
        <v>0</v>
      </c>
      <c r="BL79">
        <f ca="1">IF(VLOOKUP($BT79,[1]EquipTable!$1:$1048576,MATCH("업데이트순번",[1]EquipTable!$1:$1,0),0)&lt;=$BN$1,1,0)
*IF(MID(BT79,7,1)="4",0.1,1)
*IF(AND(MID(BT79,7,1)&lt;&gt;"4",OR(MID(BT79,6,1)="6",MID(BT79,6,1)="7")),3,1)</f>
        <v>0</v>
      </c>
      <c r="BM79">
        <f ca="1">IF(VLOOKUP($BT79,[1]EquipTable!$1:$1048576,MATCH("업데이트순번",[1]EquipTable!$1:$1,0),0)&lt;=$BN$1,1,0)
*IF(MID(BT79,7,1)="4",0.1,1)
*IF(AND(MID(BT79,7,1)&lt;&gt;"4",MID(BT79,6,1)="8"),4,1)</f>
        <v>0</v>
      </c>
      <c r="BN79">
        <f t="shared" ca="1" si="41"/>
        <v>0</v>
      </c>
      <c r="BO79">
        <f t="shared" ca="1" si="42"/>
        <v>0</v>
      </c>
      <c r="BP79">
        <f t="shared" ca="1" si="43"/>
        <v>0</v>
      </c>
      <c r="BQ79">
        <f t="shared" ca="1" si="44"/>
        <v>0.6666666666666663</v>
      </c>
      <c r="BR79">
        <f t="shared" ca="1" si="45"/>
        <v>0.46502835538752335</v>
      </c>
      <c r="BS79">
        <f t="shared" ca="1" si="46"/>
        <v>0.50306748466257623</v>
      </c>
      <c r="BT79" t="str">
        <f ca="1">OFFSET([1]EquipTable!$A$1,ROW()-1,0)</f>
        <v>Equip5404</v>
      </c>
    </row>
    <row r="80" spans="1:72">
      <c r="A80">
        <v>8</v>
      </c>
      <c r="B80">
        <v>8</v>
      </c>
      <c r="C80">
        <f t="shared" si="32"/>
        <v>0</v>
      </c>
      <c r="D80">
        <f t="shared" ca="1" si="47"/>
        <v>0.16062671983422228</v>
      </c>
      <c r="E80">
        <f t="shared" ca="1" si="47"/>
        <v>0.29700877514561907</v>
      </c>
      <c r="F80">
        <f t="shared" ca="1" si="47"/>
        <v>0.57942028787276856</v>
      </c>
      <c r="G80">
        <f t="shared" ca="1" si="47"/>
        <v>0.9845460268994739</v>
      </c>
      <c r="H80">
        <f t="shared" ca="1" si="47"/>
        <v>0.67519304823083492</v>
      </c>
      <c r="I80">
        <f t="shared" ca="1" si="47"/>
        <v>0.13946902270035533</v>
      </c>
      <c r="M80" t="str">
        <f t="shared" ca="1" si="33"/>
        <v>삭제</v>
      </c>
      <c r="N80" t="str">
        <f t="shared" ca="1" si="34"/>
        <v>삭제</v>
      </c>
      <c r="O80" t="str">
        <f t="shared" ca="1" si="35"/>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캐릭터",IF(ISERROR(FIND("지정 캐릭터 LBP",$M80)),0,1)),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IF($O80&lt;=15,1,1+($O80-15)^0.5/8)*CHOOSE(MID($N80,7,1)+1,1,1.25,2)*(VLOOKUP($M80,$AN:$BA,MATCH($AY$1,$AN$1:$BA$1,0),0)+$I80*(VLOOKUP($M80,$AN:$BA,MATCH($AZ$1,$AN$1:$BA$1,0),0)-VLOOKUP($M80,$AN:$BA,MATCH($AY$1,$AN$1:$BA$1,0),0))))),
IF(OR($M80="안 지정 캐릭터 PP 일반등급",$M80="안 지정 캐릭터 PP 영웅등급"),
  IF(AND(OR($B80=10,$B80=11),$M80=OFFSET($M80,-1,0)),OFFSET(R80,-1,0),
    $O80*VLOOKUP($M80,$AN:$BA,MATCH($AX$1,$AN$1:$BA$1,0),0)),
"그외없음")))))))</f>
        <v>삭제</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t="shared" ca="1" si="36"/>
        <v>0</v>
      </c>
      <c r="AA80" t="str">
        <f t="shared" ca="1" si="37"/>
        <v/>
      </c>
      <c r="AH80" t="str">
        <f t="shared" si="38"/>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IFERROR(VLOOKUP(AC80,[2]ActorTable!$A:$G,MATCH("이름참고",[2]ActorTable!$1:$1,0),0),"캐릭터없음"),
"")))))</f>
        <v/>
      </c>
      <c r="AJ80">
        <v>1</v>
      </c>
      <c r="AK8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L80" t="str">
        <f t="shared" ca="1" si="39"/>
        <v>{"dy":8,"sl":8}</v>
      </c>
      <c r="BK80">
        <f ca="1">IF(VLOOKUP($BT80,[1]EquipTable!$1:$1048576,MATCH("업데이트순번",[1]EquipTable!$1:$1,0),0)&lt;=$BN$1,1,0)
*IF(MID(BT80,7,1)="4",0.1,1)</f>
        <v>0</v>
      </c>
      <c r="BL80">
        <f ca="1">IF(VLOOKUP($BT80,[1]EquipTable!$1:$1048576,MATCH("업데이트순번",[1]EquipTable!$1:$1,0),0)&lt;=$BN$1,1,0)
*IF(MID(BT80,7,1)="4",0.1,1)
*IF(AND(MID(BT80,7,1)&lt;&gt;"4",OR(MID(BT80,6,1)="6",MID(BT80,6,1)="7")),3,1)</f>
        <v>0</v>
      </c>
      <c r="BM80">
        <f ca="1">IF(VLOOKUP($BT80,[1]EquipTable!$1:$1048576,MATCH("업데이트순번",[1]EquipTable!$1:$1,0),0)&lt;=$BN$1,1,0)
*IF(MID(BT80,7,1)="4",0.1,1)
*IF(AND(MID(BT80,7,1)&lt;&gt;"4",MID(BT80,6,1)="8"),4,1)</f>
        <v>0</v>
      </c>
      <c r="BN80">
        <f t="shared" ca="1" si="41"/>
        <v>0</v>
      </c>
      <c r="BO80">
        <f t="shared" ca="1" si="42"/>
        <v>0</v>
      </c>
      <c r="BP80">
        <f t="shared" ca="1" si="43"/>
        <v>0</v>
      </c>
      <c r="BQ80">
        <f t="shared" ca="1" si="44"/>
        <v>0.6666666666666663</v>
      </c>
      <c r="BR80">
        <f t="shared" ca="1" si="45"/>
        <v>0.46502835538752335</v>
      </c>
      <c r="BS80">
        <f t="shared" ca="1" si="46"/>
        <v>0.50306748466257623</v>
      </c>
      <c r="BT80" t="str">
        <f ca="1">OFFSET([1]EquipTable!$A$1,ROW()-1,0)</f>
        <v>Equip5405</v>
      </c>
    </row>
    <row r="81" spans="1:72">
      <c r="A81">
        <v>8</v>
      </c>
      <c r="B81">
        <v>9</v>
      </c>
      <c r="C81">
        <f t="shared" si="32"/>
        <v>0</v>
      </c>
      <c r="D81">
        <f t="shared" ca="1" si="47"/>
        <v>0.95985887758811639</v>
      </c>
      <c r="E81">
        <f t="shared" ca="1" si="47"/>
        <v>8.0533692917661992E-2</v>
      </c>
      <c r="F81">
        <f t="shared" ca="1" si="47"/>
        <v>7.2118259476425473E-2</v>
      </c>
      <c r="G81">
        <f t="shared" ca="1" si="47"/>
        <v>9.0396656126215835E-2</v>
      </c>
      <c r="H81">
        <f t="shared" ca="1" si="47"/>
        <v>0.51665617320477142</v>
      </c>
      <c r="I81">
        <f t="shared" ca="1" si="47"/>
        <v>0.87356538462791355</v>
      </c>
      <c r="M81" t="str">
        <f t="shared" ca="1" si="33"/>
        <v>삭제</v>
      </c>
      <c r="N81" t="str">
        <f t="shared" ca="1" si="34"/>
        <v>삭제</v>
      </c>
      <c r="O81" t="str">
        <f t="shared" ca="1" si="35"/>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캐릭터",IF(ISERROR(FIND("지정 캐릭터 LBP",$M81)),0,1)),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IF($O81&lt;=15,1,1+($O81-15)^0.5/8)*CHOOSE(MID($N81,7,1)+1,1,1.25,2)*(VLOOKUP($M81,$AN:$BA,MATCH($AY$1,$AN$1:$BA$1,0),0)+$I81*(VLOOKUP($M81,$AN:$BA,MATCH($AZ$1,$AN$1:$BA$1,0),0)-VLOOKUP($M81,$AN:$BA,MATCH($AY$1,$AN$1:$BA$1,0),0))))),
IF(OR($M81="안 지정 캐릭터 PP 일반등급",$M81="안 지정 캐릭터 PP 영웅등급"),
  IF(AND(OR($B81=10,$B81=11),$M81=OFFSET($M81,-1,0)),OFFSET(R81,-1,0),
    $O81*VLOOKUP($M81,$AN:$BA,MATCH($AX$1,$AN$1:$BA$1,0),0)),
"그외없음")))))))</f>
        <v>삭제</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t="shared" ca="1" si="36"/>
        <v>0</v>
      </c>
      <c r="AA81" t="str">
        <f t="shared" ca="1" si="37"/>
        <v/>
      </c>
      <c r="AH81" t="str">
        <f t="shared" si="38"/>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IFERROR(VLOOKUP(AC81,[2]ActorTable!$A:$G,MATCH("이름참고",[2]ActorTable!$1:$1,0),0),"캐릭터없음"),
"")))))</f>
        <v/>
      </c>
      <c r="AJ81">
        <v>1</v>
      </c>
      <c r="AK8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L81" t="str">
        <f t="shared" ca="1" si="39"/>
        <v>{"dy":8,"sl":9}</v>
      </c>
      <c r="BK81">
        <f ca="1">IF(VLOOKUP($BT81,[1]EquipTable!$1:$1048576,MATCH("업데이트순번",[1]EquipTable!$1:$1,0),0)&lt;=$BN$1,1,0)
*IF(MID(BT81,7,1)="4",0.1,1)</f>
        <v>0</v>
      </c>
      <c r="BL81">
        <f ca="1">IF(VLOOKUP($BT81,[1]EquipTable!$1:$1048576,MATCH("업데이트순번",[1]EquipTable!$1:$1,0),0)&lt;=$BN$1,1,0)
*IF(MID(BT81,7,1)="4",0.1,1)
*IF(AND(MID(BT81,7,1)&lt;&gt;"4",OR(MID(BT81,6,1)="6",MID(BT81,6,1)="7")),3,1)</f>
        <v>0</v>
      </c>
      <c r="BM81">
        <f ca="1">IF(VLOOKUP($BT81,[1]EquipTable!$1:$1048576,MATCH("업데이트순번",[1]EquipTable!$1:$1,0),0)&lt;=$BN$1,1,0)
*IF(MID(BT81,7,1)="4",0.1,1)
*IF(AND(MID(BT81,7,1)&lt;&gt;"4",MID(BT81,6,1)="8"),4,1)</f>
        <v>0</v>
      </c>
      <c r="BN81">
        <f t="shared" ca="1" si="41"/>
        <v>0</v>
      </c>
      <c r="BO81">
        <f t="shared" ca="1" si="42"/>
        <v>0</v>
      </c>
      <c r="BP81">
        <f t="shared" ca="1" si="43"/>
        <v>0</v>
      </c>
      <c r="BQ81">
        <f t="shared" ca="1" si="44"/>
        <v>0.6666666666666663</v>
      </c>
      <c r="BR81">
        <f t="shared" ca="1" si="45"/>
        <v>0.46502835538752335</v>
      </c>
      <c r="BS81">
        <f t="shared" ca="1" si="46"/>
        <v>0.50306748466257623</v>
      </c>
      <c r="BT81" t="str">
        <f ca="1">OFFSET([1]EquipTable!$A$1,ROW()-1,0)</f>
        <v>후보</v>
      </c>
    </row>
    <row r="82" spans="1:72">
      <c r="A82">
        <v>9</v>
      </c>
      <c r="B82">
        <v>0</v>
      </c>
      <c r="C82">
        <f t="shared" si="32"/>
        <v>0</v>
      </c>
      <c r="D82">
        <f t="shared" ref="D82:I91" ca="1" si="48">RAND()</f>
        <v>0.50775181951269155</v>
      </c>
      <c r="E82">
        <f t="shared" ca="1" si="48"/>
        <v>0.79202968412187835</v>
      </c>
      <c r="F82">
        <f t="shared" ca="1" si="48"/>
        <v>0.79715310988102017</v>
      </c>
      <c r="G82">
        <f t="shared" ca="1" si="48"/>
        <v>0.71632250580256041</v>
      </c>
      <c r="H82">
        <f t="shared" ca="1" si="48"/>
        <v>0.15304969695908122</v>
      </c>
      <c r="I82">
        <f t="shared" ca="1" si="48"/>
        <v>1.2811120138635501E-2</v>
      </c>
      <c r="M82" t="str">
        <f t="shared" ca="1" si="33"/>
        <v>지정 장비</v>
      </c>
      <c r="N82" t="str">
        <f t="shared" ca="1" si="34"/>
        <v>Equip7002</v>
      </c>
      <c r="O82">
        <f t="shared" ca="1" si="35"/>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캐릭터",IF(ISERROR(FIND("지정 캐릭터 LBP",$M82)),0,1)),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IF($O82&lt;=15,1,1+($O82-15)^0.5/8)*CHOOSE(MID($N82,7,1)+1,1,1.25,2)*(VLOOKUP($M82,$AN:$BA,MATCH($AY$1,$AN$1:$BA$1,0),0)+$I82*(VLOOKUP($M82,$AN:$BA,MATCH($AZ$1,$AN$1:$BA$1,0),0)-VLOOKUP($M82,$AN:$BA,MATCH($AY$1,$AN$1:$BA$1,0),0))))),
IF(OR($M82="안 지정 캐릭터 PP 일반등급",$M82="안 지정 캐릭터 PP 영웅등급"),
  IF(AND(OR($B82=10,$B82=11),$M82=OFFSET($M82,-1,0)),OFFSET(R82,-1,0),
    $O82*VLOOKUP($M82,$AN:$BA,MATCH($AX$1,$AN$1:$BA$1,0),0)),
"그외없음")))))))</f>
        <v>1700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t="shared" ca="1" si="36"/>
        <v>0</v>
      </c>
      <c r="U82" t="s">
        <v>83</v>
      </c>
      <c r="V82" t="s">
        <v>185</v>
      </c>
      <c r="W82">
        <v>1</v>
      </c>
      <c r="X82" t="s">
        <v>129</v>
      </c>
      <c r="Z82">
        <v>5000</v>
      </c>
      <c r="AA82" t="str">
        <f t="shared" ca="1" si="37"/>
        <v>fe</v>
      </c>
      <c r="AB82" t="s">
        <v>83</v>
      </c>
      <c r="AC82" t="s">
        <v>265</v>
      </c>
      <c r="AD82">
        <v>1</v>
      </c>
      <c r="AE82" t="s">
        <v>129</v>
      </c>
      <c r="AG82">
        <v>8300</v>
      </c>
      <c r="AH82" t="str">
        <f t="shared" si="38"/>
        <v/>
      </c>
      <c r="AI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IFERROR(VLOOKUP(AC82,[2]ActorTable!$A:$G,MATCH("이름참고",[2]ActorTable!$1:$1,0),0),"캐릭터없음"),
"")))))</f>
        <v>왕조의 블레이드</v>
      </c>
      <c r="AJ82">
        <v>1</v>
      </c>
      <c r="AK8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L82" t="str">
        <f t="shared" ca="1" si="39"/>
        <v>{"dy":9,"sl":0,"tp":"fe","vl":"Equip8102","cn":1,"pt":"GO","pr":8300}</v>
      </c>
      <c r="BK82">
        <f ca="1">IF(VLOOKUP($BT82,[1]EquipTable!$1:$1048576,MATCH("업데이트순번",[1]EquipTable!$1:$1,0),0)&lt;=$BN$1,1,0)
*IF(MID(BT82,7,1)="4",0.1,1)</f>
        <v>0</v>
      </c>
      <c r="BL82">
        <f ca="1">IF(VLOOKUP($BT82,[1]EquipTable!$1:$1048576,MATCH("업데이트순번",[1]EquipTable!$1:$1,0),0)&lt;=$BN$1,1,0)
*IF(MID(BT82,7,1)="4",0.1,1)
*IF(AND(MID(BT82,7,1)&lt;&gt;"4",OR(MID(BT82,6,1)="6",MID(BT82,6,1)="7")),3,1)</f>
        <v>0</v>
      </c>
      <c r="BM82">
        <f ca="1">IF(VLOOKUP($BT82,[1]EquipTable!$1:$1048576,MATCH("업데이트순번",[1]EquipTable!$1:$1,0),0)&lt;=$BN$1,1,0)
*IF(MID(BT82,7,1)="4",0.1,1)
*IF(AND(MID(BT82,7,1)&lt;&gt;"4",MID(BT82,6,1)="8"),4,1)</f>
        <v>0</v>
      </c>
      <c r="BN82">
        <f t="shared" ca="1" si="41"/>
        <v>0</v>
      </c>
      <c r="BO82">
        <f t="shared" ca="1" si="42"/>
        <v>0</v>
      </c>
      <c r="BP82">
        <f t="shared" ca="1" si="43"/>
        <v>0</v>
      </c>
      <c r="BQ82">
        <f t="shared" ca="1" si="44"/>
        <v>0.6666666666666663</v>
      </c>
      <c r="BR82">
        <f t="shared" ca="1" si="45"/>
        <v>0.46502835538752335</v>
      </c>
      <c r="BS82">
        <f t="shared" ca="1" si="46"/>
        <v>0.50306748466257623</v>
      </c>
      <c r="BT82" t="str">
        <f ca="1">OFFSET([1]EquipTable!$A$1,ROW()-1,0)</f>
        <v>후보</v>
      </c>
    </row>
    <row r="83" spans="1:72">
      <c r="A83">
        <v>9</v>
      </c>
      <c r="B83">
        <v>1</v>
      </c>
      <c r="C83">
        <f t="shared" si="32"/>
        <v>0</v>
      </c>
      <c r="D83">
        <f t="shared" ca="1" si="48"/>
        <v>0.66513377515964034</v>
      </c>
      <c r="E83">
        <f t="shared" ca="1" si="48"/>
        <v>0.52865734316827795</v>
      </c>
      <c r="F83">
        <f t="shared" ca="1" si="48"/>
        <v>0.77974594723965074</v>
      </c>
      <c r="G83">
        <f t="shared" ca="1" si="48"/>
        <v>0.47539615353241238</v>
      </c>
      <c r="H83">
        <f t="shared" ca="1" si="48"/>
        <v>0.40944805756891789</v>
      </c>
      <c r="I83">
        <f t="shared" ca="1" si="48"/>
        <v>0.31811660975024469</v>
      </c>
      <c r="M83" t="str">
        <f t="shared" ca="1" si="33"/>
        <v>지정 장비</v>
      </c>
      <c r="N83" t="str">
        <f t="shared" ca="1" si="34"/>
        <v>Equip4301</v>
      </c>
      <c r="O83">
        <f t="shared" ca="1" si="35"/>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캐릭터",IF(ISERROR(FIND("지정 캐릭터 LBP",$M83)),0,1)),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IF($O83&lt;=15,1,1+($O83-15)^0.5/8)*CHOOSE(MID($N83,7,1)+1,1,1.25,2)*(VLOOKUP($M83,$AN:$BA,MATCH($AY$1,$AN$1:$BA$1,0),0)+$I83*(VLOOKUP($M83,$AN:$BA,MATCH($AZ$1,$AN$1:$BA$1,0),0)-VLOOKUP($M83,$AN:$BA,MATCH($AY$1,$AN$1:$BA$1,0),0))))),
IF(OR($M83="안 지정 캐릭터 PP 일반등급",$M83="안 지정 캐릭터 PP 영웅등급"),
  IF(AND(OR($B83=10,$B83=11),$M83=OFFSET($M83,-1,0)),OFFSET(R83,-1,0),
    $O83*VLOOKUP($M83,$AN:$BA,MATCH($AX$1,$AN$1:$BA$1,0),0)),
"그외없음")))))))</f>
        <v>10</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t="shared" ca="1" si="36"/>
        <v>0</v>
      </c>
      <c r="U83" t="s">
        <v>83</v>
      </c>
      <c r="V83" t="s">
        <v>113</v>
      </c>
      <c r="W83">
        <v>1</v>
      </c>
      <c r="X83" t="s">
        <v>129</v>
      </c>
      <c r="Z83">
        <v>600</v>
      </c>
      <c r="AA83" t="str">
        <f t="shared" ca="1" si="37"/>
        <v>fe</v>
      </c>
      <c r="AB83" t="s">
        <v>83</v>
      </c>
      <c r="AC83" t="s">
        <v>209</v>
      </c>
      <c r="AD83">
        <v>1</v>
      </c>
      <c r="AE83" t="s">
        <v>133</v>
      </c>
      <c r="AG83">
        <v>11</v>
      </c>
      <c r="AH83" t="str">
        <f t="shared" si="38"/>
        <v/>
      </c>
      <c r="AI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IFERROR(VLOOKUP(AC83,[2]ActorTable!$A:$G,MATCH("이름참고",[2]ActorTable!$1:$1,0),0),"캐릭터없음"),
"")))))</f>
        <v>고대 문자의 스톤해머</v>
      </c>
      <c r="AJ83">
        <v>1</v>
      </c>
      <c r="AK8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L83" t="str">
        <f t="shared" ca="1" si="39"/>
        <v>{"dy":9,"sl":1,"tp":"fe","vl":"Equip4302","cn":1,"pt":"DI","pr":11}</v>
      </c>
      <c r="BK83">
        <f ca="1">IF(VLOOKUP($BT83,[1]EquipTable!$1:$1048576,MATCH("업데이트순번",[1]EquipTable!$1:$1,0),0)&lt;=$BN$1,1,0)
*IF(MID(BT83,7,1)="4",0.1,1)</f>
        <v>0</v>
      </c>
      <c r="BL83">
        <f ca="1">IF(VLOOKUP($BT83,[1]EquipTable!$1:$1048576,MATCH("업데이트순번",[1]EquipTable!$1:$1,0),0)&lt;=$BN$1,1,0)
*IF(MID(BT83,7,1)="4",0.1,1)
*IF(AND(MID(BT83,7,1)&lt;&gt;"4",OR(MID(BT83,6,1)="6",MID(BT83,6,1)="7")),3,1)</f>
        <v>0</v>
      </c>
      <c r="BM83">
        <f ca="1">IF(VLOOKUP($BT83,[1]EquipTable!$1:$1048576,MATCH("업데이트순번",[1]EquipTable!$1:$1,0),0)&lt;=$BN$1,1,0)
*IF(MID(BT83,7,1)="4",0.1,1)
*IF(AND(MID(BT83,7,1)&lt;&gt;"4",MID(BT83,6,1)="8"),4,1)</f>
        <v>0</v>
      </c>
      <c r="BN83">
        <f t="shared" ca="1" si="41"/>
        <v>0</v>
      </c>
      <c r="BO83">
        <f t="shared" ca="1" si="42"/>
        <v>0</v>
      </c>
      <c r="BP83">
        <f t="shared" ca="1" si="43"/>
        <v>0</v>
      </c>
      <c r="BQ83">
        <f t="shared" ca="1" si="44"/>
        <v>0.6666666666666663</v>
      </c>
      <c r="BR83">
        <f t="shared" ca="1" si="45"/>
        <v>0.46502835538752335</v>
      </c>
      <c r="BS83">
        <f t="shared" ca="1" si="46"/>
        <v>0.50306748466257623</v>
      </c>
      <c r="BT83" t="str">
        <f ca="1">OFFSET([1]EquipTable!$A$1,ROW()-1,0)</f>
        <v>후보</v>
      </c>
    </row>
    <row r="84" spans="1:72">
      <c r="A84">
        <v>9</v>
      </c>
      <c r="B84">
        <v>2</v>
      </c>
      <c r="C84">
        <f t="shared" si="32"/>
        <v>0</v>
      </c>
      <c r="D84">
        <f t="shared" ca="1" si="48"/>
        <v>0.82728435002469636</v>
      </c>
      <c r="E84">
        <f t="shared" ca="1" si="48"/>
        <v>0.36717952528229458</v>
      </c>
      <c r="F84">
        <f t="shared" ca="1" si="48"/>
        <v>0.12209093035849261</v>
      </c>
      <c r="G84">
        <f t="shared" ca="1" si="48"/>
        <v>0.88615730940468318</v>
      </c>
      <c r="H84">
        <f t="shared" ca="1" si="48"/>
        <v>0.54307306490611351</v>
      </c>
      <c r="I84">
        <f t="shared" ca="1" si="48"/>
        <v>0.29238104127248998</v>
      </c>
      <c r="M84" t="str">
        <f t="shared" ca="1" si="33"/>
        <v>안 지정 캐릭터 PP 영웅등급</v>
      </c>
      <c r="N84">
        <f t="shared" ca="1" si="34"/>
        <v>36717</v>
      </c>
      <c r="O84">
        <f t="shared" ca="1" si="35"/>
        <v>11</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캐릭터",IF(ISERROR(FIND("지정 캐릭터 LBP",$M84)),0,1)),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IF($O84&lt;=15,1,1+($O84-15)^0.5/8)*CHOOSE(MID($N84,7,1)+1,1,1.25,2)*(VLOOKUP($M84,$AN:$BA,MATCH($AY$1,$AN$1:$BA$1,0),0)+$I84*(VLOOKUP($M84,$AN:$BA,MATCH($AZ$1,$AN$1:$BA$1,0),0)-VLOOKUP($M84,$AN:$BA,MATCH($AY$1,$AN$1:$BA$1,0),0))))),
IF(OR($M84="안 지정 캐릭터 PP 일반등급",$M84="안 지정 캐릭터 PP 영웅등급"),
  IF(AND(OR($B84=10,$B84=11),$M84=OFFSET($M84,-1,0)),OFFSET(R84,-1,0),
    $O84*VLOOKUP($M84,$AN:$BA,MATCH($AX$1,$AN$1:$BA$1,0),0)),
"그외없음")))))))</f>
        <v>1100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t="shared" ca="1" si="36"/>
        <v>0</v>
      </c>
      <c r="U84" t="s">
        <v>92</v>
      </c>
      <c r="V84">
        <v>8333</v>
      </c>
      <c r="W84">
        <v>9</v>
      </c>
      <c r="X84" t="s">
        <v>129</v>
      </c>
      <c r="Z84">
        <v>900</v>
      </c>
      <c r="AA84" t="str">
        <f t="shared" ca="1" si="37"/>
        <v>uph</v>
      </c>
      <c r="AB84" t="s">
        <v>92</v>
      </c>
      <c r="AC84">
        <v>93851</v>
      </c>
      <c r="AD84">
        <v>14</v>
      </c>
      <c r="AE84" t="s">
        <v>129</v>
      </c>
      <c r="AG84">
        <v>1400</v>
      </c>
      <c r="AH84" t="str">
        <f t="shared" si="38"/>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IFERROR(VLOOKUP(AC84,[2]ActorTable!$A:$G,MATCH("이름참고",[2]ActorTable!$1:$1,0),0),"캐릭터없음"),
"")))))</f>
        <v/>
      </c>
      <c r="AJ84">
        <v>1</v>
      </c>
      <c r="AK8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L84" t="str">
        <f t="shared" ca="1" si="39"/>
        <v>{"dy":9,"sl":2,"tp":"uph","vl":"93851","cn":14,"pt":"GO","pr":1400}</v>
      </c>
      <c r="BK84">
        <f ca="1">IF(VLOOKUP($BT84,[1]EquipTable!$1:$1048576,MATCH("업데이트순번",[1]EquipTable!$1:$1,0),0)&lt;=$BN$1,1,0)
*IF(MID(BT84,7,1)="4",0.1,1)</f>
        <v>0</v>
      </c>
      <c r="BL84">
        <f ca="1">IF(VLOOKUP($BT84,[1]EquipTable!$1:$1048576,MATCH("업데이트순번",[1]EquipTable!$1:$1,0),0)&lt;=$BN$1,1,0)
*IF(MID(BT84,7,1)="4",0.1,1)
*IF(AND(MID(BT84,7,1)&lt;&gt;"4",OR(MID(BT84,6,1)="6",MID(BT84,6,1)="7")),3,1)</f>
        <v>0</v>
      </c>
      <c r="BM84">
        <f ca="1">IF(VLOOKUP($BT84,[1]EquipTable!$1:$1048576,MATCH("업데이트순번",[1]EquipTable!$1:$1,0),0)&lt;=$BN$1,1,0)
*IF(MID(BT84,7,1)="4",0.1,1)
*IF(AND(MID(BT84,7,1)&lt;&gt;"4",MID(BT84,6,1)="8"),4,1)</f>
        <v>0</v>
      </c>
      <c r="BN84">
        <f t="shared" ca="1" si="41"/>
        <v>0</v>
      </c>
      <c r="BO84">
        <f t="shared" ca="1" si="42"/>
        <v>0</v>
      </c>
      <c r="BP84">
        <f t="shared" ca="1" si="43"/>
        <v>0</v>
      </c>
      <c r="BQ84">
        <f t="shared" ca="1" si="44"/>
        <v>0.6666666666666663</v>
      </c>
      <c r="BR84">
        <f t="shared" ca="1" si="45"/>
        <v>0.46502835538752335</v>
      </c>
      <c r="BS84">
        <f t="shared" ca="1" si="46"/>
        <v>0.50306748466257623</v>
      </c>
      <c r="BT84" t="str">
        <f ca="1">OFFSET([1]EquipTable!$A$1,ROW()-1,0)</f>
        <v>후보</v>
      </c>
    </row>
    <row r="85" spans="1:72">
      <c r="A85">
        <v>9</v>
      </c>
      <c r="B85">
        <v>3</v>
      </c>
      <c r="C85">
        <f t="shared" si="32"/>
        <v>0</v>
      </c>
      <c r="D85">
        <f t="shared" ca="1" si="48"/>
        <v>8.4321633824173348E-2</v>
      </c>
      <c r="E85">
        <f t="shared" ca="1" si="48"/>
        <v>0.17657275684781215</v>
      </c>
      <c r="F85">
        <f t="shared" ca="1" si="48"/>
        <v>0.96804564009121474</v>
      </c>
      <c r="G85">
        <f t="shared" ca="1" si="48"/>
        <v>0.52282512057202912</v>
      </c>
      <c r="H85">
        <f t="shared" ca="1" si="48"/>
        <v>0.82305596887156762</v>
      </c>
      <c r="I85">
        <f t="shared" ca="1" si="48"/>
        <v>0.67963934906822077</v>
      </c>
      <c r="M85" t="str">
        <f t="shared" ca="1" si="33"/>
        <v>안 지정 캐릭터 PP 영웅등급</v>
      </c>
      <c r="N85">
        <f t="shared" ca="1" si="34"/>
        <v>17657</v>
      </c>
      <c r="O85">
        <f t="shared" ca="1" si="35"/>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캐릭터",IF(ISERROR(FIND("지정 캐릭터 LBP",$M85)),0,1)),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IF($O85&lt;=15,1,1+($O85-15)^0.5/8)*CHOOSE(MID($N85,7,1)+1,1,1.25,2)*(VLOOKUP($M85,$AN:$BA,MATCH($AY$1,$AN$1:$BA$1,0),0)+$I85*(VLOOKUP($M85,$AN:$BA,MATCH($AZ$1,$AN$1:$BA$1,0),0)-VLOOKUP($M85,$AN:$BA,MATCH($AY$1,$AN$1:$BA$1,0),0))))),
IF(OR($M85="안 지정 캐릭터 PP 일반등급",$M85="안 지정 캐릭터 PP 영웅등급"),
  IF(AND(OR($B85=10,$B85=11),$M85=OFFSET($M85,-1,0)),OFFSET(R85,-1,0),
    $O85*VLOOKUP($M85,$AN:$BA,MATCH($AX$1,$AN$1:$BA$1,0),0)),
"그외없음")))))))</f>
        <v>1000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t="shared" ca="1" si="36"/>
        <v>0</v>
      </c>
      <c r="U85" t="s">
        <v>92</v>
      </c>
      <c r="V85">
        <v>62458</v>
      </c>
      <c r="W85">
        <v>12</v>
      </c>
      <c r="X85" t="s">
        <v>129</v>
      </c>
      <c r="Z85">
        <v>1200</v>
      </c>
      <c r="AA85" t="str">
        <f t="shared" ca="1" si="37"/>
        <v>upn</v>
      </c>
      <c r="AB85" t="s">
        <v>93</v>
      </c>
      <c r="AC85">
        <v>58914</v>
      </c>
      <c r="AD85">
        <v>12</v>
      </c>
      <c r="AE85" t="s">
        <v>129</v>
      </c>
      <c r="AG85">
        <v>1200</v>
      </c>
      <c r="AH85" t="str">
        <f t="shared" si="38"/>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IFERROR(VLOOKUP(AC85,[2]ActorTable!$A:$G,MATCH("이름참고",[2]ActorTable!$1:$1,0),0),"캐릭터없음"),
"")))))</f>
        <v/>
      </c>
      <c r="AJ85">
        <v>1</v>
      </c>
      <c r="AK8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L85" t="str">
        <f t="shared" ca="1" si="39"/>
        <v>{"dy":9,"sl":3,"tp":"upn","vl":"58914","cn":12,"pt":"GO","pr":1200}</v>
      </c>
      <c r="BK85">
        <f ca="1">IF(VLOOKUP($BT85,[1]EquipTable!$1:$1048576,MATCH("업데이트순번",[1]EquipTable!$1:$1,0),0)&lt;=$BN$1,1,0)
*IF(MID(BT85,7,1)="4",0.1,1)</f>
        <v>0</v>
      </c>
      <c r="BL85">
        <f ca="1">IF(VLOOKUP($BT85,[1]EquipTable!$1:$1048576,MATCH("업데이트순번",[1]EquipTable!$1:$1,0),0)&lt;=$BN$1,1,0)
*IF(MID(BT85,7,1)="4",0.1,1)
*IF(AND(MID(BT85,7,1)&lt;&gt;"4",OR(MID(BT85,6,1)="6",MID(BT85,6,1)="7")),3,1)</f>
        <v>0</v>
      </c>
      <c r="BM85">
        <f ca="1">IF(VLOOKUP($BT85,[1]EquipTable!$1:$1048576,MATCH("업데이트순번",[1]EquipTable!$1:$1,0),0)&lt;=$BN$1,1,0)
*IF(MID(BT85,7,1)="4",0.1,1)
*IF(AND(MID(BT85,7,1)&lt;&gt;"4",MID(BT85,6,1)="8"),4,1)</f>
        <v>0</v>
      </c>
      <c r="BN85">
        <f t="shared" ca="1" si="41"/>
        <v>0</v>
      </c>
      <c r="BO85">
        <f t="shared" ca="1" si="42"/>
        <v>0</v>
      </c>
      <c r="BP85">
        <f t="shared" ca="1" si="43"/>
        <v>0</v>
      </c>
      <c r="BQ85">
        <f t="shared" ca="1" si="44"/>
        <v>0.6666666666666663</v>
      </c>
      <c r="BR85">
        <f t="shared" ca="1" si="45"/>
        <v>0.46502835538752335</v>
      </c>
      <c r="BS85">
        <f t="shared" ca="1" si="46"/>
        <v>0.50306748466257623</v>
      </c>
      <c r="BT85" t="str">
        <f ca="1">OFFSET([1]EquipTable!$A$1,ROW()-1,0)</f>
        <v>후보</v>
      </c>
    </row>
    <row r="86" spans="1:72">
      <c r="A86">
        <v>9</v>
      </c>
      <c r="B86">
        <v>4</v>
      </c>
      <c r="C86">
        <f t="shared" si="32"/>
        <v>0</v>
      </c>
      <c r="D86">
        <f t="shared" ca="1" si="48"/>
        <v>0.93586811985531904</v>
      </c>
      <c r="E86">
        <f t="shared" ca="1" si="48"/>
        <v>0.39149805755086176</v>
      </c>
      <c r="F86">
        <f t="shared" ca="1" si="48"/>
        <v>0.96982287976591264</v>
      </c>
      <c r="G86">
        <f t="shared" ca="1" si="48"/>
        <v>0.76101578945255699</v>
      </c>
      <c r="H86">
        <f t="shared" ca="1" si="48"/>
        <v>0.69231776586974725</v>
      </c>
      <c r="I86">
        <f t="shared" ca="1" si="48"/>
        <v>0.51480201377045354</v>
      </c>
      <c r="M86" t="str">
        <f t="shared" ca="1" si="33"/>
        <v>안 지정 캐릭터 PP 일반등급</v>
      </c>
      <c r="N86">
        <f t="shared" ca="1" si="34"/>
        <v>39149</v>
      </c>
      <c r="O86">
        <f t="shared" ca="1" si="35"/>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캐릭터",IF(ISERROR(FIND("지정 캐릭터 LBP",$M86)),0,1)),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IF($O86&lt;=15,1,1+($O86-15)^0.5/8)*CHOOSE(MID($N86,7,1)+1,1,1.25,2)*(VLOOKUP($M86,$AN:$BA,MATCH($AY$1,$AN$1:$BA$1,0),0)+$I86*(VLOOKUP($M86,$AN:$BA,MATCH($AZ$1,$AN$1:$BA$1,0),0)-VLOOKUP($M86,$AN:$BA,MATCH($AY$1,$AN$1:$BA$1,0),0))))),
IF(OR($M86="안 지정 캐릭터 PP 일반등급",$M86="안 지정 캐릭터 PP 영웅등급"),
  IF(AND(OR($B86=10,$B86=11),$M86=OFFSET($M86,-1,0)),OFFSET(R86,-1,0),
    $O86*VLOOKUP($M86,$AN:$BA,MATCH($AX$1,$AN$1:$BA$1,0),0)),
"그외없음")))))))</f>
        <v>1100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t="shared" ca="1" si="36"/>
        <v>0</v>
      </c>
      <c r="U86" t="s">
        <v>93</v>
      </c>
      <c r="V86">
        <v>61204</v>
      </c>
      <c r="W86">
        <v>12</v>
      </c>
      <c r="X86" t="s">
        <v>129</v>
      </c>
      <c r="Z86">
        <v>1200</v>
      </c>
      <c r="AA86" t="str">
        <f t="shared" ca="1" si="37"/>
        <v>upn</v>
      </c>
      <c r="AB86" t="s">
        <v>93</v>
      </c>
      <c r="AC86">
        <v>6631</v>
      </c>
      <c r="AD86">
        <v>9</v>
      </c>
      <c r="AE86" t="s">
        <v>129</v>
      </c>
      <c r="AG86">
        <v>900</v>
      </c>
      <c r="AH86" t="str">
        <f t="shared" si="38"/>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IFERROR(VLOOKUP(AC86,[2]ActorTable!$A:$G,MATCH("이름참고",[2]ActorTable!$1:$1,0),0),"캐릭터없음"),
"")))))</f>
        <v/>
      </c>
      <c r="AJ86">
        <v>1</v>
      </c>
      <c r="AK8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L86" t="str">
        <f t="shared" ca="1" si="39"/>
        <v>{"dy":9,"sl":4,"tp":"upn","vl":"6631","cn":9,"pt":"GO","pr":900}</v>
      </c>
      <c r="BK86">
        <f ca="1">IF(VLOOKUP($BT86,[1]EquipTable!$1:$1048576,MATCH("업데이트순번",[1]EquipTable!$1:$1,0),0)&lt;=$BN$1,1,0)
*IF(MID(BT86,7,1)="4",0.1,1)</f>
        <v>0</v>
      </c>
      <c r="BL86">
        <f ca="1">IF(VLOOKUP($BT86,[1]EquipTable!$1:$1048576,MATCH("업데이트순번",[1]EquipTable!$1:$1,0),0)&lt;=$BN$1,1,0)
*IF(MID(BT86,7,1)="4",0.1,1)
*IF(AND(MID(BT86,7,1)&lt;&gt;"4",OR(MID(BT86,6,1)="6",MID(BT86,6,1)="7")),3,1)</f>
        <v>0</v>
      </c>
      <c r="BM86">
        <f ca="1">IF(VLOOKUP($BT86,[1]EquipTable!$1:$1048576,MATCH("업데이트순번",[1]EquipTable!$1:$1,0),0)&lt;=$BN$1,1,0)
*IF(MID(BT86,7,1)="4",0.1,1)
*IF(AND(MID(BT86,7,1)&lt;&gt;"4",MID(BT86,6,1)="8"),4,1)</f>
        <v>0</v>
      </c>
      <c r="BN86">
        <f t="shared" ca="1" si="41"/>
        <v>0</v>
      </c>
      <c r="BO86">
        <f t="shared" ca="1" si="42"/>
        <v>0</v>
      </c>
      <c r="BP86">
        <f t="shared" ca="1" si="43"/>
        <v>0</v>
      </c>
      <c r="BQ86">
        <f t="shared" ca="1" si="44"/>
        <v>0.6666666666666663</v>
      </c>
      <c r="BR86">
        <f t="shared" ca="1" si="45"/>
        <v>0.46502835538752335</v>
      </c>
      <c r="BS86">
        <f t="shared" ca="1" si="46"/>
        <v>0.50306748466257623</v>
      </c>
      <c r="BT86" t="str">
        <f ca="1">OFFSET([1]EquipTable!$A$1,ROW()-1,0)</f>
        <v>후보</v>
      </c>
    </row>
    <row r="87" spans="1:72">
      <c r="A87">
        <v>9</v>
      </c>
      <c r="B87">
        <v>5</v>
      </c>
      <c r="C87">
        <f t="shared" si="32"/>
        <v>0</v>
      </c>
      <c r="D87">
        <f t="shared" ca="1" si="48"/>
        <v>0.67501069531533575</v>
      </c>
      <c r="E87">
        <f t="shared" ca="1" si="48"/>
        <v>0.76260619040007516</v>
      </c>
      <c r="F87">
        <f t="shared" ca="1" si="48"/>
        <v>0.85538495657109115</v>
      </c>
      <c r="G87">
        <f t="shared" ca="1" si="48"/>
        <v>0.16107357856550564</v>
      </c>
      <c r="H87">
        <f t="shared" ca="1" si="48"/>
        <v>0.63344036427288541</v>
      </c>
      <c r="I87">
        <f t="shared" ca="1" si="48"/>
        <v>0.5197094519287091</v>
      </c>
      <c r="M87" t="str">
        <f t="shared" ca="1" si="33"/>
        <v>안 지정 캐릭터 PP 영웅등급</v>
      </c>
      <c r="N87">
        <f t="shared" ca="1" si="34"/>
        <v>76260</v>
      </c>
      <c r="O87">
        <f t="shared" ca="1" si="35"/>
        <v>13</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캐릭터",IF(ISERROR(FIND("지정 캐릭터 LBP",$M87)),0,1)),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IF($O87&lt;=15,1,1+($O87-15)^0.5/8)*CHOOSE(MID($N87,7,1)+1,1,1.25,2)*(VLOOKUP($M87,$AN:$BA,MATCH($AY$1,$AN$1:$BA$1,0),0)+$I87*(VLOOKUP($M87,$AN:$BA,MATCH($AZ$1,$AN$1:$BA$1,0),0)-VLOOKUP($M87,$AN:$BA,MATCH($AY$1,$AN$1:$BA$1,0),0))))),
IF(OR($M87="안 지정 캐릭터 PP 일반등급",$M87="안 지정 캐릭터 PP 영웅등급"),
  IF(AND(OR($B87=10,$B87=11),$M87=OFFSET($M87,-1,0)),OFFSET(R87,-1,0),
    $O87*VLOOKUP($M87,$AN:$BA,MATCH($AX$1,$AN$1:$BA$1,0),0)),
"그외없음")))))))</f>
        <v>1300</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t="shared" ca="1" si="36"/>
        <v>0</v>
      </c>
      <c r="U87" t="s">
        <v>83</v>
      </c>
      <c r="V87" t="s">
        <v>294</v>
      </c>
      <c r="W87">
        <v>1</v>
      </c>
      <c r="X87" t="s">
        <v>133</v>
      </c>
      <c r="Z87">
        <v>10</v>
      </c>
      <c r="AA87" t="str">
        <f t="shared" ca="1" si="37"/>
        <v>uph</v>
      </c>
      <c r="AB87" t="s">
        <v>92</v>
      </c>
      <c r="AC87">
        <v>81265</v>
      </c>
      <c r="AD87">
        <v>13</v>
      </c>
      <c r="AE87" t="s">
        <v>129</v>
      </c>
      <c r="AG87">
        <v>1300</v>
      </c>
      <c r="AH87" t="str">
        <f t="shared" si="38"/>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IFERROR(VLOOKUP(AC87,[2]ActorTable!$A:$G,MATCH("이름참고",[2]ActorTable!$1:$1,0),0),"캐릭터없음"),
"")))))</f>
        <v/>
      </c>
      <c r="AJ87">
        <v>1</v>
      </c>
      <c r="AK8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L87" t="str">
        <f t="shared" ca="1" si="39"/>
        <v>{"dy":9,"sl":5,"tp":"uph","vl":"81265","cn":13,"pt":"GO","pr":1300}</v>
      </c>
      <c r="BK87">
        <f ca="1">IF(VLOOKUP($BT87,[1]EquipTable!$1:$1048576,MATCH("업데이트순번",[1]EquipTable!$1:$1,0),0)&lt;=$BN$1,1,0)
*IF(MID(BT87,7,1)="4",0.1,1)</f>
        <v>0</v>
      </c>
      <c r="BL87">
        <f ca="1">IF(VLOOKUP($BT87,[1]EquipTable!$1:$1048576,MATCH("업데이트순번",[1]EquipTable!$1:$1,0),0)&lt;=$BN$1,1,0)
*IF(MID(BT87,7,1)="4",0.1,1)
*IF(AND(MID(BT87,7,1)&lt;&gt;"4",OR(MID(BT87,6,1)="6",MID(BT87,6,1)="7")),3,1)</f>
        <v>0</v>
      </c>
      <c r="BM87">
        <f ca="1">IF(VLOOKUP($BT87,[1]EquipTable!$1:$1048576,MATCH("업데이트순번",[1]EquipTable!$1:$1,0),0)&lt;=$BN$1,1,0)
*IF(MID(BT87,7,1)="4",0.1,1)
*IF(AND(MID(BT87,7,1)&lt;&gt;"4",MID(BT87,6,1)="8"),4,1)</f>
        <v>0</v>
      </c>
      <c r="BN87">
        <f t="shared" ca="1" si="41"/>
        <v>0</v>
      </c>
      <c r="BO87">
        <f t="shared" ca="1" si="42"/>
        <v>0</v>
      </c>
      <c r="BP87">
        <f t="shared" ca="1" si="43"/>
        <v>0</v>
      </c>
      <c r="BQ87">
        <f t="shared" ca="1" si="44"/>
        <v>0.6666666666666663</v>
      </c>
      <c r="BR87">
        <f t="shared" ca="1" si="45"/>
        <v>0.46502835538752335</v>
      </c>
      <c r="BS87">
        <f t="shared" ca="1" si="46"/>
        <v>0.50306748466257623</v>
      </c>
      <c r="BT87" t="str">
        <f ca="1">OFFSET([1]EquipTable!$A$1,ROW()-1,0)</f>
        <v>후보</v>
      </c>
    </row>
    <row r="88" spans="1:72">
      <c r="A88">
        <v>9</v>
      </c>
      <c r="B88">
        <v>6</v>
      </c>
      <c r="C88">
        <f t="shared" si="32"/>
        <v>0</v>
      </c>
      <c r="D88">
        <f t="shared" ca="1" si="48"/>
        <v>4.6581237873252967E-2</v>
      </c>
      <c r="E88">
        <f t="shared" ca="1" si="48"/>
        <v>6.6981860013013206E-2</v>
      </c>
      <c r="F88">
        <f t="shared" ca="1" si="48"/>
        <v>3.659224786969173E-2</v>
      </c>
      <c r="G88">
        <f t="shared" ca="1" si="48"/>
        <v>0.63956065824554476</v>
      </c>
      <c r="H88">
        <f t="shared" ca="1" si="48"/>
        <v>0.52424961985811835</v>
      </c>
      <c r="I88">
        <f t="shared" ca="1" si="48"/>
        <v>0.15144977812584082</v>
      </c>
      <c r="M88" t="str">
        <f t="shared" ca="1" si="33"/>
        <v>지정 장비</v>
      </c>
      <c r="N88" t="str">
        <f t="shared" ca="1" si="34"/>
        <v>Equip0302</v>
      </c>
      <c r="O88">
        <f t="shared" ca="1" si="35"/>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캐릭터",IF(ISERROR(FIND("지정 캐릭터 LBP",$M88)),0,1)),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IF($O88&lt;=15,1,1+($O88-15)^0.5/8)*CHOOSE(MID($N88,7,1)+1,1,1.25,2)*(VLOOKUP($M88,$AN:$BA,MATCH($AY$1,$AN$1:$BA$1,0),0)+$I88*(VLOOKUP($M88,$AN:$BA,MATCH($AZ$1,$AN$1:$BA$1,0),0)-VLOOKUP($M88,$AN:$BA,MATCH($AY$1,$AN$1:$BA$1,0),0))))),
IF(OR($M88="안 지정 캐릭터 PP 일반등급",$M88="안 지정 캐릭터 PP 영웅등급"),
  IF(AND(OR($B88=10,$B88=11),$M88=OFFSET($M88,-1,0)),OFFSET(R88,-1,0),
    $O88*VLOOKUP($M88,$AN:$BA,MATCH($AX$1,$AN$1:$BA$1,0),0)),
"그외없음")))))))</f>
        <v>7100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t="shared" ca="1" si="36"/>
        <v>0</v>
      </c>
      <c r="U88" t="s">
        <v>83</v>
      </c>
      <c r="V88" t="s">
        <v>275</v>
      </c>
      <c r="W88">
        <v>1</v>
      </c>
      <c r="X88" t="s">
        <v>129</v>
      </c>
      <c r="Z88">
        <v>9300</v>
      </c>
      <c r="AA88" t="str">
        <f t="shared" ca="1" si="37"/>
        <v>fe</v>
      </c>
      <c r="AB88" t="s">
        <v>83</v>
      </c>
      <c r="AC88" t="s">
        <v>209</v>
      </c>
      <c r="AD88">
        <v>1</v>
      </c>
      <c r="AE88" t="s">
        <v>133</v>
      </c>
      <c r="AG88">
        <v>10</v>
      </c>
      <c r="AH88" t="str">
        <f t="shared" si="38"/>
        <v/>
      </c>
      <c r="AI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IFERROR(VLOOKUP(AC88,[2]ActorTable!$A:$G,MATCH("이름참고",[2]ActorTable!$1:$1,0),0),"캐릭터없음"),
"")))))</f>
        <v>고대 문자의 스톤해머</v>
      </c>
      <c r="AJ88">
        <v>1</v>
      </c>
      <c r="AK8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L88" t="str">
        <f t="shared" ca="1" si="39"/>
        <v>{"dy":9,"sl":6,"tp":"fe","vl":"Equip4302","cn":1,"pt":"DI","pr":10}</v>
      </c>
      <c r="BK88">
        <f ca="1">IF(VLOOKUP($BT88,[1]EquipTable!$1:$1048576,MATCH("업데이트순번",[1]EquipTable!$1:$1,0),0)&lt;=$BN$1,1,0)
*IF(MID(BT88,7,1)="4",0.1,1)</f>
        <v>1</v>
      </c>
      <c r="BL88">
        <f ca="1">IF(VLOOKUP($BT88,[1]EquipTable!$1:$1048576,MATCH("업데이트순번",[1]EquipTable!$1:$1,0),0)&lt;=$BN$1,1,0)
*IF(MID(BT88,7,1)="4",0.1,1)
*IF(AND(MID(BT88,7,1)&lt;&gt;"4",OR(MID(BT88,6,1)="6",MID(BT88,6,1)="7")),3,1)</f>
        <v>3</v>
      </c>
      <c r="BM88">
        <f ca="1">IF(VLOOKUP($BT88,[1]EquipTable!$1:$1048576,MATCH("업데이트순번",[1]EquipTable!$1:$1,0),0)&lt;=$BN$1,1,0)
*IF(MID(BT88,7,1)="4",0.1,1)
*IF(AND(MID(BT88,7,1)&lt;&gt;"4",MID(BT88,6,1)="8"),4,1)</f>
        <v>1</v>
      </c>
      <c r="BN88">
        <f t="shared" ca="1" si="41"/>
        <v>1.3550135501355014E-2</v>
      </c>
      <c r="BO88">
        <f t="shared" ca="1" si="42"/>
        <v>2.8355387523629493E-2</v>
      </c>
      <c r="BP88">
        <f t="shared" ca="1" si="43"/>
        <v>1.0224948875255624E-2</v>
      </c>
      <c r="BQ88">
        <f t="shared" ca="1" si="44"/>
        <v>0.6666666666666663</v>
      </c>
      <c r="BR88">
        <f t="shared" ca="1" si="45"/>
        <v>0.46502835538752335</v>
      </c>
      <c r="BS88">
        <f t="shared" ca="1" si="46"/>
        <v>0.50306748466257623</v>
      </c>
      <c r="BT88" t="str">
        <f ca="1">OFFSET([1]EquipTable!$A$1,ROW()-1,0)</f>
        <v>Equip6001</v>
      </c>
    </row>
    <row r="89" spans="1:72">
      <c r="A89">
        <v>9</v>
      </c>
      <c r="B89">
        <v>7</v>
      </c>
      <c r="C89">
        <f t="shared" si="32"/>
        <v>0</v>
      </c>
      <c r="D89">
        <f t="shared" ca="1" si="48"/>
        <v>0.99573464885257856</v>
      </c>
      <c r="E89">
        <f t="shared" ca="1" si="48"/>
        <v>0.17825509495968184</v>
      </c>
      <c r="F89">
        <f t="shared" ca="1" si="48"/>
        <v>0.52048005209630854</v>
      </c>
      <c r="G89">
        <f t="shared" ca="1" si="48"/>
        <v>0.97992581528468781</v>
      </c>
      <c r="H89">
        <f t="shared" ca="1" si="48"/>
        <v>0.6092562309216647</v>
      </c>
      <c r="I89">
        <f t="shared" ca="1" si="48"/>
        <v>0.91486956699033195</v>
      </c>
      <c r="M89" t="str">
        <f t="shared" ca="1" si="33"/>
        <v>지정 장비</v>
      </c>
      <c r="N89" t="str">
        <f t="shared" ca="1" si="34"/>
        <v>Equip2002</v>
      </c>
      <c r="O89">
        <f t="shared" ca="1" si="35"/>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캐릭터",IF(ISERROR(FIND("지정 캐릭터 LBP",$M89)),0,1)),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IF($O89&lt;=15,1,1+($O89-15)^0.5/8)*CHOOSE(MID($N89,7,1)+1,1,1.25,2)*(VLOOKUP($M89,$AN:$BA,MATCH($AY$1,$AN$1:$BA$1,0),0)+$I89*(VLOOKUP($M89,$AN:$BA,MATCH($AZ$1,$AN$1:$BA$1,0),0)-VLOOKUP($M89,$AN:$BA,MATCH($AY$1,$AN$1:$BA$1,0),0))))),
IF(OR($M89="안 지정 캐릭터 PP 일반등급",$M89="안 지정 캐릭터 PP 영웅등급"),
  IF(AND(OR($B89=10,$B89=11),$M89=OFFSET($M89,-1,0)),OFFSET(R89,-1,0),
    $O89*VLOOKUP($M89,$AN:$BA,MATCH($AX$1,$AN$1:$BA$1,0),0)),
"그외없음")))))))</f>
        <v>900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t="shared" ca="1" si="36"/>
        <v>0</v>
      </c>
      <c r="U89" t="s">
        <v>83</v>
      </c>
      <c r="V89" t="s">
        <v>218</v>
      </c>
      <c r="W89">
        <v>1</v>
      </c>
      <c r="X89" t="s">
        <v>133</v>
      </c>
      <c r="Z89">
        <v>5</v>
      </c>
      <c r="AA89" t="str">
        <f t="shared" ca="1" si="37"/>
        <v>fe</v>
      </c>
      <c r="AB89" t="s">
        <v>83</v>
      </c>
      <c r="AC89" t="s">
        <v>273</v>
      </c>
      <c r="AD89">
        <v>1</v>
      </c>
      <c r="AE89" t="s">
        <v>133</v>
      </c>
      <c r="AG89">
        <v>14</v>
      </c>
      <c r="AH89" t="str">
        <f t="shared" si="38"/>
        <v/>
      </c>
      <c r="AI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IFERROR(VLOOKUP(AC89,[2]ActorTable!$A:$G,MATCH("이름참고",[2]ActorTable!$1:$1,0),0),"캐릭터없음"),
"")))))</f>
        <v>플럭스 리볼버</v>
      </c>
      <c r="AJ89">
        <v>1</v>
      </c>
      <c r="AK8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L89" t="str">
        <f t="shared" ca="1" si="39"/>
        <v>{"dy":9,"sl":7,"tp":"fe","vl":"Equip6202","cn":1,"pt":"DI","pr":14}</v>
      </c>
      <c r="BK89">
        <f ca="1">IF(VLOOKUP($BT89,[1]EquipTable!$1:$1048576,MATCH("업데이트순번",[1]EquipTable!$1:$1,0),0)&lt;=$BN$1,1,0)
*IF(MID(BT89,7,1)="4",0.1,1)</f>
        <v>1</v>
      </c>
      <c r="BL89">
        <f ca="1">IF(VLOOKUP($BT89,[1]EquipTable!$1:$1048576,MATCH("업데이트순번",[1]EquipTable!$1:$1,0),0)&lt;=$BN$1,1,0)
*IF(MID(BT89,7,1)="4",0.1,1)
*IF(AND(MID(BT89,7,1)&lt;&gt;"4",OR(MID(BT89,6,1)="6",MID(BT89,6,1)="7")),3,1)</f>
        <v>3</v>
      </c>
      <c r="BM89">
        <f ca="1">IF(VLOOKUP($BT89,[1]EquipTable!$1:$1048576,MATCH("업데이트순번",[1]EquipTable!$1:$1,0),0)&lt;=$BN$1,1,0)
*IF(MID(BT89,7,1)="4",0.1,1)
*IF(AND(MID(BT89,7,1)&lt;&gt;"4",MID(BT89,6,1)="8"),4,1)</f>
        <v>1</v>
      </c>
      <c r="BN89">
        <f t="shared" ca="1" si="41"/>
        <v>1.3550135501355014E-2</v>
      </c>
      <c r="BO89">
        <f t="shared" ca="1" si="42"/>
        <v>2.8355387523629493E-2</v>
      </c>
      <c r="BP89">
        <f t="shared" ca="1" si="43"/>
        <v>1.0224948875255624E-2</v>
      </c>
      <c r="BQ89">
        <f t="shared" ca="1" si="44"/>
        <v>0.68021680216802127</v>
      </c>
      <c r="BR89">
        <f t="shared" ca="1" si="45"/>
        <v>0.49338374291115283</v>
      </c>
      <c r="BS89">
        <f t="shared" ca="1" si="46"/>
        <v>0.51329243353783183</v>
      </c>
      <c r="BT89" t="str">
        <f ca="1">OFFSET([1]EquipTable!$A$1,ROW()-1,0)</f>
        <v>Equip6002</v>
      </c>
    </row>
    <row r="90" spans="1:72">
      <c r="A90">
        <v>9</v>
      </c>
      <c r="B90">
        <v>8</v>
      </c>
      <c r="C90">
        <f t="shared" si="32"/>
        <v>0</v>
      </c>
      <c r="D90">
        <f t="shared" ca="1" si="48"/>
        <v>0.63908638740781298</v>
      </c>
      <c r="E90">
        <f t="shared" ca="1" si="48"/>
        <v>0.41952427628422162</v>
      </c>
      <c r="F90">
        <f t="shared" ca="1" si="48"/>
        <v>0.96461664324972107</v>
      </c>
      <c r="G90">
        <f t="shared" ca="1" si="48"/>
        <v>0.33431030872254552</v>
      </c>
      <c r="H90">
        <f t="shared" ca="1" si="48"/>
        <v>0.82033989180489508</v>
      </c>
      <c r="I90">
        <f t="shared" ca="1" si="48"/>
        <v>0.18372461133900531</v>
      </c>
      <c r="M90" t="str">
        <f t="shared" ca="1" si="33"/>
        <v>삭제</v>
      </c>
      <c r="N90" t="str">
        <f t="shared" ca="1" si="34"/>
        <v>삭제</v>
      </c>
      <c r="O90" t="str">
        <f t="shared" ca="1" si="35"/>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캐릭터",IF(ISERROR(FIND("지정 캐릭터 LBP",$M90)),0,1)),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IF($O90&lt;=15,1,1+($O90-15)^0.5/8)*CHOOSE(MID($N90,7,1)+1,1,1.25,2)*(VLOOKUP($M90,$AN:$BA,MATCH($AY$1,$AN$1:$BA$1,0),0)+$I90*(VLOOKUP($M90,$AN:$BA,MATCH($AZ$1,$AN$1:$BA$1,0),0)-VLOOKUP($M90,$AN:$BA,MATCH($AY$1,$AN$1:$BA$1,0),0))))),
IF(OR($M90="안 지정 캐릭터 PP 일반등급",$M90="안 지정 캐릭터 PP 영웅등급"),
  IF(AND(OR($B90=10,$B90=11),$M90=OFFSET($M90,-1,0)),OFFSET(R90,-1,0),
    $O90*VLOOKUP($M90,$AN:$BA,MATCH($AX$1,$AN$1:$BA$1,0),0)),
"그외없음")))))))</f>
        <v>삭제</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t="shared" ca="1" si="36"/>
        <v>0</v>
      </c>
      <c r="AA90" t="str">
        <f t="shared" ca="1" si="37"/>
        <v/>
      </c>
      <c r="AH90" t="str">
        <f t="shared" si="38"/>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IFERROR(VLOOKUP(AC90,[2]ActorTable!$A:$G,MATCH("이름참고",[2]ActorTable!$1:$1,0),0),"캐릭터없음"),
"")))))</f>
        <v/>
      </c>
      <c r="AJ90">
        <v>1</v>
      </c>
      <c r="AK9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L90" t="str">
        <f t="shared" ca="1" si="39"/>
        <v>{"dy":9,"sl":8}</v>
      </c>
      <c r="BK90">
        <f ca="1">IF(VLOOKUP($BT90,[1]EquipTable!$1:$1048576,MATCH("업데이트순번",[1]EquipTable!$1:$1,0),0)&lt;=$BN$1,1,0)
*IF(MID(BT90,7,1)="4",0.1,1)</f>
        <v>1</v>
      </c>
      <c r="BL90">
        <f ca="1">IF(VLOOKUP($BT90,[1]EquipTable!$1:$1048576,MATCH("업데이트순번",[1]EquipTable!$1:$1,0),0)&lt;=$BN$1,1,0)
*IF(MID(BT90,7,1)="4",0.1,1)
*IF(AND(MID(BT90,7,1)&lt;&gt;"4",OR(MID(BT90,6,1)="6",MID(BT90,6,1)="7")),3,1)</f>
        <v>3</v>
      </c>
      <c r="BM90">
        <f ca="1">IF(VLOOKUP($BT90,[1]EquipTable!$1:$1048576,MATCH("업데이트순번",[1]EquipTable!$1:$1,0),0)&lt;=$BN$1,1,0)
*IF(MID(BT90,7,1)="4",0.1,1)
*IF(AND(MID(BT90,7,1)&lt;&gt;"4",MID(BT90,6,1)="8"),4,1)</f>
        <v>1</v>
      </c>
      <c r="BN90">
        <f t="shared" ca="1" si="41"/>
        <v>1.3550135501355014E-2</v>
      </c>
      <c r="BO90">
        <f t="shared" ca="1" si="42"/>
        <v>2.8355387523629493E-2</v>
      </c>
      <c r="BP90">
        <f t="shared" ca="1" si="43"/>
        <v>1.0224948875255624E-2</v>
      </c>
      <c r="BQ90">
        <f t="shared" ca="1" si="44"/>
        <v>0.69376693766937625</v>
      </c>
      <c r="BR90">
        <f t="shared" ca="1" si="45"/>
        <v>0.52173913043478237</v>
      </c>
      <c r="BS90">
        <f t="shared" ca="1" si="46"/>
        <v>0.52351738241308743</v>
      </c>
      <c r="BT90" t="str">
        <f ca="1">OFFSET([1]EquipTable!$A$1,ROW()-1,0)</f>
        <v>Equip6101</v>
      </c>
    </row>
    <row r="91" spans="1:72">
      <c r="A91">
        <v>9</v>
      </c>
      <c r="B91">
        <v>9</v>
      </c>
      <c r="C91">
        <f t="shared" si="32"/>
        <v>0</v>
      </c>
      <c r="D91">
        <f t="shared" ca="1" si="48"/>
        <v>0.53982306134493541</v>
      </c>
      <c r="E91">
        <f t="shared" ca="1" si="48"/>
        <v>0.29284924886846453</v>
      </c>
      <c r="F91">
        <f t="shared" ca="1" si="48"/>
        <v>0.58779653730668335</v>
      </c>
      <c r="G91">
        <f t="shared" ca="1" si="48"/>
        <v>0.57920788872245399</v>
      </c>
      <c r="H91">
        <f t="shared" ca="1" si="48"/>
        <v>0.86787934120995935</v>
      </c>
      <c r="I91">
        <f t="shared" ca="1" si="48"/>
        <v>0.56156198480661201</v>
      </c>
      <c r="M91" t="str">
        <f t="shared" ca="1" si="33"/>
        <v>삭제</v>
      </c>
      <c r="N91" t="str">
        <f t="shared" ca="1" si="34"/>
        <v>삭제</v>
      </c>
      <c r="O91" t="str">
        <f t="shared" ca="1" si="35"/>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캐릭터",IF(ISERROR(FIND("지정 캐릭터 LBP",$M91)),0,1)),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IF($O91&lt;=15,1,1+($O91-15)^0.5/8)*CHOOSE(MID($N91,7,1)+1,1,1.25,2)*(VLOOKUP($M91,$AN:$BA,MATCH($AY$1,$AN$1:$BA$1,0),0)+$I91*(VLOOKUP($M91,$AN:$BA,MATCH($AZ$1,$AN$1:$BA$1,0),0)-VLOOKUP($M91,$AN:$BA,MATCH($AY$1,$AN$1:$BA$1,0),0))))),
IF(OR($M91="안 지정 캐릭터 PP 일반등급",$M91="안 지정 캐릭터 PP 영웅등급"),
  IF(AND(OR($B91=10,$B91=11),$M91=OFFSET($M91,-1,0)),OFFSET(R91,-1,0),
    $O91*VLOOKUP($M91,$AN:$BA,MATCH($AX$1,$AN$1:$BA$1,0),0)),
"그외없음")))))))</f>
        <v>삭제</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t="shared" ca="1" si="36"/>
        <v>0</v>
      </c>
      <c r="AA91" t="str">
        <f t="shared" ca="1" si="37"/>
        <v/>
      </c>
      <c r="AH91" t="str">
        <f t="shared" si="38"/>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IFERROR(VLOOKUP(AC91,[2]ActorTable!$A:$G,MATCH("이름참고",[2]ActorTable!$1:$1,0),0),"캐릭터없음"),
"")))))</f>
        <v/>
      </c>
      <c r="AJ91">
        <v>1</v>
      </c>
      <c r="AK9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L91" t="str">
        <f t="shared" ca="1" si="39"/>
        <v>{"dy":9,"sl":9}</v>
      </c>
      <c r="BK91">
        <f ca="1">IF(VLOOKUP($BT91,[1]EquipTable!$1:$1048576,MATCH("업데이트순번",[1]EquipTable!$1:$1,0),0)&lt;=$BN$1,1,0)
*IF(MID(BT91,7,1)="4",0.1,1)</f>
        <v>1</v>
      </c>
      <c r="BL91">
        <f ca="1">IF(VLOOKUP($BT91,[1]EquipTable!$1:$1048576,MATCH("업데이트순번",[1]EquipTable!$1:$1,0),0)&lt;=$BN$1,1,0)
*IF(MID(BT91,7,1)="4",0.1,1)
*IF(AND(MID(BT91,7,1)&lt;&gt;"4",OR(MID(BT91,6,1)="6",MID(BT91,6,1)="7")),3,1)</f>
        <v>3</v>
      </c>
      <c r="BM91">
        <f ca="1">IF(VLOOKUP($BT91,[1]EquipTable!$1:$1048576,MATCH("업데이트순번",[1]EquipTable!$1:$1,0),0)&lt;=$BN$1,1,0)
*IF(MID(BT91,7,1)="4",0.1,1)
*IF(AND(MID(BT91,7,1)&lt;&gt;"4",MID(BT91,6,1)="8"),4,1)</f>
        <v>1</v>
      </c>
      <c r="BN91">
        <f t="shared" ca="1" si="41"/>
        <v>1.3550135501355014E-2</v>
      </c>
      <c r="BO91">
        <f t="shared" ca="1" si="42"/>
        <v>2.8355387523629493E-2</v>
      </c>
      <c r="BP91">
        <f t="shared" ca="1" si="43"/>
        <v>1.0224948875255624E-2</v>
      </c>
      <c r="BQ91">
        <f t="shared" ca="1" si="44"/>
        <v>0.70731707317073123</v>
      </c>
      <c r="BR91">
        <f t="shared" ca="1" si="45"/>
        <v>0.55009451795841191</v>
      </c>
      <c r="BS91">
        <f t="shared" ca="1" si="46"/>
        <v>0.53374233128834303</v>
      </c>
      <c r="BT91" t="str">
        <f ca="1">OFFSET([1]EquipTable!$A$1,ROW()-1,0)</f>
        <v>Equip6102</v>
      </c>
    </row>
    <row r="92" spans="1:72">
      <c r="A92">
        <v>10</v>
      </c>
      <c r="B92">
        <v>0</v>
      </c>
      <c r="C92">
        <f t="shared" si="32"/>
        <v>0</v>
      </c>
      <c r="D92">
        <f t="shared" ref="D92:I101" ca="1" si="49">RAND()</f>
        <v>0.63311289471933307</v>
      </c>
      <c r="E92">
        <f t="shared" ca="1" si="49"/>
        <v>4.3265772141112602E-2</v>
      </c>
      <c r="F92">
        <f t="shared" ca="1" si="49"/>
        <v>0.31624853032139255</v>
      </c>
      <c r="G92">
        <f t="shared" ca="1" si="49"/>
        <v>0.64244426089462048</v>
      </c>
      <c r="H92">
        <f t="shared" ca="1" si="49"/>
        <v>0.90665867844235182</v>
      </c>
      <c r="I92">
        <f t="shared" ca="1" si="49"/>
        <v>0.80244416471582847</v>
      </c>
      <c r="M92" t="str">
        <f t="shared" ca="1" si="33"/>
        <v>지정 장비</v>
      </c>
      <c r="N92" t="str">
        <f t="shared" ca="1" si="34"/>
        <v>Equip0102</v>
      </c>
      <c r="O92">
        <f t="shared" ca="1" si="35"/>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캐릭터",IF(ISERROR(FIND("지정 캐릭터 LBP",$M92)),0,1)),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IF($O92&lt;=15,1,1+($O92-15)^0.5/8)*CHOOSE(MID($N92,7,1)+1,1,1.25,2)*(VLOOKUP($M92,$AN:$BA,MATCH($AY$1,$AN$1:$BA$1,0),0)+$I92*(VLOOKUP($M92,$AN:$BA,MATCH($AZ$1,$AN$1:$BA$1,0),0)-VLOOKUP($M92,$AN:$BA,MATCH($AY$1,$AN$1:$BA$1,0),0))))),
IF(OR($M92="안 지정 캐릭터 PP 일반등급",$M92="안 지정 캐릭터 PP 영웅등급"),
  IF(AND(OR($B92=10,$B92=11),$M92=OFFSET($M92,-1,0)),OFFSET(R92,-1,0),
    $O92*VLOOKUP($M92,$AN:$BA,MATCH($AX$1,$AN$1:$BA$1,0),0)),
"그외없음")))))))</f>
        <v>1400</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t="shared" ca="1" si="36"/>
        <v>0</v>
      </c>
      <c r="U92" t="s">
        <v>85</v>
      </c>
      <c r="W92">
        <v>1</v>
      </c>
      <c r="X92" t="s">
        <v>133</v>
      </c>
      <c r="Z92">
        <v>149</v>
      </c>
      <c r="AA92" t="str">
        <f t="shared" ca="1" si="37"/>
        <v>fe</v>
      </c>
      <c r="AB92" t="s">
        <v>83</v>
      </c>
      <c r="AC92" t="s">
        <v>287</v>
      </c>
      <c r="AD92">
        <v>1</v>
      </c>
      <c r="AE92" t="s">
        <v>129</v>
      </c>
      <c r="AG92">
        <v>1400</v>
      </c>
      <c r="AH92" t="str">
        <f t="shared" si="38"/>
        <v/>
      </c>
      <c r="AI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IFERROR(VLOOKUP(AC92,[2]ActorTable!$A:$G,MATCH("이름참고",[2]ActorTable!$1:$1,0),0),"캐릭터없음"),
"")))))</f>
        <v>칼날 손잡이 단검</v>
      </c>
      <c r="AJ92">
        <v>1</v>
      </c>
      <c r="AK9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L92" t="str">
        <f t="shared" ca="1" si="39"/>
        <v>{"dy":10,"sl":0,"tp":"fe","vl":"Equip1101","cn":1,"pt":"GO","pr":1400}</v>
      </c>
      <c r="BK92">
        <f ca="1">IF(VLOOKUP($BT92,[1]EquipTable!$1:$1048576,MATCH("업데이트순번",[1]EquipTable!$1:$1,0),0)&lt;=$BN$1,1,0)
*IF(MID(BT92,7,1)="4",0.1,1)</f>
        <v>1</v>
      </c>
      <c r="BL92">
        <f ca="1">IF(VLOOKUP($BT92,[1]EquipTable!$1:$1048576,MATCH("업데이트순번",[1]EquipTable!$1:$1,0),0)&lt;=$BN$1,1,0)
*IF(MID(BT92,7,1)="4",0.1,1)
*IF(AND(MID(BT92,7,1)&lt;&gt;"4",OR(MID(BT92,6,1)="6",MID(BT92,6,1)="7")),3,1)</f>
        <v>3</v>
      </c>
      <c r="BM92">
        <f ca="1">IF(VLOOKUP($BT92,[1]EquipTable!$1:$1048576,MATCH("업데이트순번",[1]EquipTable!$1:$1,0),0)&lt;=$BN$1,1,0)
*IF(MID(BT92,7,1)="4",0.1,1)
*IF(AND(MID(BT92,7,1)&lt;&gt;"4",MID(BT92,6,1)="8"),4,1)</f>
        <v>1</v>
      </c>
      <c r="BN92">
        <f t="shared" ca="1" si="41"/>
        <v>1.3550135501355014E-2</v>
      </c>
      <c r="BO92">
        <f t="shared" ca="1" si="42"/>
        <v>2.8355387523629493E-2</v>
      </c>
      <c r="BP92">
        <f t="shared" ca="1" si="43"/>
        <v>1.0224948875255624E-2</v>
      </c>
      <c r="BQ92">
        <f t="shared" ca="1" si="44"/>
        <v>0.7208672086720862</v>
      </c>
      <c r="BR92">
        <f t="shared" ca="1" si="45"/>
        <v>0.57844990548204145</v>
      </c>
      <c r="BS92">
        <f t="shared" ca="1" si="46"/>
        <v>0.54396728016359863</v>
      </c>
      <c r="BT92" t="str">
        <f ca="1">OFFSET([1]EquipTable!$A$1,ROW()-1,0)</f>
        <v>Equip6201</v>
      </c>
    </row>
    <row r="93" spans="1:72">
      <c r="A93">
        <v>10</v>
      </c>
      <c r="B93">
        <v>1</v>
      </c>
      <c r="C93">
        <f t="shared" si="32"/>
        <v>0</v>
      </c>
      <c r="D93">
        <f t="shared" ca="1" si="49"/>
        <v>0.95216883677206887</v>
      </c>
      <c r="E93">
        <f t="shared" ca="1" si="49"/>
        <v>0.71950639931260907</v>
      </c>
      <c r="F93">
        <f t="shared" ca="1" si="49"/>
        <v>0.7205908311493362</v>
      </c>
      <c r="G93">
        <f t="shared" ca="1" si="49"/>
        <v>0.66849917316211593</v>
      </c>
      <c r="H93">
        <f t="shared" ca="1" si="49"/>
        <v>0.68068096690167845</v>
      </c>
      <c r="I93">
        <f t="shared" ca="1" si="49"/>
        <v>0.16600219480625933</v>
      </c>
      <c r="M93" t="str">
        <f t="shared" ca="1" si="33"/>
        <v>지정 장비</v>
      </c>
      <c r="N93" t="str">
        <f t="shared" ca="1" si="34"/>
        <v>Equip6102</v>
      </c>
      <c r="O93">
        <f t="shared" ca="1" si="35"/>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캐릭터",IF(ISERROR(FIND("지정 캐릭터 LBP",$M93)),0,1)),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IF($O93&lt;=15,1,1+($O93-15)^0.5/8)*CHOOSE(MID($N93,7,1)+1,1,1.25,2)*(VLOOKUP($M93,$AN:$BA,MATCH($AY$1,$AN$1:$BA$1,0),0)+$I93*(VLOOKUP($M93,$AN:$BA,MATCH($AZ$1,$AN$1:$BA$1,0),0)-VLOOKUP($M93,$AN:$BA,MATCH($AY$1,$AN$1:$BA$1,0),0))))),
IF(OR($M93="안 지정 캐릭터 PP 일반등급",$M93="안 지정 캐릭터 PP 영웅등급"),
  IF(AND(OR($B93=10,$B93=11),$M93=OFFSET($M93,-1,0)),OFFSET(R93,-1,0),
    $O93*VLOOKUP($M93,$AN:$BA,MATCH($AX$1,$AN$1:$BA$1,0),0)),
"그외없음")))))))</f>
        <v>3200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t="shared" ca="1" si="36"/>
        <v>0</v>
      </c>
      <c r="U93" t="s">
        <v>83</v>
      </c>
      <c r="V93" t="s">
        <v>115</v>
      </c>
      <c r="W93">
        <v>1</v>
      </c>
      <c r="X93" t="s">
        <v>129</v>
      </c>
      <c r="Z93">
        <v>1500</v>
      </c>
      <c r="AA93" t="str">
        <f t="shared" ca="1" si="37"/>
        <v>fe</v>
      </c>
      <c r="AB93" t="s">
        <v>83</v>
      </c>
      <c r="AC93" t="s">
        <v>196</v>
      </c>
      <c r="AD93">
        <v>1</v>
      </c>
      <c r="AE93" t="s">
        <v>129</v>
      </c>
      <c r="AG93">
        <v>8500</v>
      </c>
      <c r="AH93" t="str">
        <f t="shared" si="38"/>
        <v/>
      </c>
      <c r="AI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IFERROR(VLOOKUP(AC93,[2]ActorTable!$A:$G,MATCH("이름참고",[2]ActorTable!$1:$1,0),0),"캐릭터없음"),
"")))))</f>
        <v>발열하는 스톤 소드</v>
      </c>
      <c r="AJ93">
        <v>1</v>
      </c>
      <c r="AK9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v>
      </c>
      <c r="AL93" t="str">
        <f t="shared" ca="1" si="39"/>
        <v>{"dy":10,"sl":1,"tp":"fe","vl":"Equip8101","cn":1,"pt":"GO","pr":8500}</v>
      </c>
      <c r="BK93">
        <f ca="1">IF(VLOOKUP($BT93,[1]EquipTable!$1:$1048576,MATCH("업데이트순번",[1]EquipTable!$1:$1,0),0)&lt;=$BN$1,1,0)
*IF(MID(BT93,7,1)="4",0.1,1)</f>
        <v>1</v>
      </c>
      <c r="BL93">
        <f ca="1">IF(VLOOKUP($BT93,[1]EquipTable!$1:$1048576,MATCH("업데이트순번",[1]EquipTable!$1:$1,0),0)&lt;=$BN$1,1,0)
*IF(MID(BT93,7,1)="4",0.1,1)
*IF(AND(MID(BT93,7,1)&lt;&gt;"4",OR(MID(BT93,6,1)="6",MID(BT93,6,1)="7")),3,1)</f>
        <v>3</v>
      </c>
      <c r="BM93">
        <f ca="1">IF(VLOOKUP($BT93,[1]EquipTable!$1:$1048576,MATCH("업데이트순번",[1]EquipTable!$1:$1,0),0)&lt;=$BN$1,1,0)
*IF(MID(BT93,7,1)="4",0.1,1)
*IF(AND(MID(BT93,7,1)&lt;&gt;"4",MID(BT93,6,1)="8"),4,1)</f>
        <v>1</v>
      </c>
      <c r="BN93">
        <f t="shared" ca="1" si="41"/>
        <v>1.3550135501355014E-2</v>
      </c>
      <c r="BO93">
        <f t="shared" ca="1" si="42"/>
        <v>2.8355387523629493E-2</v>
      </c>
      <c r="BP93">
        <f t="shared" ca="1" si="43"/>
        <v>1.0224948875255624E-2</v>
      </c>
      <c r="BQ93">
        <f t="shared" ca="1" si="44"/>
        <v>0.73441734417344118</v>
      </c>
      <c r="BR93">
        <f t="shared" ca="1" si="45"/>
        <v>0.60680529300567099</v>
      </c>
      <c r="BS93">
        <f t="shared" ca="1" si="46"/>
        <v>0.55419222903885423</v>
      </c>
      <c r="BT93" t="str">
        <f ca="1">OFFSET([1]EquipTable!$A$1,ROW()-1,0)</f>
        <v>Equip6202</v>
      </c>
    </row>
    <row r="94" spans="1:72">
      <c r="A94">
        <v>10</v>
      </c>
      <c r="B94">
        <v>2</v>
      </c>
      <c r="C94">
        <f t="shared" si="32"/>
        <v>0</v>
      </c>
      <c r="D94">
        <f t="shared" ca="1" si="49"/>
        <v>0.44337464068282739</v>
      </c>
      <c r="E94">
        <f t="shared" ca="1" si="49"/>
        <v>0.82170432419908701</v>
      </c>
      <c r="F94">
        <f t="shared" ca="1" si="49"/>
        <v>0.53323474557035011</v>
      </c>
      <c r="G94">
        <f t="shared" ca="1" si="49"/>
        <v>0.69043467918934875</v>
      </c>
      <c r="H94">
        <f t="shared" ca="1" si="49"/>
        <v>0.32332474699904434</v>
      </c>
      <c r="I94">
        <f t="shared" ca="1" si="49"/>
        <v>4.2430100726468134E-2</v>
      </c>
      <c r="M94" t="str">
        <f t="shared" ca="1" si="33"/>
        <v>안 지정 캐릭터 PP 영웅등급</v>
      </c>
      <c r="N94">
        <f t="shared" ca="1" si="34"/>
        <v>82170</v>
      </c>
      <c r="O94">
        <f t="shared" ca="1" si="35"/>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캐릭터",IF(ISERROR(FIND("지정 캐릭터 LBP",$M94)),0,1)),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IF($O94&lt;=15,1,1+($O94-15)^0.5/8)*CHOOSE(MID($N94,7,1)+1,1,1.25,2)*(VLOOKUP($M94,$AN:$BA,MATCH($AY$1,$AN$1:$BA$1,0),0)+$I94*(VLOOKUP($M94,$AN:$BA,MATCH($AZ$1,$AN$1:$BA$1,0),0)-VLOOKUP($M94,$AN:$BA,MATCH($AY$1,$AN$1:$BA$1,0),0))))),
IF(OR($M94="안 지정 캐릭터 PP 일반등급",$M94="안 지정 캐릭터 PP 영웅등급"),
  IF(AND(OR($B94=10,$B94=11),$M94=OFFSET($M94,-1,0)),OFFSET(R94,-1,0),
    $O94*VLOOKUP($M94,$AN:$BA,MATCH($AX$1,$AN$1:$BA$1,0),0)),
"그외없음")))))))</f>
        <v>1300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t="shared" ca="1" si="36"/>
        <v>0</v>
      </c>
      <c r="U94" t="s">
        <v>92</v>
      </c>
      <c r="V94">
        <v>44787</v>
      </c>
      <c r="W94">
        <v>11</v>
      </c>
      <c r="X94" t="s">
        <v>129</v>
      </c>
      <c r="Z94">
        <v>1100</v>
      </c>
      <c r="AA94" t="str">
        <f t="shared" ca="1" si="37"/>
        <v>uph</v>
      </c>
      <c r="AB94" t="s">
        <v>92</v>
      </c>
      <c r="AC94">
        <v>80063</v>
      </c>
      <c r="AD94">
        <v>13</v>
      </c>
      <c r="AE94" t="s">
        <v>129</v>
      </c>
      <c r="AG94">
        <v>1300</v>
      </c>
      <c r="AH94" t="str">
        <f t="shared" si="38"/>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IFERROR(VLOOKUP(AC94,[2]ActorTable!$A:$G,MATCH("이름참고",[2]ActorTable!$1:$1,0),0),"캐릭터없음"),
"")))))</f>
        <v/>
      </c>
      <c r="AJ94">
        <v>1</v>
      </c>
      <c r="AK9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v>
      </c>
      <c r="AL94" t="str">
        <f t="shared" ca="1" si="39"/>
        <v>{"dy":10,"sl":2,"tp":"uph","vl":"80063","cn":13,"pt":"GO","pr":1300}</v>
      </c>
      <c r="BK94">
        <f ca="1">IF(VLOOKUP($BT94,[1]EquipTable!$1:$1048576,MATCH("업데이트순번",[1]EquipTable!$1:$1,0),0)&lt;=$BN$1,1,0)
*IF(MID(BT94,7,1)="4",0.1,1)</f>
        <v>1</v>
      </c>
      <c r="BL94">
        <f ca="1">IF(VLOOKUP($BT94,[1]EquipTable!$1:$1048576,MATCH("업데이트순번",[1]EquipTable!$1:$1,0),0)&lt;=$BN$1,1,0)
*IF(MID(BT94,7,1)="4",0.1,1)
*IF(AND(MID(BT94,7,1)&lt;&gt;"4",OR(MID(BT94,6,1)="6",MID(BT94,6,1)="7")),3,1)</f>
        <v>3</v>
      </c>
      <c r="BM94">
        <f ca="1">IF(VLOOKUP($BT94,[1]EquipTable!$1:$1048576,MATCH("업데이트순번",[1]EquipTable!$1:$1,0),0)&lt;=$BN$1,1,0)
*IF(MID(BT94,7,1)="4",0.1,1)
*IF(AND(MID(BT94,7,1)&lt;&gt;"4",MID(BT94,6,1)="8"),4,1)</f>
        <v>1</v>
      </c>
      <c r="BN94">
        <f t="shared" ca="1" si="41"/>
        <v>1.3550135501355014E-2</v>
      </c>
      <c r="BO94">
        <f t="shared" ca="1" si="42"/>
        <v>2.8355387523629493E-2</v>
      </c>
      <c r="BP94">
        <f t="shared" ca="1" si="43"/>
        <v>1.0224948875255624E-2</v>
      </c>
      <c r="BQ94">
        <f t="shared" ca="1" si="44"/>
        <v>0.74796747967479615</v>
      </c>
      <c r="BR94">
        <f t="shared" ca="1" si="45"/>
        <v>0.63516068052930053</v>
      </c>
      <c r="BS94">
        <f t="shared" ca="1" si="46"/>
        <v>0.56441717791410984</v>
      </c>
      <c r="BT94" t="str">
        <f ca="1">OFFSET([1]EquipTable!$A$1,ROW()-1,0)</f>
        <v>Equip6301</v>
      </c>
    </row>
    <row r="95" spans="1:72">
      <c r="A95">
        <v>10</v>
      </c>
      <c r="B95">
        <v>3</v>
      </c>
      <c r="C95">
        <f t="shared" si="32"/>
        <v>0</v>
      </c>
      <c r="D95">
        <f t="shared" ca="1" si="49"/>
        <v>0.88215262933568894</v>
      </c>
      <c r="E95">
        <f t="shared" ca="1" si="49"/>
        <v>0.79980384484072509</v>
      </c>
      <c r="F95">
        <f t="shared" ca="1" si="49"/>
        <v>0.58686005074449621</v>
      </c>
      <c r="G95">
        <f t="shared" ca="1" si="49"/>
        <v>0.34131132865914726</v>
      </c>
      <c r="H95">
        <f t="shared" ca="1" si="49"/>
        <v>0.43925004737377293</v>
      </c>
      <c r="I95">
        <f t="shared" ca="1" si="49"/>
        <v>0.13397629935040078</v>
      </c>
      <c r="M95" t="str">
        <f t="shared" ca="1" si="33"/>
        <v>안 지정 캐릭터 PP 일반등급</v>
      </c>
      <c r="N95">
        <f t="shared" ca="1" si="34"/>
        <v>79980</v>
      </c>
      <c r="O95">
        <f t="shared" ca="1" si="35"/>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캐릭터",IF(ISERROR(FIND("지정 캐릭터 LBP",$M95)),0,1)),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IF($O95&lt;=15,1,1+($O95-15)^0.5/8)*CHOOSE(MID($N95,7,1)+1,1,1.25,2)*(VLOOKUP($M95,$AN:$BA,MATCH($AY$1,$AN$1:$BA$1,0),0)+$I95*(VLOOKUP($M95,$AN:$BA,MATCH($AZ$1,$AN$1:$BA$1,0),0)-VLOOKUP($M95,$AN:$BA,MATCH($AY$1,$AN$1:$BA$1,0),0))))),
IF(OR($M95="안 지정 캐릭터 PP 일반등급",$M95="안 지정 캐릭터 PP 영웅등급"),
  IF(AND(OR($B95=10,$B95=11),$M95=OFFSET($M95,-1,0)),OFFSET(R95,-1,0),
    $O95*VLOOKUP($M95,$AN:$BA,MATCH($AX$1,$AN$1:$BA$1,0),0)),
"그외없음")))))))</f>
        <v>1300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t="shared" ca="1" si="36"/>
        <v>0</v>
      </c>
      <c r="U95" t="s">
        <v>93</v>
      </c>
      <c r="V95">
        <v>65627</v>
      </c>
      <c r="W95">
        <v>12</v>
      </c>
      <c r="X95" t="s">
        <v>129</v>
      </c>
      <c r="Z95">
        <v>1200</v>
      </c>
      <c r="AA95" t="str">
        <f t="shared" ca="1" si="37"/>
        <v>upn</v>
      </c>
      <c r="AB95" t="s">
        <v>93</v>
      </c>
      <c r="AC95">
        <v>55007</v>
      </c>
      <c r="AD95">
        <v>12</v>
      </c>
      <c r="AE95" t="s">
        <v>129</v>
      </c>
      <c r="AG95">
        <v>1200</v>
      </c>
      <c r="AH95" t="str">
        <f t="shared" si="38"/>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IFERROR(VLOOKUP(AC95,[2]ActorTable!$A:$G,MATCH("이름참고",[2]ActorTable!$1:$1,0),0),"캐릭터없음"),
"")))))</f>
        <v/>
      </c>
      <c r="AJ95">
        <v>1</v>
      </c>
      <c r="AK9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v>
      </c>
      <c r="AL95" t="str">
        <f t="shared" ca="1" si="39"/>
        <v>{"dy":10,"sl":3,"tp":"upn","vl":"55007","cn":12,"pt":"GO","pr":1200}</v>
      </c>
      <c r="BK95">
        <f ca="1">IF(VLOOKUP($BT95,[1]EquipTable!$1:$1048576,MATCH("업데이트순번",[1]EquipTable!$1:$1,0),0)&lt;=$BN$1,1,0)
*IF(MID(BT95,7,1)="4",0.1,1)</f>
        <v>1</v>
      </c>
      <c r="BL95">
        <f ca="1">IF(VLOOKUP($BT95,[1]EquipTable!$1:$1048576,MATCH("업데이트순번",[1]EquipTable!$1:$1,0),0)&lt;=$BN$1,1,0)
*IF(MID(BT95,7,1)="4",0.1,1)
*IF(AND(MID(BT95,7,1)&lt;&gt;"4",OR(MID(BT95,6,1)="6",MID(BT95,6,1)="7")),3,1)</f>
        <v>3</v>
      </c>
      <c r="BM95">
        <f ca="1">IF(VLOOKUP($BT95,[1]EquipTable!$1:$1048576,MATCH("업데이트순번",[1]EquipTable!$1:$1,0),0)&lt;=$BN$1,1,0)
*IF(MID(BT95,7,1)="4",0.1,1)
*IF(AND(MID(BT95,7,1)&lt;&gt;"4",MID(BT95,6,1)="8"),4,1)</f>
        <v>1</v>
      </c>
      <c r="BN95">
        <f t="shared" ca="1" si="41"/>
        <v>1.3550135501355014E-2</v>
      </c>
      <c r="BO95">
        <f t="shared" ca="1" si="42"/>
        <v>2.8355387523629493E-2</v>
      </c>
      <c r="BP95">
        <f t="shared" ca="1" si="43"/>
        <v>1.0224948875255624E-2</v>
      </c>
      <c r="BQ95">
        <f t="shared" ca="1" si="44"/>
        <v>0.76151761517615113</v>
      </c>
      <c r="BR95">
        <f t="shared" ca="1" si="45"/>
        <v>0.66351606805293006</v>
      </c>
      <c r="BS95">
        <f t="shared" ca="1" si="46"/>
        <v>0.57464212678936544</v>
      </c>
      <c r="BT95" t="str">
        <f ca="1">OFFSET([1]EquipTable!$A$1,ROW()-1,0)</f>
        <v>Equip6302</v>
      </c>
    </row>
    <row r="96" spans="1:72">
      <c r="A96">
        <v>10</v>
      </c>
      <c r="B96">
        <v>4</v>
      </c>
      <c r="C96">
        <f t="shared" si="32"/>
        <v>0</v>
      </c>
      <c r="D96">
        <f t="shared" ca="1" si="49"/>
        <v>0.97751009598745164</v>
      </c>
      <c r="E96">
        <f t="shared" ca="1" si="49"/>
        <v>0.69004978868840594</v>
      </c>
      <c r="F96">
        <f t="shared" ca="1" si="49"/>
        <v>0.92374087551130568</v>
      </c>
      <c r="G96">
        <f t="shared" ca="1" si="49"/>
        <v>0.30540755400933983</v>
      </c>
      <c r="H96">
        <f t="shared" ca="1" si="49"/>
        <v>0.49316227732369</v>
      </c>
      <c r="I96">
        <f t="shared" ca="1" si="49"/>
        <v>3.7426059782547427E-2</v>
      </c>
      <c r="M96" t="str">
        <f t="shared" ca="1" si="33"/>
        <v>안 지정 캐릭터 PP 일반등급</v>
      </c>
      <c r="N96">
        <f t="shared" ca="1" si="34"/>
        <v>69004</v>
      </c>
      <c r="O96">
        <f t="shared" ca="1" si="35"/>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캐릭터",IF(ISERROR(FIND("지정 캐릭터 LBP",$M96)),0,1)),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IF($O96&lt;=15,1,1+($O96-15)^0.5/8)*CHOOSE(MID($N96,7,1)+1,1,1.25,2)*(VLOOKUP($M96,$AN:$BA,MATCH($AY$1,$AN$1:$BA$1,0),0)+$I96*(VLOOKUP($M96,$AN:$BA,MATCH($AZ$1,$AN$1:$BA$1,0),0)-VLOOKUP($M96,$AN:$BA,MATCH($AY$1,$AN$1:$BA$1,0),0))))),
IF(OR($M96="안 지정 캐릭터 PP 일반등급",$M96="안 지정 캐릭터 PP 영웅등급"),
  IF(AND(OR($B96=10,$B96=11),$M96=OFFSET($M96,-1,0)),OFFSET(R96,-1,0),
    $O96*VLOOKUP($M96,$AN:$BA,MATCH($AX$1,$AN$1:$BA$1,0),0)),
"그외없음")))))))</f>
        <v>1300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t="shared" ca="1" si="36"/>
        <v>0</v>
      </c>
      <c r="U96" t="s">
        <v>93</v>
      </c>
      <c r="V96">
        <v>89535</v>
      </c>
      <c r="W96">
        <v>14</v>
      </c>
      <c r="X96" t="s">
        <v>129</v>
      </c>
      <c r="Z96">
        <v>1400</v>
      </c>
      <c r="AA96" t="str">
        <f t="shared" ca="1" si="37"/>
        <v>upn</v>
      </c>
      <c r="AB96" t="s">
        <v>93</v>
      </c>
      <c r="AC96">
        <v>55025</v>
      </c>
      <c r="AD96">
        <v>12</v>
      </c>
      <c r="AE96" t="s">
        <v>129</v>
      </c>
      <c r="AG96">
        <v>1200</v>
      </c>
      <c r="AH96" t="str">
        <f t="shared" si="38"/>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IFERROR(VLOOKUP(AC96,[2]ActorTable!$A:$G,MATCH("이름참고",[2]ActorTable!$1:$1,0),0),"캐릭터없음"),
"")))))</f>
        <v/>
      </c>
      <c r="AJ96">
        <v>1</v>
      </c>
      <c r="AK9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v>
      </c>
      <c r="AL96" t="str">
        <f t="shared" ca="1" si="39"/>
        <v>{"dy":10,"sl":4,"tp":"upn","vl":"55025","cn":12,"pt":"GO","pr":1200}</v>
      </c>
      <c r="BK96">
        <f ca="1">IF(VLOOKUP($BT96,[1]EquipTable!$1:$1048576,MATCH("업데이트순번",[1]EquipTable!$1:$1,0),0)&lt;=$BN$1,1,0)
*IF(MID(BT96,7,1)="4",0.1,1)</f>
        <v>0.1</v>
      </c>
      <c r="BL96">
        <f ca="1">IF(VLOOKUP($BT96,[1]EquipTable!$1:$1048576,MATCH("업데이트순번",[1]EquipTable!$1:$1,0),0)&lt;=$BN$1,1,0)
*IF(MID(BT96,7,1)="4",0.1,1)
*IF(AND(MID(BT96,7,1)&lt;&gt;"4",OR(MID(BT96,6,1)="6",MID(BT96,6,1)="7")),3,1)</f>
        <v>0.1</v>
      </c>
      <c r="BM96">
        <f ca="1">IF(VLOOKUP($BT96,[1]EquipTable!$1:$1048576,MATCH("업데이트순번",[1]EquipTable!$1:$1,0),0)&lt;=$BN$1,1,0)
*IF(MID(BT96,7,1)="4",0.1,1)
*IF(AND(MID(BT96,7,1)&lt;&gt;"4",MID(BT96,6,1)="8"),4,1)</f>
        <v>0.1</v>
      </c>
      <c r="BN96">
        <f t="shared" ca="1" si="41"/>
        <v>1.3550135501355016E-3</v>
      </c>
      <c r="BO96">
        <f t="shared" ca="1" si="42"/>
        <v>9.4517958412098323E-4</v>
      </c>
      <c r="BP96">
        <f t="shared" ca="1" si="43"/>
        <v>1.0224948875255625E-3</v>
      </c>
      <c r="BQ96">
        <f t="shared" ca="1" si="44"/>
        <v>0.77506775067750611</v>
      </c>
      <c r="BR96">
        <f t="shared" ca="1" si="45"/>
        <v>0.6918714555765596</v>
      </c>
      <c r="BS96">
        <f t="shared" ca="1" si="46"/>
        <v>0.58486707566462104</v>
      </c>
      <c r="BT96" t="str">
        <f ca="1">OFFSET([1]EquipTable!$A$1,ROW()-1,0)</f>
        <v>Equip6401</v>
      </c>
    </row>
    <row r="97" spans="1:72">
      <c r="A97">
        <v>10</v>
      </c>
      <c r="B97">
        <v>5</v>
      </c>
      <c r="C97">
        <f t="shared" si="32"/>
        <v>0</v>
      </c>
      <c r="D97">
        <f t="shared" ca="1" si="49"/>
        <v>0.18198256985692762</v>
      </c>
      <c r="E97">
        <f t="shared" ca="1" si="49"/>
        <v>0.26448161307507012</v>
      </c>
      <c r="F97">
        <f t="shared" ca="1" si="49"/>
        <v>0.74363812889648007</v>
      </c>
      <c r="G97">
        <f t="shared" ca="1" si="49"/>
        <v>0.27951583469116426</v>
      </c>
      <c r="H97">
        <f t="shared" ca="1" si="49"/>
        <v>0.6147404441310077</v>
      </c>
      <c r="I97">
        <f t="shared" ca="1" si="49"/>
        <v>0.34740236485271569</v>
      </c>
      <c r="M97" t="str">
        <f t="shared" ca="1" si="33"/>
        <v>지정 장비</v>
      </c>
      <c r="N97" t="str">
        <f t="shared" ca="1" si="34"/>
        <v>Equip2102</v>
      </c>
      <c r="O97">
        <f t="shared" ca="1" si="35"/>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캐릭터",IF(ISERROR(FIND("지정 캐릭터 LBP",$M97)),0,1)),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IF($O97&lt;=15,1,1+($O97-15)^0.5/8)*CHOOSE(MID($N97,7,1)+1,1,1.25,2)*(VLOOKUP($M97,$AN:$BA,MATCH($AY$1,$AN$1:$BA$1,0),0)+$I97*(VLOOKUP($M97,$AN:$BA,MATCH($AZ$1,$AN$1:$BA$1,0),0)-VLOOKUP($M97,$AN:$BA,MATCH($AY$1,$AN$1:$BA$1,0),0))))),
IF(OR($M97="안 지정 캐릭터 PP 일반등급",$M97="안 지정 캐릭터 PP 영웅등급"),
  IF(AND(OR($B97=10,$B97=11),$M97=OFFSET($M97,-1,0)),OFFSET(R97,-1,0),
    $O97*VLOOKUP($M97,$AN:$BA,MATCH($AX$1,$AN$1:$BA$1,0),0)),
"그외없음")))))))</f>
        <v>1200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t="shared" ca="1" si="36"/>
        <v>0</v>
      </c>
      <c r="U97" t="s">
        <v>83</v>
      </c>
      <c r="V97" t="s">
        <v>287</v>
      </c>
      <c r="W97">
        <v>1</v>
      </c>
      <c r="X97" t="s">
        <v>129</v>
      </c>
      <c r="Z97">
        <v>1300</v>
      </c>
      <c r="AA97" t="str">
        <f t="shared" ca="1" si="37"/>
        <v>fe</v>
      </c>
      <c r="AB97" t="s">
        <v>83</v>
      </c>
      <c r="AC97" t="s">
        <v>219</v>
      </c>
      <c r="AD97">
        <v>1</v>
      </c>
      <c r="AE97" t="s">
        <v>129</v>
      </c>
      <c r="AG97">
        <v>5400</v>
      </c>
      <c r="AH97" t="str">
        <f t="shared" si="38"/>
        <v/>
      </c>
      <c r="AI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IFERROR(VLOOKUP(AC97,[2]ActorTable!$A:$G,MATCH("이름참고",[2]ActorTable!$1:$1,0),0),"캐릭터없음"),
"")))))</f>
        <v>굴곡 무늬의 양손검</v>
      </c>
      <c r="AJ97">
        <v>1</v>
      </c>
      <c r="AK9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v>
      </c>
      <c r="AL97" t="str">
        <f t="shared" ca="1" si="39"/>
        <v>{"dy":10,"sl":5,"tp":"fe","vl":"Equip8001","cn":1,"pt":"GO","pr":5400}</v>
      </c>
      <c r="BK97">
        <f ca="1">IF(VLOOKUP($BT97,[1]EquipTable!$1:$1048576,MATCH("업데이트순번",[1]EquipTable!$1:$1,0),0)&lt;=$BN$1,1,0)
*IF(MID(BT97,7,1)="4",0.1,1)</f>
        <v>0.1</v>
      </c>
      <c r="BL97">
        <f ca="1">IF(VLOOKUP($BT97,[1]EquipTable!$1:$1048576,MATCH("업데이트순번",[1]EquipTable!$1:$1,0),0)&lt;=$BN$1,1,0)
*IF(MID(BT97,7,1)="4",0.1,1)
*IF(AND(MID(BT97,7,1)&lt;&gt;"4",OR(MID(BT97,6,1)="6",MID(BT97,6,1)="7")),3,1)</f>
        <v>0.1</v>
      </c>
      <c r="BM97">
        <f ca="1">IF(VLOOKUP($BT97,[1]EquipTable!$1:$1048576,MATCH("업데이트순번",[1]EquipTable!$1:$1,0),0)&lt;=$BN$1,1,0)
*IF(MID(BT97,7,1)="4",0.1,1)
*IF(AND(MID(BT97,7,1)&lt;&gt;"4",MID(BT97,6,1)="8"),4,1)</f>
        <v>0.1</v>
      </c>
      <c r="BN97">
        <f t="shared" ca="1" si="41"/>
        <v>1.3550135501355016E-3</v>
      </c>
      <c r="BO97">
        <f t="shared" ca="1" si="42"/>
        <v>9.4517958412098323E-4</v>
      </c>
      <c r="BP97">
        <f t="shared" ca="1" si="43"/>
        <v>1.0224948875255625E-3</v>
      </c>
      <c r="BQ97">
        <f t="shared" ca="1" si="44"/>
        <v>0.77642276422764156</v>
      </c>
      <c r="BR97">
        <f t="shared" ca="1" si="45"/>
        <v>0.69281663516068059</v>
      </c>
      <c r="BS97">
        <f t="shared" ca="1" si="46"/>
        <v>0.58588957055214663</v>
      </c>
      <c r="BT97" t="str">
        <f ca="1">OFFSET([1]EquipTable!$A$1,ROW()-1,0)</f>
        <v>Equip6402</v>
      </c>
    </row>
    <row r="98" spans="1:72">
      <c r="A98">
        <v>10</v>
      </c>
      <c r="B98">
        <v>6</v>
      </c>
      <c r="C98">
        <f t="shared" si="32"/>
        <v>0</v>
      </c>
      <c r="D98">
        <f t="shared" ca="1" si="49"/>
        <v>0.54521061860060582</v>
      </c>
      <c r="E98">
        <f t="shared" ca="1" si="49"/>
        <v>0.15805959922365775</v>
      </c>
      <c r="F98">
        <f t="shared" ca="1" si="49"/>
        <v>0.45467646899879521</v>
      </c>
      <c r="G98">
        <f t="shared" ca="1" si="49"/>
        <v>0.388096517203668</v>
      </c>
      <c r="H98">
        <f t="shared" ca="1" si="49"/>
        <v>0.63978389871643104</v>
      </c>
      <c r="I98">
        <f t="shared" ca="1" si="49"/>
        <v>9.0332389240961986E-2</v>
      </c>
      <c r="M98" t="str">
        <f t="shared" ca="1" si="33"/>
        <v>지정 장비</v>
      </c>
      <c r="N98" t="str">
        <f t="shared" ca="1" si="34"/>
        <v>Equip2001</v>
      </c>
      <c r="O98">
        <f t="shared" ca="1" si="35"/>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캐릭터",IF(ISERROR(FIND("지정 캐릭터 LBP",$M98)),0,1)),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IF($O98&lt;=15,1,1+($O98-15)^0.5/8)*CHOOSE(MID($N98,7,1)+1,1,1.25,2)*(VLOOKUP($M98,$AN:$BA,MATCH($AY$1,$AN$1:$BA$1,0),0)+$I98*(VLOOKUP($M98,$AN:$BA,MATCH($AZ$1,$AN$1:$BA$1,0),0)-VLOOKUP($M98,$AN:$BA,MATCH($AY$1,$AN$1:$BA$1,0),0))))),
IF(OR($M98="안 지정 캐릭터 PP 일반등급",$M98="안 지정 캐릭터 PP 영웅등급"),
  IF(AND(OR($B98=10,$B98=11),$M98=OFFSET($M98,-1,0)),OFFSET(R98,-1,0),
    $O98*VLOOKUP($M98,$AN:$BA,MATCH($AX$1,$AN$1:$BA$1,0),0)),
"그외없음")))))))</f>
        <v>600</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t="shared" ca="1" si="36"/>
        <v>0</v>
      </c>
      <c r="U98" t="s">
        <v>83</v>
      </c>
      <c r="V98" t="s">
        <v>117</v>
      </c>
      <c r="W98">
        <v>1</v>
      </c>
      <c r="X98" t="s">
        <v>129</v>
      </c>
      <c r="Z98">
        <v>1100</v>
      </c>
      <c r="AA98" t="str">
        <f t="shared" ca="1" si="37"/>
        <v>fe</v>
      </c>
      <c r="AB98" t="s">
        <v>83</v>
      </c>
      <c r="AC98" t="s">
        <v>196</v>
      </c>
      <c r="AD98">
        <v>1</v>
      </c>
      <c r="AE98" t="s">
        <v>129</v>
      </c>
      <c r="AG98">
        <v>8100</v>
      </c>
      <c r="AH98" t="str">
        <f t="shared" si="38"/>
        <v/>
      </c>
      <c r="AI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IFERROR(VLOOKUP(AC98,[2]ActorTable!$A:$G,MATCH("이름참고",[2]ActorTable!$1:$1,0),0),"캐릭터없음"),
"")))))</f>
        <v>발열하는 스톤 소드</v>
      </c>
      <c r="AJ98">
        <v>1</v>
      </c>
      <c r="AK9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v>
      </c>
      <c r="AL98" t="str">
        <f t="shared" ca="1" si="39"/>
        <v>{"dy":10,"sl":6,"tp":"fe","vl":"Equip8101","cn":1,"pt":"GO","pr":8100}</v>
      </c>
      <c r="BK98">
        <f ca="1">IF(VLOOKUP($BT98,[1]EquipTable!$1:$1048576,MATCH("업데이트순번",[1]EquipTable!$1:$1,0),0)&lt;=$BN$1,1,0)
*IF(MID(BT98,7,1)="4",0.1,1)</f>
        <v>0</v>
      </c>
      <c r="BL98">
        <f ca="1">IF(VLOOKUP($BT98,[1]EquipTable!$1:$1048576,MATCH("업데이트순번",[1]EquipTable!$1:$1,0),0)&lt;=$BN$1,1,0)
*IF(MID(BT98,7,1)="4",0.1,1)
*IF(AND(MID(BT98,7,1)&lt;&gt;"4",OR(MID(BT98,6,1)="6",MID(BT98,6,1)="7")),3,1)</f>
        <v>0</v>
      </c>
      <c r="BM98">
        <f ca="1">IF(VLOOKUP($BT98,[1]EquipTable!$1:$1048576,MATCH("업데이트순번",[1]EquipTable!$1:$1,0),0)&lt;=$BN$1,1,0)
*IF(MID(BT98,7,1)="4",0.1,1)
*IF(AND(MID(BT98,7,1)&lt;&gt;"4",MID(BT98,6,1)="8"),4,1)</f>
        <v>0</v>
      </c>
      <c r="BN98">
        <f t="shared" ca="1" si="41"/>
        <v>0</v>
      </c>
      <c r="BO98">
        <f t="shared" ca="1" si="42"/>
        <v>0</v>
      </c>
      <c r="BP98">
        <f t="shared" ca="1" si="43"/>
        <v>0</v>
      </c>
      <c r="BQ98">
        <f t="shared" ca="1" si="44"/>
        <v>0.77777777777777701</v>
      </c>
      <c r="BR98">
        <f t="shared" ca="1" si="45"/>
        <v>0.69376181474480159</v>
      </c>
      <c r="BS98">
        <f t="shared" ca="1" si="46"/>
        <v>0.58691206543967223</v>
      </c>
      <c r="BT98" t="str">
        <f ca="1">OFFSET([1]EquipTable!$A$1,ROW()-1,0)</f>
        <v>Equip6403</v>
      </c>
    </row>
    <row r="99" spans="1:72">
      <c r="A99">
        <v>10</v>
      </c>
      <c r="B99">
        <v>7</v>
      </c>
      <c r="C99">
        <f t="shared" si="32"/>
        <v>0</v>
      </c>
      <c r="D99">
        <f t="shared" ca="1" si="49"/>
        <v>0.28061338148472859</v>
      </c>
      <c r="E99">
        <f t="shared" ca="1" si="49"/>
        <v>0.5748606516724023</v>
      </c>
      <c r="F99">
        <f t="shared" ca="1" si="49"/>
        <v>0.88782295150666923</v>
      </c>
      <c r="G99">
        <f t="shared" ca="1" si="49"/>
        <v>7.0623873884343547E-2</v>
      </c>
      <c r="H99">
        <f t="shared" ca="1" si="49"/>
        <v>0.26412936381884422</v>
      </c>
      <c r="I99">
        <f t="shared" ca="1" si="49"/>
        <v>0.46350315941885556</v>
      </c>
      <c r="M99" t="str">
        <f t="shared" ca="1" si="33"/>
        <v>지정 장비</v>
      </c>
      <c r="N99" t="str">
        <f t="shared" ca="1" si="34"/>
        <v>Equip6302</v>
      </c>
      <c r="O99">
        <f t="shared" ca="1" si="35"/>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캐릭터",IF(ISERROR(FIND("지정 캐릭터 LBP",$M99)),0,1)),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IF($O99&lt;=15,1,1+($O99-15)^0.5/8)*CHOOSE(MID($N99,7,1)+1,1,1.25,2)*(VLOOKUP($M99,$AN:$BA,MATCH($AY$1,$AN$1:$BA$1,0),0)+$I99*(VLOOKUP($M99,$AN:$BA,MATCH($AZ$1,$AN$1:$BA$1,0),0)-VLOOKUP($M99,$AN:$BA,MATCH($AY$1,$AN$1:$BA$1,0),0))))),
IF(OR($M99="안 지정 캐릭터 PP 일반등급",$M99="안 지정 캐릭터 PP 영웅등급"),
  IF(AND(OR($B99=10,$B99=11),$M99=OFFSET($M99,-1,0)),OFFSET(R99,-1,0),
    $O99*VLOOKUP($M99,$AN:$BA,MATCH($AX$1,$AN$1:$BA$1,0),0)),
"그외없음")))))))</f>
        <v>35</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t="shared" ca="1" si="36"/>
        <v>0</v>
      </c>
      <c r="U99" t="s">
        <v>83</v>
      </c>
      <c r="V99" t="s">
        <v>283</v>
      </c>
      <c r="W99">
        <v>1</v>
      </c>
      <c r="X99" t="s">
        <v>129</v>
      </c>
      <c r="Z99">
        <v>7800</v>
      </c>
      <c r="AA99" t="str">
        <f t="shared" ca="1" si="37"/>
        <v>fe</v>
      </c>
      <c r="AB99" t="s">
        <v>83</v>
      </c>
      <c r="AC99" t="s">
        <v>291</v>
      </c>
      <c r="AD99">
        <v>1</v>
      </c>
      <c r="AE99" t="s">
        <v>133</v>
      </c>
      <c r="AG99">
        <v>5</v>
      </c>
      <c r="AH99" t="str">
        <f t="shared" si="38"/>
        <v/>
      </c>
      <c r="AI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IFERROR(VLOOKUP(AC99,[2]ActorTable!$A:$G,MATCH("이름참고",[2]ActorTable!$1:$1,0),0),"캐릭터없음"),
"")))))</f>
        <v>사파이어 대거</v>
      </c>
      <c r="AJ99">
        <v>1</v>
      </c>
      <c r="AK9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v>
      </c>
      <c r="AL99" t="str">
        <f t="shared" ca="1" si="39"/>
        <v>{"dy":10,"sl":7,"tp":"fe","vl":"Equip1201","cn":1,"pt":"DI","pr":5}</v>
      </c>
      <c r="BK99">
        <f ca="1">IF(VLOOKUP($BT99,[1]EquipTable!$1:$1048576,MATCH("업데이트순번",[1]EquipTable!$1:$1,0),0)&lt;=$BN$1,1,0)
*IF(MID(BT99,7,1)="4",0.1,1)</f>
        <v>0</v>
      </c>
      <c r="BL99">
        <f ca="1">IF(VLOOKUP($BT99,[1]EquipTable!$1:$1048576,MATCH("업데이트순번",[1]EquipTable!$1:$1,0),0)&lt;=$BN$1,1,0)
*IF(MID(BT99,7,1)="4",0.1,1)
*IF(AND(MID(BT99,7,1)&lt;&gt;"4",OR(MID(BT99,6,1)="6",MID(BT99,6,1)="7")),3,1)</f>
        <v>0</v>
      </c>
      <c r="BM99">
        <f ca="1">IF(VLOOKUP($BT99,[1]EquipTable!$1:$1048576,MATCH("업데이트순번",[1]EquipTable!$1:$1,0),0)&lt;=$BN$1,1,0)
*IF(MID(BT99,7,1)="4",0.1,1)
*IF(AND(MID(BT99,7,1)&lt;&gt;"4",MID(BT99,6,1)="8"),4,1)</f>
        <v>0</v>
      </c>
      <c r="BN99">
        <f t="shared" ca="1" si="41"/>
        <v>0</v>
      </c>
      <c r="BO99">
        <f t="shared" ca="1" si="42"/>
        <v>0</v>
      </c>
      <c r="BP99">
        <f t="shared" ca="1" si="43"/>
        <v>0</v>
      </c>
      <c r="BQ99">
        <f t="shared" ca="1" si="44"/>
        <v>0.77777777777777701</v>
      </c>
      <c r="BR99">
        <f t="shared" ca="1" si="45"/>
        <v>0.69376181474480159</v>
      </c>
      <c r="BS99">
        <f t="shared" ca="1" si="46"/>
        <v>0.58691206543967223</v>
      </c>
      <c r="BT99" t="str">
        <f ca="1">OFFSET([1]EquipTable!$A$1,ROW()-1,0)</f>
        <v>Equip6404</v>
      </c>
    </row>
    <row r="100" spans="1:72">
      <c r="A100">
        <v>10</v>
      </c>
      <c r="B100">
        <v>8</v>
      </c>
      <c r="C100">
        <f t="shared" si="32"/>
        <v>0</v>
      </c>
      <c r="D100">
        <f t="shared" ca="1" si="49"/>
        <v>0.58968037516178962</v>
      </c>
      <c r="E100">
        <f t="shared" ca="1" si="49"/>
        <v>0.14272874918083422</v>
      </c>
      <c r="F100">
        <f t="shared" ca="1" si="49"/>
        <v>0.71913861409651936</v>
      </c>
      <c r="G100">
        <f t="shared" ca="1" si="49"/>
        <v>0.61592967394600862</v>
      </c>
      <c r="H100">
        <f t="shared" ca="1" si="49"/>
        <v>0.21043231147926655</v>
      </c>
      <c r="I100">
        <f t="shared" ca="1" si="49"/>
        <v>0.32751232839188094</v>
      </c>
      <c r="M100" t="str">
        <f t="shared" ca="1" si="33"/>
        <v>삭제</v>
      </c>
      <c r="N100" t="str">
        <f t="shared" ca="1" si="34"/>
        <v>삭제</v>
      </c>
      <c r="O100" t="str">
        <f t="shared" ca="1" si="35"/>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캐릭터",IF(ISERROR(FIND("지정 캐릭터 LBP",$M100)),0,1)),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IF($O100&lt;=15,1,1+($O100-15)^0.5/8)*CHOOSE(MID($N100,7,1)+1,1,1.25,2)*(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삭제</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t="shared" ca="1" si="36"/>
        <v>0</v>
      </c>
      <c r="AA100" t="str">
        <f t="shared" ca="1" si="37"/>
        <v/>
      </c>
      <c r="AH100" t="str">
        <f t="shared" si="38"/>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IFERROR(VLOOKUP(AC100,[2]ActorTable!$A:$G,MATCH("이름참고",[2]ActorTable!$1:$1,0),0),"캐릭터없음"),
"")))))</f>
        <v/>
      </c>
      <c r="AJ100">
        <v>1</v>
      </c>
      <c r="AK10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v>
      </c>
      <c r="AL100" t="str">
        <f t="shared" ca="1" si="39"/>
        <v>{"dy":10,"sl":8}</v>
      </c>
      <c r="BK100">
        <f ca="1">IF(VLOOKUP($BT100,[1]EquipTable!$1:$1048576,MATCH("업데이트순번",[1]EquipTable!$1:$1,0),0)&lt;=$BN$1,1,0)
*IF(MID(BT100,7,1)="4",0.1,1)</f>
        <v>0</v>
      </c>
      <c r="BL100">
        <f ca="1">IF(VLOOKUP($BT100,[1]EquipTable!$1:$1048576,MATCH("업데이트순번",[1]EquipTable!$1:$1,0),0)&lt;=$BN$1,1,0)
*IF(MID(BT100,7,1)="4",0.1,1)
*IF(AND(MID(BT100,7,1)&lt;&gt;"4",OR(MID(BT100,6,1)="6",MID(BT100,6,1)="7")),3,1)</f>
        <v>0</v>
      </c>
      <c r="BM100">
        <f ca="1">IF(VLOOKUP($BT100,[1]EquipTable!$1:$1048576,MATCH("업데이트순번",[1]EquipTable!$1:$1,0),0)&lt;=$BN$1,1,0)
*IF(MID(BT100,7,1)="4",0.1,1)
*IF(AND(MID(BT100,7,1)&lt;&gt;"4",MID(BT100,6,1)="8"),4,1)</f>
        <v>0</v>
      </c>
      <c r="BN100">
        <f t="shared" ca="1" si="41"/>
        <v>0</v>
      </c>
      <c r="BO100">
        <f t="shared" ca="1" si="42"/>
        <v>0</v>
      </c>
      <c r="BP100">
        <f t="shared" ca="1" si="43"/>
        <v>0</v>
      </c>
      <c r="BQ100">
        <f t="shared" ca="1" si="44"/>
        <v>0.77777777777777701</v>
      </c>
      <c r="BR100">
        <f t="shared" ca="1" si="45"/>
        <v>0.69376181474480159</v>
      </c>
      <c r="BS100">
        <f t="shared" ca="1" si="46"/>
        <v>0.58691206543967223</v>
      </c>
      <c r="BT100" t="str">
        <f ca="1">OFFSET([1]EquipTable!$A$1,ROW()-1,0)</f>
        <v>Equip6405</v>
      </c>
    </row>
    <row r="101" spans="1:72">
      <c r="A101">
        <v>10</v>
      </c>
      <c r="B101">
        <v>9</v>
      </c>
      <c r="C101">
        <f t="shared" si="32"/>
        <v>0</v>
      </c>
      <c r="D101">
        <f t="shared" ca="1" si="49"/>
        <v>0.93164553105029468</v>
      </c>
      <c r="E101">
        <f t="shared" ca="1" si="49"/>
        <v>0.80980325930118013</v>
      </c>
      <c r="F101">
        <f t="shared" ca="1" si="49"/>
        <v>0.58093170131124072</v>
      </c>
      <c r="G101">
        <f t="shared" ca="1" si="49"/>
        <v>0.59774492957431302</v>
      </c>
      <c r="H101">
        <f t="shared" ca="1" si="49"/>
        <v>0.85292094200952884</v>
      </c>
      <c r="I101">
        <f t="shared" ca="1" si="49"/>
        <v>0.92009773939409634</v>
      </c>
      <c r="M101" t="str">
        <f t="shared" ca="1" si="33"/>
        <v>삭제</v>
      </c>
      <c r="N101" t="str">
        <f t="shared" ca="1" si="34"/>
        <v>삭제</v>
      </c>
      <c r="O101" t="str">
        <f t="shared" ca="1" si="35"/>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캐릭터",IF(ISERROR(FIND("지정 캐릭터 LBP",$M101)),0,1)),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IF($O101&lt;=15,1,1+($O101-15)^0.5/8)*CHOOSE(MID($N101,7,1)+1,1,1.25,2)*(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삭제</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t="shared" ca="1" si="36"/>
        <v>0</v>
      </c>
      <c r="AA101" t="str">
        <f t="shared" ca="1" si="37"/>
        <v/>
      </c>
      <c r="AH101" t="str">
        <f t="shared" si="38"/>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IFERROR(VLOOKUP(AC101,[2]ActorTable!$A:$G,MATCH("이름참고",[2]ActorTable!$1:$1,0),0),"캐릭터없음"),
"")))))</f>
        <v/>
      </c>
      <c r="AJ101">
        <v>1</v>
      </c>
      <c r="AK10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v>
      </c>
      <c r="AL101" t="str">
        <f t="shared" ca="1" si="39"/>
        <v>{"dy":10,"sl":9}</v>
      </c>
      <c r="BK101">
        <f ca="1">IF(VLOOKUP($BT101,[1]EquipTable!$1:$1048576,MATCH("업데이트순번",[1]EquipTable!$1:$1,0),0)&lt;=$BN$1,1,0)
*IF(MID(BT101,7,1)="4",0.1,1)</f>
        <v>1</v>
      </c>
      <c r="BL101">
        <f ca="1">IF(VLOOKUP($BT101,[1]EquipTable!$1:$1048576,MATCH("업데이트순번",[1]EquipTable!$1:$1,0),0)&lt;=$BN$1,1,0)
*IF(MID(BT101,7,1)="4",0.1,1)
*IF(AND(MID(BT101,7,1)&lt;&gt;"4",OR(MID(BT101,6,1)="6",MID(BT101,6,1)="7")),3,1)</f>
        <v>3</v>
      </c>
      <c r="BM101">
        <f ca="1">IF(VLOOKUP($BT101,[1]EquipTable!$1:$1048576,MATCH("업데이트순번",[1]EquipTable!$1:$1,0),0)&lt;=$BN$1,1,0)
*IF(MID(BT101,7,1)="4",0.1,1)
*IF(AND(MID(BT101,7,1)&lt;&gt;"4",MID(BT101,6,1)="8"),4,1)</f>
        <v>1</v>
      </c>
      <c r="BN101">
        <f t="shared" ca="1" si="41"/>
        <v>1.3550135501355014E-2</v>
      </c>
      <c r="BO101">
        <f t="shared" ca="1" si="42"/>
        <v>2.8355387523629493E-2</v>
      </c>
      <c r="BP101">
        <f t="shared" ca="1" si="43"/>
        <v>1.0224948875255624E-2</v>
      </c>
      <c r="BQ101">
        <f t="shared" ca="1" si="44"/>
        <v>0.77777777777777701</v>
      </c>
      <c r="BR101">
        <f t="shared" ca="1" si="45"/>
        <v>0.69376181474480159</v>
      </c>
      <c r="BS101">
        <f t="shared" ca="1" si="46"/>
        <v>0.58691206543967223</v>
      </c>
      <c r="BT101" t="str">
        <f ca="1">OFFSET([1]EquipTable!$A$1,ROW()-1,0)</f>
        <v>Equip7001</v>
      </c>
    </row>
    <row r="102" spans="1:72">
      <c r="A102">
        <v>11</v>
      </c>
      <c r="B102">
        <v>0</v>
      </c>
      <c r="C102">
        <f t="shared" si="32"/>
        <v>0</v>
      </c>
      <c r="D102">
        <f t="shared" ref="D102:I111" ca="1" si="50">RAND()</f>
        <v>0.27111811256238383</v>
      </c>
      <c r="E102">
        <f t="shared" ca="1" si="50"/>
        <v>0.85509096617889979</v>
      </c>
      <c r="F102">
        <f t="shared" ca="1" si="50"/>
        <v>8.3968480723334848E-2</v>
      </c>
      <c r="G102">
        <f t="shared" ca="1" si="50"/>
        <v>0.22315157806175934</v>
      </c>
      <c r="H102">
        <f t="shared" ca="1" si="50"/>
        <v>4.5842499376706924E-2</v>
      </c>
      <c r="I102">
        <f t="shared" ca="1" si="50"/>
        <v>0.67284656971259416</v>
      </c>
      <c r="M102" t="str">
        <f t="shared" ca="1" si="33"/>
        <v>지정 장비</v>
      </c>
      <c r="N102" t="str">
        <f t="shared" ca="1" si="34"/>
        <v>Equip7202</v>
      </c>
      <c r="O102">
        <f t="shared" ca="1" si="35"/>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캐릭터",IF(ISERROR(FIND("지정 캐릭터 LBP",$M102)),0,1)),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IF($O102&lt;=15,1,1+($O102-15)^0.5/8)*CHOOSE(MID($N102,7,1)+1,1,1.25,2)*(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16</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t="shared" ca="1" si="36"/>
        <v>0</v>
      </c>
      <c r="U102" t="s">
        <v>83</v>
      </c>
      <c r="V102" t="s">
        <v>182</v>
      </c>
      <c r="W102">
        <v>1</v>
      </c>
      <c r="X102" t="s">
        <v>129</v>
      </c>
      <c r="Z102">
        <v>1100</v>
      </c>
      <c r="AA102" t="str">
        <f t="shared" ca="1" si="37"/>
        <v>fe</v>
      </c>
      <c r="AB102" t="s">
        <v>83</v>
      </c>
      <c r="AC102" t="s">
        <v>279</v>
      </c>
      <c r="AD102">
        <v>1</v>
      </c>
      <c r="AE102" t="s">
        <v>129</v>
      </c>
      <c r="AG102">
        <v>1200</v>
      </c>
      <c r="AH102" t="str">
        <f t="shared" si="38"/>
        <v/>
      </c>
      <c r="AI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IFERROR(VLOOKUP(AC102,[2]ActorTable!$A:$G,MATCH("이름참고",[2]ActorTable!$1:$1,0),0),"캐릭터없음"),
"")))))</f>
        <v>노장의 오래된 검</v>
      </c>
      <c r="AJ102">
        <v>1</v>
      </c>
      <c r="AK10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v>
      </c>
      <c r="AL102" t="str">
        <f t="shared" ca="1" si="39"/>
        <v>{"dy":11,"sl":0,"tp":"fe","vl":"Equip5101","cn":1,"pt":"GO","pr":1200}</v>
      </c>
      <c r="BK102">
        <f ca="1">IF(VLOOKUP($BT102,[1]EquipTable!$1:$1048576,MATCH("업데이트순번",[1]EquipTable!$1:$1,0),0)&lt;=$BN$1,1,0)
*IF(MID(BT102,7,1)="4",0.1,1)</f>
        <v>1</v>
      </c>
      <c r="BL102">
        <f ca="1">IF(VLOOKUP($BT102,[1]EquipTable!$1:$1048576,MATCH("업데이트순번",[1]EquipTable!$1:$1,0),0)&lt;=$BN$1,1,0)
*IF(MID(BT102,7,1)="4",0.1,1)
*IF(AND(MID(BT102,7,1)&lt;&gt;"4",OR(MID(BT102,6,1)="6",MID(BT102,6,1)="7")),3,1)</f>
        <v>3</v>
      </c>
      <c r="BM102">
        <f ca="1">IF(VLOOKUP($BT102,[1]EquipTable!$1:$1048576,MATCH("업데이트순번",[1]EquipTable!$1:$1,0),0)&lt;=$BN$1,1,0)
*IF(MID(BT102,7,1)="4",0.1,1)
*IF(AND(MID(BT102,7,1)&lt;&gt;"4",MID(BT102,6,1)="8"),4,1)</f>
        <v>1</v>
      </c>
      <c r="BN102">
        <f t="shared" ca="1" si="41"/>
        <v>1.3550135501355014E-2</v>
      </c>
      <c r="BO102">
        <f t="shared" ca="1" si="42"/>
        <v>2.8355387523629493E-2</v>
      </c>
      <c r="BP102">
        <f t="shared" ca="1" si="43"/>
        <v>1.0224948875255624E-2</v>
      </c>
      <c r="BQ102">
        <f t="shared" ca="1" si="44"/>
        <v>0.79132791327913199</v>
      </c>
      <c r="BR102">
        <f t="shared" ca="1" si="45"/>
        <v>0.72211720226843112</v>
      </c>
      <c r="BS102">
        <f t="shared" ca="1" si="46"/>
        <v>0.59713701431492783</v>
      </c>
      <c r="BT102" t="str">
        <f ca="1">OFFSET([1]EquipTable!$A$1,ROW()-1,0)</f>
        <v>Equip7002</v>
      </c>
    </row>
    <row r="103" spans="1:72">
      <c r="A103">
        <v>11</v>
      </c>
      <c r="B103">
        <v>1</v>
      </c>
      <c r="C103">
        <f t="shared" si="32"/>
        <v>0</v>
      </c>
      <c r="D103">
        <f t="shared" ca="1" si="50"/>
        <v>0.80257703969612493</v>
      </c>
      <c r="E103">
        <f t="shared" ca="1" si="50"/>
        <v>0.26919764805572022</v>
      </c>
      <c r="F103">
        <f t="shared" ca="1" si="50"/>
        <v>0.77053807573851429</v>
      </c>
      <c r="G103">
        <f t="shared" ca="1" si="50"/>
        <v>0.22276472357682475</v>
      </c>
      <c r="H103">
        <f t="shared" ca="1" si="50"/>
        <v>0.39921487270853551</v>
      </c>
      <c r="I103">
        <f t="shared" ca="1" si="50"/>
        <v>0.25570834864922709</v>
      </c>
      <c r="M103" t="str">
        <f t="shared" ca="1" si="33"/>
        <v>지정 장비</v>
      </c>
      <c r="N103" t="str">
        <f t="shared" ca="1" si="34"/>
        <v>Equip2102</v>
      </c>
      <c r="O103">
        <f t="shared" ca="1" si="35"/>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캐릭터",IF(ISERROR(FIND("지정 캐릭터 LBP",$M103)),0,1)),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IF($O103&lt;=15,1,1+($O103-15)^0.5/8)*CHOOSE(MID($N103,7,1)+1,1,1.25,2)*(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1100</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t="shared" ca="1" si="36"/>
        <v>0</v>
      </c>
      <c r="U103" t="s">
        <v>83</v>
      </c>
      <c r="V103" t="s">
        <v>276</v>
      </c>
      <c r="W103">
        <v>1</v>
      </c>
      <c r="X103" t="s">
        <v>129</v>
      </c>
      <c r="Z103">
        <v>1400</v>
      </c>
      <c r="AA103" t="str">
        <f t="shared" ca="1" si="37"/>
        <v>fe</v>
      </c>
      <c r="AB103" t="s">
        <v>83</v>
      </c>
      <c r="AC103" t="s">
        <v>275</v>
      </c>
      <c r="AD103">
        <v>1</v>
      </c>
      <c r="AE103" t="s">
        <v>129</v>
      </c>
      <c r="AG103">
        <v>9600</v>
      </c>
      <c r="AH103" t="str">
        <f t="shared" si="38"/>
        <v/>
      </c>
      <c r="AI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IFERROR(VLOOKUP(AC103,[2]ActorTable!$A:$G,MATCH("이름참고",[2]ActorTable!$1:$1,0),0),"캐릭터없음"),
"")))))</f>
        <v>십자 은도금 방패</v>
      </c>
      <c r="AJ103">
        <v>1</v>
      </c>
      <c r="AK10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v>
      </c>
      <c r="AL103" t="str">
        <f t="shared" ca="1" si="39"/>
        <v>{"dy":11,"sl":1,"tp":"fe","vl":"Equip7202","cn":1,"pt":"GO","pr":9600}</v>
      </c>
      <c r="BK103">
        <f ca="1">IF(VLOOKUP($BT103,[1]EquipTable!$1:$1048576,MATCH("업데이트순번",[1]EquipTable!$1:$1,0),0)&lt;=$BN$1,1,0)
*IF(MID(BT103,7,1)="4",0.1,1)</f>
        <v>1</v>
      </c>
      <c r="BL103">
        <f ca="1">IF(VLOOKUP($BT103,[1]EquipTable!$1:$1048576,MATCH("업데이트순번",[1]EquipTable!$1:$1,0),0)&lt;=$BN$1,1,0)
*IF(MID(BT103,7,1)="4",0.1,1)
*IF(AND(MID(BT103,7,1)&lt;&gt;"4",OR(MID(BT103,6,1)="6",MID(BT103,6,1)="7")),3,1)</f>
        <v>3</v>
      </c>
      <c r="BM103">
        <f ca="1">IF(VLOOKUP($BT103,[1]EquipTable!$1:$1048576,MATCH("업데이트순번",[1]EquipTable!$1:$1,0),0)&lt;=$BN$1,1,0)
*IF(MID(BT103,7,1)="4",0.1,1)
*IF(AND(MID(BT103,7,1)&lt;&gt;"4",MID(BT103,6,1)="8"),4,1)</f>
        <v>1</v>
      </c>
      <c r="BN103">
        <f t="shared" ca="1" si="41"/>
        <v>1.3550135501355014E-2</v>
      </c>
      <c r="BO103">
        <f t="shared" ca="1" si="42"/>
        <v>2.8355387523629493E-2</v>
      </c>
      <c r="BP103">
        <f t="shared" ca="1" si="43"/>
        <v>1.0224948875255624E-2</v>
      </c>
      <c r="BQ103">
        <f t="shared" ca="1" si="44"/>
        <v>0.80487804878048697</v>
      </c>
      <c r="BR103">
        <f t="shared" ca="1" si="45"/>
        <v>0.75047258979206066</v>
      </c>
      <c r="BS103">
        <f t="shared" ca="1" si="46"/>
        <v>0.60736196319018343</v>
      </c>
      <c r="BT103" t="str">
        <f ca="1">OFFSET([1]EquipTable!$A$1,ROW()-1,0)</f>
        <v>Equip7101</v>
      </c>
    </row>
    <row r="104" spans="1:72">
      <c r="A104">
        <v>11</v>
      </c>
      <c r="B104">
        <v>2</v>
      </c>
      <c r="C104">
        <f t="shared" si="32"/>
        <v>0</v>
      </c>
      <c r="D104">
        <f t="shared" ca="1" si="50"/>
        <v>0.59736287276328093</v>
      </c>
      <c r="E104">
        <f t="shared" ca="1" si="50"/>
        <v>0.20339766098954759</v>
      </c>
      <c r="F104">
        <f t="shared" ca="1" si="50"/>
        <v>0.82773942101507514</v>
      </c>
      <c r="G104">
        <f t="shared" ca="1" si="50"/>
        <v>0.75468053712046246</v>
      </c>
      <c r="H104">
        <f t="shared" ca="1" si="50"/>
        <v>0.62155638549068537</v>
      </c>
      <c r="I104">
        <f t="shared" ca="1" si="50"/>
        <v>0.25503349906273909</v>
      </c>
      <c r="M104" t="str">
        <f t="shared" ca="1" si="33"/>
        <v>안 지정 캐릭터 PP 영웅등급</v>
      </c>
      <c r="N104">
        <f t="shared" ca="1" si="34"/>
        <v>20339</v>
      </c>
      <c r="O104">
        <f t="shared" ca="1" si="35"/>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캐릭터",IF(ISERROR(FIND("지정 캐릭터 LBP",$M104)),0,1)),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IF($O104&lt;=15,1,1+($O104-15)^0.5/8)*CHOOSE(MID($N104,7,1)+1,1,1.25,2)*(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1000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t="shared" ca="1" si="36"/>
        <v>0</v>
      </c>
      <c r="U104" t="s">
        <v>92</v>
      </c>
      <c r="V104">
        <v>11513</v>
      </c>
      <c r="W104">
        <v>9</v>
      </c>
      <c r="X104" t="s">
        <v>129</v>
      </c>
      <c r="Z104">
        <v>900</v>
      </c>
      <c r="AA104" t="str">
        <f t="shared" ca="1" si="37"/>
        <v>uph</v>
      </c>
      <c r="AB104" t="s">
        <v>92</v>
      </c>
      <c r="AC104">
        <v>67404</v>
      </c>
      <c r="AD104">
        <v>13</v>
      </c>
      <c r="AE104" t="s">
        <v>129</v>
      </c>
      <c r="AG104">
        <v>1300</v>
      </c>
      <c r="AH104" t="str">
        <f t="shared" si="38"/>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IFERROR(VLOOKUP(AC104,[2]ActorTable!$A:$G,MATCH("이름참고",[2]ActorTable!$1:$1,0),0),"캐릭터없음"),
"")))))</f>
        <v/>
      </c>
      <c r="AJ104">
        <v>1</v>
      </c>
      <c r="AK10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v>
      </c>
      <c r="AL104" t="str">
        <f t="shared" ca="1" si="39"/>
        <v>{"dy":11,"sl":2,"tp":"uph","vl":"67404","cn":13,"pt":"GO","pr":1300}</v>
      </c>
      <c r="BK104">
        <f ca="1">IF(VLOOKUP($BT104,[1]EquipTable!$1:$1048576,MATCH("업데이트순번",[1]EquipTable!$1:$1,0),0)&lt;=$BN$1,1,0)
*IF(MID(BT104,7,1)="4",0.1,1)</f>
        <v>1</v>
      </c>
      <c r="BL104">
        <f ca="1">IF(VLOOKUP($BT104,[1]EquipTable!$1:$1048576,MATCH("업데이트순번",[1]EquipTable!$1:$1,0),0)&lt;=$BN$1,1,0)
*IF(MID(BT104,7,1)="4",0.1,1)
*IF(AND(MID(BT104,7,1)&lt;&gt;"4",OR(MID(BT104,6,1)="6",MID(BT104,6,1)="7")),3,1)</f>
        <v>3</v>
      </c>
      <c r="BM104">
        <f ca="1">IF(VLOOKUP($BT104,[1]EquipTable!$1:$1048576,MATCH("업데이트순번",[1]EquipTable!$1:$1,0),0)&lt;=$BN$1,1,0)
*IF(MID(BT104,7,1)="4",0.1,1)
*IF(AND(MID(BT104,7,1)&lt;&gt;"4",MID(BT104,6,1)="8"),4,1)</f>
        <v>1</v>
      </c>
      <c r="BN104">
        <f t="shared" ca="1" si="41"/>
        <v>1.3550135501355014E-2</v>
      </c>
      <c r="BO104">
        <f t="shared" ca="1" si="42"/>
        <v>2.8355387523629493E-2</v>
      </c>
      <c r="BP104">
        <f t="shared" ca="1" si="43"/>
        <v>1.0224948875255624E-2</v>
      </c>
      <c r="BQ104">
        <f t="shared" ca="1" si="44"/>
        <v>0.81842818428184194</v>
      </c>
      <c r="BR104">
        <f t="shared" ca="1" si="45"/>
        <v>0.7788279773156902</v>
      </c>
      <c r="BS104">
        <f t="shared" ca="1" si="46"/>
        <v>0.61758691206543903</v>
      </c>
      <c r="BT104" t="str">
        <f ca="1">OFFSET([1]EquipTable!$A$1,ROW()-1,0)</f>
        <v>Equip7102</v>
      </c>
    </row>
    <row r="105" spans="1:72">
      <c r="A105">
        <v>11</v>
      </c>
      <c r="B105">
        <v>3</v>
      </c>
      <c r="C105">
        <f t="shared" si="32"/>
        <v>0</v>
      </c>
      <c r="D105">
        <f t="shared" ca="1" si="50"/>
        <v>0.11595702819777731</v>
      </c>
      <c r="E105">
        <f t="shared" ca="1" si="50"/>
        <v>0.81390582233056397</v>
      </c>
      <c r="F105">
        <f t="shared" ca="1" si="50"/>
        <v>0.14453717841302016</v>
      </c>
      <c r="G105">
        <f t="shared" ca="1" si="50"/>
        <v>0.50373918446667831</v>
      </c>
      <c r="H105">
        <f t="shared" ca="1" si="50"/>
        <v>0.90453833645407355</v>
      </c>
      <c r="I105">
        <f t="shared" ca="1" si="50"/>
        <v>0.46027853015406206</v>
      </c>
      <c r="M105" t="str">
        <f t="shared" ca="1" si="33"/>
        <v>안 지정 캐릭터 PP 영웅등급</v>
      </c>
      <c r="N105">
        <f t="shared" ca="1" si="34"/>
        <v>81390</v>
      </c>
      <c r="O105">
        <f t="shared" ca="1" si="35"/>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캐릭터",IF(ISERROR(FIND("지정 캐릭터 LBP",$M105)),0,1)),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IF($O105&lt;=15,1,1+($O105-15)^0.5/8)*CHOOSE(MID($N105,7,1)+1,1,1.25,2)*(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1300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t="shared" ca="1" si="36"/>
        <v>0</v>
      </c>
      <c r="U105" t="s">
        <v>93</v>
      </c>
      <c r="V105">
        <v>13263</v>
      </c>
      <c r="W105">
        <v>9</v>
      </c>
      <c r="X105" t="s">
        <v>129</v>
      </c>
      <c r="Z105">
        <v>900</v>
      </c>
      <c r="AA105" t="str">
        <f t="shared" ca="1" si="37"/>
        <v>upn</v>
      </c>
      <c r="AB105" t="s">
        <v>93</v>
      </c>
      <c r="AC105">
        <v>76281</v>
      </c>
      <c r="AD105">
        <v>13</v>
      </c>
      <c r="AE105" t="s">
        <v>129</v>
      </c>
      <c r="AG105">
        <v>1300</v>
      </c>
      <c r="AH105" t="str">
        <f t="shared" si="38"/>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IFERROR(VLOOKUP(AC105,[2]ActorTable!$A:$G,MATCH("이름참고",[2]ActorTable!$1:$1,0),0),"캐릭터없음"),
"")))))</f>
        <v/>
      </c>
      <c r="AJ105">
        <v>1</v>
      </c>
      <c r="AK10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v>
      </c>
      <c r="AL105" t="str">
        <f t="shared" ca="1" si="39"/>
        <v>{"dy":11,"sl":3,"tp":"upn","vl":"76281","cn":13,"pt":"GO","pr":1300}</v>
      </c>
      <c r="BK105">
        <f ca="1">IF(VLOOKUP($BT105,[1]EquipTable!$1:$1048576,MATCH("업데이트순번",[1]EquipTable!$1:$1,0),0)&lt;=$BN$1,1,0)
*IF(MID(BT105,7,1)="4",0.1,1)</f>
        <v>1</v>
      </c>
      <c r="BL105">
        <f ca="1">IF(VLOOKUP($BT105,[1]EquipTable!$1:$1048576,MATCH("업데이트순번",[1]EquipTable!$1:$1,0),0)&lt;=$BN$1,1,0)
*IF(MID(BT105,7,1)="4",0.1,1)
*IF(AND(MID(BT105,7,1)&lt;&gt;"4",OR(MID(BT105,6,1)="6",MID(BT105,6,1)="7")),3,1)</f>
        <v>3</v>
      </c>
      <c r="BM105">
        <f ca="1">IF(VLOOKUP($BT105,[1]EquipTable!$1:$1048576,MATCH("업데이트순번",[1]EquipTable!$1:$1,0),0)&lt;=$BN$1,1,0)
*IF(MID(BT105,7,1)="4",0.1,1)
*IF(AND(MID(BT105,7,1)&lt;&gt;"4",MID(BT105,6,1)="8"),4,1)</f>
        <v>1</v>
      </c>
      <c r="BN105">
        <f t="shared" ca="1" si="41"/>
        <v>1.3550135501355014E-2</v>
      </c>
      <c r="BO105">
        <f t="shared" ca="1" si="42"/>
        <v>2.8355387523629493E-2</v>
      </c>
      <c r="BP105">
        <f t="shared" ca="1" si="43"/>
        <v>1.0224948875255624E-2</v>
      </c>
      <c r="BQ105">
        <f t="shared" ca="1" si="44"/>
        <v>0.83197831978319692</v>
      </c>
      <c r="BR105">
        <f t="shared" ca="1" si="45"/>
        <v>0.80718336483931974</v>
      </c>
      <c r="BS105">
        <f t="shared" ca="1" si="46"/>
        <v>0.62781186094069463</v>
      </c>
      <c r="BT105" t="str">
        <f ca="1">OFFSET([1]EquipTable!$A$1,ROW()-1,0)</f>
        <v>Equip7201</v>
      </c>
    </row>
    <row r="106" spans="1:72">
      <c r="A106">
        <v>11</v>
      </c>
      <c r="B106">
        <v>4</v>
      </c>
      <c r="C106">
        <f t="shared" si="32"/>
        <v>0</v>
      </c>
      <c r="D106">
        <f t="shared" ca="1" si="50"/>
        <v>0.86152922194804915</v>
      </c>
      <c r="E106">
        <f t="shared" ca="1" si="50"/>
        <v>0.61611116465493654</v>
      </c>
      <c r="F106">
        <f t="shared" ca="1" si="50"/>
        <v>0.79949156468918281</v>
      </c>
      <c r="G106">
        <f t="shared" ca="1" si="50"/>
        <v>0.15598666036340925</v>
      </c>
      <c r="H106">
        <f t="shared" ca="1" si="50"/>
        <v>0.97331102724458385</v>
      </c>
      <c r="I106">
        <f t="shared" ca="1" si="50"/>
        <v>0.50318084169036292</v>
      </c>
      <c r="M106" t="str">
        <f t="shared" ca="1" si="33"/>
        <v>안 지정 캐릭터 PP 일반등급</v>
      </c>
      <c r="N106">
        <f t="shared" ca="1" si="34"/>
        <v>61611</v>
      </c>
      <c r="O106">
        <f t="shared" ca="1" si="35"/>
        <v>12</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캐릭터",IF(ISERROR(FIND("지정 캐릭터 LBP",$M106)),0,1)),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IF($O106&lt;=15,1,1+($O106-15)^0.5/8)*CHOOSE(MID($N106,7,1)+1,1,1.25,2)*(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1200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t="shared" ca="1" si="36"/>
        <v>0</v>
      </c>
      <c r="U106" t="s">
        <v>93</v>
      </c>
      <c r="V106">
        <v>65107</v>
      </c>
      <c r="W106">
        <v>12</v>
      </c>
      <c r="X106" t="s">
        <v>129</v>
      </c>
      <c r="Z106">
        <v>1200</v>
      </c>
      <c r="AA106" t="str">
        <f t="shared" ca="1" si="37"/>
        <v>upn</v>
      </c>
      <c r="AB106" t="s">
        <v>93</v>
      </c>
      <c r="AC106">
        <v>35712</v>
      </c>
      <c r="AD106">
        <v>11</v>
      </c>
      <c r="AE106" t="s">
        <v>129</v>
      </c>
      <c r="AG106">
        <v>1100</v>
      </c>
      <c r="AH106" t="str">
        <f t="shared" si="38"/>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IFERROR(VLOOKUP(AC106,[2]ActorTable!$A:$G,MATCH("이름참고",[2]ActorTable!$1:$1,0),0),"캐릭터없음"),
"")))))</f>
        <v/>
      </c>
      <c r="AJ106">
        <v>1</v>
      </c>
      <c r="AK10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v>
      </c>
      <c r="AL106" t="str">
        <f t="shared" ca="1" si="39"/>
        <v>{"dy":11,"sl":4,"tp":"upn","vl":"35712","cn":11,"pt":"GO","pr":1100}</v>
      </c>
      <c r="BK106">
        <f ca="1">IF(VLOOKUP($BT106,[1]EquipTable!$1:$1048576,MATCH("업데이트순번",[1]EquipTable!$1:$1,0),0)&lt;=$BN$1,1,0)
*IF(MID(BT106,7,1)="4",0.1,1)</f>
        <v>1</v>
      </c>
      <c r="BL106">
        <f ca="1">IF(VLOOKUP($BT106,[1]EquipTable!$1:$1048576,MATCH("업데이트순번",[1]EquipTable!$1:$1,0),0)&lt;=$BN$1,1,0)
*IF(MID(BT106,7,1)="4",0.1,1)
*IF(AND(MID(BT106,7,1)&lt;&gt;"4",OR(MID(BT106,6,1)="6",MID(BT106,6,1)="7")),3,1)</f>
        <v>3</v>
      </c>
      <c r="BM106">
        <f ca="1">IF(VLOOKUP($BT106,[1]EquipTable!$1:$1048576,MATCH("업데이트순번",[1]EquipTable!$1:$1,0),0)&lt;=$BN$1,1,0)
*IF(MID(BT106,7,1)="4",0.1,1)
*IF(AND(MID(BT106,7,1)&lt;&gt;"4",MID(BT106,6,1)="8"),4,1)</f>
        <v>1</v>
      </c>
      <c r="BN106">
        <f t="shared" ca="1" si="41"/>
        <v>1.3550135501355014E-2</v>
      </c>
      <c r="BO106">
        <f t="shared" ca="1" si="42"/>
        <v>2.8355387523629493E-2</v>
      </c>
      <c r="BP106">
        <f t="shared" ca="1" si="43"/>
        <v>1.0224948875255624E-2</v>
      </c>
      <c r="BQ106">
        <f t="shared" ca="1" si="44"/>
        <v>0.84552845528455189</v>
      </c>
      <c r="BR106">
        <f t="shared" ca="1" si="45"/>
        <v>0.83553875236294928</v>
      </c>
      <c r="BS106">
        <f t="shared" ca="1" si="46"/>
        <v>0.63803680981595023</v>
      </c>
      <c r="BT106" t="str">
        <f ca="1">OFFSET([1]EquipTable!$A$1,ROW()-1,0)</f>
        <v>Equip7202</v>
      </c>
    </row>
    <row r="107" spans="1:72">
      <c r="A107">
        <v>11</v>
      </c>
      <c r="B107">
        <v>5</v>
      </c>
      <c r="C107">
        <f t="shared" si="32"/>
        <v>0</v>
      </c>
      <c r="D107">
        <f t="shared" ca="1" si="50"/>
        <v>0.97956550211541749</v>
      </c>
      <c r="E107">
        <f t="shared" ca="1" si="50"/>
        <v>3.086099362345418E-2</v>
      </c>
      <c r="F107">
        <f t="shared" ca="1" si="50"/>
        <v>0.77254196312759582</v>
      </c>
      <c r="G107">
        <f t="shared" ca="1" si="50"/>
        <v>5.0503910570012911E-2</v>
      </c>
      <c r="H107">
        <f t="shared" ca="1" si="50"/>
        <v>7.5473903707792389E-2</v>
      </c>
      <c r="I107">
        <f t="shared" ca="1" si="50"/>
        <v>0.21661927008899184</v>
      </c>
      <c r="M107" t="str">
        <f t="shared" ca="1" si="33"/>
        <v>안 지정 캐릭터 PP 일반등급</v>
      </c>
      <c r="N107">
        <f t="shared" ca="1" si="34"/>
        <v>3086</v>
      </c>
      <c r="O107">
        <f t="shared" ca="1" si="35"/>
        <v>9</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캐릭터",IF(ISERROR(FIND("지정 캐릭터 LBP",$M107)),0,1)),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IF($O107&lt;=15,1,1+($O107-15)^0.5/8)*CHOOSE(MID($N107,7,1)+1,1,1.25,2)*(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900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t="shared" ca="1" si="36"/>
        <v>0</v>
      </c>
      <c r="U107" t="s">
        <v>83</v>
      </c>
      <c r="V107" t="s">
        <v>205</v>
      </c>
      <c r="W107">
        <v>1</v>
      </c>
      <c r="X107" t="s">
        <v>129</v>
      </c>
      <c r="Z107">
        <v>900</v>
      </c>
      <c r="AA107" t="str">
        <f t="shared" ca="1" si="37"/>
        <v>upn</v>
      </c>
      <c r="AB107" t="s">
        <v>93</v>
      </c>
      <c r="AC107">
        <v>3678</v>
      </c>
      <c r="AD107">
        <v>9</v>
      </c>
      <c r="AE107" t="s">
        <v>129</v>
      </c>
      <c r="AG107">
        <v>900</v>
      </c>
      <c r="AH107" t="str">
        <f t="shared" si="38"/>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IFERROR(VLOOKUP(AC107,[2]ActorTable!$A:$G,MATCH("이름참고",[2]ActorTable!$1:$1,0),0),"캐릭터없음"),
"")))))</f>
        <v/>
      </c>
      <c r="AJ107">
        <v>1</v>
      </c>
      <c r="AK10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v>
      </c>
      <c r="AL107" t="str">
        <f t="shared" ca="1" si="39"/>
        <v>{"dy":11,"sl":5,"tp":"upn","vl":"3678","cn":9,"pt":"GO","pr":900}</v>
      </c>
      <c r="BK107">
        <f ca="1">IF(VLOOKUP($BT107,[1]EquipTable!$1:$1048576,MATCH("업데이트순번",[1]EquipTable!$1:$1,0),0)&lt;=$BN$1,1,0)
*IF(MID(BT107,7,1)="4",0.1,1)</f>
        <v>1</v>
      </c>
      <c r="BL107">
        <f ca="1">IF(VLOOKUP($BT107,[1]EquipTable!$1:$1048576,MATCH("업데이트순번",[1]EquipTable!$1:$1,0),0)&lt;=$BN$1,1,0)
*IF(MID(BT107,7,1)="4",0.1,1)
*IF(AND(MID(BT107,7,1)&lt;&gt;"4",OR(MID(BT107,6,1)="6",MID(BT107,6,1)="7")),3,1)</f>
        <v>3</v>
      </c>
      <c r="BM107">
        <f ca="1">IF(VLOOKUP($BT107,[1]EquipTable!$1:$1048576,MATCH("업데이트순번",[1]EquipTable!$1:$1,0),0)&lt;=$BN$1,1,0)
*IF(MID(BT107,7,1)="4",0.1,1)
*IF(AND(MID(BT107,7,1)&lt;&gt;"4",MID(BT107,6,1)="8"),4,1)</f>
        <v>1</v>
      </c>
      <c r="BN107">
        <f t="shared" ca="1" si="41"/>
        <v>1.3550135501355014E-2</v>
      </c>
      <c r="BO107">
        <f t="shared" ca="1" si="42"/>
        <v>2.8355387523629493E-2</v>
      </c>
      <c r="BP107">
        <f t="shared" ca="1" si="43"/>
        <v>1.0224948875255624E-2</v>
      </c>
      <c r="BQ107">
        <f t="shared" ca="1" si="44"/>
        <v>0.85907859078590687</v>
      </c>
      <c r="BR107">
        <f t="shared" ca="1" si="45"/>
        <v>0.86389413988657882</v>
      </c>
      <c r="BS107">
        <f t="shared" ca="1" si="46"/>
        <v>0.64826175869120584</v>
      </c>
      <c r="BT107" t="str">
        <f ca="1">OFFSET([1]EquipTable!$A$1,ROW()-1,0)</f>
        <v>Equip7301</v>
      </c>
    </row>
    <row r="108" spans="1:72">
      <c r="A108">
        <v>11</v>
      </c>
      <c r="B108">
        <v>6</v>
      </c>
      <c r="C108">
        <f t="shared" si="32"/>
        <v>0</v>
      </c>
      <c r="D108">
        <f t="shared" ca="1" si="50"/>
        <v>0.76102179582874196</v>
      </c>
      <c r="E108">
        <f t="shared" ca="1" si="50"/>
        <v>0.3236420944628744</v>
      </c>
      <c r="F108">
        <f t="shared" ca="1" si="50"/>
        <v>0.24853854528607122</v>
      </c>
      <c r="G108">
        <f t="shared" ca="1" si="50"/>
        <v>4.6911191965355425E-2</v>
      </c>
      <c r="H108">
        <f t="shared" ca="1" si="50"/>
        <v>0.67389481835855725</v>
      </c>
      <c r="I108">
        <f t="shared" ca="1" si="50"/>
        <v>0.71558291242259653</v>
      </c>
      <c r="M108" t="str">
        <f t="shared" ca="1" si="33"/>
        <v>지정 장비</v>
      </c>
      <c r="N108" t="str">
        <f t="shared" ca="1" si="34"/>
        <v>Equip4002</v>
      </c>
      <c r="O108">
        <f t="shared" ca="1" si="35"/>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캐릭터",IF(ISERROR(FIND("지정 캐릭터 LBP",$M108)),0,1)),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IF($O108&lt;=15,1,1+($O108-15)^0.5/8)*CHOOSE(MID($N108,7,1)+1,1,1.25,2)*(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800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t="shared" ca="1" si="36"/>
        <v>0</v>
      </c>
      <c r="U108" t="s">
        <v>83</v>
      </c>
      <c r="V108" t="s">
        <v>190</v>
      </c>
      <c r="W108">
        <v>1</v>
      </c>
      <c r="X108" t="s">
        <v>129</v>
      </c>
      <c r="Z108">
        <v>3600</v>
      </c>
      <c r="AA108" t="str">
        <f t="shared" ca="1" si="37"/>
        <v>fe</v>
      </c>
      <c r="AB108" t="s">
        <v>83</v>
      </c>
      <c r="AC108" t="s">
        <v>282</v>
      </c>
      <c r="AD108">
        <v>1</v>
      </c>
      <c r="AE108" t="s">
        <v>133</v>
      </c>
      <c r="AG108">
        <v>12</v>
      </c>
      <c r="AH108" t="str">
        <f t="shared" si="38"/>
        <v/>
      </c>
      <c r="AI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IFERROR(VLOOKUP(AC108,[2]ActorTable!$A:$G,MATCH("이름참고",[2]ActorTable!$1:$1,0),0),"캐릭터없음"),
"")))))</f>
        <v>회전식 강철 활</v>
      </c>
      <c r="AJ108">
        <v>1</v>
      </c>
      <c r="AK10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v>
      </c>
      <c r="AL108" t="str">
        <f t="shared" ca="1" si="39"/>
        <v>{"dy":11,"sl":6,"tp":"fe","vl":"Equip2302","cn":1,"pt":"DI","pr":12}</v>
      </c>
      <c r="BK108">
        <f ca="1">IF(VLOOKUP($BT108,[1]EquipTable!$1:$1048576,MATCH("업데이트순번",[1]EquipTable!$1:$1,0),0)&lt;=$BN$1,1,0)
*IF(MID(BT108,7,1)="4",0.1,1)</f>
        <v>1</v>
      </c>
      <c r="BL108">
        <f ca="1">IF(VLOOKUP($BT108,[1]EquipTable!$1:$1048576,MATCH("업데이트순번",[1]EquipTable!$1:$1,0),0)&lt;=$BN$1,1,0)
*IF(MID(BT108,7,1)="4",0.1,1)
*IF(AND(MID(BT108,7,1)&lt;&gt;"4",OR(MID(BT108,6,1)="6",MID(BT108,6,1)="7")),3,1)</f>
        <v>3</v>
      </c>
      <c r="BM108">
        <f ca="1">IF(VLOOKUP($BT108,[1]EquipTable!$1:$1048576,MATCH("업데이트순번",[1]EquipTable!$1:$1,0),0)&lt;=$BN$1,1,0)
*IF(MID(BT108,7,1)="4",0.1,1)
*IF(AND(MID(BT108,7,1)&lt;&gt;"4",MID(BT108,6,1)="8"),4,1)</f>
        <v>1</v>
      </c>
      <c r="BN108">
        <f t="shared" ca="1" si="41"/>
        <v>1.3550135501355014E-2</v>
      </c>
      <c r="BO108">
        <f t="shared" ca="1" si="42"/>
        <v>2.8355387523629493E-2</v>
      </c>
      <c r="BP108">
        <f t="shared" ca="1" si="43"/>
        <v>1.0224948875255624E-2</v>
      </c>
      <c r="BQ108">
        <f t="shared" ca="1" si="44"/>
        <v>0.87262872628726185</v>
      </c>
      <c r="BR108">
        <f t="shared" ca="1" si="45"/>
        <v>0.89224952741020835</v>
      </c>
      <c r="BS108">
        <f t="shared" ca="1" si="46"/>
        <v>0.65848670756646144</v>
      </c>
      <c r="BT108" t="str">
        <f ca="1">OFFSET([1]EquipTable!$A$1,ROW()-1,0)</f>
        <v>Equip7302</v>
      </c>
    </row>
    <row r="109" spans="1:72">
      <c r="A109">
        <v>11</v>
      </c>
      <c r="B109">
        <v>7</v>
      </c>
      <c r="C109">
        <f t="shared" si="32"/>
        <v>0</v>
      </c>
      <c r="D109">
        <f t="shared" ca="1" si="50"/>
        <v>0.4812584417481458</v>
      </c>
      <c r="E109">
        <f t="shared" ca="1" si="50"/>
        <v>0.37056415890506822</v>
      </c>
      <c r="F109">
        <f t="shared" ca="1" si="50"/>
        <v>1.3793468007899601E-2</v>
      </c>
      <c r="G109">
        <f t="shared" ca="1" si="50"/>
        <v>0.17290590934976091</v>
      </c>
      <c r="H109">
        <f t="shared" ca="1" si="50"/>
        <v>0.10868983552332756</v>
      </c>
      <c r="I109">
        <f t="shared" ca="1" si="50"/>
        <v>0.59741965178652634</v>
      </c>
      <c r="M109" t="str">
        <f t="shared" ca="1" si="33"/>
        <v>지정 장비</v>
      </c>
      <c r="N109" t="str">
        <f t="shared" ca="1" si="34"/>
        <v>Equip4102</v>
      </c>
      <c r="O109">
        <f t="shared" ca="1" si="35"/>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캐릭터",IF(ISERROR(FIND("지정 캐릭터 LBP",$M109)),0,1)),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IF($O109&lt;=15,1,1+($O109-15)^0.5/8)*CHOOSE(MID($N109,7,1)+1,1,1.25,2)*(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1300</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t="shared" ca="1" si="36"/>
        <v>0</v>
      </c>
      <c r="U109" t="s">
        <v>83</v>
      </c>
      <c r="V109" t="s">
        <v>207</v>
      </c>
      <c r="W109">
        <v>1</v>
      </c>
      <c r="X109" t="s">
        <v>129</v>
      </c>
      <c r="Z109">
        <v>22000</v>
      </c>
      <c r="AA109" t="str">
        <f t="shared" ca="1" si="37"/>
        <v>fe</v>
      </c>
      <c r="AB109" t="s">
        <v>83</v>
      </c>
      <c r="AC109" t="s">
        <v>269</v>
      </c>
      <c r="AD109">
        <v>1</v>
      </c>
      <c r="AE109" t="s">
        <v>129</v>
      </c>
      <c r="AG109">
        <v>8000</v>
      </c>
      <c r="AH109" t="str">
        <f t="shared" si="38"/>
        <v/>
      </c>
      <c r="AI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IFERROR(VLOOKUP(AC109,[2]ActorTable!$A:$G,MATCH("이름참고",[2]ActorTable!$1:$1,0),0),"캐릭터없음"),
"")))))</f>
        <v>위장용 세검</v>
      </c>
      <c r="AJ109">
        <v>1</v>
      </c>
      <c r="AK10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L109" t="str">
        <f t="shared" ca="1" si="39"/>
        <v>{"dy":11,"sl":7,"tp":"fe","vl":"Equip1301","cn":1,"pt":"GO","pr":8000}</v>
      </c>
      <c r="BK109">
        <f ca="1">IF(VLOOKUP($BT109,[1]EquipTable!$1:$1048576,MATCH("업데이트순번",[1]EquipTable!$1:$1,0),0)&lt;=$BN$1,1,0)
*IF(MID(BT109,7,1)="4",0.1,1)</f>
        <v>0.1</v>
      </c>
      <c r="BL109">
        <f ca="1">IF(VLOOKUP($BT109,[1]EquipTable!$1:$1048576,MATCH("업데이트순번",[1]EquipTable!$1:$1,0),0)&lt;=$BN$1,1,0)
*IF(MID(BT109,7,1)="4",0.1,1)
*IF(AND(MID(BT109,7,1)&lt;&gt;"4",OR(MID(BT109,6,1)="6",MID(BT109,6,1)="7")),3,1)</f>
        <v>0.1</v>
      </c>
      <c r="BM109">
        <f ca="1">IF(VLOOKUP($BT109,[1]EquipTable!$1:$1048576,MATCH("업데이트순번",[1]EquipTable!$1:$1,0),0)&lt;=$BN$1,1,0)
*IF(MID(BT109,7,1)="4",0.1,1)
*IF(AND(MID(BT109,7,1)&lt;&gt;"4",MID(BT109,6,1)="8"),4,1)</f>
        <v>0.1</v>
      </c>
      <c r="BN109">
        <f t="shared" ca="1" si="41"/>
        <v>1.3550135501355016E-3</v>
      </c>
      <c r="BO109">
        <f t="shared" ca="1" si="42"/>
        <v>9.4517958412098323E-4</v>
      </c>
      <c r="BP109">
        <f t="shared" ca="1" si="43"/>
        <v>1.0224948875255625E-3</v>
      </c>
      <c r="BQ109">
        <f t="shared" ca="1" si="44"/>
        <v>0.88617886178861682</v>
      </c>
      <c r="BR109">
        <f t="shared" ca="1" si="45"/>
        <v>0.92060491493383789</v>
      </c>
      <c r="BS109">
        <f t="shared" ca="1" si="46"/>
        <v>0.66871165644171704</v>
      </c>
      <c r="BT109" t="str">
        <f ca="1">OFFSET([1]EquipTable!$A$1,ROW()-1,0)</f>
        <v>Equip7401</v>
      </c>
    </row>
    <row r="110" spans="1:72">
      <c r="A110">
        <v>11</v>
      </c>
      <c r="B110">
        <v>8</v>
      </c>
      <c r="C110">
        <f t="shared" si="32"/>
        <v>0</v>
      </c>
      <c r="D110">
        <f t="shared" ca="1" si="50"/>
        <v>0.7919184151020433</v>
      </c>
      <c r="E110">
        <f t="shared" ca="1" si="50"/>
        <v>0.66761488636063693</v>
      </c>
      <c r="F110">
        <f t="shared" ca="1" si="50"/>
        <v>0.57224128921988782</v>
      </c>
      <c r="G110">
        <f t="shared" ca="1" si="50"/>
        <v>0.7753312089986869</v>
      </c>
      <c r="H110">
        <f t="shared" ca="1" si="50"/>
        <v>0.36433994466805486</v>
      </c>
      <c r="I110">
        <f t="shared" ca="1" si="50"/>
        <v>0.16120427972090567</v>
      </c>
      <c r="M110" t="str">
        <f t="shared" ca="1" si="33"/>
        <v>삭제</v>
      </c>
      <c r="N110" t="str">
        <f t="shared" ca="1" si="34"/>
        <v>삭제</v>
      </c>
      <c r="O110" t="str">
        <f t="shared" ca="1" si="35"/>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캐릭터",IF(ISERROR(FIND("지정 캐릭터 LBP",$M110)),0,1)),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IF($O110&lt;=15,1,1+($O110-15)^0.5/8)*CHOOSE(MID($N110,7,1)+1,1,1.25,2)*(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삭제</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t="shared" ca="1" si="36"/>
        <v>0</v>
      </c>
      <c r="AA110" t="str">
        <f t="shared" ca="1" si="37"/>
        <v/>
      </c>
      <c r="AH110" t="str">
        <f t="shared" si="38"/>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IFERROR(VLOOKUP(AC110,[2]ActorTable!$A:$G,MATCH("이름참고",[2]ActorTable!$1:$1,0),0),"캐릭터없음"),
"")))))</f>
        <v/>
      </c>
      <c r="AJ110">
        <v>1</v>
      </c>
      <c r="AK11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L110" t="str">
        <f t="shared" ca="1" si="39"/>
        <v>{"dy":11,"sl":8}</v>
      </c>
      <c r="BK110">
        <f ca="1">IF(VLOOKUP($BT110,[1]EquipTable!$1:$1048576,MATCH("업데이트순번",[1]EquipTable!$1:$1,0),0)&lt;=$BN$1,1,0)
*IF(MID(BT110,7,1)="4",0.1,1)</f>
        <v>0.1</v>
      </c>
      <c r="BL110">
        <f ca="1">IF(VLOOKUP($BT110,[1]EquipTable!$1:$1048576,MATCH("업데이트순번",[1]EquipTable!$1:$1,0),0)&lt;=$BN$1,1,0)
*IF(MID(BT110,7,1)="4",0.1,1)
*IF(AND(MID(BT110,7,1)&lt;&gt;"4",OR(MID(BT110,6,1)="6",MID(BT110,6,1)="7")),3,1)</f>
        <v>0.1</v>
      </c>
      <c r="BM110">
        <f ca="1">IF(VLOOKUP($BT110,[1]EquipTable!$1:$1048576,MATCH("업데이트순번",[1]EquipTable!$1:$1,0),0)&lt;=$BN$1,1,0)
*IF(MID(BT110,7,1)="4",0.1,1)
*IF(AND(MID(BT110,7,1)&lt;&gt;"4",MID(BT110,6,1)="8"),4,1)</f>
        <v>0.1</v>
      </c>
      <c r="BN110">
        <f t="shared" ca="1" si="41"/>
        <v>1.3550135501355016E-3</v>
      </c>
      <c r="BO110">
        <f t="shared" ca="1" si="42"/>
        <v>9.4517958412098323E-4</v>
      </c>
      <c r="BP110">
        <f t="shared" ca="1" si="43"/>
        <v>1.0224948875255625E-3</v>
      </c>
      <c r="BQ110">
        <f t="shared" ca="1" si="44"/>
        <v>0.88753387533875228</v>
      </c>
      <c r="BR110">
        <f t="shared" ca="1" si="45"/>
        <v>0.92155009451795888</v>
      </c>
      <c r="BS110">
        <f t="shared" ca="1" si="46"/>
        <v>0.66973415132924263</v>
      </c>
      <c r="BT110" t="str">
        <f ca="1">OFFSET([1]EquipTable!$A$1,ROW()-1,0)</f>
        <v>Equip7402</v>
      </c>
    </row>
    <row r="111" spans="1:72">
      <c r="A111">
        <v>11</v>
      </c>
      <c r="B111">
        <v>9</v>
      </c>
      <c r="C111">
        <f t="shared" si="32"/>
        <v>0</v>
      </c>
      <c r="D111">
        <f t="shared" ca="1" si="50"/>
        <v>0.29434112639476318</v>
      </c>
      <c r="E111">
        <f t="shared" ca="1" si="50"/>
        <v>0.14215020428817016</v>
      </c>
      <c r="F111">
        <f t="shared" ca="1" si="50"/>
        <v>0.78899034703118043</v>
      </c>
      <c r="G111">
        <f t="shared" ca="1" si="50"/>
        <v>0.94384803111423987</v>
      </c>
      <c r="H111">
        <f t="shared" ca="1" si="50"/>
        <v>7.6988381459425659E-2</v>
      </c>
      <c r="I111">
        <f t="shared" ca="1" si="50"/>
        <v>0.44718495070893605</v>
      </c>
      <c r="M111" t="str">
        <f t="shared" ca="1" si="33"/>
        <v>삭제</v>
      </c>
      <c r="N111" t="str">
        <f t="shared" ca="1" si="34"/>
        <v>삭제</v>
      </c>
      <c r="O111" t="str">
        <f t="shared" ca="1" si="35"/>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캐릭터",IF(ISERROR(FIND("지정 캐릭터 LBP",$M111)),0,1)),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IF($O111&lt;=15,1,1+($O111-15)^0.5/8)*CHOOSE(MID($N111,7,1)+1,1,1.25,2)*(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삭제</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t="shared" ca="1" si="36"/>
        <v>0</v>
      </c>
      <c r="AA111" t="str">
        <f t="shared" ca="1" si="37"/>
        <v/>
      </c>
      <c r="AH111" t="str">
        <f t="shared" si="38"/>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IFERROR(VLOOKUP(AC111,[2]ActorTable!$A:$G,MATCH("이름참고",[2]ActorTable!$1:$1,0),0),"캐릭터없음"),
"")))))</f>
        <v/>
      </c>
      <c r="AJ111">
        <v>1</v>
      </c>
      <c r="AK11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L111" t="str">
        <f t="shared" ca="1" si="39"/>
        <v>{"dy":11,"sl":9}</v>
      </c>
      <c r="BK111">
        <f ca="1">IF(VLOOKUP($BT111,[1]EquipTable!$1:$1048576,MATCH("업데이트순번",[1]EquipTable!$1:$1,0),0)&lt;=$BN$1,1,0)
*IF(MID(BT111,7,1)="4",0.1,1)</f>
        <v>0</v>
      </c>
      <c r="BL111">
        <f ca="1">IF(VLOOKUP($BT111,[1]EquipTable!$1:$1048576,MATCH("업데이트순번",[1]EquipTable!$1:$1,0),0)&lt;=$BN$1,1,0)
*IF(MID(BT111,7,1)="4",0.1,1)
*IF(AND(MID(BT111,7,1)&lt;&gt;"4",OR(MID(BT111,6,1)="6",MID(BT111,6,1)="7")),3,1)</f>
        <v>0</v>
      </c>
      <c r="BM111">
        <f ca="1">IF(VLOOKUP($BT111,[1]EquipTable!$1:$1048576,MATCH("업데이트순번",[1]EquipTable!$1:$1,0),0)&lt;=$BN$1,1,0)
*IF(MID(BT111,7,1)="4",0.1,1)
*IF(AND(MID(BT111,7,1)&lt;&gt;"4",MID(BT111,6,1)="8"),4,1)</f>
        <v>0</v>
      </c>
      <c r="BN111">
        <f t="shared" ca="1" si="41"/>
        <v>0</v>
      </c>
      <c r="BO111">
        <f t="shared" ca="1" si="42"/>
        <v>0</v>
      </c>
      <c r="BP111">
        <f t="shared" ca="1" si="43"/>
        <v>0</v>
      </c>
      <c r="BQ111">
        <f t="shared" ca="1" si="44"/>
        <v>0.88888888888888773</v>
      </c>
      <c r="BR111">
        <f t="shared" ca="1" si="45"/>
        <v>0.92249527410207988</v>
      </c>
      <c r="BS111">
        <f t="shared" ca="1" si="46"/>
        <v>0.67075664621676823</v>
      </c>
      <c r="BT111" t="str">
        <f ca="1">OFFSET([1]EquipTable!$A$1,ROW()-1,0)</f>
        <v>Equip7403</v>
      </c>
    </row>
    <row r="112" spans="1:72">
      <c r="A112">
        <v>12</v>
      </c>
      <c r="B112">
        <v>0</v>
      </c>
      <c r="C112">
        <f t="shared" si="32"/>
        <v>0</v>
      </c>
      <c r="D112">
        <f t="shared" ref="D112:I121" ca="1" si="51">RAND()</f>
        <v>0.70033114794571238</v>
      </c>
      <c r="E112">
        <f t="shared" ca="1" si="51"/>
        <v>0.80390256700256135</v>
      </c>
      <c r="F112">
        <f t="shared" ca="1" si="51"/>
        <v>0.49823140360049023</v>
      </c>
      <c r="G112">
        <f t="shared" ca="1" si="51"/>
        <v>0.96537957901009919</v>
      </c>
      <c r="H112">
        <f t="shared" ca="1" si="51"/>
        <v>0.6581182447243874</v>
      </c>
      <c r="I112">
        <f t="shared" ca="1" si="51"/>
        <v>0.54380216799122483</v>
      </c>
      <c r="M112" t="str">
        <f t="shared" ca="1" si="33"/>
        <v>지정 장비</v>
      </c>
      <c r="N112" t="str">
        <f t="shared" ca="1" si="34"/>
        <v>Equip7002</v>
      </c>
      <c r="O112">
        <f t="shared" ca="1" si="35"/>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캐릭터",IF(ISERROR(FIND("지정 캐릭터 LBP",$M112)),0,1)),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IF($O112&lt;=15,1,1+($O112-15)^0.5/8)*CHOOSE(MID($N112,7,1)+1,1,1.25,2)*(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2000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t="shared" ca="1" si="36"/>
        <v>0</v>
      </c>
      <c r="U112" t="s">
        <v>83</v>
      </c>
      <c r="V112" t="s">
        <v>285</v>
      </c>
      <c r="W112">
        <v>1</v>
      </c>
      <c r="X112" t="s">
        <v>133</v>
      </c>
      <c r="Z112">
        <v>5</v>
      </c>
      <c r="AA112" t="str">
        <f t="shared" ca="1" si="37"/>
        <v>fe</v>
      </c>
      <c r="AB112" t="s">
        <v>83</v>
      </c>
      <c r="AC112" t="s">
        <v>188</v>
      </c>
      <c r="AD112">
        <v>1</v>
      </c>
      <c r="AE112" t="s">
        <v>129</v>
      </c>
      <c r="AG112">
        <v>2900</v>
      </c>
      <c r="AH112" t="str">
        <f t="shared" si="38"/>
        <v/>
      </c>
      <c r="AI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IFERROR(VLOOKUP(AC112,[2]ActorTable!$A:$G,MATCH("이름참고",[2]ActorTable!$1:$1,0),0),"캐릭터없음"),
"")))))</f>
        <v>이중 날개 활</v>
      </c>
      <c r="AJ112">
        <v>1</v>
      </c>
      <c r="AK11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L112" t="str">
        <f t="shared" ca="1" si="39"/>
        <v>{"dy":12,"sl":0,"tp":"fe","vl":"Equip2201","cn":1,"pt":"GO","pr":2900}</v>
      </c>
      <c r="BK112">
        <f ca="1">IF(VLOOKUP($BT112,[1]EquipTable!$1:$1048576,MATCH("업데이트순번",[1]EquipTable!$1:$1,0),0)&lt;=$BN$1,1,0)
*IF(MID(BT112,7,1)="4",0.1,1)</f>
        <v>0</v>
      </c>
      <c r="BL112">
        <f ca="1">IF(VLOOKUP($BT112,[1]EquipTable!$1:$1048576,MATCH("업데이트순번",[1]EquipTable!$1:$1,0),0)&lt;=$BN$1,1,0)
*IF(MID(BT112,7,1)="4",0.1,1)
*IF(AND(MID(BT112,7,1)&lt;&gt;"4",OR(MID(BT112,6,1)="6",MID(BT112,6,1)="7")),3,1)</f>
        <v>0</v>
      </c>
      <c r="BM112">
        <f ca="1">IF(VLOOKUP($BT112,[1]EquipTable!$1:$1048576,MATCH("업데이트순번",[1]EquipTable!$1:$1,0),0)&lt;=$BN$1,1,0)
*IF(MID(BT112,7,1)="4",0.1,1)
*IF(AND(MID(BT112,7,1)&lt;&gt;"4",MID(BT112,6,1)="8"),4,1)</f>
        <v>0</v>
      </c>
      <c r="BN112">
        <f t="shared" ca="1" si="41"/>
        <v>0</v>
      </c>
      <c r="BO112">
        <f t="shared" ca="1" si="42"/>
        <v>0</v>
      </c>
      <c r="BP112">
        <f t="shared" ca="1" si="43"/>
        <v>0</v>
      </c>
      <c r="BQ112">
        <f t="shared" ca="1" si="44"/>
        <v>0.88888888888888773</v>
      </c>
      <c r="BR112">
        <f t="shared" ca="1" si="45"/>
        <v>0.92249527410207988</v>
      </c>
      <c r="BS112">
        <f t="shared" ca="1" si="46"/>
        <v>0.67075664621676823</v>
      </c>
      <c r="BT112" t="str">
        <f ca="1">OFFSET([1]EquipTable!$A$1,ROW()-1,0)</f>
        <v>Equip7404</v>
      </c>
    </row>
    <row r="113" spans="1:72">
      <c r="A113">
        <v>12</v>
      </c>
      <c r="B113">
        <v>1</v>
      </c>
      <c r="C113">
        <f t="shared" si="32"/>
        <v>0</v>
      </c>
      <c r="D113">
        <f t="shared" ca="1" si="51"/>
        <v>0.66650817283492136</v>
      </c>
      <c r="E113">
        <f t="shared" ca="1" si="51"/>
        <v>0.14920426427091216</v>
      </c>
      <c r="F113">
        <f t="shared" ca="1" si="51"/>
        <v>0.18936587089511658</v>
      </c>
      <c r="G113">
        <f t="shared" ca="1" si="51"/>
        <v>0.74310020733089688</v>
      </c>
      <c r="H113">
        <f t="shared" ca="1" si="51"/>
        <v>0.44051849084657002</v>
      </c>
      <c r="I113">
        <f t="shared" ca="1" si="51"/>
        <v>0.75348795575445859</v>
      </c>
      <c r="M113" t="str">
        <f t="shared" ca="1" si="33"/>
        <v>지정 장비</v>
      </c>
      <c r="N113" t="str">
        <f t="shared" ca="1" si="34"/>
        <v>Equip1101</v>
      </c>
      <c r="O113">
        <f t="shared" ca="1" si="35"/>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캐릭터",IF(ISERROR(FIND("지정 캐릭터 LBP",$M113)),0,1)),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IF($O113&lt;=15,1,1+($O113-15)^0.5/8)*CHOOSE(MID($N113,7,1)+1,1,1.25,2)*(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1400</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t="shared" ca="1" si="36"/>
        <v>0</v>
      </c>
      <c r="U113" t="s">
        <v>83</v>
      </c>
      <c r="V113" t="s">
        <v>214</v>
      </c>
      <c r="W113">
        <v>1</v>
      </c>
      <c r="X113" t="s">
        <v>129</v>
      </c>
      <c r="Z113">
        <v>2500</v>
      </c>
      <c r="AA113" t="str">
        <f t="shared" ca="1" si="37"/>
        <v>fe</v>
      </c>
      <c r="AB113" t="s">
        <v>83</v>
      </c>
      <c r="AC113" t="s">
        <v>278</v>
      </c>
      <c r="AD113">
        <v>1</v>
      </c>
      <c r="AE113" t="s">
        <v>129</v>
      </c>
      <c r="AG113">
        <v>600</v>
      </c>
      <c r="AH113" t="str">
        <f t="shared" si="38"/>
        <v/>
      </c>
      <c r="AI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IFERROR(VLOOKUP(AC113,[2]ActorTable!$A:$G,MATCH("이름참고",[2]ActorTable!$1:$1,0),0),"캐릭터없음"),
"")))))</f>
        <v>유목민의 가보</v>
      </c>
      <c r="AJ113">
        <v>1</v>
      </c>
      <c r="AK11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L113" t="str">
        <f t="shared" ca="1" si="39"/>
        <v>{"dy":12,"sl":1,"tp":"fe","vl":"Equip2001","cn":1,"pt":"GO","pr":600}</v>
      </c>
      <c r="BK113">
        <f ca="1">IF(VLOOKUP($BT113,[1]EquipTable!$1:$1048576,MATCH("업데이트순번",[1]EquipTable!$1:$1,0),0)&lt;=$BN$1,1,0)
*IF(MID(BT113,7,1)="4",0.1,1)</f>
        <v>0</v>
      </c>
      <c r="BL113">
        <f ca="1">IF(VLOOKUP($BT113,[1]EquipTable!$1:$1048576,MATCH("업데이트순번",[1]EquipTable!$1:$1,0),0)&lt;=$BN$1,1,0)
*IF(MID(BT113,7,1)="4",0.1,1)
*IF(AND(MID(BT113,7,1)&lt;&gt;"4",OR(MID(BT113,6,1)="6",MID(BT113,6,1)="7")),3,1)</f>
        <v>0</v>
      </c>
      <c r="BM113">
        <f ca="1">IF(VLOOKUP($BT113,[1]EquipTable!$1:$1048576,MATCH("업데이트순번",[1]EquipTable!$1:$1,0),0)&lt;=$BN$1,1,0)
*IF(MID(BT113,7,1)="4",0.1,1)
*IF(AND(MID(BT113,7,1)&lt;&gt;"4",MID(BT113,6,1)="8"),4,1)</f>
        <v>0</v>
      </c>
      <c r="BN113">
        <f t="shared" ca="1" si="41"/>
        <v>0</v>
      </c>
      <c r="BO113">
        <f t="shared" ca="1" si="42"/>
        <v>0</v>
      </c>
      <c r="BP113">
        <f t="shared" ca="1" si="43"/>
        <v>0</v>
      </c>
      <c r="BQ113">
        <f t="shared" ca="1" si="44"/>
        <v>0.88888888888888773</v>
      </c>
      <c r="BR113">
        <f t="shared" ca="1" si="45"/>
        <v>0.92249527410207988</v>
      </c>
      <c r="BS113">
        <f t="shared" ca="1" si="46"/>
        <v>0.67075664621676823</v>
      </c>
      <c r="BT113" t="str">
        <f ca="1">OFFSET([1]EquipTable!$A$1,ROW()-1,0)</f>
        <v>Equip7405</v>
      </c>
    </row>
    <row r="114" spans="1:72">
      <c r="A114">
        <v>12</v>
      </c>
      <c r="B114">
        <v>2</v>
      </c>
      <c r="C114">
        <f t="shared" si="32"/>
        <v>0</v>
      </c>
      <c r="D114">
        <f t="shared" ca="1" si="51"/>
        <v>0.70400561328999633</v>
      </c>
      <c r="E114">
        <f t="shared" ca="1" si="51"/>
        <v>0.7767370777913819</v>
      </c>
      <c r="F114">
        <f t="shared" ca="1" si="51"/>
        <v>0.7330459857702486</v>
      </c>
      <c r="G114">
        <f t="shared" ca="1" si="51"/>
        <v>0.93494304312006726</v>
      </c>
      <c r="H114">
        <f t="shared" ca="1" si="51"/>
        <v>0.12034407651356782</v>
      </c>
      <c r="I114">
        <f t="shared" ca="1" si="51"/>
        <v>6.1775892782967579E-2</v>
      </c>
      <c r="M114" t="str">
        <f t="shared" ca="1" si="33"/>
        <v>안 지정 캐릭터 PP 영웅등급</v>
      </c>
      <c r="N114">
        <f t="shared" ca="1" si="34"/>
        <v>77673</v>
      </c>
      <c r="O114">
        <f t="shared" ca="1" si="35"/>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캐릭터",IF(ISERROR(FIND("지정 캐릭터 LBP",$M114)),0,1)),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IF($O114&lt;=15,1,1+($O114-15)^0.5/8)*CHOOSE(MID($N114,7,1)+1,1,1.25,2)*(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1300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t="shared" ca="1" si="36"/>
        <v>0</v>
      </c>
      <c r="U114" t="s">
        <v>92</v>
      </c>
      <c r="V114">
        <v>88959</v>
      </c>
      <c r="W114">
        <v>14</v>
      </c>
      <c r="X114" t="s">
        <v>129</v>
      </c>
      <c r="Z114">
        <v>1400</v>
      </c>
      <c r="AA114" t="str">
        <f t="shared" ca="1" si="37"/>
        <v>uph</v>
      </c>
      <c r="AB114" t="s">
        <v>92</v>
      </c>
      <c r="AC114">
        <v>70350</v>
      </c>
      <c r="AD114">
        <v>13</v>
      </c>
      <c r="AE114" t="s">
        <v>129</v>
      </c>
      <c r="AG114">
        <v>1300</v>
      </c>
      <c r="AH114" t="str">
        <f t="shared" si="38"/>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IFERROR(VLOOKUP(AC114,[2]ActorTable!$A:$G,MATCH("이름참고",[2]ActorTable!$1:$1,0),0),"캐릭터없음"),
"")))))</f>
        <v/>
      </c>
      <c r="AJ114">
        <v>1</v>
      </c>
      <c r="AK11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L114" t="str">
        <f t="shared" ca="1" si="39"/>
        <v>{"dy":12,"sl":2,"tp":"uph","vl":"70350","cn":13,"pt":"GO","pr":1300}</v>
      </c>
      <c r="BK114">
        <f ca="1">IF(VLOOKUP($BT114,[1]EquipTable!$1:$1048576,MATCH("업데이트순번",[1]EquipTable!$1:$1,0),0)&lt;=$BN$1,1,0)
*IF(MID(BT114,7,1)="4",0.1,1)</f>
        <v>0</v>
      </c>
      <c r="BL114">
        <f ca="1">IF(VLOOKUP($BT114,[1]EquipTable!$1:$1048576,MATCH("업데이트순번",[1]EquipTable!$1:$1,0),0)&lt;=$BN$1,1,0)
*IF(MID(BT114,7,1)="4",0.1,1)
*IF(AND(MID(BT114,7,1)&lt;&gt;"4",OR(MID(BT114,6,1)="6",MID(BT114,6,1)="7")),3,1)</f>
        <v>0</v>
      </c>
      <c r="BM114">
        <f ca="1">IF(VLOOKUP($BT114,[1]EquipTable!$1:$1048576,MATCH("업데이트순번",[1]EquipTable!$1:$1,0),0)&lt;=$BN$1,1,0)
*IF(MID(BT114,7,1)="4",0.1,1)
*IF(AND(MID(BT114,7,1)&lt;&gt;"4",MID(BT114,6,1)="8"),4,1)</f>
        <v>0</v>
      </c>
      <c r="BN114">
        <f t="shared" ca="1" si="41"/>
        <v>0</v>
      </c>
      <c r="BO114">
        <f t="shared" ca="1" si="42"/>
        <v>0</v>
      </c>
      <c r="BP114">
        <f t="shared" ca="1" si="43"/>
        <v>0</v>
      </c>
      <c r="BQ114">
        <f t="shared" ca="1" si="44"/>
        <v>0.88888888888888773</v>
      </c>
      <c r="BR114">
        <f t="shared" ca="1" si="45"/>
        <v>0.92249527410207988</v>
      </c>
      <c r="BS114">
        <f t="shared" ca="1" si="46"/>
        <v>0.67075664621676823</v>
      </c>
      <c r="BT114" t="str">
        <f ca="1">OFFSET([1]EquipTable!$A$1,ROW()-1,0)</f>
        <v>후보</v>
      </c>
    </row>
    <row r="115" spans="1:72">
      <c r="A115">
        <v>12</v>
      </c>
      <c r="B115">
        <v>3</v>
      </c>
      <c r="C115">
        <f t="shared" si="32"/>
        <v>0</v>
      </c>
      <c r="D115">
        <f t="shared" ca="1" si="51"/>
        <v>0.43687792978515838</v>
      </c>
      <c r="E115">
        <f t="shared" ca="1" si="51"/>
        <v>0.77926099057106257</v>
      </c>
      <c r="F115">
        <f t="shared" ca="1" si="51"/>
        <v>9.3601975090398803E-2</v>
      </c>
      <c r="G115">
        <f t="shared" ca="1" si="51"/>
        <v>0.4676588015945099</v>
      </c>
      <c r="H115">
        <f t="shared" ca="1" si="51"/>
        <v>0.6052739410789959</v>
      </c>
      <c r="I115">
        <f t="shared" ca="1" si="51"/>
        <v>0.59251268988645323</v>
      </c>
      <c r="M115" t="str">
        <f t="shared" ca="1" si="33"/>
        <v>안 지정 캐릭터 PP 일반등급</v>
      </c>
      <c r="N115">
        <f t="shared" ca="1" si="34"/>
        <v>77926</v>
      </c>
      <c r="O115">
        <f t="shared" ca="1" si="35"/>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캐릭터",IF(ISERROR(FIND("지정 캐릭터 LBP",$M115)),0,1)),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IF($O115&lt;=15,1,1+($O115-15)^0.5/8)*CHOOSE(MID($N115,7,1)+1,1,1.25,2)*(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1300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t="shared" ca="1" si="36"/>
        <v>0</v>
      </c>
      <c r="U115" t="s">
        <v>93</v>
      </c>
      <c r="V115">
        <v>80634</v>
      </c>
      <c r="W115">
        <v>13</v>
      </c>
      <c r="X115" t="s">
        <v>129</v>
      </c>
      <c r="Z115">
        <v>1300</v>
      </c>
      <c r="AA115" t="str">
        <f t="shared" ca="1" si="37"/>
        <v>uph</v>
      </c>
      <c r="AB115" t="s">
        <v>92</v>
      </c>
      <c r="AC115">
        <v>2353</v>
      </c>
      <c r="AD115">
        <v>9</v>
      </c>
      <c r="AE115" t="s">
        <v>129</v>
      </c>
      <c r="AG115">
        <v>900</v>
      </c>
      <c r="AH115" t="str">
        <f t="shared" si="38"/>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IFERROR(VLOOKUP(AC115,[2]ActorTable!$A:$G,MATCH("이름참고",[2]ActorTable!$1:$1,0),0),"캐릭터없음"),
"")))))</f>
        <v/>
      </c>
      <c r="AJ115">
        <v>1</v>
      </c>
      <c r="AK11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L115" t="str">
        <f t="shared" ca="1" si="39"/>
        <v>{"dy":12,"sl":3,"tp":"uph","vl":"2353","cn":9,"pt":"GO","pr":900}</v>
      </c>
      <c r="BK115">
        <f ca="1">IF(VLOOKUP($BT115,[1]EquipTable!$1:$1048576,MATCH("업데이트순번",[1]EquipTable!$1:$1,0),0)&lt;=$BN$1,1,0)
*IF(MID(BT115,7,1)="4",0.1,1)</f>
        <v>1</v>
      </c>
      <c r="BL115">
        <f ca="1">IF(VLOOKUP($BT115,[1]EquipTable!$1:$1048576,MATCH("업데이트순번",[1]EquipTable!$1:$1,0),0)&lt;=$BN$1,1,0)
*IF(MID(BT115,7,1)="4",0.1,1)
*IF(AND(MID(BT115,7,1)&lt;&gt;"4",OR(MID(BT115,6,1)="6",MID(BT115,6,1)="7")),3,1)</f>
        <v>1</v>
      </c>
      <c r="BM115">
        <f ca="1">IF(VLOOKUP($BT115,[1]EquipTable!$1:$1048576,MATCH("업데이트순번",[1]EquipTable!$1:$1,0),0)&lt;=$BN$1,1,0)
*IF(MID(BT115,7,1)="4",0.1,1)
*IF(AND(MID(BT115,7,1)&lt;&gt;"4",MID(BT115,6,1)="8"),4,1)</f>
        <v>4</v>
      </c>
      <c r="BN115">
        <f t="shared" ca="1" si="41"/>
        <v>1.3550135501355014E-2</v>
      </c>
      <c r="BO115">
        <f t="shared" ca="1" si="42"/>
        <v>9.4517958412098316E-3</v>
      </c>
      <c r="BP115">
        <f t="shared" ca="1" si="43"/>
        <v>4.0899795501022497E-2</v>
      </c>
      <c r="BQ115">
        <f t="shared" ca="1" si="44"/>
        <v>0.88888888888888773</v>
      </c>
      <c r="BR115">
        <f t="shared" ca="1" si="45"/>
        <v>0.92249527410207988</v>
      </c>
      <c r="BS115">
        <f t="shared" ca="1" si="46"/>
        <v>0.67075664621676823</v>
      </c>
      <c r="BT115" t="str">
        <f ca="1">OFFSET([1]EquipTable!$A$1,ROW()-1,0)</f>
        <v>Equip8001</v>
      </c>
    </row>
    <row r="116" spans="1:72">
      <c r="A116">
        <v>12</v>
      </c>
      <c r="B116">
        <v>4</v>
      </c>
      <c r="C116">
        <f t="shared" si="32"/>
        <v>0</v>
      </c>
      <c r="D116">
        <f t="shared" ca="1" si="51"/>
        <v>0.77679263636615503</v>
      </c>
      <c r="E116">
        <f t="shared" ca="1" si="51"/>
        <v>0.82013913808837047</v>
      </c>
      <c r="F116">
        <f t="shared" ca="1" si="51"/>
        <v>0.47879604839538792</v>
      </c>
      <c r="G116">
        <f t="shared" ca="1" si="51"/>
        <v>0.39794326591634266</v>
      </c>
      <c r="H116">
        <f t="shared" ca="1" si="51"/>
        <v>0.48531384938231736</v>
      </c>
      <c r="I116">
        <f t="shared" ca="1" si="51"/>
        <v>0.75698613329026576</v>
      </c>
      <c r="M116" t="str">
        <f t="shared" ca="1" si="33"/>
        <v>안 지정 캐릭터 PP 일반등급</v>
      </c>
      <c r="N116">
        <f t="shared" ca="1" si="34"/>
        <v>82013</v>
      </c>
      <c r="O116">
        <f t="shared" ca="1" si="35"/>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캐릭터",IF(ISERROR(FIND("지정 캐릭터 LBP",$M116)),0,1)),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IF($O116&lt;=15,1,1+($O116-15)^0.5/8)*CHOOSE(MID($N116,7,1)+1,1,1.25,2)*(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1300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t="shared" ca="1" si="36"/>
        <v>0</v>
      </c>
      <c r="U116" t="s">
        <v>93</v>
      </c>
      <c r="V116">
        <v>49657</v>
      </c>
      <c r="W116">
        <v>11</v>
      </c>
      <c r="X116" t="s">
        <v>129</v>
      </c>
      <c r="Z116">
        <v>1100</v>
      </c>
      <c r="AA116" t="str">
        <f t="shared" ca="1" si="37"/>
        <v>upn</v>
      </c>
      <c r="AB116" t="s">
        <v>93</v>
      </c>
      <c r="AC116">
        <v>98596</v>
      </c>
      <c r="AD116">
        <v>14</v>
      </c>
      <c r="AE116" t="s">
        <v>129</v>
      </c>
      <c r="AG116">
        <v>1400</v>
      </c>
      <c r="AH116" t="str">
        <f t="shared" si="38"/>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IFERROR(VLOOKUP(AC116,[2]ActorTable!$A:$G,MATCH("이름참고",[2]ActorTable!$1:$1,0),0),"캐릭터없음"),
"")))))</f>
        <v/>
      </c>
      <c r="AJ116">
        <v>1</v>
      </c>
      <c r="AK11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L116" t="str">
        <f t="shared" ca="1" si="39"/>
        <v>{"dy":12,"sl":4,"tp":"upn","vl":"98596","cn":14,"pt":"GO","pr":1400}</v>
      </c>
      <c r="BK116">
        <f ca="1">IF(VLOOKUP($BT116,[1]EquipTable!$1:$1048576,MATCH("업데이트순번",[1]EquipTable!$1:$1,0),0)&lt;=$BN$1,1,0)
*IF(MID(BT116,7,1)="4",0.1,1)</f>
        <v>1</v>
      </c>
      <c r="BL116">
        <f ca="1">IF(VLOOKUP($BT116,[1]EquipTable!$1:$1048576,MATCH("업데이트순번",[1]EquipTable!$1:$1,0),0)&lt;=$BN$1,1,0)
*IF(MID(BT116,7,1)="4",0.1,1)
*IF(AND(MID(BT116,7,1)&lt;&gt;"4",OR(MID(BT116,6,1)="6",MID(BT116,6,1)="7")),3,1)</f>
        <v>1</v>
      </c>
      <c r="BM116">
        <f ca="1">IF(VLOOKUP($BT116,[1]EquipTable!$1:$1048576,MATCH("업데이트순번",[1]EquipTable!$1:$1,0),0)&lt;=$BN$1,1,0)
*IF(MID(BT116,7,1)="4",0.1,1)
*IF(AND(MID(BT116,7,1)&lt;&gt;"4",MID(BT116,6,1)="8"),4,1)</f>
        <v>4</v>
      </c>
      <c r="BN116">
        <f t="shared" ca="1" si="41"/>
        <v>1.3550135501355014E-2</v>
      </c>
      <c r="BO116">
        <f t="shared" ca="1" si="42"/>
        <v>9.4517958412098316E-3</v>
      </c>
      <c r="BP116">
        <f t="shared" ca="1" si="43"/>
        <v>4.0899795501022497E-2</v>
      </c>
      <c r="BQ116">
        <f t="shared" ca="1" si="44"/>
        <v>0.90243902439024271</v>
      </c>
      <c r="BR116">
        <f t="shared" ca="1" si="45"/>
        <v>0.93194706994328969</v>
      </c>
      <c r="BS116">
        <f t="shared" ca="1" si="46"/>
        <v>0.71165644171779074</v>
      </c>
      <c r="BT116" t="str">
        <f ca="1">OFFSET([1]EquipTable!$A$1,ROW()-1,0)</f>
        <v>Equip8002</v>
      </c>
    </row>
    <row r="117" spans="1:72">
      <c r="A117">
        <v>12</v>
      </c>
      <c r="B117">
        <v>5</v>
      </c>
      <c r="C117">
        <f t="shared" si="32"/>
        <v>0</v>
      </c>
      <c r="D117">
        <f t="shared" ca="1" si="51"/>
        <v>0.1273880147708415</v>
      </c>
      <c r="E117">
        <f t="shared" ca="1" si="51"/>
        <v>0.8190283722700451</v>
      </c>
      <c r="F117">
        <f t="shared" ca="1" si="51"/>
        <v>0.29204452096483002</v>
      </c>
      <c r="G117">
        <f t="shared" ca="1" si="51"/>
        <v>0.85993545576022878</v>
      </c>
      <c r="H117">
        <f t="shared" ca="1" si="51"/>
        <v>0.57712537465805447</v>
      </c>
      <c r="I117">
        <f t="shared" ca="1" si="51"/>
        <v>0.90526073550321784</v>
      </c>
      <c r="M117" t="str">
        <f t="shared" ca="1" si="33"/>
        <v>지정 장비</v>
      </c>
      <c r="N117" t="str">
        <f t="shared" ca="1" si="34"/>
        <v>Equip7102</v>
      </c>
      <c r="O117">
        <f t="shared" ca="1" si="35"/>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캐릭터",IF(ISERROR(FIND("지정 캐릭터 LBP",$M117)),0,1)),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IF($O117&lt;=15,1,1+($O117-15)^0.5/8)*CHOOSE(MID($N117,7,1)+1,1,1.25,2)*(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3900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t="shared" ca="1" si="36"/>
        <v>0</v>
      </c>
      <c r="U117" t="s">
        <v>83</v>
      </c>
      <c r="V117" t="s">
        <v>278</v>
      </c>
      <c r="W117">
        <v>1</v>
      </c>
      <c r="X117" t="s">
        <v>129</v>
      </c>
      <c r="Z117">
        <v>900</v>
      </c>
      <c r="AA117" t="str">
        <f t="shared" ca="1" si="37"/>
        <v>upn</v>
      </c>
      <c r="AB117" t="s">
        <v>93</v>
      </c>
      <c r="AC117">
        <v>25224</v>
      </c>
      <c r="AD117">
        <v>10</v>
      </c>
      <c r="AE117" t="s">
        <v>129</v>
      </c>
      <c r="AG117">
        <v>1000</v>
      </c>
      <c r="AH117" t="str">
        <f t="shared" si="38"/>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IFERROR(VLOOKUP(AC117,[2]ActorTable!$A:$G,MATCH("이름참고",[2]ActorTable!$1:$1,0),0),"캐릭터없음"),
"")))))</f>
        <v/>
      </c>
      <c r="AJ117">
        <v>1</v>
      </c>
      <c r="AK11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L117" t="str">
        <f t="shared" ca="1" si="39"/>
        <v>{"dy":12,"sl":5,"tp":"upn","vl":"25224","cn":10,"pt":"GO","pr":1000}</v>
      </c>
      <c r="BK117">
        <f ca="1">IF(VLOOKUP($BT117,[1]EquipTable!$1:$1048576,MATCH("업데이트순번",[1]EquipTable!$1:$1,0),0)&lt;=$BN$1,1,0)
*IF(MID(BT117,7,1)="4",0.1,1)</f>
        <v>1</v>
      </c>
      <c r="BL117">
        <f ca="1">IF(VLOOKUP($BT117,[1]EquipTable!$1:$1048576,MATCH("업데이트순번",[1]EquipTable!$1:$1,0),0)&lt;=$BN$1,1,0)
*IF(MID(BT117,7,1)="4",0.1,1)
*IF(AND(MID(BT117,7,1)&lt;&gt;"4",OR(MID(BT117,6,1)="6",MID(BT117,6,1)="7")),3,1)</f>
        <v>1</v>
      </c>
      <c r="BM117">
        <f ca="1">IF(VLOOKUP($BT117,[1]EquipTable!$1:$1048576,MATCH("업데이트순번",[1]EquipTable!$1:$1,0),0)&lt;=$BN$1,1,0)
*IF(MID(BT117,7,1)="4",0.1,1)
*IF(AND(MID(BT117,7,1)&lt;&gt;"4",MID(BT117,6,1)="8"),4,1)</f>
        <v>4</v>
      </c>
      <c r="BN117">
        <f t="shared" ca="1" si="41"/>
        <v>1.3550135501355014E-2</v>
      </c>
      <c r="BO117">
        <f t="shared" ca="1" si="42"/>
        <v>9.4517958412098316E-3</v>
      </c>
      <c r="BP117">
        <f t="shared" ca="1" si="43"/>
        <v>4.0899795501022497E-2</v>
      </c>
      <c r="BQ117">
        <f t="shared" ca="1" si="44"/>
        <v>0.91598915989159768</v>
      </c>
      <c r="BR117">
        <f t="shared" ca="1" si="45"/>
        <v>0.94139886578449949</v>
      </c>
      <c r="BS117">
        <f t="shared" ca="1" si="46"/>
        <v>0.75255623721881326</v>
      </c>
      <c r="BT117" t="str">
        <f ca="1">OFFSET([1]EquipTable!$A$1,ROW()-1,0)</f>
        <v>Equip8101</v>
      </c>
    </row>
    <row r="118" spans="1:72">
      <c r="A118">
        <v>12</v>
      </c>
      <c r="B118">
        <v>6</v>
      </c>
      <c r="C118">
        <f t="shared" si="32"/>
        <v>0</v>
      </c>
      <c r="D118">
        <f t="shared" ca="1" si="51"/>
        <v>0.47311003493366821</v>
      </c>
      <c r="E118">
        <f t="shared" ca="1" si="51"/>
        <v>0.16910137771626821</v>
      </c>
      <c r="F118">
        <f t="shared" ca="1" si="51"/>
        <v>0.23616967669705391</v>
      </c>
      <c r="G118">
        <f t="shared" ca="1" si="51"/>
        <v>0.61407951633414459</v>
      </c>
      <c r="H118">
        <f t="shared" ca="1" si="51"/>
        <v>0.32368901910826664</v>
      </c>
      <c r="I118">
        <f t="shared" ca="1" si="51"/>
        <v>0.96936117176723879</v>
      </c>
      <c r="M118" t="str">
        <f t="shared" ca="1" si="33"/>
        <v>지정 장비</v>
      </c>
      <c r="N118" t="str">
        <f t="shared" ca="1" si="34"/>
        <v>Equip2002</v>
      </c>
      <c r="O118">
        <f t="shared" ca="1" si="35"/>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캐릭터",IF(ISERROR(FIND("지정 캐릭터 LBP",$M118)),0,1)),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IF($O118&lt;=15,1,1+($O118-15)^0.5/8)*CHOOSE(MID($N118,7,1)+1,1,1.25,2)*(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900</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t="shared" ca="1" si="36"/>
        <v>0</v>
      </c>
      <c r="U118" t="s">
        <v>83</v>
      </c>
      <c r="V118" t="s">
        <v>215</v>
      </c>
      <c r="W118">
        <v>1</v>
      </c>
      <c r="X118" t="s">
        <v>129</v>
      </c>
      <c r="Z118">
        <v>2300</v>
      </c>
      <c r="AA118" t="str">
        <f t="shared" ca="1" si="37"/>
        <v>fe</v>
      </c>
      <c r="AB118" t="s">
        <v>83</v>
      </c>
      <c r="AC118" t="s">
        <v>204</v>
      </c>
      <c r="AD118">
        <v>1</v>
      </c>
      <c r="AE118" t="s">
        <v>129</v>
      </c>
      <c r="AG118">
        <v>700</v>
      </c>
      <c r="AH118" t="str">
        <f t="shared" si="38"/>
        <v/>
      </c>
      <c r="AI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IFERROR(VLOOKUP(AC118,[2]ActorTable!$A:$G,MATCH("이름참고",[2]ActorTable!$1:$1,0),0),"캐릭터없음"),
"")))))</f>
        <v>얼룩진 도끼</v>
      </c>
      <c r="AJ118">
        <v>1</v>
      </c>
      <c r="AK11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L118" t="str">
        <f t="shared" ca="1" si="39"/>
        <v>{"dy":12,"sl":6,"tp":"fe","vl":"Equip0002","cn":1,"pt":"GO","pr":700}</v>
      </c>
      <c r="BK118">
        <f ca="1">IF(VLOOKUP($BT118,[1]EquipTable!$1:$1048576,MATCH("업데이트순번",[1]EquipTable!$1:$1,0),0)&lt;=$BN$1,1,0)
*IF(MID(BT118,7,1)="4",0.1,1)</f>
        <v>1</v>
      </c>
      <c r="BL118">
        <f ca="1">IF(VLOOKUP($BT118,[1]EquipTable!$1:$1048576,MATCH("업데이트순번",[1]EquipTable!$1:$1,0),0)&lt;=$BN$1,1,0)
*IF(MID(BT118,7,1)="4",0.1,1)
*IF(AND(MID(BT118,7,1)&lt;&gt;"4",OR(MID(BT118,6,1)="6",MID(BT118,6,1)="7")),3,1)</f>
        <v>1</v>
      </c>
      <c r="BM118">
        <f ca="1">IF(VLOOKUP($BT118,[1]EquipTable!$1:$1048576,MATCH("업데이트순번",[1]EquipTable!$1:$1,0),0)&lt;=$BN$1,1,0)
*IF(MID(BT118,7,1)="4",0.1,1)
*IF(AND(MID(BT118,7,1)&lt;&gt;"4",MID(BT118,6,1)="8"),4,1)</f>
        <v>4</v>
      </c>
      <c r="BN118">
        <f t="shared" ca="1" si="41"/>
        <v>1.3550135501355014E-2</v>
      </c>
      <c r="BO118">
        <f t="shared" ca="1" si="42"/>
        <v>9.4517958412098316E-3</v>
      </c>
      <c r="BP118">
        <f t="shared" ca="1" si="43"/>
        <v>4.0899795501022497E-2</v>
      </c>
      <c r="BQ118">
        <f t="shared" ca="1" si="44"/>
        <v>0.92953929539295266</v>
      </c>
      <c r="BR118">
        <f t="shared" ca="1" si="45"/>
        <v>0.9508506616257093</v>
      </c>
      <c r="BS118">
        <f t="shared" ca="1" si="46"/>
        <v>0.79345603271983578</v>
      </c>
      <c r="BT118" t="str">
        <f ca="1">OFFSET([1]EquipTable!$A$1,ROW()-1,0)</f>
        <v>Equip8102</v>
      </c>
    </row>
    <row r="119" spans="1:72">
      <c r="A119">
        <v>12</v>
      </c>
      <c r="B119">
        <v>7</v>
      </c>
      <c r="C119">
        <f t="shared" si="32"/>
        <v>0</v>
      </c>
      <c r="D119">
        <f t="shared" ca="1" si="51"/>
        <v>0.35308232227941105</v>
      </c>
      <c r="E119">
        <f t="shared" ca="1" si="51"/>
        <v>0.76070218970940984</v>
      </c>
      <c r="F119">
        <f t="shared" ca="1" si="51"/>
        <v>0.43730176309159574</v>
      </c>
      <c r="G119">
        <f t="shared" ca="1" si="51"/>
        <v>0.12628856074039585</v>
      </c>
      <c r="H119">
        <f t="shared" ca="1" si="51"/>
        <v>0.44577354556475612</v>
      </c>
      <c r="I119">
        <f t="shared" ca="1" si="51"/>
        <v>0.40434367668191395</v>
      </c>
      <c r="M119" t="str">
        <f t="shared" ca="1" si="33"/>
        <v>지정 장비</v>
      </c>
      <c r="N119" t="str">
        <f t="shared" ca="1" si="34"/>
        <v>Equip8101</v>
      </c>
      <c r="O119">
        <f t="shared" ca="1" si="35"/>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캐릭터",IF(ISERROR(FIND("지정 캐릭터 LBP",$M119)),0,1)),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IF($O119&lt;=15,1,1+($O119-15)^0.5/8)*CHOOSE(MID($N119,7,1)+1,1,1.25,2)*(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7900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t="shared" ca="1" si="36"/>
        <v>0</v>
      </c>
      <c r="U119" t="s">
        <v>83</v>
      </c>
      <c r="V119" t="s">
        <v>272</v>
      </c>
      <c r="W119">
        <v>1</v>
      </c>
      <c r="X119" t="s">
        <v>129</v>
      </c>
      <c r="Z119">
        <v>900</v>
      </c>
      <c r="AA119" t="str">
        <f t="shared" ca="1" si="37"/>
        <v>fe</v>
      </c>
      <c r="AB119" t="s">
        <v>83</v>
      </c>
      <c r="AC119" t="s">
        <v>114</v>
      </c>
      <c r="AD119">
        <v>1</v>
      </c>
      <c r="AE119" t="s">
        <v>129</v>
      </c>
      <c r="AG119">
        <v>3300</v>
      </c>
      <c r="AH119" t="str">
        <f t="shared" si="38"/>
        <v/>
      </c>
      <c r="AI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IFERROR(VLOOKUP(AC119,[2]ActorTable!$A:$G,MATCH("이름참고",[2]ActorTable!$1:$1,0),0),"캐릭터없음"),
"")))))</f>
        <v>금빛 휘장의 검</v>
      </c>
      <c r="AJ119">
        <v>1</v>
      </c>
      <c r="AK11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L119" t="str">
        <f t="shared" ca="1" si="39"/>
        <v>{"dy":12,"sl":7,"tp":"fe","vl":"Equip5201","cn":1,"pt":"GO","pr":3300}</v>
      </c>
      <c r="BK119">
        <f ca="1">IF(VLOOKUP($BT119,[1]EquipTable!$1:$1048576,MATCH("업데이트순번",[1]EquipTable!$1:$1,0),0)&lt;=$BN$1,1,0)
*IF(MID(BT119,7,1)="4",0.1,1)</f>
        <v>1</v>
      </c>
      <c r="BL119">
        <f ca="1">IF(VLOOKUP($BT119,[1]EquipTable!$1:$1048576,MATCH("업데이트순번",[1]EquipTable!$1:$1,0),0)&lt;=$BN$1,1,0)
*IF(MID(BT119,7,1)="4",0.1,1)
*IF(AND(MID(BT119,7,1)&lt;&gt;"4",OR(MID(BT119,6,1)="6",MID(BT119,6,1)="7")),3,1)</f>
        <v>1</v>
      </c>
      <c r="BM119">
        <f ca="1">IF(VLOOKUP($BT119,[1]EquipTable!$1:$1048576,MATCH("업데이트순번",[1]EquipTable!$1:$1,0),0)&lt;=$BN$1,1,0)
*IF(MID(BT119,7,1)="4",0.1,1)
*IF(AND(MID(BT119,7,1)&lt;&gt;"4",MID(BT119,6,1)="8"),4,1)</f>
        <v>4</v>
      </c>
      <c r="BN119">
        <f t="shared" ca="1" si="41"/>
        <v>1.3550135501355014E-2</v>
      </c>
      <c r="BO119">
        <f t="shared" ca="1" si="42"/>
        <v>9.4517958412098316E-3</v>
      </c>
      <c r="BP119">
        <f t="shared" ca="1" si="43"/>
        <v>4.0899795501022497E-2</v>
      </c>
      <c r="BQ119">
        <f t="shared" ca="1" si="44"/>
        <v>0.94308943089430763</v>
      </c>
      <c r="BR119">
        <f t="shared" ca="1" si="45"/>
        <v>0.96030245746691911</v>
      </c>
      <c r="BS119">
        <f t="shared" ca="1" si="46"/>
        <v>0.8343558282208583</v>
      </c>
      <c r="BT119" t="str">
        <f ca="1">OFFSET([1]EquipTable!$A$1,ROW()-1,0)</f>
        <v>Equip8201</v>
      </c>
    </row>
    <row r="120" spans="1:72">
      <c r="A120">
        <v>12</v>
      </c>
      <c r="B120">
        <v>8</v>
      </c>
      <c r="C120">
        <f t="shared" si="32"/>
        <v>0</v>
      </c>
      <c r="D120">
        <f t="shared" ca="1" si="51"/>
        <v>0.10519058268807358</v>
      </c>
      <c r="E120">
        <f t="shared" ca="1" si="51"/>
        <v>0.64291576079033064</v>
      </c>
      <c r="F120">
        <f t="shared" ca="1" si="51"/>
        <v>0.94649981998325305</v>
      </c>
      <c r="G120">
        <f t="shared" ca="1" si="51"/>
        <v>0.82735047135148365</v>
      </c>
      <c r="H120">
        <f t="shared" ca="1" si="51"/>
        <v>0.54245224271829029</v>
      </c>
      <c r="I120">
        <f t="shared" ca="1" si="51"/>
        <v>0.46122075611086866</v>
      </c>
      <c r="M120" t="str">
        <f t="shared" ca="1" si="33"/>
        <v>삭제</v>
      </c>
      <c r="N120" t="str">
        <f t="shared" ca="1" si="34"/>
        <v>삭제</v>
      </c>
      <c r="O120" t="str">
        <f t="shared" ca="1" si="35"/>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캐릭터",IF(ISERROR(FIND("지정 캐릭터 LBP",$M120)),0,1)),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IF($O120&lt;=15,1,1+($O120-15)^0.5/8)*CHOOSE(MID($N120,7,1)+1,1,1.25,2)*(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삭제</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t="shared" ca="1" si="36"/>
        <v>0</v>
      </c>
      <c r="AA120" t="str">
        <f t="shared" ca="1" si="37"/>
        <v/>
      </c>
      <c r="AH120" t="str">
        <f t="shared" si="38"/>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IFERROR(VLOOKUP(AC120,[2]ActorTable!$A:$G,MATCH("이름참고",[2]ActorTable!$1:$1,0),0),"캐릭터없음"),
"")))))</f>
        <v/>
      </c>
      <c r="AJ120">
        <v>1</v>
      </c>
      <c r="AK12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L120" t="str">
        <f t="shared" ca="1" si="39"/>
        <v>{"dy":12,"sl":8}</v>
      </c>
      <c r="BK120">
        <f ca="1">IF(VLOOKUP($BT120,[1]EquipTable!$1:$1048576,MATCH("업데이트순번",[1]EquipTable!$1:$1,0),0)&lt;=$BN$1,1,0)
*IF(MID(BT120,7,1)="4",0.1,1)</f>
        <v>1</v>
      </c>
      <c r="BL120">
        <f ca="1">IF(VLOOKUP($BT120,[1]EquipTable!$1:$1048576,MATCH("업데이트순번",[1]EquipTable!$1:$1,0),0)&lt;=$BN$1,1,0)
*IF(MID(BT120,7,1)="4",0.1,1)
*IF(AND(MID(BT120,7,1)&lt;&gt;"4",OR(MID(BT120,6,1)="6",MID(BT120,6,1)="7")),3,1)</f>
        <v>1</v>
      </c>
      <c r="BM120">
        <f ca="1">IF(VLOOKUP($BT120,[1]EquipTable!$1:$1048576,MATCH("업데이트순번",[1]EquipTable!$1:$1,0),0)&lt;=$BN$1,1,0)
*IF(MID(BT120,7,1)="4",0.1,1)
*IF(AND(MID(BT120,7,1)&lt;&gt;"4",MID(BT120,6,1)="8"),4,1)</f>
        <v>4</v>
      </c>
      <c r="BN120">
        <f t="shared" ca="1" si="41"/>
        <v>1.3550135501355014E-2</v>
      </c>
      <c r="BO120">
        <f t="shared" ca="1" si="42"/>
        <v>9.4517958412098316E-3</v>
      </c>
      <c r="BP120">
        <f t="shared" ca="1" si="43"/>
        <v>4.0899795501022497E-2</v>
      </c>
      <c r="BQ120">
        <f t="shared" ca="1" si="44"/>
        <v>0.95663956639566261</v>
      </c>
      <c r="BR120">
        <f t="shared" ca="1" si="45"/>
        <v>0.96975425330812892</v>
      </c>
      <c r="BS120">
        <f t="shared" ca="1" si="46"/>
        <v>0.87525562372188082</v>
      </c>
      <c r="BT120" t="str">
        <f ca="1">OFFSET([1]EquipTable!$A$1,ROW()-1,0)</f>
        <v>Equip8202</v>
      </c>
    </row>
    <row r="121" spans="1:72">
      <c r="A121">
        <v>12</v>
      </c>
      <c r="B121">
        <v>9</v>
      </c>
      <c r="C121">
        <f t="shared" si="32"/>
        <v>0</v>
      </c>
      <c r="D121">
        <f t="shared" ca="1" si="51"/>
        <v>0.34274856450143143</v>
      </c>
      <c r="E121">
        <f t="shared" ca="1" si="51"/>
        <v>0.91275366782143097</v>
      </c>
      <c r="F121">
        <f t="shared" ca="1" si="51"/>
        <v>0.70208792877722692</v>
      </c>
      <c r="G121">
        <f t="shared" ca="1" si="51"/>
        <v>0.10958094407852215</v>
      </c>
      <c r="H121">
        <f t="shared" ca="1" si="51"/>
        <v>0.59182074556611008</v>
      </c>
      <c r="I121">
        <f t="shared" ca="1" si="51"/>
        <v>0.18105372250707752</v>
      </c>
      <c r="M121" t="str">
        <f t="shared" ca="1" si="33"/>
        <v>삭제</v>
      </c>
      <c r="N121" t="str">
        <f t="shared" ca="1" si="34"/>
        <v>삭제</v>
      </c>
      <c r="O121" t="str">
        <f t="shared" ca="1" si="35"/>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캐릭터",IF(ISERROR(FIND("지정 캐릭터 LBP",$M121)),0,1)),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IF($O121&lt;=15,1,1+($O121-15)^0.5/8)*CHOOSE(MID($N121,7,1)+1,1,1.25,2)*(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삭제</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t="shared" ca="1" si="36"/>
        <v>0</v>
      </c>
      <c r="AA121" t="str">
        <f t="shared" ca="1" si="37"/>
        <v/>
      </c>
      <c r="AH121" t="str">
        <f t="shared" si="38"/>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IFERROR(VLOOKUP(AC121,[2]ActorTable!$A:$G,MATCH("이름참고",[2]ActorTable!$1:$1,0),0),"캐릭터없음"),
"")))))</f>
        <v/>
      </c>
      <c r="AJ121">
        <v>1</v>
      </c>
      <c r="AK121"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L121" t="str">
        <f t="shared" ca="1" si="39"/>
        <v>{"dy":12,"sl":9}</v>
      </c>
      <c r="BK121">
        <f ca="1">IF(VLOOKUP($BT121,[1]EquipTable!$1:$1048576,MATCH("업데이트순번",[1]EquipTable!$1:$1,0),0)&lt;=$BN$1,1,0)
*IF(MID(BT121,7,1)="4",0.1,1)</f>
        <v>1</v>
      </c>
      <c r="BL121">
        <f ca="1">IF(VLOOKUP($BT121,[1]EquipTable!$1:$1048576,MATCH("업데이트순번",[1]EquipTable!$1:$1,0),0)&lt;=$BN$1,1,0)
*IF(MID(BT121,7,1)="4",0.1,1)
*IF(AND(MID(BT121,7,1)&lt;&gt;"4",OR(MID(BT121,6,1)="6",MID(BT121,6,1)="7")),3,1)</f>
        <v>1</v>
      </c>
      <c r="BM121">
        <f ca="1">IF(VLOOKUP($BT121,[1]EquipTable!$1:$1048576,MATCH("업데이트순번",[1]EquipTable!$1:$1,0),0)&lt;=$BN$1,1,0)
*IF(MID(BT121,7,1)="4",0.1,1)
*IF(AND(MID(BT121,7,1)&lt;&gt;"4",MID(BT121,6,1)="8"),4,1)</f>
        <v>4</v>
      </c>
      <c r="BN121">
        <f t="shared" ca="1" si="41"/>
        <v>1.3550135501355014E-2</v>
      </c>
      <c r="BO121">
        <f t="shared" ca="1" si="42"/>
        <v>9.4517958412098316E-3</v>
      </c>
      <c r="BP121">
        <f t="shared" ca="1" si="43"/>
        <v>4.0899795501022497E-2</v>
      </c>
      <c r="BQ121">
        <f t="shared" ca="1" si="44"/>
        <v>0.97018970189701759</v>
      </c>
      <c r="BR121">
        <f t="shared" ca="1" si="45"/>
        <v>0.97920604914933873</v>
      </c>
      <c r="BS121">
        <f t="shared" ca="1" si="46"/>
        <v>0.91615541922290333</v>
      </c>
      <c r="BT121" t="str">
        <f ca="1">OFFSET([1]EquipTable!$A$1,ROW()-1,0)</f>
        <v>Equip8301</v>
      </c>
    </row>
    <row r="122" spans="1:72">
      <c r="A122">
        <v>13</v>
      </c>
      <c r="B122">
        <v>0</v>
      </c>
      <c r="C122">
        <f t="shared" si="32"/>
        <v>0</v>
      </c>
      <c r="D122">
        <f t="shared" ref="D122:I131" ca="1" si="52">RAND()</f>
        <v>0.46968397039770515</v>
      </c>
      <c r="E122">
        <f t="shared" ca="1" si="52"/>
        <v>0.848902176617372</v>
      </c>
      <c r="F122">
        <f t="shared" ca="1" si="52"/>
        <v>0.47879958515377852</v>
      </c>
      <c r="G122">
        <f t="shared" ca="1" si="52"/>
        <v>9.1296395856774404E-2</v>
      </c>
      <c r="H122">
        <f t="shared" ca="1" si="52"/>
        <v>1.2729156702378952E-2</v>
      </c>
      <c r="I122">
        <f t="shared" ca="1" si="52"/>
        <v>0.13027247719224211</v>
      </c>
      <c r="M122" t="str">
        <f t="shared" ca="1" si="33"/>
        <v>지정 장비</v>
      </c>
      <c r="N122" t="str">
        <f t="shared" ca="1" si="34"/>
        <v>Equip7202</v>
      </c>
      <c r="O122">
        <f t="shared" ca="1" si="35"/>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캐릭터",IF(ISERROR(FIND("지정 캐릭터 LBP",$M122)),0,1)),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IF($O122&lt;=15,1,1+($O122-15)^0.5/8)*CHOOSE(MID($N122,7,1)+1,1,1.25,2)*(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14</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t="shared" ca="1" si="36"/>
        <v>0</v>
      </c>
      <c r="U122" t="s">
        <v>83</v>
      </c>
      <c r="V122" t="s">
        <v>192</v>
      </c>
      <c r="W122">
        <v>1</v>
      </c>
      <c r="X122" t="s">
        <v>129</v>
      </c>
      <c r="Z122">
        <v>74200</v>
      </c>
      <c r="AA122" t="str">
        <f t="shared" ca="1" si="37"/>
        <v>fe</v>
      </c>
      <c r="AB122" t="s">
        <v>83</v>
      </c>
      <c r="AC122" t="s">
        <v>202</v>
      </c>
      <c r="AD122">
        <v>1</v>
      </c>
      <c r="AE122" t="s">
        <v>129</v>
      </c>
      <c r="AG122">
        <v>1500</v>
      </c>
      <c r="AH122" t="str">
        <f t="shared" si="38"/>
        <v/>
      </c>
      <c r="AI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IFERROR(VLOOKUP(AC122,[2]ActorTable!$A:$G,MATCH("이름참고",[2]ActorTable!$1:$1,0),0),"캐릭터없음"),
"")))))</f>
        <v>몬스터 세포 보우</v>
      </c>
      <c r="AJ122">
        <v>1</v>
      </c>
      <c r="AK122"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L122" t="str">
        <f t="shared" ca="1" si="39"/>
        <v>{"dy":13,"sl":0,"tp":"fe","vl":"Equip2102","cn":1,"pt":"GO","pr":1500}</v>
      </c>
      <c r="BK122">
        <f ca="1">IF(VLOOKUP($BT122,[1]EquipTable!$1:$1048576,MATCH("업데이트순번",[1]EquipTable!$1:$1,0),0)&lt;=$BN$1,1,0)
*IF(MID(BT122,7,1)="4",0.1,1)</f>
        <v>1</v>
      </c>
      <c r="BL122">
        <f ca="1">IF(VLOOKUP($BT122,[1]EquipTable!$1:$1048576,MATCH("업데이트순번",[1]EquipTable!$1:$1,0),0)&lt;=$BN$1,1,0)
*IF(MID(BT122,7,1)="4",0.1,1)
*IF(AND(MID(BT122,7,1)&lt;&gt;"4",OR(MID(BT122,6,1)="6",MID(BT122,6,1)="7")),3,1)</f>
        <v>1</v>
      </c>
      <c r="BM122">
        <f ca="1">IF(VLOOKUP($BT122,[1]EquipTable!$1:$1048576,MATCH("업데이트순번",[1]EquipTable!$1:$1,0),0)&lt;=$BN$1,1,0)
*IF(MID(BT122,7,1)="4",0.1,1)
*IF(AND(MID(BT122,7,1)&lt;&gt;"4",MID(BT122,6,1)="8"),4,1)</f>
        <v>4</v>
      </c>
      <c r="BN122">
        <f t="shared" ca="1" si="41"/>
        <v>1.3550135501355014E-2</v>
      </c>
      <c r="BO122">
        <f t="shared" ca="1" si="42"/>
        <v>9.4517958412098316E-3</v>
      </c>
      <c r="BP122">
        <f t="shared" ca="1" si="43"/>
        <v>4.0899795501022497E-2</v>
      </c>
      <c r="BQ122">
        <f t="shared" ca="1" si="44"/>
        <v>0.98373983739837256</v>
      </c>
      <c r="BR122">
        <f t="shared" ca="1" si="45"/>
        <v>0.98865784499054854</v>
      </c>
      <c r="BS122">
        <f t="shared" ca="1" si="46"/>
        <v>0.95705521472392585</v>
      </c>
      <c r="BT122" t="str">
        <f ca="1">OFFSET([1]EquipTable!$A$1,ROW()-1,0)</f>
        <v>Equip8302</v>
      </c>
    </row>
    <row r="123" spans="1:72">
      <c r="A123">
        <v>13</v>
      </c>
      <c r="B123">
        <v>1</v>
      </c>
      <c r="C123">
        <f t="shared" si="32"/>
        <v>0</v>
      </c>
      <c r="D123">
        <f t="shared" ca="1" si="52"/>
        <v>0.31933089829717998</v>
      </c>
      <c r="E123">
        <f t="shared" ca="1" si="52"/>
        <v>0.11966158353134071</v>
      </c>
      <c r="F123">
        <f t="shared" ca="1" si="52"/>
        <v>0.79112304829639513</v>
      </c>
      <c r="G123">
        <f t="shared" ca="1" si="52"/>
        <v>0.95672776501091916</v>
      </c>
      <c r="H123">
        <f t="shared" ca="1" si="52"/>
        <v>0.32389274526307821</v>
      </c>
      <c r="I123">
        <f t="shared" ca="1" si="52"/>
        <v>0.74808418085407558</v>
      </c>
      <c r="M123" t="str">
        <f t="shared" ca="1" si="33"/>
        <v>지정 장비</v>
      </c>
      <c r="N123" t="str">
        <f t="shared" ca="1" si="34"/>
        <v>Equip1001</v>
      </c>
      <c r="O123">
        <f t="shared" ca="1" si="35"/>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캐릭터",IF(ISERROR(FIND("지정 캐릭터 LBP",$M123)),0,1)),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IF($O123&lt;=15,1,1+($O123-15)^0.5/8)*CHOOSE(MID($N123,7,1)+1,1,1.25,2)*(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800</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t="shared" ca="1" si="36"/>
        <v>0</v>
      </c>
      <c r="U123" t="s">
        <v>83</v>
      </c>
      <c r="V123" t="s">
        <v>188</v>
      </c>
      <c r="W123">
        <v>1</v>
      </c>
      <c r="X123" t="s">
        <v>133</v>
      </c>
      <c r="Z123">
        <v>4</v>
      </c>
      <c r="AA123" t="str">
        <f t="shared" ca="1" si="37"/>
        <v>fe</v>
      </c>
      <c r="AB123" t="s">
        <v>83</v>
      </c>
      <c r="AC123" t="s">
        <v>112</v>
      </c>
      <c r="AD123">
        <v>1</v>
      </c>
      <c r="AE123" t="s">
        <v>129</v>
      </c>
      <c r="AG123">
        <v>3900</v>
      </c>
      <c r="AH123" t="str">
        <f t="shared" si="38"/>
        <v/>
      </c>
      <c r="AI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IFERROR(VLOOKUP(AC123,[2]ActorTable!$A:$G,MATCH("이름참고",[2]ActorTable!$1:$1,0),0),"캐릭터없음"),
"")))))</f>
        <v>빅 바디</v>
      </c>
      <c r="AJ123">
        <v>1</v>
      </c>
      <c r="AK123"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L123" t="str">
        <f t="shared" ca="1" si="39"/>
        <v>{"dy":13,"sl":1,"tp":"fe","vl":"Equip6101","cn":1,"pt":"GO","pr":3900}</v>
      </c>
      <c r="BK123">
        <f ca="1">IF(VLOOKUP($BT123,[1]EquipTable!$1:$1048576,MATCH("업데이트순번",[1]EquipTable!$1:$1,0),0)&lt;=$BN$1,1,0)
*IF(MID(BT123,7,1)="4",0.1,1)</f>
        <v>0.1</v>
      </c>
      <c r="BL123">
        <f ca="1">IF(VLOOKUP($BT123,[1]EquipTable!$1:$1048576,MATCH("업데이트순번",[1]EquipTable!$1:$1,0),0)&lt;=$BN$1,1,0)
*IF(MID(BT123,7,1)="4",0.1,1)
*IF(AND(MID(BT123,7,1)&lt;&gt;"4",OR(MID(BT123,6,1)="6",MID(BT123,6,1)="7")),3,1)</f>
        <v>0.1</v>
      </c>
      <c r="BM123">
        <f ca="1">IF(VLOOKUP($BT123,[1]EquipTable!$1:$1048576,MATCH("업데이트순번",[1]EquipTable!$1:$1,0),0)&lt;=$BN$1,1,0)
*IF(MID(BT123,7,1)="4",0.1,1)
*IF(AND(MID(BT123,7,1)&lt;&gt;"4",MID(BT123,6,1)="8"),4,1)</f>
        <v>0.1</v>
      </c>
      <c r="BN123">
        <f t="shared" ca="1" si="41"/>
        <v>1.3550135501355016E-3</v>
      </c>
      <c r="BO123">
        <f t="shared" ca="1" si="42"/>
        <v>9.4517958412098323E-4</v>
      </c>
      <c r="BP123">
        <f t="shared" ca="1" si="43"/>
        <v>1.0224948875255625E-3</v>
      </c>
      <c r="BQ123">
        <f t="shared" ca="1" si="44"/>
        <v>0.99728997289972754</v>
      </c>
      <c r="BR123">
        <f t="shared" ca="1" si="45"/>
        <v>0.99810964083175835</v>
      </c>
      <c r="BS123">
        <f t="shared" ca="1" si="46"/>
        <v>0.99795501022494837</v>
      </c>
      <c r="BT123" t="str">
        <f ca="1">OFFSET([1]EquipTable!$A$1,ROW()-1,0)</f>
        <v>Equip8401</v>
      </c>
    </row>
    <row r="124" spans="1:72">
      <c r="A124">
        <v>13</v>
      </c>
      <c r="B124">
        <v>2</v>
      </c>
      <c r="C124">
        <f t="shared" si="32"/>
        <v>0</v>
      </c>
      <c r="D124">
        <f t="shared" ca="1" si="52"/>
        <v>0.73163864881412921</v>
      </c>
      <c r="E124">
        <f t="shared" ca="1" si="52"/>
        <v>0.16387264864446649</v>
      </c>
      <c r="F124">
        <f t="shared" ca="1" si="52"/>
        <v>0.37880552433402692</v>
      </c>
      <c r="G124">
        <f t="shared" ca="1" si="52"/>
        <v>9.9219969452315926E-2</v>
      </c>
      <c r="H124">
        <f t="shared" ca="1" si="52"/>
        <v>0.37427251426353014</v>
      </c>
      <c r="I124">
        <f t="shared" ca="1" si="52"/>
        <v>0.88586246684498471</v>
      </c>
      <c r="M124" t="str">
        <f t="shared" ca="1" si="33"/>
        <v>안 지정 캐릭터 PP 영웅등급</v>
      </c>
      <c r="N124">
        <f t="shared" ca="1" si="34"/>
        <v>16387</v>
      </c>
      <c r="O124">
        <f t="shared" ca="1" si="35"/>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캐릭터",IF(ISERROR(FIND("지정 캐릭터 LBP",$M124)),0,1)),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IF($O124&lt;=15,1,1+($O124-15)^0.5/8)*CHOOSE(MID($N124,7,1)+1,1,1.25,2)*(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900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t="shared" ca="1" si="36"/>
        <v>0</v>
      </c>
      <c r="U124" t="s">
        <v>92</v>
      </c>
      <c r="V124">
        <v>52687</v>
      </c>
      <c r="W124">
        <v>12</v>
      </c>
      <c r="X124" t="s">
        <v>129</v>
      </c>
      <c r="Z124">
        <v>1200</v>
      </c>
      <c r="AA124" t="str">
        <f t="shared" ca="1" si="37"/>
        <v>uph</v>
      </c>
      <c r="AB124" t="s">
        <v>92</v>
      </c>
      <c r="AC124">
        <v>1779</v>
      </c>
      <c r="AD124">
        <v>9</v>
      </c>
      <c r="AE124" t="s">
        <v>129</v>
      </c>
      <c r="AG124">
        <v>900</v>
      </c>
      <c r="AH124" t="str">
        <f t="shared" si="38"/>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IFERROR(VLOOKUP(AC124,[2]ActorTable!$A:$G,MATCH("이름참고",[2]ActorTable!$1:$1,0),0),"캐릭터없음"),
"")))))</f>
        <v/>
      </c>
      <c r="AJ124">
        <v>1</v>
      </c>
      <c r="AK124"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L124" t="str">
        <f t="shared" ca="1" si="39"/>
        <v>{"dy":13,"sl":2,"tp":"uph","vl":"1779","cn":9,"pt":"GO","pr":900}</v>
      </c>
      <c r="BK124">
        <f ca="1">IF(VLOOKUP($BT124,[1]EquipTable!$1:$1048576,MATCH("업데이트순번",[1]EquipTable!$1:$1,0),0)&lt;=$BN$1,1,0)
*IF(MID(BT124,7,1)="4",0.1,1)</f>
        <v>0.1</v>
      </c>
      <c r="BL124">
        <f ca="1">IF(VLOOKUP($BT124,[1]EquipTable!$1:$1048576,MATCH("업데이트순번",[1]EquipTable!$1:$1,0),0)&lt;=$BN$1,1,0)
*IF(MID(BT124,7,1)="4",0.1,1)
*IF(AND(MID(BT124,7,1)&lt;&gt;"4",OR(MID(BT124,6,1)="6",MID(BT124,6,1)="7")),3,1)</f>
        <v>0.1</v>
      </c>
      <c r="BM124">
        <f ca="1">IF(VLOOKUP($BT124,[1]EquipTable!$1:$1048576,MATCH("업데이트순번",[1]EquipTable!$1:$1,0),0)&lt;=$BN$1,1,0)
*IF(MID(BT124,7,1)="4",0.1,1)
*IF(AND(MID(BT124,7,1)&lt;&gt;"4",MID(BT124,6,1)="8"),4,1)</f>
        <v>0.1</v>
      </c>
      <c r="BN124">
        <f t="shared" ca="1" si="41"/>
        <v>1.3550135501355016E-3</v>
      </c>
      <c r="BO124">
        <f t="shared" ca="1" si="42"/>
        <v>9.4517958412098323E-4</v>
      </c>
      <c r="BP124">
        <f t="shared" ca="1" si="43"/>
        <v>1.0224948875255625E-3</v>
      </c>
      <c r="BQ124">
        <f t="shared" ca="1" si="44"/>
        <v>0.99864498644986299</v>
      </c>
      <c r="BR124">
        <f t="shared" ca="1" si="45"/>
        <v>0.99905482041587934</v>
      </c>
      <c r="BS124">
        <f t="shared" ca="1" si="46"/>
        <v>0.99897750511247396</v>
      </c>
      <c r="BT124" t="str">
        <f ca="1">OFFSET([1]EquipTable!$A$1,ROW()-1,0)</f>
        <v>Equip8402</v>
      </c>
    </row>
    <row r="125" spans="1:72">
      <c r="A125">
        <v>13</v>
      </c>
      <c r="B125">
        <v>3</v>
      </c>
      <c r="C125">
        <f t="shared" si="32"/>
        <v>0</v>
      </c>
      <c r="D125">
        <f t="shared" ca="1" si="52"/>
        <v>4.8571067117216593E-2</v>
      </c>
      <c r="E125">
        <f t="shared" ca="1" si="52"/>
        <v>0.89957463696704876</v>
      </c>
      <c r="F125">
        <f t="shared" ca="1" si="52"/>
        <v>0.20029105345783793</v>
      </c>
      <c r="G125">
        <f t="shared" ca="1" si="52"/>
        <v>0.69520380649349489</v>
      </c>
      <c r="H125">
        <f t="shared" ca="1" si="52"/>
        <v>0.16322584633618886</v>
      </c>
      <c r="I125">
        <f t="shared" ca="1" si="52"/>
        <v>5.7900192339555678E-2</v>
      </c>
      <c r="M125" t="str">
        <f t="shared" ca="1" si="33"/>
        <v>안 지정 캐릭터 PP 영웅등급</v>
      </c>
      <c r="N125">
        <f t="shared" ca="1" si="34"/>
        <v>89957</v>
      </c>
      <c r="O125">
        <f t="shared" ca="1" si="35"/>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캐릭터",IF(ISERROR(FIND("지정 캐릭터 LBP",$M125)),0,1)),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IF($O125&lt;=15,1,1+($O125-15)^0.5/8)*CHOOSE(MID($N125,7,1)+1,1,1.25,2)*(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1400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t="shared" ca="1" si="36"/>
        <v>0</v>
      </c>
      <c r="U125" t="s">
        <v>93</v>
      </c>
      <c r="V125">
        <v>91037</v>
      </c>
      <c r="W125">
        <v>14</v>
      </c>
      <c r="X125" t="s">
        <v>129</v>
      </c>
      <c r="Z125">
        <v>1400</v>
      </c>
      <c r="AA125" t="str">
        <f t="shared" ca="1" si="37"/>
        <v>upn</v>
      </c>
      <c r="AB125" t="s">
        <v>93</v>
      </c>
      <c r="AC125">
        <v>34479</v>
      </c>
      <c r="AD125">
        <v>11</v>
      </c>
      <c r="AE125" t="s">
        <v>129</v>
      </c>
      <c r="AG125">
        <v>1100</v>
      </c>
      <c r="AH125" t="str">
        <f t="shared" si="38"/>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IFERROR(VLOOKUP(AC125,[2]ActorTable!$A:$G,MATCH("이름참고",[2]ActorTable!$1:$1,0),0),"캐릭터없음"),
"")))))</f>
        <v/>
      </c>
      <c r="AJ125">
        <v>1</v>
      </c>
      <c r="AK125"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L125" t="str">
        <f t="shared" ca="1" si="39"/>
        <v>{"dy":13,"sl":3,"tp":"upn","vl":"34479","cn":11,"pt":"GO","pr":1100}</v>
      </c>
      <c r="BK125">
        <f ca="1">IF(VLOOKUP($BT125,[1]EquipTable!$1:$1048576,MATCH("업데이트순번",[1]EquipTable!$1:$1,0),0)&lt;=$BN$1,1,0)
*IF(MID(BT125,7,1)="4",0.1,1)</f>
        <v>0</v>
      </c>
      <c r="BL125">
        <f ca="1">IF(VLOOKUP($BT125,[1]EquipTable!$1:$1048576,MATCH("업데이트순번",[1]EquipTable!$1:$1,0),0)&lt;=$BN$1,1,0)
*IF(MID(BT125,7,1)="4",0.1,1)
*IF(AND(MID(BT125,7,1)&lt;&gt;"4",OR(MID(BT125,6,1)="6",MID(BT125,6,1)="7")),3,1)</f>
        <v>0</v>
      </c>
      <c r="BM125">
        <f ca="1">IF(VLOOKUP($BT125,[1]EquipTable!$1:$1048576,MATCH("업데이트순번",[1]EquipTable!$1:$1,0),0)&lt;=$BN$1,1,0)
*IF(MID(BT125,7,1)="4",0.1,1)
*IF(AND(MID(BT125,7,1)&lt;&gt;"4",MID(BT125,6,1)="8"),4,1)</f>
        <v>0</v>
      </c>
      <c r="BN125">
        <f t="shared" ca="1" si="41"/>
        <v>0</v>
      </c>
      <c r="BO125">
        <f t="shared" ca="1" si="42"/>
        <v>0</v>
      </c>
      <c r="BP125">
        <f t="shared" ca="1" si="43"/>
        <v>0</v>
      </c>
      <c r="BQ125">
        <f t="shared" ca="1" si="44"/>
        <v>0.99999999999999845</v>
      </c>
      <c r="BR125">
        <f t="shared" ca="1" si="45"/>
        <v>1.0000000000000002</v>
      </c>
      <c r="BS125">
        <f t="shared" ca="1" si="46"/>
        <v>0.99999999999999956</v>
      </c>
      <c r="BT125" t="str">
        <f ca="1">OFFSET([1]EquipTable!$A$1,ROW()-1,0)</f>
        <v>Equip8403</v>
      </c>
    </row>
    <row r="126" spans="1:72">
      <c r="A126">
        <v>13</v>
      </c>
      <c r="B126">
        <v>4</v>
      </c>
      <c r="C126">
        <f t="shared" si="32"/>
        <v>0</v>
      </c>
      <c r="D126">
        <f t="shared" ca="1" si="52"/>
        <v>0.56056802012187756</v>
      </c>
      <c r="E126">
        <f t="shared" ca="1" si="52"/>
        <v>0.67416052498903689</v>
      </c>
      <c r="F126">
        <f t="shared" ca="1" si="52"/>
        <v>0.4956883182880274</v>
      </c>
      <c r="G126">
        <f t="shared" ca="1" si="52"/>
        <v>0.55319166872991099</v>
      </c>
      <c r="H126">
        <f t="shared" ca="1" si="52"/>
        <v>0.44174624301439258</v>
      </c>
      <c r="I126">
        <f t="shared" ca="1" si="52"/>
        <v>0.75410041653766202</v>
      </c>
      <c r="M126" t="str">
        <f t="shared" ca="1" si="33"/>
        <v>안 지정 캐릭터 PP 일반등급</v>
      </c>
      <c r="N126">
        <f t="shared" ca="1" si="34"/>
        <v>67416</v>
      </c>
      <c r="O126">
        <f t="shared" ca="1" si="35"/>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캐릭터",IF(ISERROR(FIND("지정 캐릭터 LBP",$M126)),0,1)),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IF($O126&lt;=15,1,1+($O126-15)^0.5/8)*CHOOSE(MID($N126,7,1)+1,1,1.25,2)*(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1300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t="shared" ca="1" si="36"/>
        <v>0</v>
      </c>
      <c r="U126" t="s">
        <v>93</v>
      </c>
      <c r="V126">
        <v>23542</v>
      </c>
      <c r="W126">
        <v>10</v>
      </c>
      <c r="X126" t="s">
        <v>129</v>
      </c>
      <c r="Z126">
        <v>1000</v>
      </c>
      <c r="AA126" t="str">
        <f t="shared" ca="1" si="37"/>
        <v>upn</v>
      </c>
      <c r="AB126" t="s">
        <v>93</v>
      </c>
      <c r="AC126">
        <v>30428</v>
      </c>
      <c r="AD126">
        <v>10</v>
      </c>
      <c r="AE126" t="s">
        <v>129</v>
      </c>
      <c r="AG126">
        <v>1000</v>
      </c>
      <c r="AH126" t="str">
        <f t="shared" si="38"/>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IFERROR(VLOOKUP(AC126,[2]ActorTable!$A:$G,MATCH("이름참고",[2]ActorTable!$1:$1,0),0),"캐릭터없음"),
"")))))</f>
        <v/>
      </c>
      <c r="AJ126">
        <v>1</v>
      </c>
      <c r="AK126"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L126" t="str">
        <f t="shared" ca="1" si="39"/>
        <v>{"dy":13,"sl":4,"tp":"upn","vl":"30428","cn":10,"pt":"GO","pr":1000}</v>
      </c>
      <c r="BK126">
        <f ca="1">IF(VLOOKUP($BT126,[1]EquipTable!$1:$1048576,MATCH("업데이트순번",[1]EquipTable!$1:$1,0),0)&lt;=$BN$1,1,0)
*IF(MID(BT126,7,1)="4",0.1,1)</f>
        <v>0</v>
      </c>
      <c r="BL126">
        <f ca="1">IF(VLOOKUP($BT126,[1]EquipTable!$1:$1048576,MATCH("업데이트순번",[1]EquipTable!$1:$1,0),0)&lt;=$BN$1,1,0)
*IF(MID(BT126,7,1)="4",0.1,1)
*IF(AND(MID(BT126,7,1)&lt;&gt;"4",OR(MID(BT126,6,1)="6",MID(BT126,6,1)="7")),3,1)</f>
        <v>0</v>
      </c>
      <c r="BM126">
        <f ca="1">IF(VLOOKUP($BT126,[1]EquipTable!$1:$1048576,MATCH("업데이트순번",[1]EquipTable!$1:$1,0),0)&lt;=$BN$1,1,0)
*IF(MID(BT126,7,1)="4",0.1,1)
*IF(AND(MID(BT126,7,1)&lt;&gt;"4",MID(BT126,6,1)="8"),4,1)</f>
        <v>0</v>
      </c>
      <c r="BN126">
        <f t="shared" ca="1" si="41"/>
        <v>0</v>
      </c>
      <c r="BO126">
        <f t="shared" ca="1" si="42"/>
        <v>0</v>
      </c>
      <c r="BP126">
        <f t="shared" ca="1" si="43"/>
        <v>0</v>
      </c>
      <c r="BQ126">
        <f t="shared" ca="1" si="44"/>
        <v>0.99999999999999845</v>
      </c>
      <c r="BR126">
        <f t="shared" ca="1" si="45"/>
        <v>1.0000000000000002</v>
      </c>
      <c r="BS126">
        <f t="shared" ca="1" si="46"/>
        <v>0.99999999999999956</v>
      </c>
      <c r="BT126" t="str">
        <f ca="1">OFFSET([1]EquipTable!$A$1,ROW()-1,0)</f>
        <v>Equip8404</v>
      </c>
    </row>
    <row r="127" spans="1:72">
      <c r="A127">
        <v>13</v>
      </c>
      <c r="B127">
        <v>5</v>
      </c>
      <c r="C127">
        <f t="shared" si="32"/>
        <v>0</v>
      </c>
      <c r="D127">
        <f t="shared" ca="1" si="52"/>
        <v>9.640615204028502E-2</v>
      </c>
      <c r="E127">
        <f t="shared" ca="1" si="52"/>
        <v>1.9122624828196488E-2</v>
      </c>
      <c r="F127">
        <f t="shared" ca="1" si="52"/>
        <v>5.341316914603611E-2</v>
      </c>
      <c r="G127">
        <f t="shared" ca="1" si="52"/>
        <v>0.19082289227669924</v>
      </c>
      <c r="H127">
        <f t="shared" ca="1" si="52"/>
        <v>2.9495448893818832E-2</v>
      </c>
      <c r="I127">
        <f t="shared" ca="1" si="52"/>
        <v>0.29295368318321013</v>
      </c>
      <c r="M127" t="str">
        <f t="shared" ca="1" si="33"/>
        <v>지정 장비</v>
      </c>
      <c r="N127" t="str">
        <f t="shared" ca="1" si="34"/>
        <v>Equip0002</v>
      </c>
      <c r="O127">
        <f t="shared" ca="1" si="35"/>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캐릭터",IF(ISERROR(FIND("지정 캐릭터 LBP",$M127)),0,1)),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IF($O127&lt;=15,1,1+($O127-15)^0.5/8)*CHOOSE(MID($N127,7,1)+1,1,1.25,2)*(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700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t="shared" ca="1" si="36"/>
        <v>0</v>
      </c>
      <c r="U127" t="s">
        <v>83</v>
      </c>
      <c r="V127" t="s">
        <v>220</v>
      </c>
      <c r="W127">
        <v>1</v>
      </c>
      <c r="X127" t="s">
        <v>129</v>
      </c>
      <c r="Z127">
        <v>3500</v>
      </c>
      <c r="AA127" t="str">
        <f t="shared" ca="1" si="37"/>
        <v>fe</v>
      </c>
      <c r="AB127" t="s">
        <v>83</v>
      </c>
      <c r="AC127" t="s">
        <v>184</v>
      </c>
      <c r="AD127">
        <v>1</v>
      </c>
      <c r="AE127" t="s">
        <v>129</v>
      </c>
      <c r="AG127">
        <v>22000</v>
      </c>
      <c r="AH127" t="str">
        <f t="shared" si="38"/>
        <v/>
      </c>
      <c r="AI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IFERROR(VLOOKUP(AC127,[2]ActorTable!$A:$G,MATCH("이름참고",[2]ActorTable!$1:$1,0),0),"캐릭터없음"),
"")))))</f>
        <v>꽃잎 샷건</v>
      </c>
      <c r="AJ127">
        <v>1</v>
      </c>
      <c r="AK127"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L127" t="str">
        <f t="shared" ca="1" si="39"/>
        <v>{"dy":13,"sl":5,"tp":"fe","vl":"Equip6302","cn":1,"pt":"GO","pr":22000}</v>
      </c>
      <c r="BK127">
        <f ca="1">IF(VLOOKUP($BT127,[1]EquipTable!$1:$1048576,MATCH("업데이트순번",[1]EquipTable!$1:$1,0),0)&lt;=$BN$1,1,0)
*IF(MID(BT127,7,1)="4",0.1,1)</f>
        <v>0</v>
      </c>
      <c r="BL127">
        <f ca="1">IF(VLOOKUP($BT127,[1]EquipTable!$1:$1048576,MATCH("업데이트순번",[1]EquipTable!$1:$1,0),0)&lt;=$BN$1,1,0)
*IF(MID(BT127,7,1)="4",0.1,1)
*IF(AND(MID(BT127,7,1)&lt;&gt;"4",OR(MID(BT127,6,1)="6",MID(BT127,6,1)="7")),3,1)</f>
        <v>0</v>
      </c>
      <c r="BM127">
        <f ca="1">IF(VLOOKUP($BT127,[1]EquipTable!$1:$1048576,MATCH("업데이트순번",[1]EquipTable!$1:$1,0),0)&lt;=$BN$1,1,0)
*IF(MID(BT127,7,1)="4",0.1,1)
*IF(AND(MID(BT127,7,1)&lt;&gt;"4",MID(BT127,6,1)="8"),4,1)</f>
        <v>0</v>
      </c>
      <c r="BN127">
        <f t="shared" ca="1" si="41"/>
        <v>0</v>
      </c>
      <c r="BO127">
        <f t="shared" ca="1" si="42"/>
        <v>0</v>
      </c>
      <c r="BP127">
        <f t="shared" ca="1" si="43"/>
        <v>0</v>
      </c>
      <c r="BQ127">
        <f t="shared" ca="1" si="44"/>
        <v>0.99999999999999845</v>
      </c>
      <c r="BR127">
        <f t="shared" ca="1" si="45"/>
        <v>1.0000000000000002</v>
      </c>
      <c r="BS127">
        <f t="shared" ca="1" si="46"/>
        <v>0.99999999999999956</v>
      </c>
      <c r="BT127" t="str">
        <f ca="1">OFFSET([1]EquipTable!$A$1,ROW()-1,0)</f>
        <v>Equip8405</v>
      </c>
    </row>
    <row r="128" spans="1:72">
      <c r="A128">
        <v>13</v>
      </c>
      <c r="B128">
        <v>6</v>
      </c>
      <c r="C128">
        <f t="shared" si="32"/>
        <v>0</v>
      </c>
      <c r="D128">
        <f t="shared" ca="1" si="52"/>
        <v>0.75211455492640888</v>
      </c>
      <c r="E128">
        <f t="shared" ca="1" si="52"/>
        <v>0.91110474806259523</v>
      </c>
      <c r="F128">
        <f t="shared" ca="1" si="52"/>
        <v>0.59408651351508746</v>
      </c>
      <c r="G128">
        <f t="shared" ca="1" si="52"/>
        <v>0.14407355911129005</v>
      </c>
      <c r="H128">
        <f t="shared" ca="1" si="52"/>
        <v>0.8173026600363984</v>
      </c>
      <c r="I128">
        <f t="shared" ca="1" si="52"/>
        <v>0.89510919524114974</v>
      </c>
      <c r="M128" t="str">
        <f t="shared" ca="1" si="33"/>
        <v>지정 장비</v>
      </c>
      <c r="N128" t="str">
        <f t="shared" ca="1" si="34"/>
        <v>Equip7302</v>
      </c>
      <c r="O128">
        <f t="shared" ca="1" si="35"/>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캐릭터",IF(ISERROR(FIND("지정 캐릭터 LBP",$M128)),0,1)),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IF($O128&lt;=15,1,1+($O128-15)^0.5/8)*CHOOSE(MID($N128,7,1)+1,1,1.25,2)*(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37</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t="shared" ca="1" si="36"/>
        <v>0</v>
      </c>
      <c r="U128" t="s">
        <v>83</v>
      </c>
      <c r="V128" t="s">
        <v>289</v>
      </c>
      <c r="W128">
        <v>1</v>
      </c>
      <c r="X128" t="s">
        <v>133</v>
      </c>
      <c r="Z128">
        <v>33</v>
      </c>
      <c r="AA128" t="str">
        <f t="shared" ca="1" si="37"/>
        <v>fe</v>
      </c>
      <c r="AB128" t="s">
        <v>83</v>
      </c>
      <c r="AC128" t="s">
        <v>269</v>
      </c>
      <c r="AD128">
        <v>1</v>
      </c>
      <c r="AE128" t="s">
        <v>133</v>
      </c>
      <c r="AG128">
        <v>10</v>
      </c>
      <c r="AH128" t="str">
        <f t="shared" si="38"/>
        <v/>
      </c>
      <c r="AI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IFERROR(VLOOKUP(AC128,[2]ActorTable!$A:$G,MATCH("이름참고",[2]ActorTable!$1:$1,0),0),"캐릭터없음"),
"")))))</f>
        <v>위장용 세검</v>
      </c>
      <c r="AJ128">
        <v>1</v>
      </c>
      <c r="AK128"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L128" t="str">
        <f t="shared" ca="1" si="39"/>
        <v>{"dy":13,"sl":6,"tp":"fe","vl":"Equip1301","cn":1,"pt":"DI","pr":10}</v>
      </c>
      <c r="BK128">
        <f ca="1">IF(VLOOKUP($BT128,[1]EquipTable!$1:$1048576,MATCH("업데이트순번",[1]EquipTable!$1:$1,0),0)&lt;=$BN$1,1,0)
*IF(MID(BT128,7,1)="4",0.1,1)</f>
        <v>0</v>
      </c>
      <c r="BL128">
        <f ca="1">IF(VLOOKUP($BT128,[1]EquipTable!$1:$1048576,MATCH("업데이트순번",[1]EquipTable!$1:$1,0),0)&lt;=$BN$1,1,0)
*IF(MID(BT128,7,1)="4",0.1,1)
*IF(AND(MID(BT128,7,1)&lt;&gt;"4",OR(MID(BT128,6,1)="6",MID(BT128,6,1)="7")),3,1)</f>
        <v>0</v>
      </c>
      <c r="BM128">
        <f ca="1">IF(VLOOKUP($BT128,[1]EquipTable!$1:$1048576,MATCH("업데이트순번",[1]EquipTable!$1:$1,0),0)&lt;=$BN$1,1,0)
*IF(MID(BT128,7,1)="4",0.1,1)
*IF(AND(MID(BT128,7,1)&lt;&gt;"4",MID(BT128,6,1)="8"),4,1)</f>
        <v>0</v>
      </c>
      <c r="BN128">
        <f t="shared" ca="1" si="41"/>
        <v>0</v>
      </c>
      <c r="BO128">
        <f t="shared" ca="1" si="42"/>
        <v>0</v>
      </c>
      <c r="BP128">
        <f t="shared" ca="1" si="43"/>
        <v>0</v>
      </c>
      <c r="BQ128">
        <f t="shared" ca="1" si="44"/>
        <v>0.99999999999999845</v>
      </c>
      <c r="BR128">
        <f t="shared" ca="1" si="45"/>
        <v>1.0000000000000002</v>
      </c>
      <c r="BS128">
        <f t="shared" ca="1" si="46"/>
        <v>0.99999999999999956</v>
      </c>
      <c r="BT128" t="str">
        <f ca="1">OFFSET([1]EquipTable!$A$1,ROW()-1,0)</f>
        <v>후보</v>
      </c>
    </row>
    <row r="129" spans="1:38">
      <c r="A129">
        <v>13</v>
      </c>
      <c r="B129">
        <v>7</v>
      </c>
      <c r="C129">
        <f t="shared" si="32"/>
        <v>0</v>
      </c>
      <c r="D129">
        <f t="shared" ca="1" si="52"/>
        <v>0.34600130556871278</v>
      </c>
      <c r="E129">
        <f t="shared" ca="1" si="52"/>
        <v>0.5938431266464822</v>
      </c>
      <c r="F129">
        <f t="shared" ca="1" si="52"/>
        <v>0.39774449602343598</v>
      </c>
      <c r="G129">
        <f t="shared" ca="1" si="52"/>
        <v>0.38458396445425458</v>
      </c>
      <c r="H129">
        <f t="shared" ca="1" si="52"/>
        <v>0.60525495657261019</v>
      </c>
      <c r="I129">
        <f t="shared" ca="1" si="52"/>
        <v>0.68158668730358807</v>
      </c>
      <c r="M129" t="str">
        <f t="shared" ca="1" si="33"/>
        <v>지정 장비</v>
      </c>
      <c r="N129" t="str">
        <f t="shared" ca="1" si="34"/>
        <v>Equip7001</v>
      </c>
      <c r="O129">
        <f t="shared" ca="1" si="35"/>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캐릭터",IF(ISERROR(FIND("지정 캐릭터 LBP",$M129)),0,1)),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IF($O129&lt;=15,1,1+($O129-15)^0.5/8)*CHOOSE(MID($N129,7,1)+1,1,1.25,2)*(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2100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t="shared" ca="1" si="36"/>
        <v>0</v>
      </c>
      <c r="U129" t="s">
        <v>83</v>
      </c>
      <c r="V129" t="s">
        <v>287</v>
      </c>
      <c r="W129">
        <v>1</v>
      </c>
      <c r="X129" t="s">
        <v>129</v>
      </c>
      <c r="Z129">
        <v>1400</v>
      </c>
      <c r="AA129" t="str">
        <f t="shared" ca="1" si="37"/>
        <v>fe</v>
      </c>
      <c r="AB129" t="s">
        <v>83</v>
      </c>
      <c r="AC129" t="s">
        <v>272</v>
      </c>
      <c r="AD129">
        <v>1</v>
      </c>
      <c r="AE129" t="s">
        <v>129</v>
      </c>
      <c r="AG129">
        <v>800</v>
      </c>
      <c r="AH129" t="str">
        <f t="shared" si="38"/>
        <v/>
      </c>
      <c r="AI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IFERROR(VLOOKUP(AC129,[2]ActorTable!$A:$G,MATCH("이름참고",[2]ActorTable!$1:$1,0),0),"캐릭터없음"),
"")))))</f>
        <v>떠오르는 태양의 지팡이</v>
      </c>
      <c r="AJ129">
        <v>1</v>
      </c>
      <c r="AK129"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L129" t="str">
        <f t="shared" ca="1" si="39"/>
        <v>{"dy":13,"sl":7,"tp":"fe","vl":"Equip3002","cn":1,"pt":"GO","pr":800}</v>
      </c>
    </row>
    <row r="130" spans="1:38">
      <c r="A130">
        <v>13</v>
      </c>
      <c r="B130">
        <v>8</v>
      </c>
      <c r="C130">
        <f t="shared" ref="C130:C193" si="53">IF(B130&lt;=9,0,
IF(B130=10,1,2))</f>
        <v>0</v>
      </c>
      <c r="D130">
        <f t="shared" ca="1" si="52"/>
        <v>0.97715805071174022</v>
      </c>
      <c r="E130">
        <f t="shared" ca="1" si="52"/>
        <v>6.5094333051659903E-2</v>
      </c>
      <c r="F130">
        <f t="shared" ca="1" si="52"/>
        <v>0.58673906486088356</v>
      </c>
      <c r="G130">
        <f t="shared" ca="1" si="52"/>
        <v>0.67355968131236721</v>
      </c>
      <c r="H130">
        <f t="shared" ca="1" si="52"/>
        <v>0.38897124291922258</v>
      </c>
      <c r="I130">
        <f t="shared" ca="1" si="52"/>
        <v>0.29784524374262544</v>
      </c>
      <c r="M130" t="str">
        <f t="shared" ref="M130:M193" ca="1" si="54">IF(LEN(J130)&lt;&gt;0,J130,VLOOKUP(D130+$B130,$BH:$BI,MATCH($BI$1,$BH$1:$BI$1,0),1))</f>
        <v>삭제</v>
      </c>
      <c r="N130" t="str">
        <f t="shared" ref="N130:N193" ca="1" si="55">IF(LEN(K130)&lt;&gt;0,
  IF(LEN($J130)=0,"두 칸 모두 입력",
  IF($J130="지정 장비",K130,INDEX($BY:$BY,MATCH(K130,$BZ:$BZ,0)))),
IF($M130="삭제","삭제",
IF($M130="지정 장비",VLOOKUP($E130,OFFSET($BQ:$BT,0,IF($B130=6,1,IF($B130=7,2,0))),MATCH($BT$1,OFFSET($BQ$1:$BT$1,0,IF($B130=6,1,IF($B130=7,2,0))),0),1),
IF(OR($M130="캐릭터 상자 일반등급",$M130="캐릭터 상자 영웅등급"),"삭제",
IF(OR($M130="지정 캐릭터",$M130="지정 캐릭터 PP",IF(ISERROR(FIND("지정 캐릭터 LBP",$M130)),0,1)),
  IF(AND(OR($B130=10,$B130=11),$M130=OFFSET($M130,-1,0)),OFFSET(N130,-1,0),VLOOKUP($E130,$BX:$BY,MATCH($BY$1,$BX$1:$BY$1,0),1)),
IF(OR($M130="안 지정 캐릭터 영웅등급",$M130="안 지정 캐릭터 PP 일반등급",$M130="안 지정 캐릭터 PP 영웅등급"),
  IF(AND(OR($B130=10,$B130=11),$M130=OFFSET($M130,-1,0)),OFFSET(N130,-1,0),INT($E130*100000)),
"그외없음"))))))</f>
        <v>삭제</v>
      </c>
      <c r="O130" t="str">
        <f t="shared" ref="O130:O193" ca="1" si="56">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VLOOKUP($M130,$AN:$AZ,MATCH($AV$1,$AN$1:$AZ$1,0),0)+INT($E130*(VLOOKUP($M130,$AN:$AZ,MATCH($AW$1,$AN$1:$AZ$1,0),0)-VLOOKUP($M130,$AN:$AZ,MATCH($AV$1,$AN$1:$AZ$1,0),0)+1))),
IF(OR($M130="안 지정 캐릭터 PP 일반등급",$M130="안 지정 캐릭터 PP 영웅등급"),
  IF(AND(OR($B130=10,$B130=11),$M130=OFFSET($M130,-1,0)),OFFSET(O130,-1,0),
    VLOOKUP($M130,$AN:$AZ,MATCH($AV$1,$AN$1:$AZ$1,0),0)+INT($E130*(VLOOKUP($M130,$AN:$AZ,MATCH($AW$1,$AN$1:$AZ$1,0),0)-VLOOKUP($M130,$AN:$AZ,MATCH($AV$1,$AN$1:$AZ$1,0),0)+1))),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캐릭터",IF(ISERROR(FIND("지정 캐릭터 LBP",$M130)),0,1)),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IF($O130&lt;=15,1,1+($O130-15)^0.5/8)*CHOOSE(MID($N130,7,1)+1,1,1.25,2)*(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삭제</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t="shared" ref="T130:T193" ca="1" si="57">IF(OR(ISNUMBER(N130),N130="삭제"),0,
IF(LEFT(N130,5)="Equip",IF(MID(N130,7,1)="4",1,0),
IF(LEFT(N130,5)="Actor",IF(MID(N130,7,1)="2",1,0),
"그외없음")))</f>
        <v>0</v>
      </c>
      <c r="AA130" t="str">
        <f t="shared" ref="AA130:AA193" ca="1" si="58">IF(ISBLANK(AB130),"",
VLOOKUP(AB130,OFFSET(INDIRECT("$A:$B"),0,MATCH(AB$1&amp;"_Verify",INDIRECT("$1:$1"),0)-1),2,0)
)</f>
        <v/>
      </c>
      <c r="AH130" t="str">
        <f t="shared" ref="AH130:AH193" si="59">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IFERROR(VLOOKUP(AC130,[2]ActorTable!$A:$G,MATCH("이름참고",[2]ActorTable!$1:$1,0),0),"캐릭터없음"),
"")))))</f>
        <v/>
      </c>
      <c r="AJ130">
        <v>1</v>
      </c>
      <c r="AK130" t="str">
        <f t="shared" ca="1" si="4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L130" t="str">
        <f t="shared" ref="AL130:AL193" ca="1" si="60">IF(AJ130&lt;&gt;1,"",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38">
      <c r="A131">
        <v>13</v>
      </c>
      <c r="B131">
        <v>9</v>
      </c>
      <c r="C131">
        <f t="shared" si="53"/>
        <v>0</v>
      </c>
      <c r="D131">
        <f t="shared" ca="1" si="52"/>
        <v>0.27312945511157261</v>
      </c>
      <c r="E131">
        <f t="shared" ca="1" si="52"/>
        <v>0.63167906012996977</v>
      </c>
      <c r="F131">
        <f t="shared" ca="1" si="52"/>
        <v>0.90851316480379385</v>
      </c>
      <c r="G131">
        <f t="shared" ca="1" si="52"/>
        <v>0.66711944372707099</v>
      </c>
      <c r="H131">
        <f t="shared" ca="1" si="52"/>
        <v>0.21225557712995025</v>
      </c>
      <c r="I131">
        <f t="shared" ca="1" si="52"/>
        <v>0.10656387298330516</v>
      </c>
      <c r="M131" t="str">
        <f t="shared" ca="1" si="54"/>
        <v>삭제</v>
      </c>
      <c r="N131" t="str">
        <f t="shared" ca="1" si="55"/>
        <v>삭제</v>
      </c>
      <c r="O131" t="str">
        <f t="shared" ca="1" si="56"/>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캐릭터",IF(ISERROR(FIND("지정 캐릭터 LBP",$M131)),0,1)),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IF($O131&lt;=15,1,1+($O131-15)^0.5/8)*CHOOSE(MID($N131,7,1)+1,1,1.25,2)*(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삭제</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t="shared" ca="1" si="57"/>
        <v>0</v>
      </c>
      <c r="AA131" t="str">
        <f t="shared" ca="1" si="58"/>
        <v/>
      </c>
      <c r="AH131" t="str">
        <f t="shared" si="59"/>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IFERROR(VLOOKUP(AC131,[2]ActorTable!$A:$G,MATCH("이름참고",[2]ActorTable!$1:$1,0),0),"캐릭터없음"),
"")))))</f>
        <v/>
      </c>
      <c r="AJ131">
        <v>1</v>
      </c>
      <c r="AK131" t="str">
        <f t="shared" ref="AK131:AK194" ca="1" si="61">AK130&amp;IF(LEN(AL131)=0,"",","&amp;AL131)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L131" t="str">
        <f t="shared" ca="1" si="60"/>
        <v>{"dy":13,"sl":9}</v>
      </c>
    </row>
    <row r="132" spans="1:38">
      <c r="A132">
        <v>14</v>
      </c>
      <c r="B132">
        <v>0</v>
      </c>
      <c r="C132">
        <f t="shared" si="53"/>
        <v>0</v>
      </c>
      <c r="D132">
        <f t="shared" ref="D132:I141" ca="1" si="62">RAND()</f>
        <v>0.99561727953427615</v>
      </c>
      <c r="E132">
        <f t="shared" ca="1" si="62"/>
        <v>0.11156808949456964</v>
      </c>
      <c r="F132">
        <f t="shared" ca="1" si="62"/>
        <v>0.77491285983115754</v>
      </c>
      <c r="G132">
        <f t="shared" ca="1" si="62"/>
        <v>0.79414698682236506</v>
      </c>
      <c r="H132">
        <f t="shared" ca="1" si="62"/>
        <v>7.0433762643314912E-3</v>
      </c>
      <c r="I132">
        <f t="shared" ca="1" si="62"/>
        <v>0.73403936111264612</v>
      </c>
      <c r="M132" t="str">
        <f t="shared" ca="1" si="54"/>
        <v>캐릭터 상자 영웅등급</v>
      </c>
      <c r="N132" t="str">
        <f t="shared" ca="1" si="55"/>
        <v>삭제</v>
      </c>
      <c r="O132">
        <f t="shared" ca="1" si="56"/>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캐릭터",IF(ISERROR(FIND("지정 캐릭터 LBP",$M132)),0,1)),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IF($O132&lt;=15,1,1+($O132-15)^0.5/8)*CHOOSE(MID($N132,7,1)+1,1,1.25,2)*(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149</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t="shared" ca="1" si="57"/>
        <v>0</v>
      </c>
      <c r="U132" t="s">
        <v>83</v>
      </c>
      <c r="V132" t="s">
        <v>103</v>
      </c>
      <c r="W132">
        <v>1</v>
      </c>
      <c r="X132" t="s">
        <v>129</v>
      </c>
      <c r="Z132">
        <v>7000</v>
      </c>
      <c r="AA132" t="str">
        <f t="shared" ca="1" si="58"/>
        <v>fe</v>
      </c>
      <c r="AB132" t="s">
        <v>83</v>
      </c>
      <c r="AC132" t="s">
        <v>184</v>
      </c>
      <c r="AD132">
        <v>1</v>
      </c>
      <c r="AE132" t="s">
        <v>129</v>
      </c>
      <c r="AG132">
        <v>22000</v>
      </c>
      <c r="AH132" t="str">
        <f t="shared" si="59"/>
        <v/>
      </c>
      <c r="AI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IFERROR(VLOOKUP(AC132,[2]ActorTable!$A:$G,MATCH("이름참고",[2]ActorTable!$1:$1,0),0),"캐릭터없음"),
"")))))</f>
        <v>꽃잎 샷건</v>
      </c>
      <c r="AJ132">
        <v>1</v>
      </c>
      <c r="AK13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L132" t="str">
        <f t="shared" ca="1" si="60"/>
        <v>{"dy":14,"sl":0,"tp":"fe","vl":"Equip6302","cn":1,"pt":"GO","pr":22000}</v>
      </c>
    </row>
    <row r="133" spans="1:38">
      <c r="A133">
        <v>14</v>
      </c>
      <c r="B133">
        <v>1</v>
      </c>
      <c r="C133">
        <f t="shared" si="53"/>
        <v>0</v>
      </c>
      <c r="D133">
        <f t="shared" ca="1" si="62"/>
        <v>0.85574811652010263</v>
      </c>
      <c r="E133">
        <f t="shared" ca="1" si="62"/>
        <v>0.14958952824169824</v>
      </c>
      <c r="F133">
        <f t="shared" ca="1" si="62"/>
        <v>0.64097257758080251</v>
      </c>
      <c r="G133">
        <f t="shared" ca="1" si="62"/>
        <v>0.33785964232254018</v>
      </c>
      <c r="H133">
        <f t="shared" ca="1" si="62"/>
        <v>0.35294015704773507</v>
      </c>
      <c r="I133">
        <f t="shared" ca="1" si="62"/>
        <v>0.21492044955349909</v>
      </c>
      <c r="M133" t="str">
        <f t="shared" ca="1" si="54"/>
        <v>지정 장비</v>
      </c>
      <c r="N133" t="str">
        <f t="shared" ca="1" si="55"/>
        <v>Equip1101</v>
      </c>
      <c r="O133">
        <f t="shared" ca="1" si="56"/>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캐릭터",IF(ISERROR(FIND("지정 캐릭터 LBP",$M133)),0,1)),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IF($O133&lt;=15,1,1+($O133-15)^0.5/8)*CHOOSE(MID($N133,7,1)+1,1,1.25,2)*(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1100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t="shared" ca="1" si="57"/>
        <v>0</v>
      </c>
      <c r="U133" t="s">
        <v>83</v>
      </c>
      <c r="V133" t="s">
        <v>192</v>
      </c>
      <c r="W133">
        <v>1</v>
      </c>
      <c r="X133" t="s">
        <v>133</v>
      </c>
      <c r="Z133">
        <v>96</v>
      </c>
      <c r="AA133" t="str">
        <f t="shared" ca="1" si="58"/>
        <v>fe</v>
      </c>
      <c r="AB133" t="s">
        <v>83</v>
      </c>
      <c r="AC133" t="s">
        <v>277</v>
      </c>
      <c r="AD133">
        <v>1</v>
      </c>
      <c r="AE133" t="s">
        <v>133</v>
      </c>
      <c r="AG133">
        <v>5</v>
      </c>
      <c r="AH133" t="str">
        <f t="shared" si="59"/>
        <v/>
      </c>
      <c r="AI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IFERROR(VLOOKUP(AC133,[2]ActorTable!$A:$G,MATCH("이름참고",[2]ActorTable!$1:$1,0),0),"캐릭터없음"),
"")))))</f>
        <v>빛을 가둔 수정 지팡이</v>
      </c>
      <c r="AJ133">
        <v>1</v>
      </c>
      <c r="AK13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L133" t="str">
        <f t="shared" ca="1" si="60"/>
        <v>{"dy":14,"sl":1,"tp":"fe","vl":"Equip3201","cn":1,"pt":"DI","pr":5}</v>
      </c>
    </row>
    <row r="134" spans="1:38">
      <c r="A134">
        <v>14</v>
      </c>
      <c r="B134">
        <v>2</v>
      </c>
      <c r="C134">
        <f t="shared" si="53"/>
        <v>0</v>
      </c>
      <c r="D134">
        <f t="shared" ca="1" si="62"/>
        <v>0.62772055762560341</v>
      </c>
      <c r="E134">
        <f t="shared" ca="1" si="62"/>
        <v>0.45781899275109694</v>
      </c>
      <c r="F134">
        <f t="shared" ca="1" si="62"/>
        <v>4.1415780792647183E-2</v>
      </c>
      <c r="G134">
        <f t="shared" ca="1" si="62"/>
        <v>0.91409922802360177</v>
      </c>
      <c r="H134">
        <f t="shared" ca="1" si="62"/>
        <v>3.5142946087506011E-2</v>
      </c>
      <c r="I134">
        <f t="shared" ca="1" si="62"/>
        <v>0.1118407037016268</v>
      </c>
      <c r="M134" t="str">
        <f t="shared" ca="1" si="54"/>
        <v>안 지정 캐릭터 PP 영웅등급</v>
      </c>
      <c r="N134">
        <f t="shared" ca="1" si="55"/>
        <v>45781</v>
      </c>
      <c r="O134">
        <f t="shared" ca="1" si="56"/>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캐릭터",IF(ISERROR(FIND("지정 캐릭터 LBP",$M134)),0,1)),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IF($O134&lt;=15,1,1+($O134-15)^0.5/8)*CHOOSE(MID($N134,7,1)+1,1,1.25,2)*(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1100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t="shared" ca="1" si="57"/>
        <v>0</v>
      </c>
      <c r="U134" t="s">
        <v>92</v>
      </c>
      <c r="V134">
        <v>6512</v>
      </c>
      <c r="W134">
        <v>9</v>
      </c>
      <c r="X134" t="s">
        <v>129</v>
      </c>
      <c r="Z134">
        <v>900</v>
      </c>
      <c r="AA134" t="str">
        <f t="shared" ca="1" si="58"/>
        <v>uph</v>
      </c>
      <c r="AB134" t="s">
        <v>92</v>
      </c>
      <c r="AC134">
        <v>9878</v>
      </c>
      <c r="AD134">
        <v>9</v>
      </c>
      <c r="AE134" t="s">
        <v>129</v>
      </c>
      <c r="AG134">
        <v>900</v>
      </c>
      <c r="AH134" t="str">
        <f t="shared" si="59"/>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IFERROR(VLOOKUP(AC134,[2]ActorTable!$A:$G,MATCH("이름참고",[2]ActorTable!$1:$1,0),0),"캐릭터없음"),
"")))))</f>
        <v/>
      </c>
      <c r="AJ134">
        <v>1</v>
      </c>
      <c r="AK13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L134" t="str">
        <f t="shared" ca="1" si="60"/>
        <v>{"dy":14,"sl":2,"tp":"uph","vl":"9878","cn":9,"pt":"GO","pr":900}</v>
      </c>
    </row>
    <row r="135" spans="1:38">
      <c r="A135">
        <v>14</v>
      </c>
      <c r="B135">
        <v>3</v>
      </c>
      <c r="C135">
        <f t="shared" si="53"/>
        <v>0</v>
      </c>
      <c r="D135">
        <f t="shared" ca="1" si="62"/>
        <v>0.87834029352701171</v>
      </c>
      <c r="E135">
        <f t="shared" ca="1" si="62"/>
        <v>0.78147649619159187</v>
      </c>
      <c r="F135">
        <f t="shared" ca="1" si="62"/>
        <v>0.80141117991191468</v>
      </c>
      <c r="G135">
        <f t="shared" ca="1" si="62"/>
        <v>0.60667556277552459</v>
      </c>
      <c r="H135">
        <f t="shared" ca="1" si="62"/>
        <v>0.20377393472116112</v>
      </c>
      <c r="I135">
        <f t="shared" ca="1" si="62"/>
        <v>0.20572078379506775</v>
      </c>
      <c r="M135" t="str">
        <f t="shared" ca="1" si="54"/>
        <v>안 지정 캐릭터 PP 일반등급</v>
      </c>
      <c r="N135">
        <f t="shared" ca="1" si="55"/>
        <v>78147</v>
      </c>
      <c r="O135">
        <f t="shared" ca="1" si="56"/>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캐릭터",IF(ISERROR(FIND("지정 캐릭터 LBP",$M135)),0,1)),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IF($O135&lt;=15,1,1+($O135-15)^0.5/8)*CHOOSE(MID($N135,7,1)+1,1,1.25,2)*(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1300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t="shared" ca="1" si="57"/>
        <v>0</v>
      </c>
      <c r="U135" t="s">
        <v>93</v>
      </c>
      <c r="V135">
        <v>75586</v>
      </c>
      <c r="W135">
        <v>13</v>
      </c>
      <c r="X135" t="s">
        <v>129</v>
      </c>
      <c r="Z135">
        <v>1300</v>
      </c>
      <c r="AA135" t="str">
        <f t="shared" ca="1" si="58"/>
        <v>upn</v>
      </c>
      <c r="AB135" t="s">
        <v>93</v>
      </c>
      <c r="AC135">
        <v>56220</v>
      </c>
      <c r="AD135">
        <v>12</v>
      </c>
      <c r="AE135" t="s">
        <v>129</v>
      </c>
      <c r="AG135">
        <v>1200</v>
      </c>
      <c r="AH135" t="str">
        <f t="shared" si="59"/>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IFERROR(VLOOKUP(AC135,[2]ActorTable!$A:$G,MATCH("이름참고",[2]ActorTable!$1:$1,0),0),"캐릭터없음"),
"")))))</f>
        <v/>
      </c>
      <c r="AJ135">
        <v>1</v>
      </c>
      <c r="AK13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L135" t="str">
        <f t="shared" ca="1" si="60"/>
        <v>{"dy":14,"sl":3,"tp":"upn","vl":"56220","cn":12,"pt":"GO","pr":1200}</v>
      </c>
    </row>
    <row r="136" spans="1:38">
      <c r="A136">
        <v>14</v>
      </c>
      <c r="B136">
        <v>4</v>
      </c>
      <c r="C136">
        <f t="shared" si="53"/>
        <v>0</v>
      </c>
      <c r="D136">
        <f t="shared" ca="1" si="62"/>
        <v>0.36179230711160559</v>
      </c>
      <c r="E136">
        <f t="shared" ca="1" si="62"/>
        <v>0.62683346011643926</v>
      </c>
      <c r="F136">
        <f t="shared" ca="1" si="62"/>
        <v>0.23542570404274088</v>
      </c>
      <c r="G136">
        <f t="shared" ca="1" si="62"/>
        <v>0.69119837017078778</v>
      </c>
      <c r="H136">
        <f t="shared" ca="1" si="62"/>
        <v>0.11264369764459936</v>
      </c>
      <c r="I136">
        <f t="shared" ca="1" si="62"/>
        <v>0.95550152939838906</v>
      </c>
      <c r="M136" t="str">
        <f t="shared" ca="1" si="54"/>
        <v>안 지정 캐릭터 PP 일반등급</v>
      </c>
      <c r="N136">
        <f t="shared" ca="1" si="55"/>
        <v>62683</v>
      </c>
      <c r="O136">
        <f t="shared" ca="1" si="56"/>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캐릭터",IF(ISERROR(FIND("지정 캐릭터 LBP",$M136)),0,1)),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IF($O136&lt;=15,1,1+($O136-15)^0.5/8)*CHOOSE(MID($N136,7,1)+1,1,1.25,2)*(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1200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t="shared" ca="1" si="57"/>
        <v>0</v>
      </c>
      <c r="U136" t="s">
        <v>93</v>
      </c>
      <c r="V136">
        <v>27882</v>
      </c>
      <c r="W136">
        <v>10</v>
      </c>
      <c r="X136" t="s">
        <v>129</v>
      </c>
      <c r="Z136">
        <v>1000</v>
      </c>
      <c r="AA136" t="str">
        <f t="shared" ca="1" si="58"/>
        <v>upn</v>
      </c>
      <c r="AB136" t="s">
        <v>93</v>
      </c>
      <c r="AC136">
        <v>43921</v>
      </c>
      <c r="AD136">
        <v>11</v>
      </c>
      <c r="AE136" t="s">
        <v>129</v>
      </c>
      <c r="AG136">
        <v>1100</v>
      </c>
      <c r="AH136" t="str">
        <f t="shared" si="59"/>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IFERROR(VLOOKUP(AC136,[2]ActorTable!$A:$G,MATCH("이름참고",[2]ActorTable!$1:$1,0),0),"캐릭터없음"),
"")))))</f>
        <v/>
      </c>
      <c r="AJ136">
        <v>1</v>
      </c>
      <c r="AK13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L136" t="str">
        <f t="shared" ca="1" si="60"/>
        <v>{"dy":14,"sl":4,"tp":"upn","vl":"43921","cn":11,"pt":"GO","pr":1100}</v>
      </c>
    </row>
    <row r="137" spans="1:38">
      <c r="A137">
        <v>14</v>
      </c>
      <c r="B137">
        <v>5</v>
      </c>
      <c r="C137">
        <f t="shared" si="53"/>
        <v>0</v>
      </c>
      <c r="D137">
        <f t="shared" ca="1" si="62"/>
        <v>0.92427387227857605</v>
      </c>
      <c r="E137">
        <f t="shared" ca="1" si="62"/>
        <v>6.7828260184458977E-2</v>
      </c>
      <c r="F137">
        <f t="shared" ca="1" si="62"/>
        <v>0.94233046572084522</v>
      </c>
      <c r="G137">
        <f t="shared" ca="1" si="62"/>
        <v>0.34883784477168345</v>
      </c>
      <c r="H137">
        <f t="shared" ca="1" si="62"/>
        <v>0.46438925192136993</v>
      </c>
      <c r="I137">
        <f t="shared" ca="1" si="62"/>
        <v>0.28523724181098087</v>
      </c>
      <c r="M137" t="str">
        <f t="shared" ca="1" si="54"/>
        <v>안 지정 캐릭터 PP 일반등급</v>
      </c>
      <c r="N137">
        <f t="shared" ca="1" si="55"/>
        <v>6782</v>
      </c>
      <c r="O137">
        <f t="shared" ca="1" si="56"/>
        <v>9</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캐릭터",IF(ISERROR(FIND("지정 캐릭터 LBP",$M137)),0,1)),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IF($O137&lt;=15,1,1+($O137-15)^0.5/8)*CHOOSE(MID($N137,7,1)+1,1,1.25,2)*(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900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t="shared" ca="1" si="57"/>
        <v>0</v>
      </c>
      <c r="U137" t="s">
        <v>92</v>
      </c>
      <c r="V137">
        <v>96358</v>
      </c>
      <c r="W137">
        <v>14</v>
      </c>
      <c r="X137" t="s">
        <v>129</v>
      </c>
      <c r="Z137">
        <v>1400</v>
      </c>
      <c r="AA137" t="str">
        <f t="shared" ca="1" si="58"/>
        <v>fe</v>
      </c>
      <c r="AB137" t="s">
        <v>83</v>
      </c>
      <c r="AC137" t="s">
        <v>213</v>
      </c>
      <c r="AD137">
        <v>1</v>
      </c>
      <c r="AE137" t="s">
        <v>129</v>
      </c>
      <c r="AG137">
        <v>800</v>
      </c>
      <c r="AH137" t="str">
        <f t="shared" si="59"/>
        <v/>
      </c>
      <c r="AI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IFERROR(VLOOKUP(AC137,[2]ActorTable!$A:$G,MATCH("이름참고",[2]ActorTable!$1:$1,0),0),"캐릭터없음"),
"")))))</f>
        <v>스타일 액스</v>
      </c>
      <c r="AJ137">
        <v>1</v>
      </c>
      <c r="AK13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L137" t="str">
        <f t="shared" ca="1" si="60"/>
        <v>{"dy":14,"sl":5,"tp":"fe","vl":"Equip0001","cn":1,"pt":"GO","pr":800}</v>
      </c>
    </row>
    <row r="138" spans="1:38">
      <c r="A138">
        <v>14</v>
      </c>
      <c r="B138">
        <v>6</v>
      </c>
      <c r="C138">
        <f t="shared" si="53"/>
        <v>0</v>
      </c>
      <c r="D138">
        <f t="shared" ca="1" si="62"/>
        <v>0.90117914311749758</v>
      </c>
      <c r="E138">
        <f t="shared" ca="1" si="62"/>
        <v>0.38543719788087627</v>
      </c>
      <c r="F138">
        <f t="shared" ca="1" si="62"/>
        <v>0.94875528703290612</v>
      </c>
      <c r="G138">
        <f t="shared" ca="1" si="62"/>
        <v>9.276014279954492E-2</v>
      </c>
      <c r="H138">
        <f t="shared" ca="1" si="62"/>
        <v>3.3683692066759252E-2</v>
      </c>
      <c r="I138">
        <f t="shared" ca="1" si="62"/>
        <v>0.86213133593166635</v>
      </c>
      <c r="M138" t="str">
        <f t="shared" ca="1" si="54"/>
        <v>지정 장비</v>
      </c>
      <c r="N138" t="str">
        <f t="shared" ca="1" si="55"/>
        <v>Equip4302</v>
      </c>
      <c r="O138">
        <f t="shared" ca="1" si="56"/>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캐릭터",IF(ISERROR(FIND("지정 캐릭터 LBP",$M138)),0,1)),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IF($O138&lt;=15,1,1+($O138-15)^0.5/8)*CHOOSE(MID($N138,7,1)+1,1,1.25,2)*(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12</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t="shared" ca="1" si="57"/>
        <v>0</v>
      </c>
      <c r="U138" t="s">
        <v>83</v>
      </c>
      <c r="V138" t="s">
        <v>275</v>
      </c>
      <c r="W138">
        <v>1</v>
      </c>
      <c r="X138" t="s">
        <v>133</v>
      </c>
      <c r="Z138">
        <v>16</v>
      </c>
      <c r="AA138" t="str">
        <f t="shared" ca="1" si="58"/>
        <v>fe</v>
      </c>
      <c r="AB138" t="s">
        <v>83</v>
      </c>
      <c r="AC138" t="s">
        <v>274</v>
      </c>
      <c r="AD138">
        <v>1</v>
      </c>
      <c r="AE138" t="s">
        <v>129</v>
      </c>
      <c r="AG138">
        <v>700</v>
      </c>
      <c r="AH138" t="str">
        <f t="shared" si="59"/>
        <v/>
      </c>
      <c r="AI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IFERROR(VLOOKUP(AC138,[2]ActorTable!$A:$G,MATCH("이름참고",[2]ActorTable!$1:$1,0),0),"캐릭터없음"),
"")))))</f>
        <v>반원 무늬 대거</v>
      </c>
      <c r="AJ138">
        <v>1</v>
      </c>
      <c r="AK13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L138" t="str">
        <f t="shared" ca="1" si="60"/>
        <v>{"dy":14,"sl":6,"tp":"fe","vl":"Equip1002","cn":1,"pt":"GO","pr":700}</v>
      </c>
    </row>
    <row r="139" spans="1:38">
      <c r="A139">
        <v>14</v>
      </c>
      <c r="B139">
        <v>7</v>
      </c>
      <c r="C139">
        <f t="shared" si="53"/>
        <v>0</v>
      </c>
      <c r="D139">
        <f t="shared" ca="1" si="62"/>
        <v>0.78292381334629124</v>
      </c>
      <c r="E139">
        <f t="shared" ca="1" si="62"/>
        <v>8.8411469628493222E-3</v>
      </c>
      <c r="F139">
        <f t="shared" ca="1" si="62"/>
        <v>0.23828528307945918</v>
      </c>
      <c r="G139">
        <f t="shared" ca="1" si="62"/>
        <v>0.33659340809152405</v>
      </c>
      <c r="H139">
        <f t="shared" ca="1" si="62"/>
        <v>0.87409349982321516</v>
      </c>
      <c r="I139">
        <f t="shared" ca="1" si="62"/>
        <v>0.46935697888504735</v>
      </c>
      <c r="M139" t="str">
        <f t="shared" ca="1" si="54"/>
        <v>지정 장비</v>
      </c>
      <c r="N139" t="str">
        <f t="shared" ca="1" si="55"/>
        <v>Equip0001</v>
      </c>
      <c r="O139">
        <f t="shared" ca="1" si="56"/>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캐릭터",IF(ISERROR(FIND("지정 캐릭터 LBP",$M139)),0,1)),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IF($O139&lt;=15,1,1+($O139-15)^0.5/8)*CHOOSE(MID($N139,7,1)+1,1,1.25,2)*(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700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t="shared" ca="1" si="57"/>
        <v>0</v>
      </c>
      <c r="U139" t="s">
        <v>83</v>
      </c>
      <c r="V139" t="s">
        <v>196</v>
      </c>
      <c r="W139">
        <v>1</v>
      </c>
      <c r="X139" t="s">
        <v>129</v>
      </c>
      <c r="Z139">
        <v>8200</v>
      </c>
      <c r="AA139" t="str">
        <f t="shared" ca="1" si="58"/>
        <v>fe</v>
      </c>
      <c r="AB139" t="s">
        <v>83</v>
      </c>
      <c r="AC139" t="s">
        <v>116</v>
      </c>
      <c r="AD139">
        <v>1</v>
      </c>
      <c r="AE139" t="s">
        <v>129</v>
      </c>
      <c r="AG139">
        <v>1400</v>
      </c>
      <c r="AH139" t="str">
        <f t="shared" si="59"/>
        <v/>
      </c>
      <c r="AI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IFERROR(VLOOKUP(AC139,[2]ActorTable!$A:$G,MATCH("이름참고",[2]ActorTable!$1:$1,0),0),"캐릭터없음"),
"")))))</f>
        <v>그림자 단검</v>
      </c>
      <c r="AJ139">
        <v>1</v>
      </c>
      <c r="AK13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L139" t="str">
        <f t="shared" ca="1" si="60"/>
        <v>{"dy":14,"sl":7,"tp":"fe","vl":"Equip1102","cn":1,"pt":"GO","pr":1400}</v>
      </c>
    </row>
    <row r="140" spans="1:38">
      <c r="A140">
        <v>14</v>
      </c>
      <c r="B140">
        <v>8</v>
      </c>
      <c r="C140">
        <f t="shared" si="53"/>
        <v>0</v>
      </c>
      <c r="D140">
        <f t="shared" ca="1" si="62"/>
        <v>0.11140315682601987</v>
      </c>
      <c r="E140">
        <f t="shared" ca="1" si="62"/>
        <v>0.34234219651200337</v>
      </c>
      <c r="F140">
        <f t="shared" ca="1" si="62"/>
        <v>0.3783090844483028</v>
      </c>
      <c r="G140">
        <f t="shared" ca="1" si="62"/>
        <v>0.43751827211697336</v>
      </c>
      <c r="H140">
        <f t="shared" ca="1" si="62"/>
        <v>8.8125927333987275E-2</v>
      </c>
      <c r="I140">
        <f t="shared" ca="1" si="62"/>
        <v>0.30807666714763604</v>
      </c>
      <c r="M140" t="str">
        <f t="shared" ca="1" si="54"/>
        <v>삭제</v>
      </c>
      <c r="N140" t="str">
        <f t="shared" ca="1" si="55"/>
        <v>삭제</v>
      </c>
      <c r="O140" t="str">
        <f t="shared" ca="1" si="56"/>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캐릭터",IF(ISERROR(FIND("지정 캐릭터 LBP",$M140)),0,1)),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IF($O140&lt;=15,1,1+($O140-15)^0.5/8)*CHOOSE(MID($N140,7,1)+1,1,1.25,2)*(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삭제</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t="shared" ca="1" si="57"/>
        <v>0</v>
      </c>
      <c r="AA140" t="str">
        <f t="shared" ca="1" si="58"/>
        <v/>
      </c>
      <c r="AH140" t="str">
        <f t="shared" si="59"/>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IFERROR(VLOOKUP(AC140,[2]ActorTable!$A:$G,MATCH("이름참고",[2]ActorTable!$1:$1,0),0),"캐릭터없음"),
"")))))</f>
        <v/>
      </c>
      <c r="AJ140">
        <v>1</v>
      </c>
      <c r="AK14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L140" t="str">
        <f t="shared" ca="1" si="60"/>
        <v>{"dy":14,"sl":8}</v>
      </c>
    </row>
    <row r="141" spans="1:38">
      <c r="A141">
        <v>14</v>
      </c>
      <c r="B141">
        <v>9</v>
      </c>
      <c r="C141">
        <f t="shared" si="53"/>
        <v>0</v>
      </c>
      <c r="D141">
        <f t="shared" ca="1" si="62"/>
        <v>1.1089890790774715E-2</v>
      </c>
      <c r="E141">
        <f t="shared" ca="1" si="62"/>
        <v>0.62137989264353088</v>
      </c>
      <c r="F141">
        <f t="shared" ca="1" si="62"/>
        <v>0.31810037100338895</v>
      </c>
      <c r="G141">
        <f t="shared" ca="1" si="62"/>
        <v>0.91458467450396663</v>
      </c>
      <c r="H141">
        <f t="shared" ca="1" si="62"/>
        <v>0.54224317696035695</v>
      </c>
      <c r="I141">
        <f t="shared" ca="1" si="62"/>
        <v>4.5162111784517234E-2</v>
      </c>
      <c r="M141" t="str">
        <f t="shared" ca="1" si="54"/>
        <v>삭제</v>
      </c>
      <c r="N141" t="str">
        <f t="shared" ca="1" si="55"/>
        <v>삭제</v>
      </c>
      <c r="O141" t="str">
        <f t="shared" ca="1" si="56"/>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캐릭터",IF(ISERROR(FIND("지정 캐릭터 LBP",$M141)),0,1)),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IF($O141&lt;=15,1,1+($O141-15)^0.5/8)*CHOOSE(MID($N141,7,1)+1,1,1.25,2)*(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삭제</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t="shared" ca="1" si="57"/>
        <v>0</v>
      </c>
      <c r="AA141" t="str">
        <f t="shared" ca="1" si="58"/>
        <v/>
      </c>
      <c r="AH141" t="str">
        <f t="shared" si="59"/>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IFERROR(VLOOKUP(AC141,[2]ActorTable!$A:$G,MATCH("이름참고",[2]ActorTable!$1:$1,0),0),"캐릭터없음"),
"")))))</f>
        <v/>
      </c>
      <c r="AJ141">
        <v>1</v>
      </c>
      <c r="AK14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L141" t="str">
        <f t="shared" ca="1" si="60"/>
        <v>{"dy":14,"sl":9}</v>
      </c>
    </row>
    <row r="142" spans="1:38">
      <c r="A142">
        <v>15</v>
      </c>
      <c r="B142">
        <v>0</v>
      </c>
      <c r="C142">
        <f t="shared" si="53"/>
        <v>0</v>
      </c>
      <c r="D142">
        <f t="shared" ref="D142:I151" ca="1" si="63">RAND()</f>
        <v>0.50983109217986278</v>
      </c>
      <c r="E142">
        <f t="shared" ca="1" si="63"/>
        <v>0.36378383429350614</v>
      </c>
      <c r="F142">
        <f t="shared" ca="1" si="63"/>
        <v>0.67932794993288481</v>
      </c>
      <c r="G142">
        <f t="shared" ca="1" si="63"/>
        <v>0.74588347037436198</v>
      </c>
      <c r="H142">
        <f t="shared" ca="1" si="63"/>
        <v>0.15572787527920584</v>
      </c>
      <c r="I142">
        <f t="shared" ca="1" si="63"/>
        <v>0.15636728994817939</v>
      </c>
      <c r="M142" t="str">
        <f t="shared" ca="1" si="54"/>
        <v>지정 장비</v>
      </c>
      <c r="N142" t="str">
        <f t="shared" ca="1" si="55"/>
        <v>Equip3101</v>
      </c>
      <c r="O142">
        <f t="shared" ca="1" si="56"/>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캐릭터",IF(ISERROR(FIND("지정 캐릭터 LBP",$M142)),0,1)),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IF($O142&lt;=15,1,1+($O142-15)^0.5/8)*CHOOSE(MID($N142,7,1)+1,1,1.25,2)*(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1000</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t="shared" ca="1" si="57"/>
        <v>0</v>
      </c>
      <c r="U142" t="s">
        <v>83</v>
      </c>
      <c r="V142" t="s">
        <v>278</v>
      </c>
      <c r="W142">
        <v>1</v>
      </c>
      <c r="X142" t="s">
        <v>129</v>
      </c>
      <c r="Z142">
        <v>600</v>
      </c>
      <c r="AA142" t="str">
        <f t="shared" ca="1" si="58"/>
        <v>fe</v>
      </c>
      <c r="AB142" t="s">
        <v>83</v>
      </c>
      <c r="AC142" t="s">
        <v>184</v>
      </c>
      <c r="AD142">
        <v>1</v>
      </c>
      <c r="AE142" t="s">
        <v>129</v>
      </c>
      <c r="AG142">
        <v>23000</v>
      </c>
      <c r="AH142" t="str">
        <f t="shared" si="59"/>
        <v/>
      </c>
      <c r="AI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IFERROR(VLOOKUP(AC142,[2]ActorTable!$A:$G,MATCH("이름참고",[2]ActorTable!$1:$1,0),0),"캐릭터없음"),
"")))))</f>
        <v>꽃잎 샷건</v>
      </c>
      <c r="AJ142">
        <v>1</v>
      </c>
      <c r="AK14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L142" t="str">
        <f t="shared" ca="1" si="60"/>
        <v>{"dy":15,"sl":0,"tp":"fe","vl":"Equip6302","cn":1,"pt":"GO","pr":23000}</v>
      </c>
    </row>
    <row r="143" spans="1:38">
      <c r="A143">
        <v>15</v>
      </c>
      <c r="B143">
        <v>1</v>
      </c>
      <c r="C143">
        <f t="shared" si="53"/>
        <v>0</v>
      </c>
      <c r="D143">
        <f t="shared" ca="1" si="63"/>
        <v>0.73840278727164477</v>
      </c>
      <c r="E143">
        <f t="shared" ca="1" si="63"/>
        <v>0.85612597281139713</v>
      </c>
      <c r="F143">
        <f t="shared" ca="1" si="63"/>
        <v>0.59805505541995907</v>
      </c>
      <c r="G143">
        <f t="shared" ca="1" si="63"/>
        <v>0.95565144416671566</v>
      </c>
      <c r="H143">
        <f t="shared" ca="1" si="63"/>
        <v>7.4909665462034369E-2</v>
      </c>
      <c r="I143">
        <f t="shared" ca="1" si="63"/>
        <v>0.68766099385608859</v>
      </c>
      <c r="M143" t="str">
        <f t="shared" ca="1" si="54"/>
        <v>지정 장비</v>
      </c>
      <c r="N143" t="str">
        <f t="shared" ca="1" si="55"/>
        <v>Equip7202</v>
      </c>
      <c r="O143">
        <f t="shared" ca="1" si="56"/>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캐릭터",IF(ISERROR(FIND("지정 캐릭터 LBP",$M143)),0,1)),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IF($O143&lt;=15,1,1+($O143-15)^0.5/8)*CHOOSE(MID($N143,7,1)+1,1,1.25,2)*(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9600</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t="shared" ca="1" si="57"/>
        <v>0</v>
      </c>
      <c r="U143" t="s">
        <v>83</v>
      </c>
      <c r="V143" t="s">
        <v>214</v>
      </c>
      <c r="W143">
        <v>1</v>
      </c>
      <c r="X143" t="s">
        <v>129</v>
      </c>
      <c r="Z143">
        <v>2600</v>
      </c>
      <c r="AA143" t="str">
        <f t="shared" ca="1" si="58"/>
        <v>fe</v>
      </c>
      <c r="AB143" t="s">
        <v>83</v>
      </c>
      <c r="AC143" t="s">
        <v>103</v>
      </c>
      <c r="AD143">
        <v>1</v>
      </c>
      <c r="AE143" t="s">
        <v>133</v>
      </c>
      <c r="AG143">
        <v>12</v>
      </c>
      <c r="AH143" t="str">
        <f t="shared" si="59"/>
        <v/>
      </c>
      <c r="AI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IFERROR(VLOOKUP(AC143,[2]ActorTable!$A:$G,MATCH("이름참고",[2]ActorTable!$1:$1,0),0),"캐릭터없음"),
"")))))</f>
        <v>뿔과 뼈로 만든 활</v>
      </c>
      <c r="AJ143">
        <v>1</v>
      </c>
      <c r="AK14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L143" t="str">
        <f t="shared" ca="1" si="60"/>
        <v>{"dy":15,"sl":1,"tp":"fe","vl":"Equip2301","cn":1,"pt":"DI","pr":12}</v>
      </c>
    </row>
    <row r="144" spans="1:38">
      <c r="A144">
        <v>15</v>
      </c>
      <c r="B144">
        <v>2</v>
      </c>
      <c r="C144">
        <f t="shared" si="53"/>
        <v>0</v>
      </c>
      <c r="D144">
        <f t="shared" ca="1" si="63"/>
        <v>0.55558057763819035</v>
      </c>
      <c r="E144">
        <f t="shared" ca="1" si="63"/>
        <v>0.40931346390494538</v>
      </c>
      <c r="F144">
        <f t="shared" ca="1" si="63"/>
        <v>0.973288215932953</v>
      </c>
      <c r="G144">
        <f t="shared" ca="1" si="63"/>
        <v>0.59918258969038729</v>
      </c>
      <c r="H144">
        <f t="shared" ca="1" si="63"/>
        <v>0.39711752703013359</v>
      </c>
      <c r="I144">
        <f t="shared" ca="1" si="63"/>
        <v>0.42493808413329748</v>
      </c>
      <c r="M144" t="str">
        <f t="shared" ca="1" si="54"/>
        <v>안 지정 캐릭터 PP 영웅등급</v>
      </c>
      <c r="N144">
        <f t="shared" ca="1" si="55"/>
        <v>40931</v>
      </c>
      <c r="O144">
        <f t="shared" ca="1" si="56"/>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캐릭터",IF(ISERROR(FIND("지정 캐릭터 LBP",$M144)),0,1)),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IF($O144&lt;=15,1,1+($O144-15)^0.5/8)*CHOOSE(MID($N144,7,1)+1,1,1.25,2)*(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1100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t="shared" ca="1" si="57"/>
        <v>0</v>
      </c>
      <c r="U144" t="s">
        <v>92</v>
      </c>
      <c r="V144">
        <v>45443</v>
      </c>
      <c r="W144">
        <v>11</v>
      </c>
      <c r="X144" t="s">
        <v>129</v>
      </c>
      <c r="Z144">
        <v>1100</v>
      </c>
      <c r="AA144" t="str">
        <f t="shared" ca="1" si="58"/>
        <v>uph</v>
      </c>
      <c r="AB144" t="s">
        <v>92</v>
      </c>
      <c r="AC144">
        <v>55087</v>
      </c>
      <c r="AD144">
        <v>12</v>
      </c>
      <c r="AE144" t="s">
        <v>129</v>
      </c>
      <c r="AG144">
        <v>1200</v>
      </c>
      <c r="AH144" t="str">
        <f t="shared" si="59"/>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IFERROR(VLOOKUP(AC144,[2]ActorTable!$A:$G,MATCH("이름참고",[2]ActorTable!$1:$1,0),0),"캐릭터없음"),
"")))))</f>
        <v/>
      </c>
      <c r="AJ144">
        <v>1</v>
      </c>
      <c r="AK14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L144" t="str">
        <f t="shared" ca="1" si="60"/>
        <v>{"dy":15,"sl":2,"tp":"uph","vl":"55087","cn":12,"pt":"GO","pr":1200}</v>
      </c>
    </row>
    <row r="145" spans="1:38">
      <c r="A145">
        <v>15</v>
      </c>
      <c r="B145">
        <v>3</v>
      </c>
      <c r="C145">
        <f t="shared" si="53"/>
        <v>0</v>
      </c>
      <c r="D145">
        <f t="shared" ca="1" si="63"/>
        <v>0.28124303391013261</v>
      </c>
      <c r="E145">
        <f t="shared" ca="1" si="63"/>
        <v>8.3551565318827459E-2</v>
      </c>
      <c r="F145">
        <f t="shared" ca="1" si="63"/>
        <v>0.62397784289253222</v>
      </c>
      <c r="G145">
        <f t="shared" ca="1" si="63"/>
        <v>0.28404773759836088</v>
      </c>
      <c r="H145">
        <f t="shared" ca="1" si="63"/>
        <v>0.44974593975857247</v>
      </c>
      <c r="I145">
        <f t="shared" ca="1" si="63"/>
        <v>0.28126705064761803</v>
      </c>
      <c r="M145" t="str">
        <f t="shared" ca="1" si="54"/>
        <v>안 지정 캐릭터 PP 일반등급</v>
      </c>
      <c r="N145">
        <f t="shared" ca="1" si="55"/>
        <v>8355</v>
      </c>
      <c r="O145">
        <f t="shared" ca="1" si="56"/>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캐릭터",IF(ISERROR(FIND("지정 캐릭터 LBP",$M145)),0,1)),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IF($O145&lt;=15,1,1+($O145-15)^0.5/8)*CHOOSE(MID($N145,7,1)+1,1,1.25,2)*(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900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t="shared" ca="1" si="57"/>
        <v>0</v>
      </c>
      <c r="U145" t="s">
        <v>92</v>
      </c>
      <c r="V145">
        <v>88248</v>
      </c>
      <c r="W145">
        <v>14</v>
      </c>
      <c r="X145" t="s">
        <v>129</v>
      </c>
      <c r="Z145">
        <v>1400</v>
      </c>
      <c r="AA145" t="str">
        <f t="shared" ca="1" si="58"/>
        <v>upn</v>
      </c>
      <c r="AB145" t="s">
        <v>93</v>
      </c>
      <c r="AC145">
        <v>51915</v>
      </c>
      <c r="AD145">
        <v>12</v>
      </c>
      <c r="AE145" t="s">
        <v>129</v>
      </c>
      <c r="AG145">
        <v>1200</v>
      </c>
      <c r="AH145" t="str">
        <f t="shared" si="59"/>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IFERROR(VLOOKUP(AC145,[2]ActorTable!$A:$G,MATCH("이름참고",[2]ActorTable!$1:$1,0),0),"캐릭터없음"),
"")))))</f>
        <v/>
      </c>
      <c r="AJ145">
        <v>1</v>
      </c>
      <c r="AK14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L145" t="str">
        <f t="shared" ca="1" si="60"/>
        <v>{"dy":15,"sl":3,"tp":"upn","vl":"51915","cn":12,"pt":"GO","pr":1200}</v>
      </c>
    </row>
    <row r="146" spans="1:38">
      <c r="A146">
        <v>15</v>
      </c>
      <c r="B146">
        <v>4</v>
      </c>
      <c r="C146">
        <f t="shared" si="53"/>
        <v>0</v>
      </c>
      <c r="D146">
        <f t="shared" ca="1" si="63"/>
        <v>0.14253068336619867</v>
      </c>
      <c r="E146">
        <f t="shared" ca="1" si="63"/>
        <v>0.28507433286256567</v>
      </c>
      <c r="F146">
        <f t="shared" ca="1" si="63"/>
        <v>0.60911463524531662</v>
      </c>
      <c r="G146">
        <f t="shared" ca="1" si="63"/>
        <v>0.22426174587845704</v>
      </c>
      <c r="H146">
        <f t="shared" ca="1" si="63"/>
        <v>0.91904268035425452</v>
      </c>
      <c r="I146">
        <f t="shared" ca="1" si="63"/>
        <v>0.70934123225123258</v>
      </c>
      <c r="M146" t="str">
        <f t="shared" ca="1" si="54"/>
        <v>안 지정 캐릭터 PP 일반등급</v>
      </c>
      <c r="N146">
        <f t="shared" ca="1" si="55"/>
        <v>28507</v>
      </c>
      <c r="O146">
        <f t="shared" ca="1" si="56"/>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캐릭터",IF(ISERROR(FIND("지정 캐릭터 LBP",$M146)),0,1)),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IF($O146&lt;=15,1,1+($O146-15)^0.5/8)*CHOOSE(MID($N146,7,1)+1,1,1.25,2)*(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1000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t="shared" ca="1" si="57"/>
        <v>0</v>
      </c>
      <c r="U146" t="s">
        <v>93</v>
      </c>
      <c r="V146">
        <v>49434</v>
      </c>
      <c r="W146">
        <v>11</v>
      </c>
      <c r="X146" t="s">
        <v>129</v>
      </c>
      <c r="Z146">
        <v>1100</v>
      </c>
      <c r="AA146" t="str">
        <f t="shared" ca="1" si="58"/>
        <v>upn</v>
      </c>
      <c r="AB146" t="s">
        <v>93</v>
      </c>
      <c r="AC146">
        <v>72846</v>
      </c>
      <c r="AD146">
        <v>13</v>
      </c>
      <c r="AE146" t="s">
        <v>129</v>
      </c>
      <c r="AG146">
        <v>1300</v>
      </c>
      <c r="AH146" t="str">
        <f t="shared" si="59"/>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IFERROR(VLOOKUP(AC146,[2]ActorTable!$A:$G,MATCH("이름참고",[2]ActorTable!$1:$1,0),0),"캐릭터없음"),
"")))))</f>
        <v/>
      </c>
      <c r="AJ146">
        <v>1</v>
      </c>
      <c r="AK14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L146" t="str">
        <f t="shared" ca="1" si="60"/>
        <v>{"dy":15,"sl":4,"tp":"upn","vl":"72846","cn":13,"pt":"GO","pr":1300}</v>
      </c>
    </row>
    <row r="147" spans="1:38">
      <c r="A147">
        <v>15</v>
      </c>
      <c r="B147">
        <v>5</v>
      </c>
      <c r="C147">
        <f t="shared" si="53"/>
        <v>0</v>
      </c>
      <c r="D147">
        <f t="shared" ca="1" si="63"/>
        <v>0.66437109100158287</v>
      </c>
      <c r="E147">
        <f t="shared" ca="1" si="63"/>
        <v>0.1601729874857013</v>
      </c>
      <c r="F147">
        <f t="shared" ca="1" si="63"/>
        <v>0.27492649842302463</v>
      </c>
      <c r="G147">
        <f t="shared" ca="1" si="63"/>
        <v>0.756751332523804</v>
      </c>
      <c r="H147">
        <f t="shared" ca="1" si="63"/>
        <v>0.87387672865694477</v>
      </c>
      <c r="I147">
        <f t="shared" ca="1" si="63"/>
        <v>0.5660841547446207</v>
      </c>
      <c r="M147" t="str">
        <f t="shared" ca="1" si="54"/>
        <v>안 지정 캐릭터 PP 영웅등급</v>
      </c>
      <c r="N147">
        <f t="shared" ca="1" si="55"/>
        <v>16017</v>
      </c>
      <c r="O147">
        <f t="shared" ca="1" si="56"/>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캐릭터",IF(ISERROR(FIND("지정 캐릭터 LBP",$M147)),0,1)),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IF($O147&lt;=15,1,1+($O147-15)^0.5/8)*CHOOSE(MID($N147,7,1)+1,1,1.25,2)*(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900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t="shared" ca="1" si="57"/>
        <v>0</v>
      </c>
      <c r="U147" t="s">
        <v>92</v>
      </c>
      <c r="V147">
        <v>50122</v>
      </c>
      <c r="W147">
        <v>12</v>
      </c>
      <c r="X147" t="s">
        <v>129</v>
      </c>
      <c r="Z147">
        <v>1200</v>
      </c>
      <c r="AA147" t="str">
        <f t="shared" ca="1" si="58"/>
        <v>fe</v>
      </c>
      <c r="AB147" t="s">
        <v>83</v>
      </c>
      <c r="AC147" t="s">
        <v>184</v>
      </c>
      <c r="AD147">
        <v>1</v>
      </c>
      <c r="AE147" t="s">
        <v>129</v>
      </c>
      <c r="AG147">
        <v>22500</v>
      </c>
      <c r="AH147" t="str">
        <f t="shared" si="59"/>
        <v/>
      </c>
      <c r="AI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IFERROR(VLOOKUP(AC147,[2]ActorTable!$A:$G,MATCH("이름참고",[2]ActorTable!$1:$1,0),0),"캐릭터없음"),
"")))))</f>
        <v>꽃잎 샷건</v>
      </c>
      <c r="AJ147">
        <v>1</v>
      </c>
      <c r="AK14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L147" t="str">
        <f t="shared" ca="1" si="60"/>
        <v>{"dy":15,"sl":5,"tp":"fe","vl":"Equip6302","cn":1,"pt":"GO","pr":22500}</v>
      </c>
    </row>
    <row r="148" spans="1:38">
      <c r="A148">
        <v>15</v>
      </c>
      <c r="B148">
        <v>6</v>
      </c>
      <c r="C148">
        <f t="shared" si="53"/>
        <v>0</v>
      </c>
      <c r="D148">
        <f t="shared" ca="1" si="63"/>
        <v>0.80724236505138991</v>
      </c>
      <c r="E148">
        <f t="shared" ca="1" si="63"/>
        <v>0.8777528541053099</v>
      </c>
      <c r="F148">
        <f t="shared" ca="1" si="63"/>
        <v>0.58717749747909453</v>
      </c>
      <c r="G148">
        <f t="shared" ca="1" si="63"/>
        <v>2.5046442475070707E-3</v>
      </c>
      <c r="H148">
        <f t="shared" ca="1" si="63"/>
        <v>0.6978398319178164</v>
      </c>
      <c r="I148">
        <f t="shared" ca="1" si="63"/>
        <v>0.84775208689343484</v>
      </c>
      <c r="M148" t="str">
        <f t="shared" ca="1" si="54"/>
        <v>지정 장비</v>
      </c>
      <c r="N148" t="str">
        <f t="shared" ca="1" si="55"/>
        <v>Equip7301</v>
      </c>
      <c r="O148">
        <f t="shared" ca="1" si="56"/>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캐릭터",IF(ISERROR(FIND("지정 캐릭터 LBP",$M148)),0,1)),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IF($O148&lt;=15,1,1+($O148-15)^0.5/8)*CHOOSE(MID($N148,7,1)+1,1,1.25,2)*(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37</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t="shared" ca="1" si="57"/>
        <v>0</v>
      </c>
      <c r="U148" t="s">
        <v>83</v>
      </c>
      <c r="V148" t="s">
        <v>189</v>
      </c>
      <c r="W148">
        <v>1</v>
      </c>
      <c r="X148" t="s">
        <v>133</v>
      </c>
      <c r="Z148">
        <v>10</v>
      </c>
      <c r="AA148" t="str">
        <f t="shared" ca="1" si="58"/>
        <v>fe</v>
      </c>
      <c r="AB148" t="s">
        <v>83</v>
      </c>
      <c r="AC148" t="s">
        <v>194</v>
      </c>
      <c r="AD148">
        <v>1</v>
      </c>
      <c r="AE148" t="s">
        <v>129</v>
      </c>
      <c r="AG148">
        <v>1000</v>
      </c>
      <c r="AH148" t="str">
        <f t="shared" si="59"/>
        <v/>
      </c>
      <c r="AI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IFERROR(VLOOKUP(AC148,[2]ActorTable!$A:$G,MATCH("이름참고",[2]ActorTable!$1:$1,0),0),"캐릭터없음"),
"")))))</f>
        <v>결사대의 활</v>
      </c>
      <c r="AJ148">
        <v>1</v>
      </c>
      <c r="AK14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L148" t="str">
        <f t="shared" ca="1" si="60"/>
        <v>{"dy":15,"sl":6,"tp":"fe","vl":"Equip2101","cn":1,"pt":"GO","pr":1000}</v>
      </c>
    </row>
    <row r="149" spans="1:38">
      <c r="A149">
        <v>15</v>
      </c>
      <c r="B149">
        <v>7</v>
      </c>
      <c r="C149">
        <f t="shared" si="53"/>
        <v>0</v>
      </c>
      <c r="D149">
        <f t="shared" ca="1" si="63"/>
        <v>0.92171057127271638</v>
      </c>
      <c r="E149">
        <f t="shared" ca="1" si="63"/>
        <v>0.89882589403463997</v>
      </c>
      <c r="F149">
        <f t="shared" ca="1" si="63"/>
        <v>0.51806102110945651</v>
      </c>
      <c r="G149">
        <f t="shared" ca="1" si="63"/>
        <v>0.46172723635129842</v>
      </c>
      <c r="H149">
        <f t="shared" ca="1" si="63"/>
        <v>0.45066795859910902</v>
      </c>
      <c r="I149">
        <f t="shared" ca="1" si="63"/>
        <v>0.31404204301093086</v>
      </c>
      <c r="M149" t="str">
        <f t="shared" ca="1" si="54"/>
        <v>지정 장비</v>
      </c>
      <c r="N149" t="str">
        <f t="shared" ca="1" si="55"/>
        <v>Equip8202</v>
      </c>
      <c r="O149">
        <f t="shared" ca="1" si="56"/>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캐릭터",IF(ISERROR(FIND("지정 캐릭터 LBP",$M149)),0,1)),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IF($O149&lt;=15,1,1+($O149-15)^0.5/8)*CHOOSE(MID($N149,7,1)+1,1,1.25,2)*(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29200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t="shared" ca="1" si="57"/>
        <v>0</v>
      </c>
      <c r="U149" t="s">
        <v>83</v>
      </c>
      <c r="V149" t="s">
        <v>187</v>
      </c>
      <c r="W149">
        <v>1</v>
      </c>
      <c r="X149" t="s">
        <v>129</v>
      </c>
      <c r="Z149">
        <v>29400</v>
      </c>
      <c r="AA149" t="str">
        <f t="shared" ca="1" si="58"/>
        <v>fe</v>
      </c>
      <c r="AB149" t="s">
        <v>83</v>
      </c>
      <c r="AC149" t="s">
        <v>210</v>
      </c>
      <c r="AD149">
        <v>1</v>
      </c>
      <c r="AE149" t="s">
        <v>129</v>
      </c>
      <c r="AG149">
        <v>2900</v>
      </c>
      <c r="AH149" t="str">
        <f t="shared" si="59"/>
        <v/>
      </c>
      <c r="AI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IFERROR(VLOOKUP(AC149,[2]ActorTable!$A:$G,MATCH("이름참고",[2]ActorTable!$1:$1,0),0),"캐릭터없음"),
"")))))</f>
        <v>파수꾼의 숏보우</v>
      </c>
      <c r="AJ149">
        <v>1</v>
      </c>
      <c r="AK14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L149" t="str">
        <f t="shared" ca="1" si="60"/>
        <v>{"dy":15,"sl":7,"tp":"fe","vl":"Equip2202","cn":1,"pt":"GO","pr":2900}</v>
      </c>
    </row>
    <row r="150" spans="1:38">
      <c r="A150">
        <v>15</v>
      </c>
      <c r="B150">
        <v>8</v>
      </c>
      <c r="C150">
        <f t="shared" si="53"/>
        <v>0</v>
      </c>
      <c r="D150">
        <f t="shared" ca="1" si="63"/>
        <v>0.3412638013467354</v>
      </c>
      <c r="E150">
        <f t="shared" ca="1" si="63"/>
        <v>0.10277166897952605</v>
      </c>
      <c r="F150">
        <f t="shared" ca="1" si="63"/>
        <v>0.94386313828416601</v>
      </c>
      <c r="G150">
        <f t="shared" ca="1" si="63"/>
        <v>0.16299356198177872</v>
      </c>
      <c r="H150">
        <f t="shared" ca="1" si="63"/>
        <v>0.99153571536145857</v>
      </c>
      <c r="I150">
        <f t="shared" ca="1" si="63"/>
        <v>0.14329850394945443</v>
      </c>
      <c r="M150" t="str">
        <f t="shared" ca="1" si="54"/>
        <v>삭제</v>
      </c>
      <c r="N150" t="str">
        <f t="shared" ca="1" si="55"/>
        <v>삭제</v>
      </c>
      <c r="O150" t="str">
        <f t="shared" ca="1" si="56"/>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캐릭터",IF(ISERROR(FIND("지정 캐릭터 LBP",$M150)),0,1)),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IF($O150&lt;=15,1,1+($O150-15)^0.5/8)*CHOOSE(MID($N150,7,1)+1,1,1.25,2)*(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삭제</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t="shared" ca="1" si="57"/>
        <v>0</v>
      </c>
      <c r="AA150" t="str">
        <f t="shared" ca="1" si="58"/>
        <v/>
      </c>
      <c r="AH150" t="str">
        <f t="shared" si="59"/>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IFERROR(VLOOKUP(AC150,[2]ActorTable!$A:$G,MATCH("이름참고",[2]ActorTable!$1:$1,0),0),"캐릭터없음"),
"")))))</f>
        <v/>
      </c>
      <c r="AJ150">
        <v>1</v>
      </c>
      <c r="AK15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L150" t="str">
        <f t="shared" ca="1" si="60"/>
        <v>{"dy":15,"sl":8}</v>
      </c>
    </row>
    <row r="151" spans="1:38">
      <c r="A151">
        <v>15</v>
      </c>
      <c r="B151">
        <v>9</v>
      </c>
      <c r="C151">
        <f t="shared" si="53"/>
        <v>0</v>
      </c>
      <c r="D151">
        <f t="shared" ca="1" si="63"/>
        <v>0.65401702315227295</v>
      </c>
      <c r="E151">
        <f t="shared" ca="1" si="63"/>
        <v>0.90947934185597823</v>
      </c>
      <c r="F151">
        <f t="shared" ca="1" si="63"/>
        <v>0.55767066299933066</v>
      </c>
      <c r="G151">
        <f t="shared" ca="1" si="63"/>
        <v>0.69551918211211028</v>
      </c>
      <c r="H151">
        <f t="shared" ca="1" si="63"/>
        <v>0.99765819444346582</v>
      </c>
      <c r="I151">
        <f t="shared" ca="1" si="63"/>
        <v>0.4075533121795617</v>
      </c>
      <c r="M151" t="str">
        <f t="shared" ca="1" si="54"/>
        <v>삭제</v>
      </c>
      <c r="N151" t="str">
        <f t="shared" ca="1" si="55"/>
        <v>삭제</v>
      </c>
      <c r="O151" t="str">
        <f t="shared" ca="1" si="56"/>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캐릭터",IF(ISERROR(FIND("지정 캐릭터 LBP",$M151)),0,1)),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IF($O151&lt;=15,1,1+($O151-15)^0.5/8)*CHOOSE(MID($N151,7,1)+1,1,1.25,2)*(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삭제</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t="shared" ca="1" si="57"/>
        <v>0</v>
      </c>
      <c r="AA151" t="str">
        <f t="shared" ca="1" si="58"/>
        <v/>
      </c>
      <c r="AH151" t="str">
        <f t="shared" si="59"/>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IFERROR(VLOOKUP(AC151,[2]ActorTable!$A:$G,MATCH("이름참고",[2]ActorTable!$1:$1,0),0),"캐릭터없음"),
"")))))</f>
        <v/>
      </c>
      <c r="AJ151">
        <v>1</v>
      </c>
      <c r="AK15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L151" t="str">
        <f t="shared" ca="1" si="60"/>
        <v>{"dy":15,"sl":9}</v>
      </c>
    </row>
    <row r="152" spans="1:38">
      <c r="A152">
        <v>16</v>
      </c>
      <c r="B152">
        <v>0</v>
      </c>
      <c r="C152">
        <f t="shared" si="53"/>
        <v>0</v>
      </c>
      <c r="D152">
        <f t="shared" ref="D152:I161" ca="1" si="64">RAND()</f>
        <v>0.27734702664521571</v>
      </c>
      <c r="E152">
        <f t="shared" ca="1" si="64"/>
        <v>0.66729661436195054</v>
      </c>
      <c r="F152">
        <f t="shared" ca="1" si="64"/>
        <v>0.14718072606577781</v>
      </c>
      <c r="G152">
        <f t="shared" ca="1" si="64"/>
        <v>0.18468488046207132</v>
      </c>
      <c r="H152">
        <f t="shared" ca="1" si="64"/>
        <v>0.4059433174710172</v>
      </c>
      <c r="I152">
        <f t="shared" ca="1" si="64"/>
        <v>0.20011345035130312</v>
      </c>
      <c r="M152" t="str">
        <f t="shared" ca="1" si="54"/>
        <v>지정 장비</v>
      </c>
      <c r="N152" t="str">
        <f t="shared" ca="1" si="55"/>
        <v>Equip6001</v>
      </c>
      <c r="O152">
        <f t="shared" ca="1" si="56"/>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캐릭터",IF(ISERROR(FIND("지정 캐릭터 LBP",$M152)),0,1)),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IF($O152&lt;=15,1,1+($O152-15)^0.5/8)*CHOOSE(MID($N152,7,1)+1,1,1.25,2)*(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1800</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t="shared" ca="1" si="57"/>
        <v>0</v>
      </c>
      <c r="U152" t="s">
        <v>84</v>
      </c>
      <c r="W152">
        <v>1</v>
      </c>
      <c r="X152" t="s">
        <v>133</v>
      </c>
      <c r="Z152">
        <v>29</v>
      </c>
      <c r="AA152" t="str">
        <f t="shared" ca="1" si="58"/>
        <v>fe</v>
      </c>
      <c r="AB152" t="s">
        <v>83</v>
      </c>
      <c r="AC152" t="s">
        <v>192</v>
      </c>
      <c r="AD152">
        <v>1</v>
      </c>
      <c r="AE152" t="s">
        <v>129</v>
      </c>
      <c r="AG152">
        <v>74000</v>
      </c>
      <c r="AH152" t="str">
        <f t="shared" si="59"/>
        <v/>
      </c>
      <c r="AI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IFERROR(VLOOKUP(AC152,[2]ActorTable!$A:$G,MATCH("이름참고",[2]ActorTable!$1:$1,0),0),"캐릭터없음"),
"")))))</f>
        <v>풀메탈 소드</v>
      </c>
      <c r="AJ152">
        <v>1</v>
      </c>
      <c r="AK15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L152" t="str">
        <f t="shared" ca="1" si="60"/>
        <v>{"dy":16,"sl":0,"tp":"fe","vl":"Equip8301","cn":1,"pt":"GO","pr":74000}</v>
      </c>
    </row>
    <row r="153" spans="1:38">
      <c r="A153">
        <v>16</v>
      </c>
      <c r="B153">
        <v>1</v>
      </c>
      <c r="C153">
        <f t="shared" si="53"/>
        <v>0</v>
      </c>
      <c r="D153">
        <f t="shared" ca="1" si="64"/>
        <v>0.32019617928654975</v>
      </c>
      <c r="E153">
        <f t="shared" ca="1" si="64"/>
        <v>0.79245723199355089</v>
      </c>
      <c r="F153">
        <f t="shared" ca="1" si="64"/>
        <v>0.20842220656953492</v>
      </c>
      <c r="G153">
        <f t="shared" ca="1" si="64"/>
        <v>0.76877661611386161</v>
      </c>
      <c r="H153">
        <f t="shared" ca="1" si="64"/>
        <v>4.1857870356928339E-3</v>
      </c>
      <c r="I153">
        <f t="shared" ca="1" si="64"/>
        <v>0.80347108629874209</v>
      </c>
      <c r="M153" t="str">
        <f t="shared" ca="1" si="54"/>
        <v>지정 장비</v>
      </c>
      <c r="N153" t="str">
        <f t="shared" ca="1" si="55"/>
        <v>Equip7002</v>
      </c>
      <c r="O153">
        <f t="shared" ca="1" si="56"/>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캐릭터",IF(ISERROR(FIND("지정 캐릭터 LBP",$M153)),0,1)),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IF($O153&lt;=15,1,1+($O153-15)^0.5/8)*CHOOSE(MID($N153,7,1)+1,1,1.25,2)*(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2200</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t="shared" ca="1" si="57"/>
        <v>0</v>
      </c>
      <c r="U153" t="s">
        <v>83</v>
      </c>
      <c r="V153" t="s">
        <v>195</v>
      </c>
      <c r="W153">
        <v>1</v>
      </c>
      <c r="X153" t="s">
        <v>129</v>
      </c>
      <c r="Z153">
        <v>800</v>
      </c>
      <c r="AA153" t="str">
        <f t="shared" ca="1" si="58"/>
        <v>fe</v>
      </c>
      <c r="AB153" t="s">
        <v>83</v>
      </c>
      <c r="AC153" t="s">
        <v>269</v>
      </c>
      <c r="AD153">
        <v>1</v>
      </c>
      <c r="AE153" t="s">
        <v>129</v>
      </c>
      <c r="AG153">
        <v>7700</v>
      </c>
      <c r="AH153" t="str">
        <f t="shared" si="59"/>
        <v/>
      </c>
      <c r="AI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IFERROR(VLOOKUP(AC153,[2]ActorTable!$A:$G,MATCH("이름참고",[2]ActorTable!$1:$1,0),0),"캐릭터없음"),
"")))))</f>
        <v>위장용 세검</v>
      </c>
      <c r="AJ153">
        <v>1</v>
      </c>
      <c r="AK15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L153" t="str">
        <f t="shared" ca="1" si="60"/>
        <v>{"dy":16,"sl":1,"tp":"fe","vl":"Equip1301","cn":1,"pt":"GO","pr":7700}</v>
      </c>
    </row>
    <row r="154" spans="1:38">
      <c r="A154">
        <v>16</v>
      </c>
      <c r="B154">
        <v>2</v>
      </c>
      <c r="C154">
        <f t="shared" si="53"/>
        <v>0</v>
      </c>
      <c r="D154">
        <f t="shared" ca="1" si="64"/>
        <v>0.41300217100273673</v>
      </c>
      <c r="E154">
        <f t="shared" ca="1" si="64"/>
        <v>6.5317088703108706E-2</v>
      </c>
      <c r="F154">
        <f t="shared" ca="1" si="64"/>
        <v>0.16421145366981993</v>
      </c>
      <c r="G154">
        <f t="shared" ca="1" si="64"/>
        <v>0.19473652930749263</v>
      </c>
      <c r="H154">
        <f t="shared" ca="1" si="64"/>
        <v>0.34550136707619306</v>
      </c>
      <c r="I154">
        <f t="shared" ca="1" si="64"/>
        <v>9.2358749781219607E-2</v>
      </c>
      <c r="M154" t="str">
        <f t="shared" ca="1" si="54"/>
        <v>안 지정 캐릭터 PP 영웅등급</v>
      </c>
      <c r="N154">
        <f t="shared" ca="1" si="55"/>
        <v>6531</v>
      </c>
      <c r="O154">
        <f t="shared" ca="1" si="56"/>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캐릭터",IF(ISERROR(FIND("지정 캐릭터 LBP",$M154)),0,1)),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IF($O154&lt;=15,1,1+($O154-15)^0.5/8)*CHOOSE(MID($N154,7,1)+1,1,1.25,2)*(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900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t="shared" ca="1" si="57"/>
        <v>0</v>
      </c>
      <c r="U154" t="s">
        <v>92</v>
      </c>
      <c r="V154">
        <v>15258</v>
      </c>
      <c r="W154">
        <v>9</v>
      </c>
      <c r="X154" t="s">
        <v>129</v>
      </c>
      <c r="Z154">
        <v>900</v>
      </c>
      <c r="AA154" t="str">
        <f t="shared" ca="1" si="58"/>
        <v>uph</v>
      </c>
      <c r="AB154" t="s">
        <v>92</v>
      </c>
      <c r="AC154">
        <v>68454</v>
      </c>
      <c r="AD154">
        <v>13</v>
      </c>
      <c r="AE154" t="s">
        <v>129</v>
      </c>
      <c r="AG154">
        <v>1300</v>
      </c>
      <c r="AH154" t="str">
        <f t="shared" si="59"/>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IFERROR(VLOOKUP(AC154,[2]ActorTable!$A:$G,MATCH("이름참고",[2]ActorTable!$1:$1,0),0),"캐릭터없음"),
"")))))</f>
        <v/>
      </c>
      <c r="AJ154">
        <v>1</v>
      </c>
      <c r="AK15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L154" t="str">
        <f t="shared" ca="1" si="60"/>
        <v>{"dy":16,"sl":2,"tp":"uph","vl":"68454","cn":13,"pt":"GO","pr":1300}</v>
      </c>
    </row>
    <row r="155" spans="1:38">
      <c r="A155">
        <v>16</v>
      </c>
      <c r="B155">
        <v>3</v>
      </c>
      <c r="C155">
        <f t="shared" si="53"/>
        <v>0</v>
      </c>
      <c r="D155">
        <f t="shared" ca="1" si="64"/>
        <v>0.54098306939989949</v>
      </c>
      <c r="E155">
        <f t="shared" ca="1" si="64"/>
        <v>0.30317663009087359</v>
      </c>
      <c r="F155">
        <f t="shared" ca="1" si="64"/>
        <v>0.40186308645964874</v>
      </c>
      <c r="G155">
        <f t="shared" ca="1" si="64"/>
        <v>0.52582717239010668</v>
      </c>
      <c r="H155">
        <f t="shared" ca="1" si="64"/>
        <v>0.30843902061060757</v>
      </c>
      <c r="I155">
        <f t="shared" ca="1" si="64"/>
        <v>9.4884021861130652E-2</v>
      </c>
      <c r="M155" t="str">
        <f t="shared" ca="1" si="54"/>
        <v>안 지정 캐릭터 PP 일반등급</v>
      </c>
      <c r="N155">
        <f t="shared" ca="1" si="55"/>
        <v>30317</v>
      </c>
      <c r="O155">
        <f t="shared" ca="1" si="56"/>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캐릭터",IF(ISERROR(FIND("지정 캐릭터 LBP",$M155)),0,1)),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IF($O155&lt;=15,1,1+($O155-15)^0.5/8)*CHOOSE(MID($N155,7,1)+1,1,1.25,2)*(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1000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t="shared" ca="1" si="57"/>
        <v>0</v>
      </c>
      <c r="U155" t="s">
        <v>93</v>
      </c>
      <c r="V155">
        <v>73729</v>
      </c>
      <c r="W155">
        <v>13</v>
      </c>
      <c r="X155" t="s">
        <v>129</v>
      </c>
      <c r="Z155">
        <v>1300</v>
      </c>
      <c r="AA155" t="str">
        <f t="shared" ca="1" si="58"/>
        <v>upn</v>
      </c>
      <c r="AB155" t="s">
        <v>93</v>
      </c>
      <c r="AC155">
        <v>74351</v>
      </c>
      <c r="AD155">
        <v>13</v>
      </c>
      <c r="AE155" t="s">
        <v>129</v>
      </c>
      <c r="AG155">
        <v>1300</v>
      </c>
      <c r="AH155" t="str">
        <f t="shared" si="59"/>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IFERROR(VLOOKUP(AC155,[2]ActorTable!$A:$G,MATCH("이름참고",[2]ActorTable!$1:$1,0),0),"캐릭터없음"),
"")))))</f>
        <v/>
      </c>
      <c r="AJ155">
        <v>1</v>
      </c>
      <c r="AK15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L155" t="str">
        <f t="shared" ca="1" si="60"/>
        <v>{"dy":16,"sl":3,"tp":"upn","vl":"74351","cn":13,"pt":"GO","pr":1300}</v>
      </c>
    </row>
    <row r="156" spans="1:38">
      <c r="A156">
        <v>16</v>
      </c>
      <c r="B156">
        <v>4</v>
      </c>
      <c r="C156">
        <f t="shared" si="53"/>
        <v>0</v>
      </c>
      <c r="D156">
        <f t="shared" ca="1" si="64"/>
        <v>0.3510792328504817</v>
      </c>
      <c r="E156">
        <f t="shared" ca="1" si="64"/>
        <v>0.80845874652190708</v>
      </c>
      <c r="F156">
        <f t="shared" ca="1" si="64"/>
        <v>0.64271422864962913</v>
      </c>
      <c r="G156">
        <f t="shared" ca="1" si="64"/>
        <v>0.44020677652080942</v>
      </c>
      <c r="H156">
        <f t="shared" ca="1" si="64"/>
        <v>5.402612935904394E-2</v>
      </c>
      <c r="I156">
        <f t="shared" ca="1" si="64"/>
        <v>0.59108423189598258</v>
      </c>
      <c r="M156" t="str">
        <f t="shared" ca="1" si="54"/>
        <v>안 지정 캐릭터 PP 일반등급</v>
      </c>
      <c r="N156">
        <f t="shared" ca="1" si="55"/>
        <v>80845</v>
      </c>
      <c r="O156">
        <f t="shared" ca="1" si="56"/>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캐릭터",IF(ISERROR(FIND("지정 캐릭터 LBP",$M156)),0,1)),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IF($O156&lt;=15,1,1+($O156-15)^0.5/8)*CHOOSE(MID($N156,7,1)+1,1,1.25,2)*(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1300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t="shared" ca="1" si="57"/>
        <v>0</v>
      </c>
      <c r="U156" t="s">
        <v>93</v>
      </c>
      <c r="V156">
        <v>31867</v>
      </c>
      <c r="W156">
        <v>10</v>
      </c>
      <c r="X156" t="s">
        <v>129</v>
      </c>
      <c r="Z156">
        <v>1000</v>
      </c>
      <c r="AA156" t="str">
        <f t="shared" ca="1" si="58"/>
        <v>upn</v>
      </c>
      <c r="AB156" t="s">
        <v>93</v>
      </c>
      <c r="AC156">
        <v>96095</v>
      </c>
      <c r="AD156">
        <v>14</v>
      </c>
      <c r="AE156" t="s">
        <v>129</v>
      </c>
      <c r="AG156">
        <v>1400</v>
      </c>
      <c r="AH156" t="str">
        <f t="shared" si="59"/>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IFERROR(VLOOKUP(AC156,[2]ActorTable!$A:$G,MATCH("이름참고",[2]ActorTable!$1:$1,0),0),"캐릭터없음"),
"")))))</f>
        <v/>
      </c>
      <c r="AJ156">
        <v>1</v>
      </c>
      <c r="AK15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L156" t="str">
        <f t="shared" ca="1" si="60"/>
        <v>{"dy":16,"sl":4,"tp":"upn","vl":"96095","cn":14,"pt":"GO","pr":1400}</v>
      </c>
    </row>
    <row r="157" spans="1:38">
      <c r="A157">
        <v>16</v>
      </c>
      <c r="B157">
        <v>5</v>
      </c>
      <c r="C157">
        <f t="shared" si="53"/>
        <v>0</v>
      </c>
      <c r="D157">
        <f t="shared" ca="1" si="64"/>
        <v>0.72828828916881849</v>
      </c>
      <c r="E157">
        <f t="shared" ca="1" si="64"/>
        <v>0.47172438029404995</v>
      </c>
      <c r="F157">
        <f t="shared" ca="1" si="64"/>
        <v>0.65094164721570791</v>
      </c>
      <c r="G157">
        <f t="shared" ca="1" si="64"/>
        <v>0.30306216953152254</v>
      </c>
      <c r="H157">
        <f t="shared" ca="1" si="64"/>
        <v>0.58811534723391035</v>
      </c>
      <c r="I157">
        <f t="shared" ca="1" si="64"/>
        <v>0.93251621559928588</v>
      </c>
      <c r="M157" t="str">
        <f t="shared" ca="1" si="54"/>
        <v>안 지정 캐릭터 PP 영웅등급</v>
      </c>
      <c r="N157">
        <f t="shared" ca="1" si="55"/>
        <v>47172</v>
      </c>
      <c r="O157">
        <f t="shared" ca="1" si="56"/>
        <v>11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캐릭터",IF(ISERROR(FIND("지정 캐릭터 LBP",$M157)),0,1)),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IF($O157&lt;=15,1,1+($O157-15)^0.5/8)*CHOOSE(MID($N157,7,1)+1,1,1.25,2)*(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1100</v>
      </c>
      <c r="S157" t="str">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
      </c>
      <c r="T157">
        <f t="shared" ca="1" si="57"/>
        <v>0</v>
      </c>
      <c r="U157" t="s">
        <v>93</v>
      </c>
      <c r="V157">
        <v>55303</v>
      </c>
      <c r="W157">
        <v>12</v>
      </c>
      <c r="X157" t="s">
        <v>129</v>
      </c>
      <c r="Z157">
        <v>1200</v>
      </c>
      <c r="AA157" t="str">
        <f t="shared" ca="1" si="58"/>
        <v>fe</v>
      </c>
      <c r="AB157" t="s">
        <v>83</v>
      </c>
      <c r="AC157" t="s">
        <v>218</v>
      </c>
      <c r="AD157">
        <v>1</v>
      </c>
      <c r="AE157" t="s">
        <v>129</v>
      </c>
      <c r="AG157">
        <v>3000</v>
      </c>
      <c r="AH157" t="str">
        <f t="shared" si="59"/>
        <v/>
      </c>
      <c r="AI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IFERROR(VLOOKUP(AC157,[2]ActorTable!$A:$G,MATCH("이름참고",[2]ActorTable!$1:$1,0),0),"캐릭터없음"),
"")))))</f>
        <v>잔혹한 지배자의 몽둥이</v>
      </c>
      <c r="AJ157">
        <v>1</v>
      </c>
      <c r="AK15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L157" t="str">
        <f t="shared" ca="1" si="60"/>
        <v>{"dy":16,"sl":5,"tp":"fe","vl":"Equip4201","cn":1,"pt":"GO","pr":3000}</v>
      </c>
    </row>
    <row r="158" spans="1:38">
      <c r="A158">
        <v>16</v>
      </c>
      <c r="B158">
        <v>6</v>
      </c>
      <c r="C158">
        <f t="shared" si="53"/>
        <v>0</v>
      </c>
      <c r="D158">
        <f t="shared" ca="1" si="64"/>
        <v>0.76273450929324149</v>
      </c>
      <c r="E158">
        <f t="shared" ca="1" si="64"/>
        <v>0.26051383570691677</v>
      </c>
      <c r="F158">
        <f t="shared" ca="1" si="64"/>
        <v>0.12018981540050189</v>
      </c>
      <c r="G158">
        <f t="shared" ca="1" si="64"/>
        <v>0.18336610898029626</v>
      </c>
      <c r="H158">
        <f t="shared" ca="1" si="64"/>
        <v>0.80335186036459172</v>
      </c>
      <c r="I158">
        <f t="shared" ca="1" si="64"/>
        <v>0.32457881491018814</v>
      </c>
      <c r="M158" t="str">
        <f t="shared" ca="1" si="54"/>
        <v>지정 장비</v>
      </c>
      <c r="N158" t="str">
        <f t="shared" ca="1" si="55"/>
        <v>Equip3101</v>
      </c>
      <c r="O158">
        <f t="shared" ca="1" si="56"/>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캐릭터",IF(ISERROR(FIND("지정 캐릭터 LBP",$M158)),0,1)),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IF($O158&lt;=15,1,1+($O158-15)^0.5/8)*CHOOSE(MID($N158,7,1)+1,1,1.25,2)*(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1100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t="shared" ca="1" si="57"/>
        <v>0</v>
      </c>
      <c r="U158" t="s">
        <v>83</v>
      </c>
      <c r="V158" t="s">
        <v>209</v>
      </c>
      <c r="W158">
        <v>1</v>
      </c>
      <c r="X158" t="s">
        <v>129</v>
      </c>
      <c r="Z158">
        <v>7800</v>
      </c>
      <c r="AA158" t="str">
        <f t="shared" ca="1" si="58"/>
        <v>fe</v>
      </c>
      <c r="AB158" t="s">
        <v>83</v>
      </c>
      <c r="AC158" t="s">
        <v>287</v>
      </c>
      <c r="AD158">
        <v>1</v>
      </c>
      <c r="AE158" t="s">
        <v>129</v>
      </c>
      <c r="AG158">
        <v>1500</v>
      </c>
      <c r="AH158" t="str">
        <f t="shared" si="59"/>
        <v/>
      </c>
      <c r="AI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IFERROR(VLOOKUP(AC158,[2]ActorTable!$A:$G,MATCH("이름참고",[2]ActorTable!$1:$1,0),0),"캐릭터없음"),
"")))))</f>
        <v>칼날 손잡이 단검</v>
      </c>
      <c r="AJ158">
        <v>1</v>
      </c>
      <c r="AK15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L158" t="str">
        <f t="shared" ca="1" si="60"/>
        <v>{"dy":16,"sl":6,"tp":"fe","vl":"Equip1101","cn":1,"pt":"GO","pr":1500}</v>
      </c>
    </row>
    <row r="159" spans="1:38">
      <c r="A159">
        <v>16</v>
      </c>
      <c r="B159">
        <v>7</v>
      </c>
      <c r="C159">
        <f t="shared" si="53"/>
        <v>0</v>
      </c>
      <c r="D159">
        <f t="shared" ca="1" si="64"/>
        <v>0.11569923155141149</v>
      </c>
      <c r="E159">
        <f t="shared" ca="1" si="64"/>
        <v>0.18676991577104207</v>
      </c>
      <c r="F159">
        <f t="shared" ca="1" si="64"/>
        <v>0.99685470751197258</v>
      </c>
      <c r="G159">
        <f t="shared" ca="1" si="64"/>
        <v>0.53129143034029269</v>
      </c>
      <c r="H159">
        <f t="shared" ca="1" si="64"/>
        <v>0.64447997032246462</v>
      </c>
      <c r="I159">
        <f t="shared" ca="1" si="64"/>
        <v>0.31989394451840236</v>
      </c>
      <c r="M159" t="str">
        <f t="shared" ca="1" si="54"/>
        <v>지정 장비</v>
      </c>
      <c r="N159" t="str">
        <f t="shared" ca="1" si="55"/>
        <v>Equip2002</v>
      </c>
      <c r="O159">
        <f t="shared" ca="1" si="56"/>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캐릭터",IF(ISERROR(FIND("지정 캐릭터 LBP",$M159)),0,1)),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IF($O159&lt;=15,1,1+($O159-15)^0.5/8)*CHOOSE(MID($N159,7,1)+1,1,1.25,2)*(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700</v>
      </c>
      <c r="S159" t="str">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
      </c>
      <c r="T159">
        <f t="shared" ca="1" si="57"/>
        <v>0</v>
      </c>
      <c r="U159" t="s">
        <v>83</v>
      </c>
      <c r="V159" t="s">
        <v>266</v>
      </c>
      <c r="W159">
        <v>1</v>
      </c>
      <c r="X159" t="s">
        <v>129</v>
      </c>
      <c r="Z159">
        <v>900</v>
      </c>
      <c r="AA159" t="str">
        <f t="shared" ca="1" si="58"/>
        <v>fe</v>
      </c>
      <c r="AB159" t="s">
        <v>83</v>
      </c>
      <c r="AC159" t="s">
        <v>266</v>
      </c>
      <c r="AD159">
        <v>1</v>
      </c>
      <c r="AE159" t="s">
        <v>129</v>
      </c>
      <c r="AG159">
        <v>700</v>
      </c>
      <c r="AH159" t="str">
        <f t="shared" si="59"/>
        <v/>
      </c>
      <c r="AI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IFERROR(VLOOKUP(AC159,[2]ActorTable!$A:$G,MATCH("이름참고",[2]ActorTable!$1:$1,0),0),"캐릭터없음"),
"")))))</f>
        <v>그린 아이드 소드</v>
      </c>
      <c r="AJ159">
        <v>1</v>
      </c>
      <c r="AK15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L159" t="str">
        <f t="shared" ca="1" si="60"/>
        <v>{"dy":16,"sl":7,"tp":"fe","vl":"Equip5002","cn":1,"pt":"GO","pr":700}</v>
      </c>
    </row>
    <row r="160" spans="1:38">
      <c r="A160">
        <v>16</v>
      </c>
      <c r="B160">
        <v>8</v>
      </c>
      <c r="C160">
        <f t="shared" si="53"/>
        <v>0</v>
      </c>
      <c r="D160">
        <f t="shared" ca="1" si="64"/>
        <v>0.39150206943299937</v>
      </c>
      <c r="E160">
        <f t="shared" ca="1" si="64"/>
        <v>0.80218224122285842</v>
      </c>
      <c r="F160">
        <f t="shared" ca="1" si="64"/>
        <v>0.54653004893483603</v>
      </c>
      <c r="G160">
        <f t="shared" ca="1" si="64"/>
        <v>0.69377419862127976</v>
      </c>
      <c r="H160">
        <f t="shared" ca="1" si="64"/>
        <v>0.11582445575040712</v>
      </c>
      <c r="I160">
        <f t="shared" ca="1" si="64"/>
        <v>0.35591643722187905</v>
      </c>
      <c r="M160" t="str">
        <f t="shared" ca="1" si="54"/>
        <v>삭제</v>
      </c>
      <c r="N160" t="str">
        <f t="shared" ca="1" si="55"/>
        <v>삭제</v>
      </c>
      <c r="O160" t="str">
        <f t="shared" ca="1" si="56"/>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캐릭터",IF(ISERROR(FIND("지정 캐릭터 LBP",$M160)),0,1)),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IF($O160&lt;=15,1,1+($O160-15)^0.5/8)*CHOOSE(MID($N160,7,1)+1,1,1.25,2)*(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삭제</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t="shared" ca="1" si="57"/>
        <v>0</v>
      </c>
      <c r="AA160" t="str">
        <f t="shared" ca="1" si="58"/>
        <v/>
      </c>
      <c r="AH160" t="str">
        <f t="shared" si="59"/>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IFERROR(VLOOKUP(AC160,[2]ActorTable!$A:$G,MATCH("이름참고",[2]ActorTable!$1:$1,0),0),"캐릭터없음"),
"")))))</f>
        <v/>
      </c>
      <c r="AJ160">
        <v>1</v>
      </c>
      <c r="AK16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L160" t="str">
        <f t="shared" ca="1" si="60"/>
        <v>{"dy":16,"sl":8}</v>
      </c>
    </row>
    <row r="161" spans="1:38">
      <c r="A161">
        <v>16</v>
      </c>
      <c r="B161">
        <v>9</v>
      </c>
      <c r="C161">
        <f t="shared" si="53"/>
        <v>0</v>
      </c>
      <c r="D161">
        <f t="shared" ca="1" si="64"/>
        <v>0.34635196589120798</v>
      </c>
      <c r="E161">
        <f t="shared" ca="1" si="64"/>
        <v>0.67485073192654432</v>
      </c>
      <c r="F161">
        <f t="shared" ca="1" si="64"/>
        <v>0.7419196376473659</v>
      </c>
      <c r="G161">
        <f t="shared" ca="1" si="64"/>
        <v>0.46182687998705207</v>
      </c>
      <c r="H161">
        <f t="shared" ca="1" si="64"/>
        <v>0.5472609148744797</v>
      </c>
      <c r="I161">
        <f t="shared" ca="1" si="64"/>
        <v>0.79291218127601903</v>
      </c>
      <c r="M161" t="str">
        <f t="shared" ca="1" si="54"/>
        <v>삭제</v>
      </c>
      <c r="N161" t="str">
        <f t="shared" ca="1" si="55"/>
        <v>삭제</v>
      </c>
      <c r="O161" t="str">
        <f t="shared" ca="1" si="56"/>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캐릭터",IF(ISERROR(FIND("지정 캐릭터 LBP",$M161)),0,1)),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IF($O161&lt;=15,1,1+($O161-15)^0.5/8)*CHOOSE(MID($N161,7,1)+1,1,1.25,2)*(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삭제</v>
      </c>
      <c r="S161" t="str">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
      </c>
      <c r="T161">
        <f t="shared" ca="1" si="57"/>
        <v>0</v>
      </c>
      <c r="AA161" t="str">
        <f t="shared" ca="1" si="58"/>
        <v/>
      </c>
      <c r="AH161" t="str">
        <f t="shared" si="59"/>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IFERROR(VLOOKUP(AC161,[2]ActorTable!$A:$G,MATCH("이름참고",[2]ActorTable!$1:$1,0),0),"캐릭터없음"),
"")))))</f>
        <v/>
      </c>
      <c r="AJ161">
        <v>1</v>
      </c>
      <c r="AK16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L161" t="str">
        <f t="shared" ca="1" si="60"/>
        <v>{"dy":16,"sl":9}</v>
      </c>
    </row>
    <row r="162" spans="1:38">
      <c r="A162">
        <v>17</v>
      </c>
      <c r="B162">
        <v>0</v>
      </c>
      <c r="C162">
        <f t="shared" si="53"/>
        <v>0</v>
      </c>
      <c r="D162">
        <f t="shared" ref="D162:I171" ca="1" si="65">RAND()</f>
        <v>0.12855175146131537</v>
      </c>
      <c r="E162">
        <f t="shared" ca="1" si="65"/>
        <v>0.5348397016023364</v>
      </c>
      <c r="F162">
        <f t="shared" ca="1" si="65"/>
        <v>0.71654055805664518</v>
      </c>
      <c r="G162">
        <f t="shared" ca="1" si="65"/>
        <v>0.67422503419463231</v>
      </c>
      <c r="H162">
        <f t="shared" ca="1" si="65"/>
        <v>0.55187436042787541</v>
      </c>
      <c r="I162">
        <f t="shared" ca="1" si="65"/>
        <v>0.21607179354398631</v>
      </c>
      <c r="M162" t="str">
        <f t="shared" ca="1" si="54"/>
        <v>지정 장비</v>
      </c>
      <c r="N162" t="str">
        <f t="shared" ca="1" si="55"/>
        <v>Equip4301</v>
      </c>
      <c r="O162">
        <f t="shared" ca="1" si="56"/>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캐릭터",IF(ISERROR(FIND("지정 캐릭터 LBP",$M162)),0,1)),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IF($O162&lt;=15,1,1+($O162-15)^0.5/8)*CHOOSE(MID($N162,7,1)+1,1,1.25,2)*(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7200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t="shared" ca="1" si="57"/>
        <v>0</v>
      </c>
      <c r="U162" t="s">
        <v>83</v>
      </c>
      <c r="V162" t="s">
        <v>296</v>
      </c>
      <c r="W162">
        <v>1</v>
      </c>
      <c r="X162" t="s">
        <v>129</v>
      </c>
      <c r="Z162">
        <v>7700</v>
      </c>
      <c r="AA162" t="str">
        <f t="shared" ca="1" si="58"/>
        <v>fe</v>
      </c>
      <c r="AB162" t="s">
        <v>83</v>
      </c>
      <c r="AC162" t="s">
        <v>286</v>
      </c>
      <c r="AD162">
        <v>1</v>
      </c>
      <c r="AE162" t="s">
        <v>129</v>
      </c>
      <c r="AG162">
        <v>2100</v>
      </c>
      <c r="AH162" t="str">
        <f t="shared" si="59"/>
        <v/>
      </c>
      <c r="AI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IFERROR(VLOOKUP(AC162,[2]ActorTable!$A:$G,MATCH("이름참고",[2]ActorTable!$1:$1,0),0),"캐릭터없음"),
"")))))</f>
        <v>SMG28</v>
      </c>
      <c r="AJ162">
        <v>1</v>
      </c>
      <c r="AK16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L162" t="str">
        <f t="shared" ca="1" si="60"/>
        <v>{"dy":17,"sl":0,"tp":"fe","vl":"Equip6002","cn":1,"pt":"GO","pr":2100}</v>
      </c>
    </row>
    <row r="163" spans="1:38">
      <c r="A163">
        <v>17</v>
      </c>
      <c r="B163">
        <v>1</v>
      </c>
      <c r="C163">
        <f t="shared" si="53"/>
        <v>0</v>
      </c>
      <c r="D163">
        <f t="shared" ca="1" si="65"/>
        <v>0.69862549375779903</v>
      </c>
      <c r="E163">
        <f t="shared" ca="1" si="65"/>
        <v>9.3464982041503553E-2</v>
      </c>
      <c r="F163">
        <f t="shared" ca="1" si="65"/>
        <v>0.93977067067776643</v>
      </c>
      <c r="G163">
        <f t="shared" ca="1" si="65"/>
        <v>0.17271118472464819</v>
      </c>
      <c r="H163">
        <f t="shared" ca="1" si="65"/>
        <v>0.15587571387154742</v>
      </c>
      <c r="I163">
        <f t="shared" ca="1" si="65"/>
        <v>0.59995714796452404</v>
      </c>
      <c r="M163" t="str">
        <f t="shared" ca="1" si="54"/>
        <v>지정 장비</v>
      </c>
      <c r="N163" t="str">
        <f t="shared" ca="1" si="55"/>
        <v>Equip0301</v>
      </c>
      <c r="O163">
        <f t="shared" ca="1" si="56"/>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캐릭터",IF(ISERROR(FIND("지정 캐릭터 LBP",$M163)),0,1)),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IF($O163&lt;=15,1,1+($O163-15)^0.5/8)*CHOOSE(MID($N163,7,1)+1,1,1.25,2)*(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11</v>
      </c>
      <c r="S163" t="str">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
      </c>
      <c r="T163">
        <f t="shared" ca="1" si="57"/>
        <v>0</v>
      </c>
      <c r="U163" t="s">
        <v>83</v>
      </c>
      <c r="V163" t="s">
        <v>205</v>
      </c>
      <c r="W163">
        <v>1</v>
      </c>
      <c r="X163" t="s">
        <v>129</v>
      </c>
      <c r="Z163">
        <v>600</v>
      </c>
      <c r="AA163" t="str">
        <f t="shared" ca="1" si="58"/>
        <v>fe</v>
      </c>
      <c r="AB163" t="s">
        <v>83</v>
      </c>
      <c r="AC163" t="s">
        <v>284</v>
      </c>
      <c r="AD163">
        <v>1</v>
      </c>
      <c r="AE163" t="s">
        <v>129</v>
      </c>
      <c r="AG163">
        <v>3600</v>
      </c>
      <c r="AH163" t="str">
        <f t="shared" si="59"/>
        <v/>
      </c>
      <c r="AI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IFERROR(VLOOKUP(AC163,[2]ActorTable!$A:$G,MATCH("이름참고",[2]ActorTable!$1:$1,0),0),"캐릭터없음"),
"")))))</f>
        <v>용력의 방패</v>
      </c>
      <c r="AJ163">
        <v>1</v>
      </c>
      <c r="AK16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L163" t="str">
        <f t="shared" ca="1" si="60"/>
        <v>{"dy":17,"sl":1,"tp":"fe","vl":"Equip7101","cn":1,"pt":"GO","pr":3600}</v>
      </c>
    </row>
    <row r="164" spans="1:38">
      <c r="A164">
        <v>17</v>
      </c>
      <c r="B164">
        <v>2</v>
      </c>
      <c r="C164">
        <f t="shared" si="53"/>
        <v>0</v>
      </c>
      <c r="D164">
        <f t="shared" ca="1" si="65"/>
        <v>0.99346419418436127</v>
      </c>
      <c r="E164">
        <f t="shared" ca="1" si="65"/>
        <v>0.87325370915276423</v>
      </c>
      <c r="F164">
        <f t="shared" ca="1" si="65"/>
        <v>0.20074628824216689</v>
      </c>
      <c r="G164">
        <f t="shared" ca="1" si="65"/>
        <v>0.99344752392972768</v>
      </c>
      <c r="H164">
        <f t="shared" ca="1" si="65"/>
        <v>0.27716212575204502</v>
      </c>
      <c r="I164">
        <f t="shared" ca="1" si="65"/>
        <v>0.80929204527164034</v>
      </c>
      <c r="M164" t="str">
        <f t="shared" ca="1" si="54"/>
        <v>안 지정 캐릭터 PP 영웅등급</v>
      </c>
      <c r="N164">
        <f t="shared" ca="1" si="55"/>
        <v>87325</v>
      </c>
      <c r="O164">
        <f t="shared" ca="1" si="56"/>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캐릭터",IF(ISERROR(FIND("지정 캐릭터 LBP",$M164)),0,1)),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IF($O164&lt;=15,1,1+($O164-15)^0.5/8)*CHOOSE(MID($N164,7,1)+1,1,1.25,2)*(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1400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t="shared" ca="1" si="57"/>
        <v>0</v>
      </c>
      <c r="U164" t="s">
        <v>92</v>
      </c>
      <c r="V164">
        <v>97855</v>
      </c>
      <c r="W164">
        <v>14</v>
      </c>
      <c r="X164" t="s">
        <v>129</v>
      </c>
      <c r="Z164">
        <v>1400</v>
      </c>
      <c r="AA164" t="str">
        <f t="shared" ca="1" si="58"/>
        <v>uph</v>
      </c>
      <c r="AB164" t="s">
        <v>92</v>
      </c>
      <c r="AC164">
        <v>77197</v>
      </c>
      <c r="AD164">
        <v>13</v>
      </c>
      <c r="AE164" t="s">
        <v>129</v>
      </c>
      <c r="AG164">
        <v>1300</v>
      </c>
      <c r="AH164" t="str">
        <f t="shared" si="59"/>
        <v/>
      </c>
      <c r="AI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IFERROR(VLOOKUP(AC164,[2]ActorTable!$A:$G,MATCH("이름참고",[2]ActorTable!$1:$1,0),0),"캐릭터없음"),
"")))))</f>
        <v/>
      </c>
      <c r="AJ164">
        <v>1</v>
      </c>
      <c r="AK16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L164" t="str">
        <f t="shared" ca="1" si="60"/>
        <v>{"dy":17,"sl":2,"tp":"uph","vl":"77197","cn":13,"pt":"GO","pr":1300}</v>
      </c>
    </row>
    <row r="165" spans="1:38">
      <c r="A165">
        <v>17</v>
      </c>
      <c r="B165">
        <v>3</v>
      </c>
      <c r="C165">
        <f t="shared" si="53"/>
        <v>0</v>
      </c>
      <c r="D165">
        <f t="shared" ca="1" si="65"/>
        <v>0.5269234658718136</v>
      </c>
      <c r="E165">
        <f t="shared" ca="1" si="65"/>
        <v>0.48076937443917056</v>
      </c>
      <c r="F165">
        <f t="shared" ca="1" si="65"/>
        <v>0.53425466065662797</v>
      </c>
      <c r="G165">
        <f t="shared" ca="1" si="65"/>
        <v>0.8966821049977407</v>
      </c>
      <c r="H165">
        <f t="shared" ca="1" si="65"/>
        <v>0.41014243182741339</v>
      </c>
      <c r="I165">
        <f t="shared" ca="1" si="65"/>
        <v>0.37002455388698963</v>
      </c>
      <c r="M165" t="str">
        <f t="shared" ca="1" si="54"/>
        <v>안 지정 캐릭터 PP 일반등급</v>
      </c>
      <c r="N165">
        <f t="shared" ca="1" si="55"/>
        <v>48076</v>
      </c>
      <c r="O165">
        <f t="shared" ca="1" si="56"/>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캐릭터",IF(ISERROR(FIND("지정 캐릭터 LBP",$M165)),0,1)),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IF($O165&lt;=15,1,1+($O165-15)^0.5/8)*CHOOSE(MID($N165,7,1)+1,1,1.25,2)*(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1100</v>
      </c>
      <c r="S165" t="str">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
      </c>
      <c r="T165">
        <f t="shared" ca="1" si="57"/>
        <v>0</v>
      </c>
      <c r="U165" t="s">
        <v>93</v>
      </c>
      <c r="V165">
        <v>55521</v>
      </c>
      <c r="W165">
        <v>12</v>
      </c>
      <c r="X165" t="s">
        <v>129</v>
      </c>
      <c r="Z165">
        <v>1200</v>
      </c>
      <c r="AA165" t="str">
        <f t="shared" ca="1" si="58"/>
        <v>uph</v>
      </c>
      <c r="AB165" t="s">
        <v>92</v>
      </c>
      <c r="AC165">
        <v>98918</v>
      </c>
      <c r="AD165">
        <v>14</v>
      </c>
      <c r="AE165" t="s">
        <v>129</v>
      </c>
      <c r="AG165">
        <v>1400</v>
      </c>
      <c r="AH165" t="str">
        <f t="shared" si="59"/>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IFERROR(VLOOKUP(AC165,[2]ActorTable!$A:$G,MATCH("이름참고",[2]ActorTable!$1:$1,0),0),"캐릭터없음"),
"")))))</f>
        <v/>
      </c>
      <c r="AJ165">
        <v>1</v>
      </c>
      <c r="AK16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L165" t="str">
        <f t="shared" ca="1" si="60"/>
        <v>{"dy":17,"sl":3,"tp":"uph","vl":"98918","cn":14,"pt":"GO","pr":1400}</v>
      </c>
    </row>
    <row r="166" spans="1:38">
      <c r="A166">
        <v>17</v>
      </c>
      <c r="B166">
        <v>4</v>
      </c>
      <c r="C166">
        <f t="shared" si="53"/>
        <v>0</v>
      </c>
      <c r="D166">
        <f t="shared" ca="1" si="65"/>
        <v>0.79312221927608251</v>
      </c>
      <c r="E166">
        <f t="shared" ca="1" si="65"/>
        <v>0.8135138702270448</v>
      </c>
      <c r="F166">
        <f t="shared" ca="1" si="65"/>
        <v>0.18047217796792558</v>
      </c>
      <c r="G166">
        <f t="shared" ca="1" si="65"/>
        <v>0.41163820030093645</v>
      </c>
      <c r="H166">
        <f t="shared" ca="1" si="65"/>
        <v>0.11436132446339942</v>
      </c>
      <c r="I166">
        <f t="shared" ca="1" si="65"/>
        <v>0.632747900866101</v>
      </c>
      <c r="M166" t="str">
        <f t="shared" ca="1" si="54"/>
        <v>안 지정 캐릭터 PP 일반등급</v>
      </c>
      <c r="N166">
        <f t="shared" ca="1" si="55"/>
        <v>81351</v>
      </c>
      <c r="O166">
        <f t="shared" ca="1" si="56"/>
        <v>13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캐릭터",IF(ISERROR(FIND("지정 캐릭터 LBP",$M166)),0,1)),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IF($O166&lt;=15,1,1+($O166-15)^0.5/8)*CHOOSE(MID($N166,7,1)+1,1,1.25,2)*(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1300</v>
      </c>
      <c r="S166" t="str">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
      </c>
      <c r="T166">
        <f t="shared" ca="1" si="57"/>
        <v>0</v>
      </c>
      <c r="U166" t="s">
        <v>93</v>
      </c>
      <c r="V166">
        <v>98900</v>
      </c>
      <c r="W166">
        <v>14</v>
      </c>
      <c r="X166" t="s">
        <v>129</v>
      </c>
      <c r="Z166">
        <v>1400</v>
      </c>
      <c r="AA166" t="str">
        <f t="shared" ca="1" si="58"/>
        <v>upn</v>
      </c>
      <c r="AB166" t="s">
        <v>93</v>
      </c>
      <c r="AC166">
        <v>90626</v>
      </c>
      <c r="AD166">
        <v>14</v>
      </c>
      <c r="AE166" t="s">
        <v>129</v>
      </c>
      <c r="AG166">
        <v>1400</v>
      </c>
      <c r="AH166" t="str">
        <f t="shared" si="59"/>
        <v/>
      </c>
      <c r="AI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IFERROR(VLOOKUP(AC166,[2]ActorTable!$A:$G,MATCH("이름참고",[2]ActorTable!$1:$1,0),0),"캐릭터없음"),
"")))))</f>
        <v/>
      </c>
      <c r="AJ166">
        <v>1</v>
      </c>
      <c r="AK16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L166" t="str">
        <f t="shared" ca="1" si="60"/>
        <v>{"dy":17,"sl":4,"tp":"upn","vl":"90626","cn":14,"pt":"GO","pr":1400}</v>
      </c>
    </row>
    <row r="167" spans="1:38">
      <c r="A167">
        <v>17</v>
      </c>
      <c r="B167">
        <v>5</v>
      </c>
      <c r="C167">
        <f t="shared" si="53"/>
        <v>0</v>
      </c>
      <c r="D167">
        <f t="shared" ca="1" si="65"/>
        <v>0.37063367562681337</v>
      </c>
      <c r="E167">
        <f t="shared" ca="1" si="65"/>
        <v>0.5478401359212941</v>
      </c>
      <c r="F167">
        <f t="shared" ca="1" si="65"/>
        <v>0.84519002664985388</v>
      </c>
      <c r="G167">
        <f t="shared" ca="1" si="65"/>
        <v>0.9021268801398965</v>
      </c>
      <c r="H167">
        <f t="shared" ca="1" si="65"/>
        <v>0.1750650083697749</v>
      </c>
      <c r="I167">
        <f t="shared" ca="1" si="65"/>
        <v>0.78538357658366786</v>
      </c>
      <c r="M167" t="str">
        <f t="shared" ca="1" si="54"/>
        <v>지정 장비</v>
      </c>
      <c r="N167" t="str">
        <f t="shared" ca="1" si="55"/>
        <v>Equip4302</v>
      </c>
      <c r="O167">
        <f t="shared" ca="1" si="56"/>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캐릭터",IF(ISERROR(FIND("지정 캐릭터 LBP",$M167)),0,1)),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IF($O167&lt;=15,1,1+($O167-15)^0.5/8)*CHOOSE(MID($N167,7,1)+1,1,1.25,2)*(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7800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t="shared" ca="1" si="57"/>
        <v>0</v>
      </c>
      <c r="U167" t="s">
        <v>93</v>
      </c>
      <c r="V167">
        <v>46078</v>
      </c>
      <c r="W167">
        <v>11</v>
      </c>
      <c r="X167" t="s">
        <v>129</v>
      </c>
      <c r="Z167">
        <v>1100</v>
      </c>
      <c r="AA167" t="str">
        <f t="shared" ca="1" si="58"/>
        <v>fe</v>
      </c>
      <c r="AB167" t="s">
        <v>83</v>
      </c>
      <c r="AC167" t="s">
        <v>186</v>
      </c>
      <c r="AD167">
        <v>1</v>
      </c>
      <c r="AE167" t="s">
        <v>129</v>
      </c>
      <c r="AG167">
        <v>9600</v>
      </c>
      <c r="AH167" t="str">
        <f t="shared" si="59"/>
        <v/>
      </c>
      <c r="AI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IFERROR(VLOOKUP(AC167,[2]ActorTable!$A:$G,MATCH("이름참고",[2]ActorTable!$1:$1,0),0),"캐릭터없음"),
"")))))</f>
        <v>빛나는 보석의 방패</v>
      </c>
      <c r="AJ167">
        <v>1</v>
      </c>
      <c r="AK16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L167" t="str">
        <f t="shared" ca="1" si="60"/>
        <v>{"dy":17,"sl":5,"tp":"fe","vl":"Equip7201","cn":1,"pt":"GO","pr":9600}</v>
      </c>
    </row>
    <row r="168" spans="1:38">
      <c r="A168">
        <v>17</v>
      </c>
      <c r="B168">
        <v>6</v>
      </c>
      <c r="C168">
        <f t="shared" si="53"/>
        <v>0</v>
      </c>
      <c r="D168">
        <f t="shared" ca="1" si="65"/>
        <v>0.71555983252626032</v>
      </c>
      <c r="E168">
        <f t="shared" ca="1" si="65"/>
        <v>0.48964439817911976</v>
      </c>
      <c r="F168">
        <f t="shared" ca="1" si="65"/>
        <v>0.37796443707267646</v>
      </c>
      <c r="G168">
        <f t="shared" ca="1" si="65"/>
        <v>0.94205159816557338</v>
      </c>
      <c r="H168">
        <f t="shared" ca="1" si="65"/>
        <v>0.17876886327925523</v>
      </c>
      <c r="I168">
        <f t="shared" ca="1" si="65"/>
        <v>0.77610261544070513</v>
      </c>
      <c r="M168" t="str">
        <f t="shared" ca="1" si="54"/>
        <v>지정 장비</v>
      </c>
      <c r="N168" t="str">
        <f t="shared" ca="1" si="55"/>
        <v>Equip6001</v>
      </c>
      <c r="O168">
        <f t="shared" ca="1" si="56"/>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캐릭터",IF(ISERROR(FIND("지정 캐릭터 LBP",$M168)),0,1)),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IF($O168&lt;=15,1,1+($O168-15)^0.5/8)*CHOOSE(MID($N168,7,1)+1,1,1.25,2)*(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2200</v>
      </c>
      <c r="S168" t="str">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
      </c>
      <c r="T168">
        <f t="shared" ca="1" si="57"/>
        <v>0</v>
      </c>
      <c r="U168" t="s">
        <v>83</v>
      </c>
      <c r="V168" t="s">
        <v>275</v>
      </c>
      <c r="W168">
        <v>1</v>
      </c>
      <c r="X168" t="s">
        <v>129</v>
      </c>
      <c r="Z168">
        <v>9800</v>
      </c>
      <c r="AA168" t="str">
        <f t="shared" ca="1" si="58"/>
        <v>fe</v>
      </c>
      <c r="AB168" t="s">
        <v>83</v>
      </c>
      <c r="AC168" t="s">
        <v>272</v>
      </c>
      <c r="AD168">
        <v>1</v>
      </c>
      <c r="AE168" t="s">
        <v>129</v>
      </c>
      <c r="AG168">
        <v>800</v>
      </c>
      <c r="AH168" t="str">
        <f t="shared" si="59"/>
        <v/>
      </c>
      <c r="AI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IFERROR(VLOOKUP(AC168,[2]ActorTable!$A:$G,MATCH("이름참고",[2]ActorTable!$1:$1,0),0),"캐릭터없음"),
"")))))</f>
        <v>떠오르는 태양의 지팡이</v>
      </c>
      <c r="AJ168">
        <v>1</v>
      </c>
      <c r="AK16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L168" t="str">
        <f t="shared" ca="1" si="60"/>
        <v>{"dy":17,"sl":6,"tp":"fe","vl":"Equip3002","cn":1,"pt":"GO","pr":800}</v>
      </c>
    </row>
    <row r="169" spans="1:38">
      <c r="A169">
        <v>17</v>
      </c>
      <c r="B169">
        <v>7</v>
      </c>
      <c r="C169">
        <f t="shared" si="53"/>
        <v>0</v>
      </c>
      <c r="D169">
        <f t="shared" ca="1" si="65"/>
        <v>0.73755508742769205</v>
      </c>
      <c r="E169">
        <f t="shared" ca="1" si="65"/>
        <v>0.40770467436198898</v>
      </c>
      <c r="F169">
        <f t="shared" ca="1" si="65"/>
        <v>0.57115935777293847</v>
      </c>
      <c r="G169">
        <f t="shared" ca="1" si="65"/>
        <v>0.29893635437268307</v>
      </c>
      <c r="H169">
        <f t="shared" ca="1" si="65"/>
        <v>9.2450113304402448E-2</v>
      </c>
      <c r="I169">
        <f t="shared" ca="1" si="65"/>
        <v>0.24656746209033709</v>
      </c>
      <c r="M169" t="str">
        <f t="shared" ca="1" si="54"/>
        <v>지정 장비</v>
      </c>
      <c r="N169" t="str">
        <f t="shared" ca="1" si="55"/>
        <v>Equip4302</v>
      </c>
      <c r="O169">
        <f t="shared" ca="1" si="56"/>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캐릭터",IF(ISERROR(FIND("지정 캐릭터 LBP",$M169)),0,1)),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IF($O169&lt;=15,1,1+($O169-15)^0.5/8)*CHOOSE(MID($N169,7,1)+1,1,1.25,2)*(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7200</v>
      </c>
      <c r="S169" t="str">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
      </c>
      <c r="T169">
        <f t="shared" ca="1" si="57"/>
        <v>0</v>
      </c>
      <c r="U169" t="s">
        <v>83</v>
      </c>
      <c r="V169" t="s">
        <v>319</v>
      </c>
      <c r="W169">
        <v>1</v>
      </c>
      <c r="X169" t="s">
        <v>133</v>
      </c>
      <c r="Y169">
        <v>29</v>
      </c>
      <c r="Z169">
        <v>18</v>
      </c>
      <c r="AA169" t="str">
        <f t="shared" ca="1" si="58"/>
        <v>fe</v>
      </c>
      <c r="AB169" t="s">
        <v>83</v>
      </c>
      <c r="AC169" t="s">
        <v>221</v>
      </c>
      <c r="AD169">
        <v>1</v>
      </c>
      <c r="AE169" t="s">
        <v>129</v>
      </c>
      <c r="AG169">
        <v>3600</v>
      </c>
      <c r="AH169" t="str">
        <f t="shared" si="59"/>
        <v/>
      </c>
      <c r="AI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IFERROR(VLOOKUP(AC169,[2]ActorTable!$A:$G,MATCH("이름참고",[2]ActorTable!$1:$1,0),0),"캐릭터없음"),
"")))))</f>
        <v>스켈레톤 쉴드</v>
      </c>
      <c r="AJ169">
        <v>1</v>
      </c>
      <c r="AK16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L169" t="str">
        <f t="shared" ca="1" si="60"/>
        <v>{"dy":17,"sl":7,"tp":"fe","vl":"Equip7102","cn":1,"pt":"GO","pr":3600}</v>
      </c>
    </row>
    <row r="170" spans="1:38">
      <c r="A170">
        <v>17</v>
      </c>
      <c r="B170">
        <v>8</v>
      </c>
      <c r="C170">
        <f t="shared" si="53"/>
        <v>0</v>
      </c>
      <c r="D170">
        <f t="shared" ca="1" si="65"/>
        <v>0.49565543343664642</v>
      </c>
      <c r="E170">
        <f t="shared" ca="1" si="65"/>
        <v>0.43093248949741814</v>
      </c>
      <c r="F170">
        <f t="shared" ca="1" si="65"/>
        <v>0.16606878458128249</v>
      </c>
      <c r="G170">
        <f t="shared" ca="1" si="65"/>
        <v>0.67657260840341804</v>
      </c>
      <c r="H170">
        <f t="shared" ca="1" si="65"/>
        <v>0.60848576818227507</v>
      </c>
      <c r="I170">
        <f t="shared" ca="1" si="65"/>
        <v>0.4774691210825297</v>
      </c>
      <c r="M170" t="str">
        <f t="shared" ca="1" si="54"/>
        <v>삭제</v>
      </c>
      <c r="N170" t="str">
        <f t="shared" ca="1" si="55"/>
        <v>삭제</v>
      </c>
      <c r="O170" t="str">
        <f t="shared" ca="1" si="56"/>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캐릭터",IF(ISERROR(FIND("지정 캐릭터 LBP",$M170)),0,1)),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IF($O170&lt;=15,1,1+($O170-15)^0.5/8)*CHOOSE(MID($N170,7,1)+1,1,1.25,2)*(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삭제</v>
      </c>
      <c r="S170" t="str">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
      </c>
      <c r="T170">
        <f t="shared" ca="1" si="57"/>
        <v>0</v>
      </c>
      <c r="AA170" t="str">
        <f t="shared" ca="1" si="58"/>
        <v/>
      </c>
      <c r="AH170" t="str">
        <f t="shared" si="59"/>
        <v/>
      </c>
      <c r="AI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IFERROR(VLOOKUP(AC170,[2]ActorTable!$A:$G,MATCH("이름참고",[2]ActorTable!$1:$1,0),0),"캐릭터없음"),
"")))))</f>
        <v/>
      </c>
      <c r="AJ170">
        <v>1</v>
      </c>
      <c r="AK17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L170" t="str">
        <f t="shared" ca="1" si="60"/>
        <v>{"dy":17,"sl":8}</v>
      </c>
    </row>
    <row r="171" spans="1:38">
      <c r="A171">
        <v>17</v>
      </c>
      <c r="B171">
        <v>9</v>
      </c>
      <c r="C171">
        <f t="shared" si="53"/>
        <v>0</v>
      </c>
      <c r="D171">
        <f t="shared" ca="1" si="65"/>
        <v>1.8142775957082136E-2</v>
      </c>
      <c r="E171">
        <f t="shared" ca="1" si="65"/>
        <v>0.65138959005006036</v>
      </c>
      <c r="F171">
        <f t="shared" ca="1" si="65"/>
        <v>3.5731554436737922E-2</v>
      </c>
      <c r="G171">
        <f t="shared" ca="1" si="65"/>
        <v>0.34039476627471354</v>
      </c>
      <c r="H171">
        <f t="shared" ca="1" si="65"/>
        <v>0.41966104176847874</v>
      </c>
      <c r="I171">
        <f t="shared" ca="1" si="65"/>
        <v>4.1896105809880901E-2</v>
      </c>
      <c r="M171" t="str">
        <f t="shared" ca="1" si="54"/>
        <v>삭제</v>
      </c>
      <c r="N171" t="str">
        <f t="shared" ca="1" si="55"/>
        <v>삭제</v>
      </c>
      <c r="O171" t="str">
        <f t="shared" ca="1" si="56"/>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캐릭터",IF(ISERROR(FIND("지정 캐릭터 LBP",$M171)),0,1)),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IF($O171&lt;=15,1,1+($O171-15)^0.5/8)*CHOOSE(MID($N171,7,1)+1,1,1.25,2)*(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삭제</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t="shared" ca="1" si="57"/>
        <v>0</v>
      </c>
      <c r="AA171" t="str">
        <f t="shared" ca="1" si="58"/>
        <v/>
      </c>
      <c r="AH171" t="str">
        <f t="shared" si="59"/>
        <v/>
      </c>
      <c r="AI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IFERROR(VLOOKUP(AC171,[2]ActorTable!$A:$G,MATCH("이름참고",[2]ActorTable!$1:$1,0),0),"캐릭터없음"),
"")))))</f>
        <v/>
      </c>
      <c r="AJ171">
        <v>1</v>
      </c>
      <c r="AK17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L171" t="str">
        <f t="shared" ca="1" si="60"/>
        <v>{"dy":17,"sl":9}</v>
      </c>
    </row>
    <row r="172" spans="1:38">
      <c r="A172">
        <v>18</v>
      </c>
      <c r="B172">
        <v>0</v>
      </c>
      <c r="C172">
        <f t="shared" si="53"/>
        <v>0</v>
      </c>
      <c r="D172">
        <f t="shared" ref="D172:I181" ca="1" si="66">RAND()</f>
        <v>0.65340772957050197</v>
      </c>
      <c r="E172">
        <f t="shared" ca="1" si="66"/>
        <v>0.26003742487458215</v>
      </c>
      <c r="F172">
        <f t="shared" ca="1" si="66"/>
        <v>0.87429102256713986</v>
      </c>
      <c r="G172">
        <f t="shared" ca="1" si="66"/>
        <v>0.62825029343447891</v>
      </c>
      <c r="H172">
        <f t="shared" ca="1" si="66"/>
        <v>0.1454151653280441</v>
      </c>
      <c r="I172">
        <f t="shared" ca="1" si="66"/>
        <v>0.82116366054338841</v>
      </c>
      <c r="M172" t="str">
        <f t="shared" ca="1" si="54"/>
        <v>지정 장비</v>
      </c>
      <c r="N172" t="str">
        <f t="shared" ca="1" si="55"/>
        <v>Equip2101</v>
      </c>
      <c r="O172">
        <f t="shared" ca="1" si="56"/>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캐릭터",IF(ISERROR(FIND("지정 캐릭터 LBP",$M172)),0,1)),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IF($O172&lt;=15,1,1+($O172-15)^0.5/8)*CHOOSE(MID($N172,7,1)+1,1,1.25,2)*(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1400</v>
      </c>
      <c r="S172" t="str">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
      </c>
      <c r="T172">
        <f t="shared" ca="1" si="57"/>
        <v>0</v>
      </c>
      <c r="U172" t="s">
        <v>83</v>
      </c>
      <c r="V172" t="s">
        <v>315</v>
      </c>
      <c r="W172">
        <v>1</v>
      </c>
      <c r="X172" t="s">
        <v>129</v>
      </c>
      <c r="Z172">
        <v>1300</v>
      </c>
      <c r="AA172" t="str">
        <f t="shared" ca="1" si="58"/>
        <v>fe</v>
      </c>
      <c r="AB172" t="s">
        <v>83</v>
      </c>
      <c r="AC172" t="s">
        <v>195</v>
      </c>
      <c r="AD172">
        <v>1</v>
      </c>
      <c r="AE172" t="s">
        <v>129</v>
      </c>
      <c r="AG172">
        <v>600</v>
      </c>
      <c r="AH172" t="str">
        <f t="shared" si="59"/>
        <v/>
      </c>
      <c r="AI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IFERROR(VLOOKUP(AC172,[2]ActorTable!$A:$G,MATCH("이름참고",[2]ActorTable!$1:$1,0),0),"캐릭터없음"),
"")))))</f>
        <v>블레이드 보우</v>
      </c>
      <c r="AJ172">
        <v>1</v>
      </c>
      <c r="AK17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L172" t="str">
        <f t="shared" ca="1" si="60"/>
        <v>{"dy":18,"sl":0,"tp":"fe","vl":"Equip2002","cn":1,"pt":"GO","pr":600}</v>
      </c>
    </row>
    <row r="173" spans="1:38">
      <c r="A173">
        <v>18</v>
      </c>
      <c r="B173">
        <v>1</v>
      </c>
      <c r="C173">
        <f t="shared" si="53"/>
        <v>0</v>
      </c>
      <c r="D173">
        <f t="shared" ca="1" si="66"/>
        <v>0.66538711250327265</v>
      </c>
      <c r="E173">
        <f t="shared" ca="1" si="66"/>
        <v>0.21649212552748565</v>
      </c>
      <c r="F173">
        <f t="shared" ca="1" si="66"/>
        <v>0.22817419090131363</v>
      </c>
      <c r="G173">
        <f t="shared" ca="1" si="66"/>
        <v>0.33615240532443424</v>
      </c>
      <c r="H173">
        <f t="shared" ca="1" si="66"/>
        <v>0.53869053406835166</v>
      </c>
      <c r="I173">
        <f t="shared" ca="1" si="66"/>
        <v>0.86507558820398844</v>
      </c>
      <c r="M173" t="str">
        <f t="shared" ca="1" si="54"/>
        <v>지정 장비</v>
      </c>
      <c r="N173" t="str">
        <f t="shared" ca="1" si="55"/>
        <v>Equip1302</v>
      </c>
      <c r="O173">
        <f t="shared" ca="1" si="56"/>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캐릭터",IF(ISERROR(FIND("지정 캐릭터 LBP",$M173)),0,1)),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IF($O173&lt;=15,1,1+($O173-15)^0.5/8)*CHOOSE(MID($N173,7,1)+1,1,1.25,2)*(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12</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t="shared" ca="1" si="57"/>
        <v>0</v>
      </c>
      <c r="U173" t="s">
        <v>83</v>
      </c>
      <c r="V173" t="s">
        <v>196</v>
      </c>
      <c r="W173">
        <v>1</v>
      </c>
      <c r="X173" t="s">
        <v>129</v>
      </c>
      <c r="Z173">
        <v>7800</v>
      </c>
      <c r="AA173" t="str">
        <f t="shared" ca="1" si="58"/>
        <v>fe</v>
      </c>
      <c r="AB173" t="s">
        <v>83</v>
      </c>
      <c r="AC173" t="s">
        <v>115</v>
      </c>
      <c r="AD173">
        <v>1</v>
      </c>
      <c r="AE173" t="s">
        <v>129</v>
      </c>
      <c r="AG173">
        <v>1000</v>
      </c>
      <c r="AH173" t="str">
        <f t="shared" si="59"/>
        <v/>
      </c>
      <c r="AI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IFERROR(VLOOKUP(AC173,[2]ActorTable!$A:$G,MATCH("이름참고",[2]ActorTable!$1:$1,0),0),"캐릭터없음"),
"")))))</f>
        <v>이국의 무기</v>
      </c>
      <c r="AJ173">
        <v>1</v>
      </c>
      <c r="AK17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L173" t="str">
        <f t="shared" ca="1" si="60"/>
        <v>{"dy":18,"sl":1,"tp":"fe","vl":"Equip0102","cn":1,"pt":"GO","pr":1000}</v>
      </c>
    </row>
    <row r="174" spans="1:38">
      <c r="A174">
        <v>18</v>
      </c>
      <c r="B174">
        <v>2</v>
      </c>
      <c r="C174">
        <f t="shared" si="53"/>
        <v>0</v>
      </c>
      <c r="D174">
        <f t="shared" ca="1" si="66"/>
        <v>0.32434064422893694</v>
      </c>
      <c r="E174">
        <f t="shared" ca="1" si="66"/>
        <v>0.95652842942275584</v>
      </c>
      <c r="F174">
        <f t="shared" ca="1" si="66"/>
        <v>0.67464616968968982</v>
      </c>
      <c r="G174">
        <f t="shared" ca="1" si="66"/>
        <v>0.37243715981084258</v>
      </c>
      <c r="H174">
        <f t="shared" ca="1" si="66"/>
        <v>0.18310858601321656</v>
      </c>
      <c r="I174">
        <f t="shared" ca="1" si="66"/>
        <v>0.72531425888576628</v>
      </c>
      <c r="M174" t="str">
        <f t="shared" ca="1" si="54"/>
        <v>안 지정 캐릭터 PP 영웅등급</v>
      </c>
      <c r="N174">
        <f t="shared" ca="1" si="55"/>
        <v>95652</v>
      </c>
      <c r="O174">
        <f t="shared" ca="1" si="56"/>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캐릭터",IF(ISERROR(FIND("지정 캐릭터 LBP",$M174)),0,1)),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IF($O174&lt;=15,1,1+($O174-15)^0.5/8)*CHOOSE(MID($N174,7,1)+1,1,1.25,2)*(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1400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t="shared" ca="1" si="57"/>
        <v>0</v>
      </c>
      <c r="U174" t="s">
        <v>92</v>
      </c>
      <c r="V174">
        <v>88695</v>
      </c>
      <c r="W174">
        <v>14</v>
      </c>
      <c r="X174" t="s">
        <v>129</v>
      </c>
      <c r="Z174">
        <v>1400</v>
      </c>
      <c r="AA174" t="str">
        <f t="shared" ca="1" si="58"/>
        <v>uph</v>
      </c>
      <c r="AB174" t="s">
        <v>92</v>
      </c>
      <c r="AC174">
        <v>62291</v>
      </c>
      <c r="AD174">
        <v>12</v>
      </c>
      <c r="AE174" t="s">
        <v>129</v>
      </c>
      <c r="AG174">
        <v>1200</v>
      </c>
      <c r="AH174" t="str">
        <f t="shared" si="59"/>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IFERROR(VLOOKUP(AC174,[2]ActorTable!$A:$G,MATCH("이름참고",[2]ActorTable!$1:$1,0),0),"캐릭터없음"),
"")))))</f>
        <v/>
      </c>
      <c r="AJ174">
        <v>1</v>
      </c>
      <c r="AK17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L174" t="str">
        <f t="shared" ca="1" si="60"/>
        <v>{"dy":18,"sl":2,"tp":"uph","vl":"62291","cn":12,"pt":"GO","pr":1200}</v>
      </c>
    </row>
    <row r="175" spans="1:38">
      <c r="A175">
        <v>18</v>
      </c>
      <c r="B175">
        <v>3</v>
      </c>
      <c r="C175">
        <f t="shared" si="53"/>
        <v>0</v>
      </c>
      <c r="D175">
        <f t="shared" ca="1" si="66"/>
        <v>0.31730168197509978</v>
      </c>
      <c r="E175">
        <f t="shared" ca="1" si="66"/>
        <v>0.91657385893836918</v>
      </c>
      <c r="F175">
        <f t="shared" ca="1" si="66"/>
        <v>0.3969805440048414</v>
      </c>
      <c r="G175">
        <f t="shared" ca="1" si="66"/>
        <v>0.44879841475589299</v>
      </c>
      <c r="H175">
        <f t="shared" ca="1" si="66"/>
        <v>0.69126083731697374</v>
      </c>
      <c r="I175">
        <f t="shared" ca="1" si="66"/>
        <v>0.85524962810460081</v>
      </c>
      <c r="M175" t="str">
        <f t="shared" ca="1" si="54"/>
        <v>안 지정 캐릭터 PP 일반등급</v>
      </c>
      <c r="N175">
        <f t="shared" ca="1" si="55"/>
        <v>91657</v>
      </c>
      <c r="O175">
        <f t="shared" ca="1" si="56"/>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캐릭터",IF(ISERROR(FIND("지정 캐릭터 LBP",$M175)),0,1)),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IF($O175&lt;=15,1,1+($O175-15)^0.5/8)*CHOOSE(MID($N175,7,1)+1,1,1.25,2)*(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1400</v>
      </c>
      <c r="S175" t="str">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
      </c>
      <c r="T175">
        <f t="shared" ca="1" si="57"/>
        <v>0</v>
      </c>
      <c r="U175" t="s">
        <v>93</v>
      </c>
      <c r="V175">
        <v>471</v>
      </c>
      <c r="W175">
        <v>9</v>
      </c>
      <c r="X175" t="s">
        <v>129</v>
      </c>
      <c r="Z175">
        <v>900</v>
      </c>
      <c r="AA175" t="str">
        <f t="shared" ca="1" si="58"/>
        <v>upn</v>
      </c>
      <c r="AB175" t="s">
        <v>93</v>
      </c>
      <c r="AC175">
        <v>81398</v>
      </c>
      <c r="AD175">
        <v>13</v>
      </c>
      <c r="AE175" t="s">
        <v>129</v>
      </c>
      <c r="AG175">
        <v>1300</v>
      </c>
      <c r="AH175" t="str">
        <f t="shared" si="59"/>
        <v/>
      </c>
      <c r="AI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IFERROR(VLOOKUP(AC175,[2]ActorTable!$A:$G,MATCH("이름참고",[2]ActorTable!$1:$1,0),0),"캐릭터없음"),
"")))))</f>
        <v/>
      </c>
      <c r="AJ175">
        <v>1</v>
      </c>
      <c r="AK17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L175" t="str">
        <f t="shared" ca="1" si="60"/>
        <v>{"dy":18,"sl":3,"tp":"upn","vl":"81398","cn":13,"pt":"GO","pr":1300}</v>
      </c>
    </row>
    <row r="176" spans="1:38">
      <c r="A176">
        <v>18</v>
      </c>
      <c r="B176">
        <v>4</v>
      </c>
      <c r="C176">
        <f t="shared" si="53"/>
        <v>0</v>
      </c>
      <c r="D176">
        <f t="shared" ca="1" si="66"/>
        <v>0.80013076051058452</v>
      </c>
      <c r="E176">
        <f t="shared" ca="1" si="66"/>
        <v>6.1809780229073796E-2</v>
      </c>
      <c r="F176">
        <f t="shared" ca="1" si="66"/>
        <v>0.28964590936369206</v>
      </c>
      <c r="G176">
        <f t="shared" ca="1" si="66"/>
        <v>0.24169763772661979</v>
      </c>
      <c r="H176">
        <f t="shared" ca="1" si="66"/>
        <v>0.93008374561571472</v>
      </c>
      <c r="I176">
        <f t="shared" ca="1" si="66"/>
        <v>0.98506178139790757</v>
      </c>
      <c r="M176" t="str">
        <f t="shared" ca="1" si="54"/>
        <v>안 지정 캐릭터 PP 일반등급</v>
      </c>
      <c r="N176">
        <f t="shared" ca="1" si="55"/>
        <v>6180</v>
      </c>
      <c r="O176">
        <f t="shared" ca="1" si="56"/>
        <v>9</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캐릭터",IF(ISERROR(FIND("지정 캐릭터 LBP",$M176)),0,1)),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IF($O176&lt;=15,1,1+($O176-15)^0.5/8)*CHOOSE(MID($N176,7,1)+1,1,1.25,2)*(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900</v>
      </c>
      <c r="S176" t="str">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
      </c>
      <c r="T176">
        <f t="shared" ca="1" si="57"/>
        <v>0</v>
      </c>
      <c r="U176" t="s">
        <v>93</v>
      </c>
      <c r="V176">
        <v>42908</v>
      </c>
      <c r="W176">
        <v>11</v>
      </c>
      <c r="X176" t="s">
        <v>129</v>
      </c>
      <c r="Z176">
        <v>1100</v>
      </c>
      <c r="AA176" t="str">
        <f t="shared" ca="1" si="58"/>
        <v>upn</v>
      </c>
      <c r="AB176" t="s">
        <v>93</v>
      </c>
      <c r="AC176">
        <v>27136</v>
      </c>
      <c r="AD176">
        <v>10</v>
      </c>
      <c r="AE176" t="s">
        <v>129</v>
      </c>
      <c r="AG176">
        <v>1000</v>
      </c>
      <c r="AH176" t="str">
        <f t="shared" si="59"/>
        <v/>
      </c>
      <c r="AI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IFERROR(VLOOKUP(AC176,[2]ActorTable!$A:$G,MATCH("이름참고",[2]ActorTable!$1:$1,0),0),"캐릭터없음"),
"")))))</f>
        <v/>
      </c>
      <c r="AJ176">
        <v>1</v>
      </c>
      <c r="AK17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L176" t="str">
        <f t="shared" ca="1" si="60"/>
        <v>{"dy":18,"sl":4,"tp":"upn","vl":"27136","cn":10,"pt":"GO","pr":1000}</v>
      </c>
    </row>
    <row r="177" spans="1:38">
      <c r="A177">
        <v>18</v>
      </c>
      <c r="B177">
        <v>5</v>
      </c>
      <c r="C177">
        <f t="shared" si="53"/>
        <v>0</v>
      </c>
      <c r="D177">
        <f t="shared" ca="1" si="66"/>
        <v>0.29261951650420948</v>
      </c>
      <c r="E177">
        <f t="shared" ca="1" si="66"/>
        <v>0.38734769031319827</v>
      </c>
      <c r="F177">
        <f t="shared" ca="1" si="66"/>
        <v>0.24520450703905339</v>
      </c>
      <c r="G177">
        <f t="shared" ca="1" si="66"/>
        <v>0.13955790578383609</v>
      </c>
      <c r="H177">
        <f t="shared" ca="1" si="66"/>
        <v>0.75633711692844663</v>
      </c>
      <c r="I177">
        <f t="shared" ca="1" si="66"/>
        <v>0.50377208939074813</v>
      </c>
      <c r="M177" t="str">
        <f t="shared" ca="1" si="54"/>
        <v>지정 장비</v>
      </c>
      <c r="N177" t="str">
        <f t="shared" ca="1" si="55"/>
        <v>Equip3102</v>
      </c>
      <c r="O177">
        <f t="shared" ca="1" si="56"/>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캐릭터",IF(ISERROR(FIND("지정 캐릭터 LBP",$M177)),0,1)),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IF($O177&lt;=15,1,1+($O177-15)^0.5/8)*CHOOSE(MID($N177,7,1)+1,1,1.25,2)*(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1300</v>
      </c>
      <c r="S177" t="str">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
      </c>
      <c r="T177">
        <f t="shared" ca="1" si="57"/>
        <v>0</v>
      </c>
      <c r="U177" t="s">
        <v>83</v>
      </c>
      <c r="V177" t="s">
        <v>183</v>
      </c>
      <c r="W177">
        <v>1</v>
      </c>
      <c r="X177" t="s">
        <v>129</v>
      </c>
      <c r="Z177">
        <v>700</v>
      </c>
      <c r="AA177" t="str">
        <f t="shared" ca="1" si="58"/>
        <v>uph</v>
      </c>
      <c r="AB177" t="s">
        <v>92</v>
      </c>
      <c r="AC177">
        <v>64109</v>
      </c>
      <c r="AD177">
        <v>12</v>
      </c>
      <c r="AE177" t="s">
        <v>129</v>
      </c>
      <c r="AG177">
        <v>1200</v>
      </c>
      <c r="AH177" t="str">
        <f t="shared" si="59"/>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IFERROR(VLOOKUP(AC177,[2]ActorTable!$A:$G,MATCH("이름참고",[2]ActorTable!$1:$1,0),0),"캐릭터없음"),
"")))))</f>
        <v/>
      </c>
      <c r="AJ177">
        <v>1</v>
      </c>
      <c r="AK17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L177" t="str">
        <f t="shared" ca="1" si="60"/>
        <v>{"dy":18,"sl":5,"tp":"uph","vl":"64109","cn":12,"pt":"GO","pr":1200}</v>
      </c>
    </row>
    <row r="178" spans="1:38">
      <c r="A178">
        <v>18</v>
      </c>
      <c r="B178">
        <v>6</v>
      </c>
      <c r="C178">
        <f t="shared" si="53"/>
        <v>0</v>
      </c>
      <c r="D178">
        <f t="shared" ca="1" si="66"/>
        <v>0.482439493044306</v>
      </c>
      <c r="E178">
        <f t="shared" ca="1" si="66"/>
        <v>0.22901077254705304</v>
      </c>
      <c r="F178">
        <f t="shared" ca="1" si="66"/>
        <v>0.52033943594281273</v>
      </c>
      <c r="G178">
        <f t="shared" ca="1" si="66"/>
        <v>0.20239635668076617</v>
      </c>
      <c r="H178">
        <f t="shared" ca="1" si="66"/>
        <v>0.83470789413814561</v>
      </c>
      <c r="I178">
        <f t="shared" ca="1" si="66"/>
        <v>0.45076959971844721</v>
      </c>
      <c r="M178" t="str">
        <f t="shared" ca="1" si="54"/>
        <v>지정 장비</v>
      </c>
      <c r="N178" t="str">
        <f t="shared" ca="1" si="55"/>
        <v>Equip2302</v>
      </c>
      <c r="O178">
        <f t="shared" ca="1" si="56"/>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캐릭터",IF(ISERROR(FIND("지정 캐릭터 LBP",$M178)),0,1)),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IF($O178&lt;=15,1,1+($O178-15)^0.5/8)*CHOOSE(MID($N178,7,1)+1,1,1.25,2)*(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11</v>
      </c>
      <c r="S178" t="str">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
      </c>
      <c r="T178">
        <f t="shared" ca="1" si="57"/>
        <v>0</v>
      </c>
      <c r="U178" t="s">
        <v>83</v>
      </c>
      <c r="V178" t="s">
        <v>186</v>
      </c>
      <c r="W178">
        <v>1</v>
      </c>
      <c r="X178" t="s">
        <v>129</v>
      </c>
      <c r="Z178">
        <v>8900</v>
      </c>
      <c r="AA178" t="str">
        <f t="shared" ca="1" si="58"/>
        <v>fe</v>
      </c>
      <c r="AB178" t="s">
        <v>83</v>
      </c>
      <c r="AC178" t="s">
        <v>214</v>
      </c>
      <c r="AD178">
        <v>1</v>
      </c>
      <c r="AE178" t="s">
        <v>133</v>
      </c>
      <c r="AG178">
        <v>5</v>
      </c>
      <c r="AH178" t="str">
        <f t="shared" si="59"/>
        <v/>
      </c>
      <c r="AI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IFERROR(VLOOKUP(AC178,[2]ActorTable!$A:$G,MATCH("이름참고",[2]ActorTable!$1:$1,0),0),"캐릭터없음"),
"")))))</f>
        <v>푸른 줄무늬 단검</v>
      </c>
      <c r="AJ178">
        <v>1</v>
      </c>
      <c r="AK17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L178" t="str">
        <f t="shared" ca="1" si="60"/>
        <v>{"dy":18,"sl":6,"tp":"fe","vl":"Equip1202","cn":1,"pt":"DI","pr":5}</v>
      </c>
    </row>
    <row r="179" spans="1:38">
      <c r="A179">
        <v>18</v>
      </c>
      <c r="B179">
        <v>7</v>
      </c>
      <c r="C179">
        <f t="shared" si="53"/>
        <v>0</v>
      </c>
      <c r="D179">
        <f t="shared" ca="1" si="66"/>
        <v>0.34222587845650509</v>
      </c>
      <c r="E179">
        <f t="shared" ca="1" si="66"/>
        <v>0.84224077383650098</v>
      </c>
      <c r="F179">
        <f t="shared" ca="1" si="66"/>
        <v>0.23895248049476348</v>
      </c>
      <c r="G179">
        <f t="shared" ca="1" si="66"/>
        <v>0.84173479316926847</v>
      </c>
      <c r="H179">
        <f t="shared" ca="1" si="66"/>
        <v>0.54285240151777503</v>
      </c>
      <c r="I179">
        <f t="shared" ca="1" si="66"/>
        <v>0.67757547736156754</v>
      </c>
      <c r="M179" t="str">
        <f t="shared" ca="1" si="54"/>
        <v>지정 장비</v>
      </c>
      <c r="N179" t="str">
        <f t="shared" ca="1" si="55"/>
        <v>Equip8201</v>
      </c>
      <c r="O179">
        <f t="shared" ca="1" si="56"/>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캐릭터",IF(ISERROR(FIND("지정 캐릭터 LBP",$M179)),0,1)),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IF($O179&lt;=15,1,1+($O179-15)^0.5/8)*CHOOSE(MID($N179,7,1)+1,1,1.25,2)*(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29600</v>
      </c>
      <c r="S179" t="str">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
      </c>
      <c r="T179">
        <f t="shared" ca="1" si="57"/>
        <v>0</v>
      </c>
      <c r="U179" t="s">
        <v>83</v>
      </c>
      <c r="V179" t="s">
        <v>192</v>
      </c>
      <c r="W179">
        <v>1</v>
      </c>
      <c r="X179" t="s">
        <v>129</v>
      </c>
      <c r="Z179">
        <v>74300</v>
      </c>
      <c r="AA179" t="str">
        <f t="shared" ca="1" si="58"/>
        <v>fe</v>
      </c>
      <c r="AB179" t="s">
        <v>83</v>
      </c>
      <c r="AC179" t="s">
        <v>268</v>
      </c>
      <c r="AD179">
        <v>1</v>
      </c>
      <c r="AE179" t="s">
        <v>129</v>
      </c>
      <c r="AG179">
        <v>1400</v>
      </c>
      <c r="AH179" t="str">
        <f t="shared" si="59"/>
        <v/>
      </c>
      <c r="AI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IFERROR(VLOOKUP(AC179,[2]ActorTable!$A:$G,MATCH("이름참고",[2]ActorTable!$1:$1,0),0),"캐릭터없음"),
"")))))</f>
        <v>원시 부족 지팡이</v>
      </c>
      <c r="AJ179">
        <v>1</v>
      </c>
      <c r="AK17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L179" t="str">
        <f t="shared" ca="1" si="60"/>
        <v>{"dy":18,"sl":7,"tp":"fe","vl":"Equip3101","cn":1,"pt":"GO","pr":1400}</v>
      </c>
    </row>
    <row r="180" spans="1:38">
      <c r="A180">
        <v>18</v>
      </c>
      <c r="B180">
        <v>8</v>
      </c>
      <c r="C180">
        <f t="shared" si="53"/>
        <v>0</v>
      </c>
      <c r="D180">
        <f t="shared" ca="1" si="66"/>
        <v>0.32108370855306279</v>
      </c>
      <c r="E180">
        <f t="shared" ca="1" si="66"/>
        <v>0.72600459378635063</v>
      </c>
      <c r="F180">
        <f t="shared" ca="1" si="66"/>
        <v>0.76407353536866351</v>
      </c>
      <c r="G180">
        <f t="shared" ca="1" si="66"/>
        <v>0.95166122065916292</v>
      </c>
      <c r="H180">
        <f t="shared" ca="1" si="66"/>
        <v>0.32757463222400718</v>
      </c>
      <c r="I180">
        <f t="shared" ca="1" si="66"/>
        <v>0.81365010935368742</v>
      </c>
      <c r="M180" t="str">
        <f t="shared" ca="1" si="54"/>
        <v>삭제</v>
      </c>
      <c r="N180" t="str">
        <f t="shared" ca="1" si="55"/>
        <v>삭제</v>
      </c>
      <c r="O180" t="str">
        <f t="shared" ca="1" si="56"/>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캐릭터",IF(ISERROR(FIND("지정 캐릭터 LBP",$M180)),0,1)),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IF($O180&lt;=15,1,1+($O180-15)^0.5/8)*CHOOSE(MID($N180,7,1)+1,1,1.25,2)*(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삭제</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t="shared" ca="1" si="57"/>
        <v>0</v>
      </c>
      <c r="AA180" t="str">
        <f t="shared" ca="1" si="58"/>
        <v/>
      </c>
      <c r="AH180" t="str">
        <f t="shared" si="59"/>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IFERROR(VLOOKUP(AC180,[2]ActorTable!$A:$G,MATCH("이름참고",[2]ActorTable!$1:$1,0),0),"캐릭터없음"),
"")))))</f>
        <v/>
      </c>
      <c r="AJ180">
        <v>1</v>
      </c>
      <c r="AK18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L180" t="str">
        <f t="shared" ca="1" si="60"/>
        <v>{"dy":18,"sl":8}</v>
      </c>
    </row>
    <row r="181" spans="1:38">
      <c r="A181">
        <v>18</v>
      </c>
      <c r="B181">
        <v>9</v>
      </c>
      <c r="C181">
        <f t="shared" si="53"/>
        <v>0</v>
      </c>
      <c r="D181">
        <f t="shared" ca="1" si="66"/>
        <v>0.41200072471881277</v>
      </c>
      <c r="E181">
        <f t="shared" ca="1" si="66"/>
        <v>0.83227573313618552</v>
      </c>
      <c r="F181">
        <f t="shared" ca="1" si="66"/>
        <v>0.16014638152630933</v>
      </c>
      <c r="G181">
        <f t="shared" ca="1" si="66"/>
        <v>0.62511397198602681</v>
      </c>
      <c r="H181">
        <f t="shared" ca="1" si="66"/>
        <v>9.417931522095635E-2</v>
      </c>
      <c r="I181">
        <f t="shared" ca="1" si="66"/>
        <v>0.1995374853455677</v>
      </c>
      <c r="M181" t="str">
        <f t="shared" ca="1" si="54"/>
        <v>삭제</v>
      </c>
      <c r="N181" t="str">
        <f t="shared" ca="1" si="55"/>
        <v>삭제</v>
      </c>
      <c r="O181" t="str">
        <f t="shared" ca="1" si="56"/>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캐릭터",IF(ISERROR(FIND("지정 캐릭터 LBP",$M181)),0,1)),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IF($O181&lt;=15,1,1+($O181-15)^0.5/8)*CHOOSE(MID($N181,7,1)+1,1,1.25,2)*(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삭제</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t="shared" ca="1" si="57"/>
        <v>0</v>
      </c>
      <c r="AA181" t="str">
        <f t="shared" ca="1" si="58"/>
        <v/>
      </c>
      <c r="AH181" t="str">
        <f t="shared" si="59"/>
        <v/>
      </c>
      <c r="AI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IFERROR(VLOOKUP(AC181,[2]ActorTable!$A:$G,MATCH("이름참고",[2]ActorTable!$1:$1,0),0),"캐릭터없음"),
"")))))</f>
        <v/>
      </c>
      <c r="AJ181">
        <v>1</v>
      </c>
      <c r="AK18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L181" t="str">
        <f t="shared" ca="1" si="60"/>
        <v>{"dy":18,"sl":9}</v>
      </c>
    </row>
    <row r="182" spans="1:38">
      <c r="A182">
        <v>19</v>
      </c>
      <c r="B182">
        <v>0</v>
      </c>
      <c r="C182">
        <f t="shared" si="53"/>
        <v>0</v>
      </c>
      <c r="D182">
        <f t="shared" ref="D182:I191" ca="1" si="67">RAND()</f>
        <v>0.41427685764979072</v>
      </c>
      <c r="E182">
        <f t="shared" ca="1" si="67"/>
        <v>0.52641980126116983</v>
      </c>
      <c r="F182">
        <f t="shared" ca="1" si="67"/>
        <v>1.6911375836581755E-2</v>
      </c>
      <c r="G182">
        <f t="shared" ca="1" si="67"/>
        <v>0.86546802266498979</v>
      </c>
      <c r="H182">
        <f t="shared" ca="1" si="67"/>
        <v>0.69559735753195073</v>
      </c>
      <c r="I182">
        <f t="shared" ca="1" si="67"/>
        <v>0.58234938808923498</v>
      </c>
      <c r="M182" t="str">
        <f t="shared" ca="1" si="54"/>
        <v>지정 장비</v>
      </c>
      <c r="N182" t="str">
        <f t="shared" ca="1" si="55"/>
        <v>Equip4301</v>
      </c>
      <c r="O182">
        <f t="shared" ca="1" si="56"/>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캐릭터",IF(ISERROR(FIND("지정 캐릭터 LBP",$M182)),0,1)),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IF($O182&lt;=15,1,1+($O182-15)^0.5/8)*CHOOSE(MID($N182,7,1)+1,1,1.25,2)*(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7600</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t="shared" ca="1" si="57"/>
        <v>0</v>
      </c>
      <c r="U182" t="s">
        <v>83</v>
      </c>
      <c r="V182" t="s">
        <v>265</v>
      </c>
      <c r="W182">
        <v>1</v>
      </c>
      <c r="X182" t="s">
        <v>129</v>
      </c>
      <c r="Z182">
        <v>8200</v>
      </c>
      <c r="AA182" t="str">
        <f t="shared" ca="1" si="58"/>
        <v>fe</v>
      </c>
      <c r="AB182" t="s">
        <v>83</v>
      </c>
      <c r="AC182" t="s">
        <v>287</v>
      </c>
      <c r="AD182">
        <v>1</v>
      </c>
      <c r="AE182" t="s">
        <v>129</v>
      </c>
      <c r="AG182">
        <v>1000</v>
      </c>
      <c r="AH182" t="str">
        <f t="shared" si="59"/>
        <v/>
      </c>
      <c r="AI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IFERROR(VLOOKUP(AC182,[2]ActorTable!$A:$G,MATCH("이름참고",[2]ActorTable!$1:$1,0),0),"캐릭터없음"),
"")))))</f>
        <v>칼날 손잡이 단검</v>
      </c>
      <c r="AJ182">
        <v>1</v>
      </c>
      <c r="AK18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L182" t="str">
        <f t="shared" ca="1" si="60"/>
        <v>{"dy":19,"sl":0,"tp":"fe","vl":"Equip1101","cn":1,"pt":"GO","pr":1000}</v>
      </c>
    </row>
    <row r="183" spans="1:38">
      <c r="A183">
        <v>19</v>
      </c>
      <c r="B183">
        <v>1</v>
      </c>
      <c r="C183">
        <f t="shared" si="53"/>
        <v>0</v>
      </c>
      <c r="D183">
        <f t="shared" ca="1" si="67"/>
        <v>0.7302521150869522</v>
      </c>
      <c r="E183">
        <f t="shared" ca="1" si="67"/>
        <v>0.86736212298231707</v>
      </c>
      <c r="F183">
        <f t="shared" ca="1" si="67"/>
        <v>0.77049917523167544</v>
      </c>
      <c r="G183">
        <f t="shared" ca="1" si="67"/>
        <v>0.98931616052411164</v>
      </c>
      <c r="H183">
        <f t="shared" ca="1" si="67"/>
        <v>0.94829291327680654</v>
      </c>
      <c r="I183">
        <f t="shared" ca="1" si="67"/>
        <v>0.31512862268561859</v>
      </c>
      <c r="M183" t="str">
        <f t="shared" ca="1" si="54"/>
        <v>지정 장비</v>
      </c>
      <c r="N183" t="str">
        <f t="shared" ca="1" si="55"/>
        <v>Equip7301</v>
      </c>
      <c r="O183">
        <f t="shared" ca="1" si="56"/>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캐릭터",IF(ISERROR(FIND("지정 캐릭터 LBP",$M183)),0,1)),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IF($O183&lt;=15,1,1+($O183-15)^0.5/8)*CHOOSE(MID($N183,7,1)+1,1,1.25,2)*(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22300</v>
      </c>
      <c r="S183" t="str">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
      </c>
      <c r="T183">
        <f t="shared" ca="1" si="57"/>
        <v>0</v>
      </c>
      <c r="U183" t="s">
        <v>83</v>
      </c>
      <c r="V183" t="s">
        <v>276</v>
      </c>
      <c r="W183">
        <v>1</v>
      </c>
      <c r="X183" t="s">
        <v>129</v>
      </c>
      <c r="Z183">
        <v>1200</v>
      </c>
      <c r="AA183" t="str">
        <f t="shared" ca="1" si="58"/>
        <v>fe</v>
      </c>
      <c r="AB183" t="s">
        <v>83</v>
      </c>
      <c r="AC183" t="s">
        <v>209</v>
      </c>
      <c r="AD183">
        <v>1</v>
      </c>
      <c r="AE183" t="s">
        <v>129</v>
      </c>
      <c r="AG183">
        <v>7100</v>
      </c>
      <c r="AH183" t="str">
        <f t="shared" si="59"/>
        <v/>
      </c>
      <c r="AI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IFERROR(VLOOKUP(AC183,[2]ActorTable!$A:$G,MATCH("이름참고",[2]ActorTable!$1:$1,0),0),"캐릭터없음"),
"")))))</f>
        <v>고대 문자의 스톤해머</v>
      </c>
      <c r="AJ183">
        <v>1</v>
      </c>
      <c r="AK18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L183" t="str">
        <f t="shared" ca="1" si="60"/>
        <v>{"dy":19,"sl":1,"tp":"fe","vl":"Equip4302","cn":1,"pt":"GO","pr":7100}</v>
      </c>
    </row>
    <row r="184" spans="1:38">
      <c r="A184">
        <v>19</v>
      </c>
      <c r="B184">
        <v>2</v>
      </c>
      <c r="C184">
        <f t="shared" si="53"/>
        <v>0</v>
      </c>
      <c r="D184">
        <f t="shared" ca="1" si="67"/>
        <v>0.3073866676138709</v>
      </c>
      <c r="E184">
        <f t="shared" ca="1" si="67"/>
        <v>0.49194184677515829</v>
      </c>
      <c r="F184">
        <f t="shared" ca="1" si="67"/>
        <v>0.55777639011218905</v>
      </c>
      <c r="G184">
        <f t="shared" ca="1" si="67"/>
        <v>0.99444977857534556</v>
      </c>
      <c r="H184">
        <f t="shared" ca="1" si="67"/>
        <v>0.33282550367936325</v>
      </c>
      <c r="I184">
        <f t="shared" ca="1" si="67"/>
        <v>0.37737016246852106</v>
      </c>
      <c r="M184" t="str">
        <f t="shared" ca="1" si="54"/>
        <v>안 지정 캐릭터 PP 영웅등급</v>
      </c>
      <c r="N184">
        <f t="shared" ca="1" si="55"/>
        <v>49194</v>
      </c>
      <c r="O184">
        <f t="shared" ca="1" si="56"/>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캐릭터",IF(ISERROR(FIND("지정 캐릭터 LBP",$M184)),0,1)),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IF($O184&lt;=15,1,1+($O184-15)^0.5/8)*CHOOSE(MID($N184,7,1)+1,1,1.25,2)*(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1100</v>
      </c>
      <c r="S184" t="str">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
      </c>
      <c r="T184">
        <f t="shared" ca="1" si="57"/>
        <v>0</v>
      </c>
      <c r="U184" t="s">
        <v>92</v>
      </c>
      <c r="V184">
        <v>79972</v>
      </c>
      <c r="W184">
        <v>13</v>
      </c>
      <c r="X184" t="s">
        <v>129</v>
      </c>
      <c r="Z184">
        <v>1300</v>
      </c>
      <c r="AA184" t="str">
        <f t="shared" ca="1" si="58"/>
        <v>uph</v>
      </c>
      <c r="AB184" t="s">
        <v>92</v>
      </c>
      <c r="AC184">
        <v>18043</v>
      </c>
      <c r="AD184">
        <v>10</v>
      </c>
      <c r="AE184" t="s">
        <v>129</v>
      </c>
      <c r="AG184">
        <v>1000</v>
      </c>
      <c r="AH184" t="str">
        <f t="shared" si="59"/>
        <v/>
      </c>
      <c r="AI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IFERROR(VLOOKUP(AC184,[2]ActorTable!$A:$G,MATCH("이름참고",[2]ActorTable!$1:$1,0),0),"캐릭터없음"),
"")))))</f>
        <v/>
      </c>
      <c r="AJ184">
        <v>1</v>
      </c>
      <c r="AK18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L184" t="str">
        <f t="shared" ca="1" si="60"/>
        <v>{"dy":19,"sl":2,"tp":"uph","vl":"18043","cn":10,"pt":"GO","pr":1000}</v>
      </c>
    </row>
    <row r="185" spans="1:38">
      <c r="A185">
        <v>19</v>
      </c>
      <c r="B185">
        <v>3</v>
      </c>
      <c r="C185">
        <f t="shared" si="53"/>
        <v>0</v>
      </c>
      <c r="D185">
        <f t="shared" ca="1" si="67"/>
        <v>0.31541590086821569</v>
      </c>
      <c r="E185">
        <f t="shared" ca="1" si="67"/>
        <v>0.64606692538212596</v>
      </c>
      <c r="F185">
        <f t="shared" ca="1" si="67"/>
        <v>0.27648256209678468</v>
      </c>
      <c r="G185">
        <f t="shared" ca="1" si="67"/>
        <v>0.63636682492347296</v>
      </c>
      <c r="H185">
        <f t="shared" ca="1" si="67"/>
        <v>0.81055046531393671</v>
      </c>
      <c r="I185">
        <f t="shared" ca="1" si="67"/>
        <v>0.20821070862161151</v>
      </c>
      <c r="M185" t="str">
        <f t="shared" ca="1" si="54"/>
        <v>안 지정 캐릭터 PP 일반등급</v>
      </c>
      <c r="N185">
        <f t="shared" ca="1" si="55"/>
        <v>64606</v>
      </c>
      <c r="O185">
        <f t="shared" ca="1" si="56"/>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캐릭터",IF(ISERROR(FIND("지정 캐릭터 LBP",$M185)),0,1)),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IF($O185&lt;=15,1,1+($O185-15)^0.5/8)*CHOOSE(MID($N185,7,1)+1,1,1.25,2)*(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1200</v>
      </c>
      <c r="S185" t="str">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
      </c>
      <c r="T185">
        <f t="shared" ca="1" si="57"/>
        <v>0</v>
      </c>
      <c r="U185" t="s">
        <v>92</v>
      </c>
      <c r="V185">
        <v>95942</v>
      </c>
      <c r="W185">
        <v>14</v>
      </c>
      <c r="X185" t="s">
        <v>129</v>
      </c>
      <c r="Z185">
        <v>1400</v>
      </c>
      <c r="AA185" t="str">
        <f t="shared" ca="1" si="58"/>
        <v>upn</v>
      </c>
      <c r="AB185" t="s">
        <v>93</v>
      </c>
      <c r="AC185">
        <v>72451</v>
      </c>
      <c r="AD185">
        <v>13</v>
      </c>
      <c r="AE185" t="s">
        <v>129</v>
      </c>
      <c r="AG185">
        <v>1300</v>
      </c>
      <c r="AH185" t="str">
        <f t="shared" si="59"/>
        <v/>
      </c>
      <c r="AI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IFERROR(VLOOKUP(AC185,[2]ActorTable!$A:$G,MATCH("이름참고",[2]ActorTable!$1:$1,0),0),"캐릭터없음"),
"")))))</f>
        <v/>
      </c>
      <c r="AJ185">
        <v>1</v>
      </c>
      <c r="AK185"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L185" t="str">
        <f t="shared" ca="1" si="60"/>
        <v>{"dy":19,"sl":3,"tp":"upn","vl":"72451","cn":13,"pt":"GO","pr":1300}</v>
      </c>
    </row>
    <row r="186" spans="1:38">
      <c r="A186">
        <v>19</v>
      </c>
      <c r="B186">
        <v>4</v>
      </c>
      <c r="C186">
        <f t="shared" si="53"/>
        <v>0</v>
      </c>
      <c r="D186">
        <f t="shared" ca="1" si="67"/>
        <v>6.3657994914767313E-2</v>
      </c>
      <c r="E186">
        <f t="shared" ca="1" si="67"/>
        <v>0.24401652106854799</v>
      </c>
      <c r="F186">
        <f t="shared" ca="1" si="67"/>
        <v>0.69636626015201586</v>
      </c>
      <c r="G186">
        <f t="shared" ca="1" si="67"/>
        <v>0.87853396317616361</v>
      </c>
      <c r="H186">
        <f t="shared" ca="1" si="67"/>
        <v>0.69563670111471054</v>
      </c>
      <c r="I186">
        <f t="shared" ca="1" si="67"/>
        <v>0.57613958026564571</v>
      </c>
      <c r="M186" t="str">
        <f t="shared" ca="1" si="54"/>
        <v>안 지정 캐릭터 PP 일반등급</v>
      </c>
      <c r="N186">
        <f t="shared" ca="1" si="55"/>
        <v>24401</v>
      </c>
      <c r="O186">
        <f t="shared" ca="1" si="56"/>
        <v>10</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캐릭터",IF(ISERROR(FIND("지정 캐릭터 LBP",$M186)),0,1)),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IF($O186&lt;=15,1,1+($O186-15)^0.5/8)*CHOOSE(MID($N186,7,1)+1,1,1.25,2)*(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1000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t="shared" ca="1" si="57"/>
        <v>0</v>
      </c>
      <c r="U186" t="s">
        <v>93</v>
      </c>
      <c r="V186">
        <v>37808</v>
      </c>
      <c r="W186">
        <v>11</v>
      </c>
      <c r="X186" t="s">
        <v>129</v>
      </c>
      <c r="Z186">
        <v>1100</v>
      </c>
      <c r="AA186" t="str">
        <f t="shared" ca="1" si="58"/>
        <v>upn</v>
      </c>
      <c r="AB186" t="s">
        <v>93</v>
      </c>
      <c r="AC186">
        <v>11604</v>
      </c>
      <c r="AD186">
        <v>9</v>
      </c>
      <c r="AE186" t="s">
        <v>129</v>
      </c>
      <c r="AG186">
        <v>900</v>
      </c>
      <c r="AH186" t="str">
        <f t="shared" si="59"/>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IFERROR(VLOOKUP(AC186,[2]ActorTable!$A:$G,MATCH("이름참고",[2]ActorTable!$1:$1,0),0),"캐릭터없음"),
"")))))</f>
        <v/>
      </c>
      <c r="AJ186">
        <v>1</v>
      </c>
      <c r="AK186"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L186" t="str">
        <f t="shared" ca="1" si="60"/>
        <v>{"dy":19,"sl":4,"tp":"upn","vl":"11604","cn":9,"pt":"GO","pr":900}</v>
      </c>
    </row>
    <row r="187" spans="1:38">
      <c r="A187">
        <v>19</v>
      </c>
      <c r="B187">
        <v>5</v>
      </c>
      <c r="C187">
        <f t="shared" si="53"/>
        <v>0</v>
      </c>
      <c r="D187">
        <f t="shared" ca="1" si="67"/>
        <v>0.78826734714614044</v>
      </c>
      <c r="E187">
        <f t="shared" ca="1" si="67"/>
        <v>0.55455913980416871</v>
      </c>
      <c r="F187">
        <f t="shared" ca="1" si="67"/>
        <v>0.12433244921624487</v>
      </c>
      <c r="G187">
        <f t="shared" ca="1" si="67"/>
        <v>0.51781838762343901</v>
      </c>
      <c r="H187">
        <f t="shared" ca="1" si="67"/>
        <v>0.39788368647074313</v>
      </c>
      <c r="I187">
        <f t="shared" ca="1" si="67"/>
        <v>0.37832607739333435</v>
      </c>
      <c r="M187" t="str">
        <f t="shared" ca="1" si="54"/>
        <v>안 지정 캐릭터 PP 일반등급</v>
      </c>
      <c r="N187">
        <f t="shared" ca="1" si="55"/>
        <v>55455</v>
      </c>
      <c r="O187">
        <f t="shared" ca="1" si="56"/>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캐릭터",IF(ISERROR(FIND("지정 캐릭터 LBP",$M187)),0,1)),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IF($O187&lt;=15,1,1+($O187-15)^0.5/8)*CHOOSE(MID($N187,7,1)+1,1,1.25,2)*(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1200</v>
      </c>
      <c r="S187" t="str">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
      </c>
      <c r="T187">
        <f t="shared" ca="1" si="57"/>
        <v>0</v>
      </c>
      <c r="U187" t="s">
        <v>93</v>
      </c>
      <c r="V187">
        <v>75759</v>
      </c>
      <c r="W187">
        <v>13</v>
      </c>
      <c r="X187" t="s">
        <v>129</v>
      </c>
      <c r="Z187">
        <v>1300</v>
      </c>
      <c r="AA187" t="str">
        <f t="shared" ca="1" si="58"/>
        <v>fe</v>
      </c>
      <c r="AB187" t="s">
        <v>83</v>
      </c>
      <c r="AC187" t="s">
        <v>192</v>
      </c>
      <c r="AD187">
        <v>1</v>
      </c>
      <c r="AE187" t="s">
        <v>133</v>
      </c>
      <c r="AG187">
        <v>98</v>
      </c>
      <c r="AH187" t="str">
        <f t="shared" si="59"/>
        <v/>
      </c>
      <c r="AI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IFERROR(VLOOKUP(AC187,[2]ActorTable!$A:$G,MATCH("이름참고",[2]ActorTable!$1:$1,0),0),"캐릭터없음"),
"")))))</f>
        <v>풀메탈 소드</v>
      </c>
      <c r="AJ187">
        <v>1</v>
      </c>
      <c r="AK187"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L187" t="str">
        <f t="shared" ca="1" si="60"/>
        <v>{"dy":19,"sl":5,"tp":"fe","vl":"Equip8301","cn":1,"pt":"DI","pr":98}</v>
      </c>
    </row>
    <row r="188" spans="1:38">
      <c r="A188">
        <v>19</v>
      </c>
      <c r="B188">
        <v>6</v>
      </c>
      <c r="C188">
        <f t="shared" si="53"/>
        <v>0</v>
      </c>
      <c r="D188">
        <f t="shared" ca="1" si="67"/>
        <v>0.71147658732329633</v>
      </c>
      <c r="E188">
        <f t="shared" ca="1" si="67"/>
        <v>1.4898778925006573E-3</v>
      </c>
      <c r="F188">
        <f t="shared" ca="1" si="67"/>
        <v>0.42229522153251864</v>
      </c>
      <c r="G188">
        <f t="shared" ca="1" si="67"/>
        <v>0.35084428774743892</v>
      </c>
      <c r="H188">
        <f t="shared" ca="1" si="67"/>
        <v>0.50499509189280933</v>
      </c>
      <c r="I188">
        <f t="shared" ca="1" si="67"/>
        <v>0.88311968661390849</v>
      </c>
      <c r="M188" t="str">
        <f t="shared" ca="1" si="54"/>
        <v>지정 장비</v>
      </c>
      <c r="N188" t="str">
        <f t="shared" ca="1" si="55"/>
        <v>Equip0001</v>
      </c>
      <c r="O188">
        <f t="shared" ca="1" si="56"/>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캐릭터",IF(ISERROR(FIND("지정 캐릭터 LBP",$M188)),0,1)),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IF($O188&lt;=15,1,1+($O188-15)^0.5/8)*CHOOSE(MID($N188,7,1)+1,1,1.25,2)*(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900</v>
      </c>
      <c r="S188" t="str">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
      </c>
      <c r="T188">
        <f t="shared" ca="1" si="57"/>
        <v>0</v>
      </c>
      <c r="U188" t="s">
        <v>83</v>
      </c>
      <c r="V188" t="s">
        <v>215</v>
      </c>
      <c r="W188">
        <v>1</v>
      </c>
      <c r="X188" t="s">
        <v>129</v>
      </c>
      <c r="Z188">
        <v>1700</v>
      </c>
      <c r="AA188" t="str">
        <f t="shared" ca="1" si="58"/>
        <v>fe</v>
      </c>
      <c r="AB188" t="s">
        <v>83</v>
      </c>
      <c r="AC188" t="s">
        <v>284</v>
      </c>
      <c r="AD188">
        <v>1</v>
      </c>
      <c r="AE188" t="s">
        <v>129</v>
      </c>
      <c r="AG188">
        <v>3500</v>
      </c>
      <c r="AH188" t="str">
        <f t="shared" si="59"/>
        <v/>
      </c>
      <c r="AI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IFERROR(VLOOKUP(AC188,[2]ActorTable!$A:$G,MATCH("이름참고",[2]ActorTable!$1:$1,0),0),"캐릭터없음"),
"")))))</f>
        <v>용력의 방패</v>
      </c>
      <c r="AJ188">
        <v>1</v>
      </c>
      <c r="AK188"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L188" t="str">
        <f t="shared" ca="1" si="60"/>
        <v>{"dy":19,"sl":6,"tp":"fe","vl":"Equip7101","cn":1,"pt":"GO","pr":3500}</v>
      </c>
    </row>
    <row r="189" spans="1:38">
      <c r="A189">
        <v>19</v>
      </c>
      <c r="B189">
        <v>7</v>
      </c>
      <c r="C189">
        <f t="shared" si="53"/>
        <v>0</v>
      </c>
      <c r="D189">
        <f t="shared" ca="1" si="67"/>
        <v>0.93161357774171971</v>
      </c>
      <c r="E189">
        <f t="shared" ca="1" si="67"/>
        <v>0.48787193882287516</v>
      </c>
      <c r="F189">
        <f t="shared" ca="1" si="67"/>
        <v>0.22185227497133075</v>
      </c>
      <c r="G189">
        <f t="shared" ca="1" si="67"/>
        <v>0.60453906264130597</v>
      </c>
      <c r="H189">
        <f t="shared" ca="1" si="67"/>
        <v>0.59315534147623872</v>
      </c>
      <c r="I189">
        <f t="shared" ca="1" si="67"/>
        <v>0.89234862328737752</v>
      </c>
      <c r="M189" t="str">
        <f t="shared" ca="1" si="54"/>
        <v>지정 장비</v>
      </c>
      <c r="N189" t="str">
        <f t="shared" ca="1" si="55"/>
        <v>Equip5301</v>
      </c>
      <c r="O189">
        <f t="shared" ca="1" si="56"/>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캐릭터",IF(ISERROR(FIND("지정 캐릭터 LBP",$M189)),0,1)),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IF($O189&lt;=15,1,1+($O189-15)^0.5/8)*CHOOSE(MID($N189,7,1)+1,1,1.25,2)*(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7900</v>
      </c>
      <c r="S189" t="str">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
      </c>
      <c r="T189">
        <f t="shared" ca="1" si="57"/>
        <v>0</v>
      </c>
      <c r="U189" t="s">
        <v>83</v>
      </c>
      <c r="V189" t="s">
        <v>276</v>
      </c>
      <c r="W189">
        <v>1</v>
      </c>
      <c r="X189" t="s">
        <v>129</v>
      </c>
      <c r="Z189">
        <v>1100</v>
      </c>
      <c r="AA189" t="str">
        <f t="shared" ca="1" si="58"/>
        <v>fe</v>
      </c>
      <c r="AB189" t="s">
        <v>83</v>
      </c>
      <c r="AC189" t="s">
        <v>204</v>
      </c>
      <c r="AD189">
        <v>1</v>
      </c>
      <c r="AE189" t="s">
        <v>129</v>
      </c>
      <c r="AG189">
        <v>600</v>
      </c>
      <c r="AH189" t="str">
        <f t="shared" si="59"/>
        <v/>
      </c>
      <c r="AI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IFERROR(VLOOKUP(AC189,[2]ActorTable!$A:$G,MATCH("이름참고",[2]ActorTable!$1:$1,0),0),"캐릭터없음"),
"")))))</f>
        <v>얼룩진 도끼</v>
      </c>
      <c r="AJ189">
        <v>1</v>
      </c>
      <c r="AK189"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L189" t="str">
        <f t="shared" ca="1" si="60"/>
        <v>{"dy":19,"sl":7,"tp":"fe","vl":"Equip0002","cn":1,"pt":"GO","pr":600}</v>
      </c>
    </row>
    <row r="190" spans="1:38">
      <c r="A190">
        <v>19</v>
      </c>
      <c r="B190">
        <v>8</v>
      </c>
      <c r="C190">
        <f t="shared" si="53"/>
        <v>0</v>
      </c>
      <c r="D190">
        <f t="shared" ca="1" si="67"/>
        <v>0.69720054153260091</v>
      </c>
      <c r="E190">
        <f t="shared" ca="1" si="67"/>
        <v>1.1862916605046125E-2</v>
      </c>
      <c r="F190">
        <f t="shared" ca="1" si="67"/>
        <v>0.78921071792563735</v>
      </c>
      <c r="G190">
        <f t="shared" ca="1" si="67"/>
        <v>0.36227601960150135</v>
      </c>
      <c r="H190">
        <f t="shared" ca="1" si="67"/>
        <v>0.39450718953585362</v>
      </c>
      <c r="I190">
        <f t="shared" ca="1" si="67"/>
        <v>0.57512359893464571</v>
      </c>
      <c r="M190" t="str">
        <f t="shared" ca="1" si="54"/>
        <v>삭제</v>
      </c>
      <c r="N190" t="str">
        <f t="shared" ca="1" si="55"/>
        <v>삭제</v>
      </c>
      <c r="O190" t="str">
        <f t="shared" ca="1" si="56"/>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캐릭터",IF(ISERROR(FIND("지정 캐릭터 LBP",$M190)),0,1)),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IF($O190&lt;=15,1,1+($O190-15)^0.5/8)*CHOOSE(MID($N190,7,1)+1,1,1.25,2)*(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삭제</v>
      </c>
      <c r="S190" t="str">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
      </c>
      <c r="T190">
        <f t="shared" ca="1" si="57"/>
        <v>0</v>
      </c>
      <c r="AA190" t="str">
        <f t="shared" ca="1" si="58"/>
        <v/>
      </c>
      <c r="AH190" t="str">
        <f t="shared" si="59"/>
        <v/>
      </c>
      <c r="AI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IFERROR(VLOOKUP(AC190,[2]ActorTable!$A:$G,MATCH("이름참고",[2]ActorTable!$1:$1,0),0),"캐릭터없음"),
"")))))</f>
        <v/>
      </c>
      <c r="AJ190">
        <v>1</v>
      </c>
      <c r="AK190"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L190" t="str">
        <f t="shared" ca="1" si="60"/>
        <v>{"dy":19,"sl":8}</v>
      </c>
    </row>
    <row r="191" spans="1:38">
      <c r="A191">
        <v>19</v>
      </c>
      <c r="B191">
        <v>9</v>
      </c>
      <c r="C191">
        <f t="shared" si="53"/>
        <v>0</v>
      </c>
      <c r="D191">
        <f t="shared" ca="1" si="67"/>
        <v>0.24360907298612888</v>
      </c>
      <c r="E191">
        <f t="shared" ca="1" si="67"/>
        <v>0.77068432307345214</v>
      </c>
      <c r="F191">
        <f t="shared" ca="1" si="67"/>
        <v>0.58399228139868942</v>
      </c>
      <c r="G191">
        <f t="shared" ca="1" si="67"/>
        <v>3.746916556813118E-2</v>
      </c>
      <c r="H191">
        <f t="shared" ca="1" si="67"/>
        <v>0.67327246304661215</v>
      </c>
      <c r="I191">
        <f t="shared" ca="1" si="67"/>
        <v>0.54591352622837552</v>
      </c>
      <c r="M191" t="str">
        <f t="shared" ca="1" si="54"/>
        <v>삭제</v>
      </c>
      <c r="N191" t="str">
        <f t="shared" ca="1" si="55"/>
        <v>삭제</v>
      </c>
      <c r="O191" t="str">
        <f t="shared" ca="1" si="56"/>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캐릭터",IF(ISERROR(FIND("지정 캐릭터 LBP",$M191)),0,1)),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IF($O191&lt;=15,1,1+($O191-15)^0.5/8)*CHOOSE(MID($N191,7,1)+1,1,1.25,2)*(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삭제</v>
      </c>
      <c r="S191" t="str">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
      </c>
      <c r="T191">
        <f t="shared" ca="1" si="57"/>
        <v>0</v>
      </c>
      <c r="AA191" t="str">
        <f t="shared" ca="1" si="58"/>
        <v/>
      </c>
      <c r="AH191" t="str">
        <f t="shared" si="59"/>
        <v/>
      </c>
      <c r="AI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IFERROR(VLOOKUP(AC191,[2]ActorTable!$A:$G,MATCH("이름참고",[2]ActorTable!$1:$1,0),0),"캐릭터없음"),
"")))))</f>
        <v/>
      </c>
      <c r="AJ191">
        <v>1</v>
      </c>
      <c r="AK191"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L191" t="str">
        <f t="shared" ca="1" si="60"/>
        <v>{"dy":19,"sl":9}</v>
      </c>
    </row>
    <row r="192" spans="1:38">
      <c r="A192">
        <v>20</v>
      </c>
      <c r="B192">
        <v>0</v>
      </c>
      <c r="C192">
        <f t="shared" si="53"/>
        <v>0</v>
      </c>
      <c r="D192">
        <f t="shared" ref="D192:I201" ca="1" si="68">RAND()</f>
        <v>0.65638976613886102</v>
      </c>
      <c r="E192">
        <f t="shared" ca="1" si="68"/>
        <v>0.46444629407234062</v>
      </c>
      <c r="F192">
        <f t="shared" ca="1" si="68"/>
        <v>0.77448598245073164</v>
      </c>
      <c r="G192">
        <f t="shared" ca="1" si="68"/>
        <v>1.3240556809639203E-2</v>
      </c>
      <c r="H192">
        <f t="shared" ca="1" si="68"/>
        <v>0.93112718815769835</v>
      </c>
      <c r="I192">
        <f t="shared" ca="1" si="68"/>
        <v>0.13210272906114462</v>
      </c>
      <c r="M192" t="str">
        <f t="shared" ca="1" si="54"/>
        <v>지정 장비</v>
      </c>
      <c r="N192" t="str">
        <f t="shared" ca="1" si="55"/>
        <v>Equip4002</v>
      </c>
      <c r="O192">
        <f t="shared" ca="1" si="56"/>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캐릭터",IF(ISERROR(FIND("지정 캐릭터 LBP",$M192)),0,1)),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IF($O192&lt;=15,1,1+($O192-15)^0.5/8)*CHOOSE(MID($N192,7,1)+1,1,1.25,2)*(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600</v>
      </c>
      <c r="S192" t="str">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
      </c>
      <c r="T192">
        <f t="shared" ca="1" si="57"/>
        <v>0</v>
      </c>
      <c r="U192" t="s">
        <v>83</v>
      </c>
      <c r="V192" t="s">
        <v>184</v>
      </c>
      <c r="W192">
        <v>1</v>
      </c>
      <c r="X192" t="s">
        <v>129</v>
      </c>
      <c r="Z192">
        <v>22500</v>
      </c>
      <c r="AA192" t="str">
        <f t="shared" ca="1" si="58"/>
        <v>fe</v>
      </c>
      <c r="AB192" t="s">
        <v>83</v>
      </c>
      <c r="AC192" t="s">
        <v>210</v>
      </c>
      <c r="AD192">
        <v>1</v>
      </c>
      <c r="AE192" t="s">
        <v>133</v>
      </c>
      <c r="AG192">
        <v>5</v>
      </c>
      <c r="AH192" t="str">
        <f t="shared" si="59"/>
        <v/>
      </c>
      <c r="AI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IFERROR(VLOOKUP(AC192,[2]ActorTable!$A:$G,MATCH("이름참고",[2]ActorTable!$1:$1,0),0),"캐릭터없음"),
"")))))</f>
        <v>파수꾼의 숏보우</v>
      </c>
      <c r="AJ192">
        <v>1</v>
      </c>
      <c r="AK192"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L192" t="str">
        <f t="shared" ca="1" si="60"/>
        <v>{"dy":20,"sl":0,"tp":"fe","vl":"Equip2202","cn":1,"pt":"DI","pr":5}</v>
      </c>
    </row>
    <row r="193" spans="1:38">
      <c r="A193">
        <v>20</v>
      </c>
      <c r="B193">
        <v>1</v>
      </c>
      <c r="C193">
        <f t="shared" si="53"/>
        <v>0</v>
      </c>
      <c r="D193">
        <f t="shared" ca="1" si="68"/>
        <v>0.68160262312471798</v>
      </c>
      <c r="E193">
        <f t="shared" ca="1" si="68"/>
        <v>0.62526118103211037</v>
      </c>
      <c r="F193">
        <f t="shared" ca="1" si="68"/>
        <v>0.5230186071620625</v>
      </c>
      <c r="G193">
        <f t="shared" ca="1" si="68"/>
        <v>0.21749761833833936</v>
      </c>
      <c r="H193">
        <f t="shared" ca="1" si="68"/>
        <v>0.48922419171379006</v>
      </c>
      <c r="I193">
        <f t="shared" ca="1" si="68"/>
        <v>0.35272202405602238</v>
      </c>
      <c r="M193" t="str">
        <f t="shared" ca="1" si="54"/>
        <v>지정 장비</v>
      </c>
      <c r="N193" t="str">
        <f t="shared" ca="1" si="55"/>
        <v>Equip5202</v>
      </c>
      <c r="O193">
        <f t="shared" ca="1" si="56"/>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캐릭터",IF(ISERROR(FIND("지정 캐릭터 LBP",$M193)),0,1)),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IF($O193&lt;=15,1,1+($O193-15)^0.5/8)*CHOOSE(MID($N193,7,1)+1,1,1.25,2)*(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4</v>
      </c>
      <c r="S193" t="str">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
      </c>
      <c r="T193">
        <f t="shared" ca="1" si="57"/>
        <v>0</v>
      </c>
      <c r="U193" t="s">
        <v>83</v>
      </c>
      <c r="V193" t="s">
        <v>204</v>
      </c>
      <c r="W193">
        <v>1</v>
      </c>
      <c r="X193" t="s">
        <v>129</v>
      </c>
      <c r="Z193">
        <v>600</v>
      </c>
      <c r="AA193" t="str">
        <f t="shared" ca="1" si="58"/>
        <v>fe</v>
      </c>
      <c r="AB193" t="s">
        <v>83</v>
      </c>
      <c r="AC193" t="s">
        <v>283</v>
      </c>
      <c r="AD193">
        <v>1</v>
      </c>
      <c r="AE193" t="s">
        <v>129</v>
      </c>
      <c r="AG193">
        <v>7300</v>
      </c>
      <c r="AH193" t="str">
        <f t="shared" si="59"/>
        <v/>
      </c>
      <c r="AI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IFERROR(VLOOKUP(AC193,[2]ActorTable!$A:$G,MATCH("이름참고",[2]ActorTable!$1:$1,0),0),"캐릭터없음"),
"")))))</f>
        <v>자작나무 도끼</v>
      </c>
      <c r="AJ193">
        <v>1</v>
      </c>
      <c r="AK193"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L193" t="str">
        <f t="shared" ca="1" si="60"/>
        <v>{"dy":20,"sl":1,"tp":"fe","vl":"Equip0301","cn":1,"pt":"GO","pr":7300}</v>
      </c>
    </row>
    <row r="194" spans="1:38">
      <c r="A194">
        <v>20</v>
      </c>
      <c r="B194">
        <v>2</v>
      </c>
      <c r="C194">
        <f t="shared" ref="C194:C257" si="69">IF(B194&lt;=9,0,
IF(B194=10,1,2))</f>
        <v>0</v>
      </c>
      <c r="D194">
        <f t="shared" ca="1" si="68"/>
        <v>0.72903649506774126</v>
      </c>
      <c r="E194">
        <f t="shared" ca="1" si="68"/>
        <v>0.35026477510915399</v>
      </c>
      <c r="F194">
        <f t="shared" ca="1" si="68"/>
        <v>0.22635895701894471</v>
      </c>
      <c r="G194">
        <f t="shared" ca="1" si="68"/>
        <v>0.57049842370685211</v>
      </c>
      <c r="H194">
        <f t="shared" ca="1" si="68"/>
        <v>0.11610861093950897</v>
      </c>
      <c r="I194">
        <f t="shared" ca="1" si="68"/>
        <v>0.2052228930589115</v>
      </c>
      <c r="M194" t="str">
        <f t="shared" ref="M194:M257" ca="1" si="70">IF(LEN(J194)&lt;&gt;0,J194,VLOOKUP(D194+$B194,$BH:$BI,MATCH($BI$1,$BH$1:$BI$1,0),1))</f>
        <v>안 지정 캐릭터 PP 영웅등급</v>
      </c>
      <c r="N194">
        <f t="shared" ref="N194:N257" ca="1" si="71">IF(LEN(K194)&lt;&gt;0,
  IF(LEN($J194)=0,"두 칸 모두 입력",
  IF($J194="지정 장비",K194,INDEX($BY:$BY,MATCH(K194,$BZ:$BZ,0)))),
IF($M194="삭제","삭제",
IF($M194="지정 장비",VLOOKUP($E194,OFFSET($BQ:$BT,0,IF($B194=6,1,IF($B194=7,2,0))),MATCH($BT$1,OFFSET($BQ$1:$BT$1,0,IF($B194=6,1,IF($B194=7,2,0))),0),1),
IF(OR($M194="캐릭터 상자 일반등급",$M194="캐릭터 상자 영웅등급"),"삭제",
IF(OR($M194="지정 캐릭터",$M194="지정 캐릭터 PP",IF(ISERROR(FIND("지정 캐릭터 LBP",$M194)),0,1)),
  IF(AND(OR($B194=10,$B194=11),$M194=OFFSET($M194,-1,0)),OFFSET(N194,-1,0),VLOOKUP($E194,$BX:$BY,MATCH($BY$1,$BX$1:$BY$1,0),1)),
IF(OR($M194="안 지정 캐릭터 영웅등급",$M194="안 지정 캐릭터 PP 일반등급",$M194="안 지정 캐릭터 PP 영웅등급"),
  IF(AND(OR($B194=10,$B194=11),$M194=OFFSET($M194,-1,0)),OFFSET(N194,-1,0),INT($E194*100000)),
"그외없음"))))))</f>
        <v>35026</v>
      </c>
      <c r="O194">
        <f t="shared" ref="O194:O257" ca="1" si="72">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VLOOKUP($M194,$AN:$AZ,MATCH($AV$1,$AN$1:$AZ$1,0),0)+INT($E194*(VLOOKUP($M194,$AN:$AZ,MATCH($AW$1,$AN$1:$AZ$1,0),0)-VLOOKUP($M194,$AN:$AZ,MATCH($AV$1,$AN$1:$AZ$1,0),0)+1))),
IF(OR($M194="안 지정 캐릭터 PP 일반등급",$M194="안 지정 캐릭터 PP 영웅등급"),
  IF(AND(OR($B194=10,$B194=11),$M194=OFFSET($M194,-1,0)),OFFSET(O194,-1,0),
    VLOOKUP($M194,$AN:$AZ,MATCH($AV$1,$AN$1:$AZ$1,0),0)+INT($E194*(VLOOKUP($M194,$AN:$AZ,MATCH($AW$1,$AN$1:$AZ$1,0),0)-VLOOKUP($M194,$AN:$AZ,MATCH($AV$1,$AN$1:$AZ$1,0),0)+1))),
"그외없음")))))</f>
        <v>11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캐릭터",IF(ISERROR(FIND("지정 캐릭터 LBP",$M194)),0,1)),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IF($O194&lt;=15,1,1+($O194-15)^0.5/8)*CHOOSE(MID($N194,7,1)+1,1,1.25,2)*(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1100</v>
      </c>
      <c r="S194" t="str">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
      </c>
      <c r="T194">
        <f t="shared" ref="T194:T257" ca="1" si="73">IF(OR(ISNUMBER(N194),N194="삭제"),0,
IF(LEFT(N194,5)="Equip",IF(MID(N194,7,1)="4",1,0),
IF(LEFT(N194,5)="Actor",IF(MID(N194,7,1)="2",1,0),
"그외없음")))</f>
        <v>0</v>
      </c>
      <c r="U194" t="s">
        <v>92</v>
      </c>
      <c r="V194">
        <v>7320</v>
      </c>
      <c r="W194">
        <v>9</v>
      </c>
      <c r="X194" t="s">
        <v>129</v>
      </c>
      <c r="Z194">
        <v>900</v>
      </c>
      <c r="AA194" t="str">
        <f t="shared" ref="AA194:AA257" ca="1" si="74">IF(ISBLANK(AB194),"",
VLOOKUP(AB194,OFFSET(INDIRECT("$A:$B"),0,MATCH(AB$1&amp;"_Verify",INDIRECT("$1:$1"),0)-1),2,0)
)</f>
        <v>uph</v>
      </c>
      <c r="AB194" t="s">
        <v>92</v>
      </c>
      <c r="AC194">
        <v>53758</v>
      </c>
      <c r="AD194">
        <v>12</v>
      </c>
      <c r="AE194" t="s">
        <v>129</v>
      </c>
      <c r="AG194">
        <v>1200</v>
      </c>
      <c r="AH194" t="str">
        <f t="shared" ref="AH194:AH257" si="75">IF(ISBLANK($AB194),"",
IF(AND($B194&gt;=VLOOKUP($AB194,$AN:$AQ,3,0),$B194&lt;=VLOOKUP($AB194,$AN:$AQ,4,0)),"","슬롯타입이상"))</f>
        <v/>
      </c>
      <c r="AI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IFERROR(VLOOKUP(AC194,[2]ActorTable!$A:$G,MATCH("이름참고",[2]ActorTable!$1:$1,0),0),"캐릭터없음"),
"")))))</f>
        <v/>
      </c>
      <c r="AJ194">
        <v>1</v>
      </c>
      <c r="AK194" t="str">
        <f t="shared" ca="1" si="6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L194" t="str">
        <f t="shared" ref="AL194:AL257" ca="1" si="76">IF(AJ194&lt;&gt;1,"",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38">
      <c r="A195">
        <v>20</v>
      </c>
      <c r="B195">
        <v>3</v>
      </c>
      <c r="C195">
        <f t="shared" si="69"/>
        <v>0</v>
      </c>
      <c r="D195">
        <f t="shared" ca="1" si="68"/>
        <v>0.88936087960797405</v>
      </c>
      <c r="E195">
        <f t="shared" ca="1" si="68"/>
        <v>4.8753995539677519E-2</v>
      </c>
      <c r="F195">
        <f t="shared" ca="1" si="68"/>
        <v>0.85875845677627316</v>
      </c>
      <c r="G195">
        <f t="shared" ca="1" si="68"/>
        <v>0.45819902024160797</v>
      </c>
      <c r="H195">
        <f t="shared" ca="1" si="68"/>
        <v>0.16615173649180282</v>
      </c>
      <c r="I195">
        <f t="shared" ca="1" si="68"/>
        <v>0.80046816260853781</v>
      </c>
      <c r="M195" t="str">
        <f t="shared" ca="1" si="70"/>
        <v>안 지정 캐릭터 PP 일반등급</v>
      </c>
      <c r="N195">
        <f t="shared" ca="1" si="71"/>
        <v>4875</v>
      </c>
      <c r="O195">
        <f t="shared" ca="1" si="72"/>
        <v>9</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캐릭터",IF(ISERROR(FIND("지정 캐릭터 LBP",$M195)),0,1)),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IF($O195&lt;=15,1,1+($O195-15)^0.5/8)*CHOOSE(MID($N195,7,1)+1,1,1.25,2)*(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900</v>
      </c>
      <c r="S195" t="str">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
      </c>
      <c r="T195">
        <f t="shared" ca="1" si="73"/>
        <v>0</v>
      </c>
      <c r="U195" t="s">
        <v>93</v>
      </c>
      <c r="V195">
        <v>41351</v>
      </c>
      <c r="W195">
        <v>11</v>
      </c>
      <c r="X195" t="s">
        <v>129</v>
      </c>
      <c r="Z195">
        <v>1100</v>
      </c>
      <c r="AA195" t="str">
        <f t="shared" ca="1" si="74"/>
        <v>upn</v>
      </c>
      <c r="AB195" t="s">
        <v>93</v>
      </c>
      <c r="AC195">
        <v>28494</v>
      </c>
      <c r="AD195">
        <v>10</v>
      </c>
      <c r="AE195" t="s">
        <v>129</v>
      </c>
      <c r="AG195">
        <v>1000</v>
      </c>
      <c r="AH195" t="str">
        <f t="shared" si="75"/>
        <v/>
      </c>
      <c r="AI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IFERROR(VLOOKUP(AC195,[2]ActorTable!$A:$G,MATCH("이름참고",[2]ActorTable!$1:$1,0),0),"캐릭터없음"),
"")))))</f>
        <v/>
      </c>
      <c r="AJ195">
        <v>1</v>
      </c>
      <c r="AK195" t="str">
        <f t="shared" ref="AK195:AK258" ca="1" si="77">AK194&amp;IF(LEN(AL195)=0,"",","&amp;AL195)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L195" t="str">
        <f t="shared" ca="1" si="76"/>
        <v>{"dy":20,"sl":3,"tp":"upn","vl":"28494","cn":10,"pt":"GO","pr":1000}</v>
      </c>
    </row>
    <row r="196" spans="1:38">
      <c r="A196">
        <v>20</v>
      </c>
      <c r="B196">
        <v>4</v>
      </c>
      <c r="C196">
        <f t="shared" si="69"/>
        <v>0</v>
      </c>
      <c r="D196">
        <f t="shared" ca="1" si="68"/>
        <v>0.41670950808009466</v>
      </c>
      <c r="E196">
        <f t="shared" ca="1" si="68"/>
        <v>0.64752191532024339</v>
      </c>
      <c r="F196">
        <f t="shared" ca="1" si="68"/>
        <v>0.88985207154101587</v>
      </c>
      <c r="G196">
        <f t="shared" ca="1" si="68"/>
        <v>0.21898108247670534</v>
      </c>
      <c r="H196">
        <f t="shared" ca="1" si="68"/>
        <v>0.22112437317524625</v>
      </c>
      <c r="I196">
        <f t="shared" ca="1" si="68"/>
        <v>0.84315251712243566</v>
      </c>
      <c r="M196" t="str">
        <f t="shared" ca="1" si="70"/>
        <v>안 지정 캐릭터 PP 일반등급</v>
      </c>
      <c r="N196">
        <f t="shared" ca="1" si="71"/>
        <v>64752</v>
      </c>
      <c r="O196">
        <f t="shared" ca="1" si="72"/>
        <v>12</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캐릭터",IF(ISERROR(FIND("지정 캐릭터 LBP",$M196)),0,1)),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IF($O196&lt;=15,1,1+($O196-15)^0.5/8)*CHOOSE(MID($N196,7,1)+1,1,1.25,2)*(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1200</v>
      </c>
      <c r="S196" t="str">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
      </c>
      <c r="T196">
        <f t="shared" ca="1" si="73"/>
        <v>0</v>
      </c>
      <c r="U196" t="s">
        <v>93</v>
      </c>
      <c r="V196">
        <v>65749</v>
      </c>
      <c r="W196">
        <v>12</v>
      </c>
      <c r="X196" t="s">
        <v>129</v>
      </c>
      <c r="Z196">
        <v>1200</v>
      </c>
      <c r="AA196" t="str">
        <f t="shared" ca="1" si="74"/>
        <v>upn</v>
      </c>
      <c r="AB196" t="s">
        <v>93</v>
      </c>
      <c r="AC196">
        <v>96975</v>
      </c>
      <c r="AD196">
        <v>14</v>
      </c>
      <c r="AE196" t="s">
        <v>129</v>
      </c>
      <c r="AG196">
        <v>1400</v>
      </c>
      <c r="AH196" t="str">
        <f t="shared" si="75"/>
        <v/>
      </c>
      <c r="AI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IFERROR(VLOOKUP(AC196,[2]ActorTable!$A:$G,MATCH("이름참고",[2]ActorTable!$1:$1,0),0),"캐릭터없음"),
"")))))</f>
        <v/>
      </c>
      <c r="AJ196">
        <v>1</v>
      </c>
      <c r="AK19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L196" t="str">
        <f t="shared" ca="1" si="76"/>
        <v>{"dy":20,"sl":4,"tp":"upn","vl":"96975","cn":14,"pt":"GO","pr":1400}</v>
      </c>
    </row>
    <row r="197" spans="1:38">
      <c r="A197">
        <v>20</v>
      </c>
      <c r="B197">
        <v>5</v>
      </c>
      <c r="C197">
        <f t="shared" si="69"/>
        <v>0</v>
      </c>
      <c r="D197">
        <f t="shared" ca="1" si="68"/>
        <v>0.18370672699812751</v>
      </c>
      <c r="E197">
        <f t="shared" ca="1" si="68"/>
        <v>0.25260555170897159</v>
      </c>
      <c r="F197">
        <f t="shared" ca="1" si="68"/>
        <v>0.7975005590747648</v>
      </c>
      <c r="G197">
        <f t="shared" ca="1" si="68"/>
        <v>0.866084352402123</v>
      </c>
      <c r="H197">
        <f t="shared" ca="1" si="68"/>
        <v>0.4743385906185319</v>
      </c>
      <c r="I197">
        <f t="shared" ca="1" si="68"/>
        <v>0.2438142210685974</v>
      </c>
      <c r="M197" t="str">
        <f t="shared" ca="1" si="70"/>
        <v>지정 장비</v>
      </c>
      <c r="N197" t="str">
        <f t="shared" ca="1" si="71"/>
        <v>Equip2101</v>
      </c>
      <c r="O197">
        <f t="shared" ca="1" si="72"/>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캐릭터",IF(ISERROR(FIND("지정 캐릭터 LBP",$M197)),0,1)),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IF($O197&lt;=15,1,1+($O197-15)^0.5/8)*CHOOSE(MID($N197,7,1)+1,1,1.25,2)*(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1100</v>
      </c>
      <c r="S197" t="str">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
      </c>
      <c r="T197">
        <f t="shared" ca="1" si="73"/>
        <v>0</v>
      </c>
      <c r="U197" t="s">
        <v>83</v>
      </c>
      <c r="V197" t="s">
        <v>291</v>
      </c>
      <c r="W197">
        <v>1</v>
      </c>
      <c r="X197" t="s">
        <v>129</v>
      </c>
      <c r="Z197">
        <v>3200</v>
      </c>
      <c r="AA197" t="str">
        <f t="shared" ca="1" si="74"/>
        <v>fe</v>
      </c>
      <c r="AB197" t="s">
        <v>83</v>
      </c>
      <c r="AC197" t="s">
        <v>182</v>
      </c>
      <c r="AD197">
        <v>1</v>
      </c>
      <c r="AE197" t="s">
        <v>129</v>
      </c>
      <c r="AG197">
        <v>1500</v>
      </c>
      <c r="AH197" t="str">
        <f t="shared" si="75"/>
        <v/>
      </c>
      <c r="AI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IFERROR(VLOOKUP(AC197,[2]ActorTable!$A:$G,MATCH("이름참고",[2]ActorTable!$1:$1,0),0),"캐릭터없음"),
"")))))</f>
        <v>흑마법의 지팡이</v>
      </c>
      <c r="AJ197">
        <v>1</v>
      </c>
      <c r="AK19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L197" t="str">
        <f t="shared" ca="1" si="76"/>
        <v>{"dy":20,"sl":5,"tp":"fe","vl":"Equip3102","cn":1,"pt":"GO","pr":1500}</v>
      </c>
    </row>
    <row r="198" spans="1:38">
      <c r="A198">
        <v>20</v>
      </c>
      <c r="B198">
        <v>6</v>
      </c>
      <c r="C198">
        <f t="shared" si="69"/>
        <v>0</v>
      </c>
      <c r="D198">
        <f t="shared" ca="1" si="68"/>
        <v>0.96677925105875351</v>
      </c>
      <c r="E198">
        <f t="shared" ca="1" si="68"/>
        <v>7.7012682431901625E-2</v>
      </c>
      <c r="F198">
        <f t="shared" ca="1" si="68"/>
        <v>0.5554887014338169</v>
      </c>
      <c r="G198">
        <f t="shared" ca="1" si="68"/>
        <v>3.6916363005195962E-2</v>
      </c>
      <c r="H198">
        <f t="shared" ca="1" si="68"/>
        <v>0.59774168789884186</v>
      </c>
      <c r="I198">
        <f t="shared" ca="1" si="68"/>
        <v>5.4333397252607551E-2</v>
      </c>
      <c r="M198" t="str">
        <f t="shared" ca="1" si="70"/>
        <v>지정 장비</v>
      </c>
      <c r="N198" t="str">
        <f t="shared" ca="1" si="71"/>
        <v>Equip0402</v>
      </c>
      <c r="O198">
        <f t="shared" ca="1" si="72"/>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INT($O198*VLOOKUP($M198,$AN:$BA,MATCH($AX$1,$AN$1:$BA$1,0),0)*IF($O198&lt;=15,1,1+($O198-15)^0.5/8)*CHOOSE(MID($N198,7,1)+1,1,1.25,2))),
"그외없음")))))))</f>
        <v>28</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캐릭터",IF(ISERROR(FIND("지정 캐릭터 LBP",$M198)),0,1)),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IF($O198&lt;=15,1,1+($O198-15)^0.5/8)*CHOOSE(MID($N198,7,1)+1,1,1.25,2)*(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14</v>
      </c>
      <c r="S198" t="str">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
      </c>
      <c r="T198">
        <f t="shared" ca="1" si="73"/>
        <v>1</v>
      </c>
      <c r="U198" t="s">
        <v>83</v>
      </c>
      <c r="V198" t="s">
        <v>207</v>
      </c>
      <c r="W198">
        <v>1</v>
      </c>
      <c r="X198" t="s">
        <v>129</v>
      </c>
      <c r="Z198">
        <v>22800</v>
      </c>
      <c r="AA198" t="str">
        <f t="shared" ca="1" si="74"/>
        <v>fe</v>
      </c>
      <c r="AB198" t="s">
        <v>83</v>
      </c>
      <c r="AC198" t="s">
        <v>217</v>
      </c>
      <c r="AD198">
        <v>1</v>
      </c>
      <c r="AE198" t="s">
        <v>129</v>
      </c>
      <c r="AG198">
        <v>9900</v>
      </c>
      <c r="AH198" t="str">
        <f t="shared" si="75"/>
        <v/>
      </c>
      <c r="AI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IFERROR(VLOOKUP(AC198,[2]ActorTable!$A:$G,MATCH("이름참고",[2]ActorTable!$1:$1,0),0),"캐릭터없음"),
"")))))</f>
        <v>더블 이퀄라이저</v>
      </c>
      <c r="AJ198">
        <v>1</v>
      </c>
      <c r="AK19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L198" t="str">
        <f t="shared" ca="1" si="76"/>
        <v>{"dy":20,"sl":6,"tp":"fe","vl":"Equip6201","cn":1,"pt":"GO","pr":9900}</v>
      </c>
    </row>
    <row r="199" spans="1:38">
      <c r="A199">
        <v>20</v>
      </c>
      <c r="B199">
        <v>7</v>
      </c>
      <c r="C199">
        <f t="shared" si="69"/>
        <v>0</v>
      </c>
      <c r="D199">
        <f t="shared" ca="1" si="68"/>
        <v>0.40212937652487557</v>
      </c>
      <c r="E199">
        <f t="shared" ca="1" si="68"/>
        <v>0.22666858734861806</v>
      </c>
      <c r="F199">
        <f t="shared" ca="1" si="68"/>
        <v>0.29535679951570193</v>
      </c>
      <c r="G199">
        <f t="shared" ca="1" si="68"/>
        <v>0.18736404309911336</v>
      </c>
      <c r="H199">
        <f t="shared" ca="1" si="68"/>
        <v>0.97187348802061913</v>
      </c>
      <c r="I199">
        <f t="shared" ca="1" si="68"/>
        <v>0.25223886825920139</v>
      </c>
      <c r="M199" t="str">
        <f t="shared" ca="1" si="70"/>
        <v>지정 장비</v>
      </c>
      <c r="N199" t="str">
        <f t="shared" ca="1" si="71"/>
        <v>Equip2202</v>
      </c>
      <c r="O199">
        <f t="shared" ca="1" si="72"/>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캐릭터",IF(ISERROR(FIND("지정 캐릭터 LBP",$M199)),0,1)),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IF($O199&lt;=15,1,1+($O199-15)^0.5/8)*CHOOSE(MID($N199,7,1)+1,1,1.25,2)*(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4</v>
      </c>
      <c r="S199" t="str">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
      </c>
      <c r="T199">
        <f t="shared" ca="1" si="73"/>
        <v>0</v>
      </c>
      <c r="U199" t="s">
        <v>83</v>
      </c>
      <c r="V199" t="s">
        <v>117</v>
      </c>
      <c r="W199">
        <v>1</v>
      </c>
      <c r="X199" t="s">
        <v>129</v>
      </c>
      <c r="Z199">
        <v>1200</v>
      </c>
      <c r="AA199" t="str">
        <f t="shared" ca="1" si="74"/>
        <v>fe</v>
      </c>
      <c r="AB199" t="s">
        <v>83</v>
      </c>
      <c r="AC199" t="s">
        <v>284</v>
      </c>
      <c r="AD199">
        <v>1</v>
      </c>
      <c r="AE199" t="s">
        <v>129</v>
      </c>
      <c r="AG199">
        <v>3400</v>
      </c>
      <c r="AH199" t="str">
        <f t="shared" si="75"/>
        <v/>
      </c>
      <c r="AI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IFERROR(VLOOKUP(AC199,[2]ActorTable!$A:$G,MATCH("이름참고",[2]ActorTable!$1:$1,0),0),"캐릭터없음"),
"")))))</f>
        <v>용력의 방패</v>
      </c>
      <c r="AJ199">
        <v>1</v>
      </c>
      <c r="AK19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L199" t="str">
        <f t="shared" ca="1" si="76"/>
        <v>{"dy":20,"sl":7,"tp":"fe","vl":"Equip7101","cn":1,"pt":"GO","pr":3400}</v>
      </c>
    </row>
    <row r="200" spans="1:38">
      <c r="A200">
        <v>20</v>
      </c>
      <c r="B200">
        <v>8</v>
      </c>
      <c r="C200">
        <f t="shared" si="69"/>
        <v>0</v>
      </c>
      <c r="D200">
        <f t="shared" ca="1" si="68"/>
        <v>1.5062556901151547E-2</v>
      </c>
      <c r="E200">
        <f t="shared" ca="1" si="68"/>
        <v>0.48511348870332383</v>
      </c>
      <c r="F200">
        <f t="shared" ca="1" si="68"/>
        <v>0.22915020400514585</v>
      </c>
      <c r="G200">
        <f t="shared" ca="1" si="68"/>
        <v>0.5042901783996101</v>
      </c>
      <c r="H200">
        <f t="shared" ca="1" si="68"/>
        <v>0.86493672197277616</v>
      </c>
      <c r="I200">
        <f t="shared" ca="1" si="68"/>
        <v>0.83458105324413356</v>
      </c>
      <c r="M200" t="str">
        <f t="shared" ca="1" si="70"/>
        <v>삭제</v>
      </c>
      <c r="N200" t="str">
        <f t="shared" ca="1" si="71"/>
        <v>삭제</v>
      </c>
      <c r="O200" t="str">
        <f t="shared" ca="1" si="72"/>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캐릭터",IF(ISERROR(FIND("지정 캐릭터 LBP",$M200)),0,1)),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IF($O200&lt;=15,1,1+($O200-15)^0.5/8)*CHOOSE(MID($N200,7,1)+1,1,1.25,2)*(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삭제</v>
      </c>
      <c r="S200" t="str">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
      </c>
      <c r="T200">
        <f t="shared" ca="1" si="73"/>
        <v>0</v>
      </c>
      <c r="AA200" t="str">
        <f t="shared" ca="1" si="74"/>
        <v/>
      </c>
      <c r="AH200" t="str">
        <f t="shared" si="75"/>
        <v/>
      </c>
      <c r="AI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IFERROR(VLOOKUP(AC200,[2]ActorTable!$A:$G,MATCH("이름참고",[2]ActorTable!$1:$1,0),0),"캐릭터없음"),
"")))))</f>
        <v/>
      </c>
      <c r="AJ200">
        <v>1</v>
      </c>
      <c r="AK20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L200" t="str">
        <f t="shared" ca="1" si="76"/>
        <v>{"dy":20,"sl":8}</v>
      </c>
    </row>
    <row r="201" spans="1:38">
      <c r="A201">
        <v>20</v>
      </c>
      <c r="B201">
        <v>9</v>
      </c>
      <c r="C201">
        <f t="shared" si="69"/>
        <v>0</v>
      </c>
      <c r="D201">
        <f t="shared" ca="1" si="68"/>
        <v>0.54226944227993878</v>
      </c>
      <c r="E201">
        <f t="shared" ca="1" si="68"/>
        <v>0.12368744372902796</v>
      </c>
      <c r="F201">
        <f t="shared" ca="1" si="68"/>
        <v>0.38446705724057206</v>
      </c>
      <c r="G201">
        <f t="shared" ca="1" si="68"/>
        <v>0.32815920305340474</v>
      </c>
      <c r="H201">
        <f t="shared" ca="1" si="68"/>
        <v>0.88398097678949927</v>
      </c>
      <c r="I201">
        <f t="shared" ca="1" si="68"/>
        <v>0.77633667589774069</v>
      </c>
      <c r="M201" t="str">
        <f t="shared" ca="1" si="70"/>
        <v>삭제</v>
      </c>
      <c r="N201" t="str">
        <f t="shared" ca="1" si="71"/>
        <v>삭제</v>
      </c>
      <c r="O201" t="str">
        <f t="shared" ca="1" si="72"/>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캐릭터",IF(ISERROR(FIND("지정 캐릭터 LBP",$M201)),0,1)),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IF($O201&lt;=15,1,1+($O201-15)^0.5/8)*CHOOSE(MID($N201,7,1)+1,1,1.25,2)*(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삭제</v>
      </c>
      <c r="S201" t="str">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
      </c>
      <c r="T201">
        <f t="shared" ca="1" si="73"/>
        <v>0</v>
      </c>
      <c r="AA201" t="str">
        <f t="shared" ca="1" si="74"/>
        <v/>
      </c>
      <c r="AH201" t="str">
        <f t="shared" si="75"/>
        <v/>
      </c>
      <c r="AI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IFERROR(VLOOKUP(AC201,[2]ActorTable!$A:$G,MATCH("이름참고",[2]ActorTable!$1:$1,0),0),"캐릭터없음"),
"")))))</f>
        <v/>
      </c>
      <c r="AJ201">
        <v>1</v>
      </c>
      <c r="AK20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L201" t="str">
        <f t="shared" ca="1" si="76"/>
        <v>{"dy":20,"sl":9}</v>
      </c>
    </row>
    <row r="202" spans="1:38">
      <c r="A202">
        <v>21</v>
      </c>
      <c r="B202">
        <v>0</v>
      </c>
      <c r="C202">
        <f t="shared" si="69"/>
        <v>0</v>
      </c>
      <c r="D202">
        <f t="shared" ref="D202:I211" ca="1" si="78">RAND()</f>
        <v>0.38488289816971011</v>
      </c>
      <c r="E202">
        <f t="shared" ca="1" si="78"/>
        <v>2.736238943487268E-2</v>
      </c>
      <c r="F202">
        <f t="shared" ca="1" si="78"/>
        <v>0.13746498903903503</v>
      </c>
      <c r="G202">
        <f t="shared" ca="1" si="78"/>
        <v>0.43690864041460731</v>
      </c>
      <c r="H202">
        <f t="shared" ca="1" si="78"/>
        <v>0.18421817630642467</v>
      </c>
      <c r="I202">
        <f t="shared" ca="1" si="78"/>
        <v>0.88895893018440064</v>
      </c>
      <c r="M202" t="str">
        <f t="shared" ca="1" si="70"/>
        <v>지정 장비</v>
      </c>
      <c r="N202" t="str">
        <f t="shared" ca="1" si="71"/>
        <v>Equip0101</v>
      </c>
      <c r="O202">
        <f t="shared" ca="1" si="72"/>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캐릭터",IF(ISERROR(FIND("지정 캐릭터 LBP",$M202)),0,1)),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IF($O202&lt;=15,1,1+($O202-15)^0.5/8)*CHOOSE(MID($N202,7,1)+1,1,1.25,2)*(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1500</v>
      </c>
      <c r="S202" t="str">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
      </c>
      <c r="T202">
        <f t="shared" ca="1" si="73"/>
        <v>0</v>
      </c>
      <c r="U202" t="s">
        <v>83</v>
      </c>
      <c r="V202" t="s">
        <v>218</v>
      </c>
      <c r="W202">
        <v>1</v>
      </c>
      <c r="X202" t="s">
        <v>129</v>
      </c>
      <c r="Z202">
        <v>3400</v>
      </c>
      <c r="AA202" t="str">
        <f t="shared" ca="1" si="74"/>
        <v>fe</v>
      </c>
      <c r="AB202" t="s">
        <v>83</v>
      </c>
      <c r="AC202" t="s">
        <v>203</v>
      </c>
      <c r="AD202">
        <v>1</v>
      </c>
      <c r="AE202" t="s">
        <v>129</v>
      </c>
      <c r="AG202">
        <v>2200</v>
      </c>
      <c r="AH202" t="str">
        <f t="shared" si="75"/>
        <v/>
      </c>
      <c r="AI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IFERROR(VLOOKUP(AC202,[2]ActorTable!$A:$G,MATCH("이름참고",[2]ActorTable!$1:$1,0),0),"캐릭터없음"),
"")))))</f>
        <v>트라이리볼버</v>
      </c>
      <c r="AJ202">
        <v>1</v>
      </c>
      <c r="AK20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L202" t="str">
        <f t="shared" ca="1" si="76"/>
        <v>{"dy":21,"sl":0,"tp":"fe","vl":"Equip6001","cn":1,"pt":"GO","pr":2200}</v>
      </c>
    </row>
    <row r="203" spans="1:38">
      <c r="A203">
        <v>21</v>
      </c>
      <c r="B203">
        <v>1</v>
      </c>
      <c r="C203">
        <f t="shared" si="69"/>
        <v>0</v>
      </c>
      <c r="D203">
        <f t="shared" ca="1" si="78"/>
        <v>0.63970221404668881</v>
      </c>
      <c r="E203">
        <f t="shared" ca="1" si="78"/>
        <v>0.33962293321908787</v>
      </c>
      <c r="F203">
        <f t="shared" ca="1" si="78"/>
        <v>0.17544586821644503</v>
      </c>
      <c r="G203">
        <f t="shared" ca="1" si="78"/>
        <v>0.87679901033875929</v>
      </c>
      <c r="H203">
        <f t="shared" ca="1" si="78"/>
        <v>0.84462969590016401</v>
      </c>
      <c r="I203">
        <f t="shared" ca="1" si="78"/>
        <v>0.93821009685581724</v>
      </c>
      <c r="M203" t="str">
        <f t="shared" ca="1" si="70"/>
        <v>지정 장비</v>
      </c>
      <c r="N203" t="str">
        <f t="shared" ca="1" si="71"/>
        <v>Equip3001</v>
      </c>
      <c r="O203">
        <f t="shared" ca="1" si="72"/>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캐릭터",IF(ISERROR(FIND("지정 캐릭터 LBP",$M203)),0,1)),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IF($O203&lt;=15,1,1+($O203-15)^0.5/8)*CHOOSE(MID($N203,7,1)+1,1,1.25,2)*(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900</v>
      </c>
      <c r="S203" t="str">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
      </c>
      <c r="T203">
        <f t="shared" ca="1" si="73"/>
        <v>0</v>
      </c>
      <c r="U203" t="s">
        <v>83</v>
      </c>
      <c r="V203" t="s">
        <v>281</v>
      </c>
      <c r="W203">
        <v>1</v>
      </c>
      <c r="X203" t="s">
        <v>129</v>
      </c>
      <c r="Z203">
        <v>900</v>
      </c>
      <c r="AA203" t="str">
        <f t="shared" ca="1" si="74"/>
        <v>fe</v>
      </c>
      <c r="AB203" t="s">
        <v>83</v>
      </c>
      <c r="AC203" t="s">
        <v>116</v>
      </c>
      <c r="AD203">
        <v>1</v>
      </c>
      <c r="AE203" t="s">
        <v>129</v>
      </c>
      <c r="AG203">
        <v>1000</v>
      </c>
      <c r="AH203" t="str">
        <f t="shared" si="75"/>
        <v/>
      </c>
      <c r="AI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IFERROR(VLOOKUP(AC203,[2]ActorTable!$A:$G,MATCH("이름참고",[2]ActorTable!$1:$1,0),0),"캐릭터없음"),
"")))))</f>
        <v>그림자 단검</v>
      </c>
      <c r="AJ203">
        <v>1</v>
      </c>
      <c r="AK20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L203" t="str">
        <f t="shared" ca="1" si="76"/>
        <v>{"dy":21,"sl":1,"tp":"fe","vl":"Equip1102","cn":1,"pt":"GO","pr":1000}</v>
      </c>
    </row>
    <row r="204" spans="1:38">
      <c r="A204">
        <v>21</v>
      </c>
      <c r="B204">
        <v>2</v>
      </c>
      <c r="C204">
        <f t="shared" si="69"/>
        <v>0</v>
      </c>
      <c r="D204">
        <f t="shared" ca="1" si="78"/>
        <v>0.74171538038044282</v>
      </c>
      <c r="E204">
        <f t="shared" ca="1" si="78"/>
        <v>0.96454979901442117</v>
      </c>
      <c r="F204">
        <f t="shared" ca="1" si="78"/>
        <v>0.7896625080246803</v>
      </c>
      <c r="G204">
        <f t="shared" ca="1" si="78"/>
        <v>0.29031716013276077</v>
      </c>
      <c r="H204">
        <f t="shared" ca="1" si="78"/>
        <v>0.86419464223074527</v>
      </c>
      <c r="I204">
        <f t="shared" ca="1" si="78"/>
        <v>0.40315357228228998</v>
      </c>
      <c r="M204" t="str">
        <f t="shared" ca="1" si="70"/>
        <v>안 지정 캐릭터 PP 영웅등급</v>
      </c>
      <c r="N204">
        <f t="shared" ca="1" si="71"/>
        <v>96454</v>
      </c>
      <c r="O204">
        <f t="shared" ca="1" si="72"/>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캐릭터",IF(ISERROR(FIND("지정 캐릭터 LBP",$M204)),0,1)),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IF($O204&lt;=15,1,1+($O204-15)^0.5/8)*CHOOSE(MID($N204,7,1)+1,1,1.25,2)*(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1400</v>
      </c>
      <c r="S204" t="str">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
      </c>
      <c r="T204">
        <f t="shared" ca="1" si="73"/>
        <v>0</v>
      </c>
      <c r="U204" t="s">
        <v>92</v>
      </c>
      <c r="V204">
        <v>69172</v>
      </c>
      <c r="W204">
        <v>13</v>
      </c>
      <c r="X204" t="s">
        <v>129</v>
      </c>
      <c r="Z204">
        <v>1300</v>
      </c>
      <c r="AA204" t="str">
        <f t="shared" ca="1" si="74"/>
        <v>uph</v>
      </c>
      <c r="AB204" t="s">
        <v>92</v>
      </c>
      <c r="AC204">
        <v>68138</v>
      </c>
      <c r="AD204">
        <v>13</v>
      </c>
      <c r="AE204" t="s">
        <v>129</v>
      </c>
      <c r="AG204">
        <v>1300</v>
      </c>
      <c r="AH204" t="str">
        <f t="shared" si="75"/>
        <v/>
      </c>
      <c r="AI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IFERROR(VLOOKUP(AC204,[2]ActorTable!$A:$G,MATCH("이름참고",[2]ActorTable!$1:$1,0),0),"캐릭터없음"),
"")))))</f>
        <v/>
      </c>
      <c r="AJ204">
        <v>1</v>
      </c>
      <c r="AK20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L204" t="str">
        <f t="shared" ca="1" si="76"/>
        <v>{"dy":21,"sl":2,"tp":"uph","vl":"68138","cn":13,"pt":"GO","pr":1300}</v>
      </c>
    </row>
    <row r="205" spans="1:38">
      <c r="A205">
        <v>21</v>
      </c>
      <c r="B205">
        <v>3</v>
      </c>
      <c r="C205">
        <f t="shared" si="69"/>
        <v>0</v>
      </c>
      <c r="D205">
        <f t="shared" ca="1" si="78"/>
        <v>0.31753909516002121</v>
      </c>
      <c r="E205">
        <f t="shared" ca="1" si="78"/>
        <v>0.7060583141404676</v>
      </c>
      <c r="F205">
        <f t="shared" ca="1" si="78"/>
        <v>0.91461730725012225</v>
      </c>
      <c r="G205">
        <f t="shared" ca="1" si="78"/>
        <v>0.14338699085006124</v>
      </c>
      <c r="H205">
        <f t="shared" ca="1" si="78"/>
        <v>0.43538491839424598</v>
      </c>
      <c r="I205">
        <f t="shared" ca="1" si="78"/>
        <v>7.4963927945669973E-2</v>
      </c>
      <c r="M205" t="str">
        <f t="shared" ca="1" si="70"/>
        <v>안 지정 캐릭터 PP 일반등급</v>
      </c>
      <c r="N205">
        <f t="shared" ca="1" si="71"/>
        <v>70605</v>
      </c>
      <c r="O205">
        <f t="shared" ca="1" si="72"/>
        <v>13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캐릭터",IF(ISERROR(FIND("지정 캐릭터 LBP",$M205)),0,1)),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IF($O205&lt;=15,1,1+($O205-15)^0.5/8)*CHOOSE(MID($N205,7,1)+1,1,1.25,2)*(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1300</v>
      </c>
      <c r="S205" t="str">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
      </c>
      <c r="T205">
        <f t="shared" ca="1" si="73"/>
        <v>0</v>
      </c>
      <c r="U205" t="s">
        <v>92</v>
      </c>
      <c r="V205">
        <v>8979</v>
      </c>
      <c r="W205">
        <v>9</v>
      </c>
      <c r="X205" t="s">
        <v>129</v>
      </c>
      <c r="Z205">
        <v>900</v>
      </c>
      <c r="AA205" t="str">
        <f t="shared" ca="1" si="74"/>
        <v>upn</v>
      </c>
      <c r="AB205" t="s">
        <v>93</v>
      </c>
      <c r="AC205">
        <v>1275</v>
      </c>
      <c r="AD205">
        <v>9</v>
      </c>
      <c r="AE205" t="s">
        <v>129</v>
      </c>
      <c r="AG205">
        <v>900</v>
      </c>
      <c r="AH205" t="str">
        <f t="shared" si="75"/>
        <v/>
      </c>
      <c r="AI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IFERROR(VLOOKUP(AC205,[2]ActorTable!$A:$G,MATCH("이름참고",[2]ActorTable!$1:$1,0),0),"캐릭터없음"),
"")))))</f>
        <v/>
      </c>
      <c r="AJ205">
        <v>1</v>
      </c>
      <c r="AK20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L205" t="str">
        <f t="shared" ca="1" si="76"/>
        <v>{"dy":21,"sl":3,"tp":"upn","vl":"1275","cn":9,"pt":"GO","pr":900}</v>
      </c>
    </row>
    <row r="206" spans="1:38">
      <c r="A206">
        <v>21</v>
      </c>
      <c r="B206">
        <v>4</v>
      </c>
      <c r="C206">
        <f t="shared" si="69"/>
        <v>0</v>
      </c>
      <c r="D206">
        <f t="shared" ca="1" si="78"/>
        <v>0.38258063121972585</v>
      </c>
      <c r="E206">
        <f t="shared" ca="1" si="78"/>
        <v>7.2999475776159728E-2</v>
      </c>
      <c r="F206">
        <f t="shared" ca="1" si="78"/>
        <v>0.89993100173104168</v>
      </c>
      <c r="G206">
        <f t="shared" ca="1" si="78"/>
        <v>0.29284018095659625</v>
      </c>
      <c r="H206">
        <f t="shared" ca="1" si="78"/>
        <v>0.99846398966177308</v>
      </c>
      <c r="I206">
        <f t="shared" ca="1" si="78"/>
        <v>0.30647469206115874</v>
      </c>
      <c r="M206" t="str">
        <f t="shared" ca="1" si="70"/>
        <v>안 지정 캐릭터 PP 일반등급</v>
      </c>
      <c r="N206">
        <f t="shared" ca="1" si="71"/>
        <v>7299</v>
      </c>
      <c r="O206">
        <f t="shared" ca="1" si="72"/>
        <v>9</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캐릭터",IF(ISERROR(FIND("지정 캐릭터 LBP",$M206)),0,1)),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IF($O206&lt;=15,1,1+($O206-15)^0.5/8)*CHOOSE(MID($N206,7,1)+1,1,1.25,2)*(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900</v>
      </c>
      <c r="S206" t="str">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
      </c>
      <c r="T206">
        <f t="shared" ca="1" si="73"/>
        <v>0</v>
      </c>
      <c r="U206" t="s">
        <v>93</v>
      </c>
      <c r="V206">
        <v>34826</v>
      </c>
      <c r="W206">
        <v>11</v>
      </c>
      <c r="X206" t="s">
        <v>129</v>
      </c>
      <c r="Z206">
        <v>1100</v>
      </c>
      <c r="AA206" t="str">
        <f t="shared" ca="1" si="74"/>
        <v>upn</v>
      </c>
      <c r="AB206" t="s">
        <v>93</v>
      </c>
      <c r="AC206">
        <v>51616</v>
      </c>
      <c r="AD206">
        <v>12</v>
      </c>
      <c r="AE206" t="s">
        <v>129</v>
      </c>
      <c r="AG206">
        <v>1200</v>
      </c>
      <c r="AH206" t="str">
        <f t="shared" si="75"/>
        <v/>
      </c>
      <c r="AI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IFERROR(VLOOKUP(AC206,[2]ActorTable!$A:$G,MATCH("이름참고",[2]ActorTable!$1:$1,0),0),"캐릭터없음"),
"")))))</f>
        <v/>
      </c>
      <c r="AJ206">
        <v>1</v>
      </c>
      <c r="AK20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L206" t="str">
        <f t="shared" ca="1" si="76"/>
        <v>{"dy":21,"sl":4,"tp":"upn","vl":"51616","cn":12,"pt":"GO","pr":1200}</v>
      </c>
    </row>
    <row r="207" spans="1:38">
      <c r="A207">
        <v>21</v>
      </c>
      <c r="B207">
        <v>5</v>
      </c>
      <c r="C207">
        <f t="shared" si="69"/>
        <v>0</v>
      </c>
      <c r="D207">
        <f t="shared" ca="1" si="78"/>
        <v>0.29326785826086677</v>
      </c>
      <c r="E207">
        <f t="shared" ca="1" si="78"/>
        <v>0.15752379005415951</v>
      </c>
      <c r="F207">
        <f t="shared" ca="1" si="78"/>
        <v>0.92257385308454942</v>
      </c>
      <c r="G207">
        <f t="shared" ca="1" si="78"/>
        <v>0.37734744906598605</v>
      </c>
      <c r="H207">
        <f t="shared" ca="1" si="78"/>
        <v>0.14910998060407654</v>
      </c>
      <c r="I207">
        <f t="shared" ca="1" si="78"/>
        <v>0.65577766843648488</v>
      </c>
      <c r="M207" t="str">
        <f t="shared" ca="1" si="70"/>
        <v>지정 장비</v>
      </c>
      <c r="N207" t="str">
        <f t="shared" ca="1" si="71"/>
        <v>Equip1102</v>
      </c>
      <c r="O207">
        <f t="shared" ca="1" si="72"/>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캐릭터",IF(ISERROR(FIND("지정 캐릭터 LBP",$M207)),0,1)),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IF($O207&lt;=15,1,1+($O207-15)^0.5/8)*CHOOSE(MID($N207,7,1)+1,1,1.25,2)*(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1300</v>
      </c>
      <c r="S207" t="str">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
      </c>
      <c r="T207">
        <f t="shared" ca="1" si="73"/>
        <v>0</v>
      </c>
      <c r="U207" t="s">
        <v>83</v>
      </c>
      <c r="V207" t="s">
        <v>289</v>
      </c>
      <c r="W207">
        <v>1</v>
      </c>
      <c r="X207" t="s">
        <v>129</v>
      </c>
      <c r="Z207">
        <v>22600</v>
      </c>
      <c r="AA207" t="str">
        <f t="shared" ca="1" si="74"/>
        <v>uph</v>
      </c>
      <c r="AB207" t="s">
        <v>92</v>
      </c>
      <c r="AC207">
        <v>87049</v>
      </c>
      <c r="AD207">
        <v>14</v>
      </c>
      <c r="AE207" t="s">
        <v>129</v>
      </c>
      <c r="AG207">
        <v>1400</v>
      </c>
      <c r="AH207" t="str">
        <f t="shared" si="75"/>
        <v/>
      </c>
      <c r="AI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IFERROR(VLOOKUP(AC207,[2]ActorTable!$A:$G,MATCH("이름참고",[2]ActorTable!$1:$1,0),0),"캐릭터없음"),
"")))))</f>
        <v/>
      </c>
      <c r="AJ207">
        <v>1</v>
      </c>
      <c r="AK20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L207" t="str">
        <f t="shared" ca="1" si="76"/>
        <v>{"dy":21,"sl":5,"tp":"uph","vl":"87049","cn":14,"pt":"GO","pr":1400}</v>
      </c>
    </row>
    <row r="208" spans="1:38">
      <c r="A208">
        <v>21</v>
      </c>
      <c r="B208">
        <v>6</v>
      </c>
      <c r="C208">
        <f t="shared" si="69"/>
        <v>0</v>
      </c>
      <c r="D208">
        <f t="shared" ca="1" si="78"/>
        <v>0.28998854089014692</v>
      </c>
      <c r="E208">
        <f t="shared" ca="1" si="78"/>
        <v>0.21936172480086025</v>
      </c>
      <c r="F208">
        <f t="shared" ca="1" si="78"/>
        <v>0.2445394574444596</v>
      </c>
      <c r="G208">
        <f t="shared" ca="1" si="78"/>
        <v>0.26464958527285798</v>
      </c>
      <c r="H208">
        <f t="shared" ca="1" si="78"/>
        <v>0.72280247162045619</v>
      </c>
      <c r="I208">
        <f t="shared" ca="1" si="78"/>
        <v>0.85221693635381768</v>
      </c>
      <c r="M208" t="str">
        <f t="shared" ca="1" si="70"/>
        <v>지정 장비</v>
      </c>
      <c r="N208" t="str">
        <f t="shared" ca="1" si="71"/>
        <v>Equip2301</v>
      </c>
      <c r="O208">
        <f t="shared" ca="1" si="72"/>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캐릭터",IF(ISERROR(FIND("지정 캐릭터 LBP",$M208)),0,1)),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IF($O208&lt;=15,1,1+($O208-15)^0.5/8)*CHOOSE(MID($N208,7,1)+1,1,1.25,2)*(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7900</v>
      </c>
      <c r="S208" t="str">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
      </c>
      <c r="T208">
        <f t="shared" ca="1" si="73"/>
        <v>0</v>
      </c>
      <c r="U208" t="s">
        <v>83</v>
      </c>
      <c r="V208" t="s">
        <v>317</v>
      </c>
      <c r="W208">
        <v>1</v>
      </c>
      <c r="X208" t="s">
        <v>133</v>
      </c>
      <c r="Y208">
        <v>26</v>
      </c>
      <c r="Z208">
        <v>14</v>
      </c>
      <c r="AA208" t="str">
        <f t="shared" ca="1" si="74"/>
        <v>fe</v>
      </c>
      <c r="AB208" t="s">
        <v>83</v>
      </c>
      <c r="AC208" t="s">
        <v>184</v>
      </c>
      <c r="AD208">
        <v>1</v>
      </c>
      <c r="AE208" t="s">
        <v>129</v>
      </c>
      <c r="AG208">
        <v>22200</v>
      </c>
      <c r="AH208" t="str">
        <f t="shared" si="75"/>
        <v/>
      </c>
      <c r="AI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IFERROR(VLOOKUP(AC208,[2]ActorTable!$A:$G,MATCH("이름참고",[2]ActorTable!$1:$1,0),0),"캐릭터없음"),
"")))))</f>
        <v>꽃잎 샷건</v>
      </c>
      <c r="AJ208">
        <v>1</v>
      </c>
      <c r="AK20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L208" t="str">
        <f t="shared" ca="1" si="76"/>
        <v>{"dy":21,"sl":6,"tp":"fe","vl":"Equip6302","cn":1,"pt":"GO","pr":22200}</v>
      </c>
    </row>
    <row r="209" spans="1:38">
      <c r="A209">
        <v>21</v>
      </c>
      <c r="B209">
        <v>7</v>
      </c>
      <c r="C209">
        <f t="shared" si="69"/>
        <v>0</v>
      </c>
      <c r="D209">
        <f t="shared" ca="1" si="78"/>
        <v>3.3519674933468302E-2</v>
      </c>
      <c r="E209">
        <f t="shared" ca="1" si="78"/>
        <v>0.52645309027845621</v>
      </c>
      <c r="F209">
        <f t="shared" ca="1" si="78"/>
        <v>0.17689540711267482</v>
      </c>
      <c r="G209">
        <f t="shared" ca="1" si="78"/>
        <v>0.59971238243523828</v>
      </c>
      <c r="H209">
        <f t="shared" ca="1" si="78"/>
        <v>1.1282440187467713E-2</v>
      </c>
      <c r="I209">
        <f t="shared" ca="1" si="78"/>
        <v>0.31520703997224586</v>
      </c>
      <c r="M209" t="str">
        <f t="shared" ca="1" si="70"/>
        <v>지정 장비</v>
      </c>
      <c r="N209" t="str">
        <f t="shared" ca="1" si="71"/>
        <v>Equip6101</v>
      </c>
      <c r="O209">
        <f t="shared" ca="1" si="72"/>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캐릭터",IF(ISERROR(FIND("지정 캐릭터 LBP",$M209)),0,1)),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IF($O209&lt;=15,1,1+($O209-15)^0.5/8)*CHOOSE(MID($N209,7,1)+1,1,1.25,2)*(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3300</v>
      </c>
      <c r="S209" t="str">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
      </c>
      <c r="T209">
        <f t="shared" ca="1" si="73"/>
        <v>0</v>
      </c>
      <c r="U209" t="s">
        <v>83</v>
      </c>
      <c r="V209" t="s">
        <v>192</v>
      </c>
      <c r="W209">
        <v>1</v>
      </c>
      <c r="X209" t="s">
        <v>129</v>
      </c>
      <c r="Z209">
        <v>74300</v>
      </c>
      <c r="AA209" t="str">
        <f t="shared" ca="1" si="74"/>
        <v>fe</v>
      </c>
      <c r="AB209" t="s">
        <v>83</v>
      </c>
      <c r="AC209" t="s">
        <v>295</v>
      </c>
      <c r="AD209">
        <v>1</v>
      </c>
      <c r="AE209" t="s">
        <v>133</v>
      </c>
      <c r="AF209">
        <v>28</v>
      </c>
      <c r="AG209">
        <v>18</v>
      </c>
      <c r="AH209" t="str">
        <f t="shared" si="75"/>
        <v/>
      </c>
      <c r="AI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IFERROR(VLOOKUP(AC209,[2]ActorTable!$A:$G,MATCH("이름참고",[2]ActorTable!$1:$1,0),0),"캐릭터없음"),
"")))))</f>
        <v>흑빛 띠를 두른 도끼</v>
      </c>
      <c r="AJ209">
        <v>1</v>
      </c>
      <c r="AK20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v>
      </c>
      <c r="AL209" t="str">
        <f t="shared" ca="1" si="76"/>
        <v>{"dy":21,"sl":7,"tp":"fe","vl":"Equip0401","cn":1,"pt":"DI","pp":28,"pr":18}</v>
      </c>
    </row>
    <row r="210" spans="1:38">
      <c r="A210">
        <v>21</v>
      </c>
      <c r="B210">
        <v>8</v>
      </c>
      <c r="C210">
        <f t="shared" si="69"/>
        <v>0</v>
      </c>
      <c r="D210">
        <f t="shared" ca="1" si="78"/>
        <v>0.83066046365132529</v>
      </c>
      <c r="E210">
        <f t="shared" ca="1" si="78"/>
        <v>0.67765386060827471</v>
      </c>
      <c r="F210">
        <f t="shared" ca="1" si="78"/>
        <v>0.25325876801667724</v>
      </c>
      <c r="G210">
        <f t="shared" ca="1" si="78"/>
        <v>0.66974737648289229</v>
      </c>
      <c r="H210">
        <f t="shared" ca="1" si="78"/>
        <v>0.82785388088142575</v>
      </c>
      <c r="I210">
        <f t="shared" ca="1" si="78"/>
        <v>0.77945165524058813</v>
      </c>
      <c r="M210" t="str">
        <f t="shared" ca="1" si="70"/>
        <v>삭제</v>
      </c>
      <c r="N210" t="str">
        <f t="shared" ca="1" si="71"/>
        <v>삭제</v>
      </c>
      <c r="O210" t="str">
        <f t="shared" ca="1" si="72"/>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캐릭터",IF(ISERROR(FIND("지정 캐릭터 LBP",$M210)),0,1)),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IF($O210&lt;=15,1,1+($O210-15)^0.5/8)*CHOOSE(MID($N210,7,1)+1,1,1.25,2)*(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삭제</v>
      </c>
      <c r="S210" t="str">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
      </c>
      <c r="T210">
        <f t="shared" ca="1" si="73"/>
        <v>0</v>
      </c>
      <c r="AA210" t="str">
        <f t="shared" ca="1" si="74"/>
        <v/>
      </c>
      <c r="AH210" t="str">
        <f t="shared" si="75"/>
        <v/>
      </c>
      <c r="AI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IFERROR(VLOOKUP(AC210,[2]ActorTable!$A:$G,MATCH("이름참고",[2]ActorTable!$1:$1,0),0),"캐릭터없음"),
"")))))</f>
        <v/>
      </c>
      <c r="AJ210">
        <v>1</v>
      </c>
      <c r="AK21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v>
      </c>
      <c r="AL210" t="str">
        <f t="shared" ca="1" si="76"/>
        <v>{"dy":21,"sl":8}</v>
      </c>
    </row>
    <row r="211" spans="1:38">
      <c r="A211">
        <v>21</v>
      </c>
      <c r="B211">
        <v>9</v>
      </c>
      <c r="C211">
        <f t="shared" si="69"/>
        <v>0</v>
      </c>
      <c r="D211">
        <f t="shared" ca="1" si="78"/>
        <v>0.1812660889875507</v>
      </c>
      <c r="E211">
        <f t="shared" ca="1" si="78"/>
        <v>0.56110887879525495</v>
      </c>
      <c r="F211">
        <f t="shared" ca="1" si="78"/>
        <v>0.39939588480055632</v>
      </c>
      <c r="G211">
        <f t="shared" ca="1" si="78"/>
        <v>0.37050592795015469</v>
      </c>
      <c r="H211">
        <f t="shared" ca="1" si="78"/>
        <v>0.85708824588331356</v>
      </c>
      <c r="I211">
        <f t="shared" ca="1" si="78"/>
        <v>0.71945063025081812</v>
      </c>
      <c r="M211" t="str">
        <f t="shared" ca="1" si="70"/>
        <v>삭제</v>
      </c>
      <c r="N211" t="str">
        <f t="shared" ca="1" si="71"/>
        <v>삭제</v>
      </c>
      <c r="O211" t="str">
        <f t="shared" ca="1" si="72"/>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캐릭터",IF(ISERROR(FIND("지정 캐릭터 LBP",$M211)),0,1)),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IF($O211&lt;=15,1,1+($O211-15)^0.5/8)*CHOOSE(MID($N211,7,1)+1,1,1.25,2)*(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삭제</v>
      </c>
      <c r="S211" t="str">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
      </c>
      <c r="T211">
        <f t="shared" ca="1" si="73"/>
        <v>0</v>
      </c>
      <c r="AA211" t="str">
        <f t="shared" ca="1" si="74"/>
        <v/>
      </c>
      <c r="AH211" t="str">
        <f t="shared" si="75"/>
        <v/>
      </c>
      <c r="AI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IFERROR(VLOOKUP(AC211,[2]ActorTable!$A:$G,MATCH("이름참고",[2]ActorTable!$1:$1,0),0),"캐릭터없음"),
"")))))</f>
        <v/>
      </c>
      <c r="AJ211">
        <v>1</v>
      </c>
      <c r="AK21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v>
      </c>
      <c r="AL211" t="str">
        <f t="shared" ca="1" si="76"/>
        <v>{"dy":21,"sl":9}</v>
      </c>
    </row>
    <row r="212" spans="1:38">
      <c r="A212">
        <v>22</v>
      </c>
      <c r="B212">
        <v>0</v>
      </c>
      <c r="C212">
        <f t="shared" si="69"/>
        <v>0</v>
      </c>
      <c r="D212">
        <f t="shared" ref="D212:I221" ca="1" si="79">RAND()</f>
        <v>0.28780337034326231</v>
      </c>
      <c r="E212">
        <f t="shared" ca="1" si="79"/>
        <v>0.65470109560896272</v>
      </c>
      <c r="F212">
        <f t="shared" ca="1" si="79"/>
        <v>0.29605939158024053</v>
      </c>
      <c r="G212">
        <f t="shared" ca="1" si="79"/>
        <v>0.64977521846991193</v>
      </c>
      <c r="H212">
        <f t="shared" ca="1" si="79"/>
        <v>0.45926445809731753</v>
      </c>
      <c r="I212">
        <f t="shared" ca="1" si="79"/>
        <v>0.86570392177032129</v>
      </c>
      <c r="M212" t="str">
        <f t="shared" ca="1" si="70"/>
        <v>지정 장비</v>
      </c>
      <c r="N212" t="str">
        <f t="shared" ca="1" si="71"/>
        <v>Equip5302</v>
      </c>
      <c r="O212">
        <f t="shared" ca="1" si="72"/>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캐릭터",IF(ISERROR(FIND("지정 캐릭터 LBP",$M212)),0,1)),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IF($O212&lt;=15,1,1+($O212-15)^0.5/8)*CHOOSE(MID($N212,7,1)+1,1,1.25,2)*(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7900</v>
      </c>
      <c r="S212" t="str">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
      </c>
      <c r="T212">
        <f t="shared" ca="1" si="73"/>
        <v>0</v>
      </c>
      <c r="U212" t="s">
        <v>83</v>
      </c>
      <c r="V212" t="s">
        <v>288</v>
      </c>
      <c r="W212">
        <v>1</v>
      </c>
      <c r="X212" t="s">
        <v>133</v>
      </c>
      <c r="Y212">
        <v>87</v>
      </c>
      <c r="Z212">
        <v>61</v>
      </c>
      <c r="AA212" t="str">
        <f t="shared" ca="1" si="74"/>
        <v>fe</v>
      </c>
      <c r="AB212" t="s">
        <v>83</v>
      </c>
      <c r="AC212" t="s">
        <v>113</v>
      </c>
      <c r="AD212">
        <v>1</v>
      </c>
      <c r="AE212" t="s">
        <v>129</v>
      </c>
      <c r="AG212">
        <v>600</v>
      </c>
      <c r="AH212" t="str">
        <f t="shared" si="75"/>
        <v/>
      </c>
      <c r="AI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IFERROR(VLOOKUP(AC212,[2]ActorTable!$A:$G,MATCH("이름참고",[2]ActorTable!$1:$1,0),0),"캐릭터없음"),
"")))))</f>
        <v>석공의 망치</v>
      </c>
      <c r="AJ212">
        <v>1</v>
      </c>
      <c r="AK21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v>
      </c>
      <c r="AL212" t="str">
        <f t="shared" ca="1" si="76"/>
        <v>{"dy":22,"sl":0,"tp":"fe","vl":"Equip4001","cn":1,"pt":"GO","pr":600}</v>
      </c>
    </row>
    <row r="213" spans="1:38">
      <c r="A213">
        <v>22</v>
      </c>
      <c r="B213">
        <v>1</v>
      </c>
      <c r="C213">
        <f t="shared" si="69"/>
        <v>0</v>
      </c>
      <c r="D213">
        <f t="shared" ca="1" si="79"/>
        <v>0.23928189247702825</v>
      </c>
      <c r="E213">
        <f t="shared" ca="1" si="79"/>
        <v>0.29142984363579116</v>
      </c>
      <c r="F213">
        <f t="shared" ca="1" si="79"/>
        <v>0.76587233648230502</v>
      </c>
      <c r="G213">
        <f t="shared" ca="1" si="79"/>
        <v>0.50438887023593826</v>
      </c>
      <c r="H213">
        <f t="shared" ca="1" si="79"/>
        <v>0.89350608391491826</v>
      </c>
      <c r="I213">
        <f t="shared" ca="1" si="79"/>
        <v>0.52713986085019338</v>
      </c>
      <c r="M213" t="str">
        <f t="shared" ca="1" si="70"/>
        <v>지정 장비</v>
      </c>
      <c r="N213" t="str">
        <f t="shared" ca="1" si="71"/>
        <v>Equip2202</v>
      </c>
      <c r="O213">
        <f t="shared" ca="1" si="72"/>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캐릭터",IF(ISERROR(FIND("지정 캐릭터 LBP",$M213)),0,1)),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IF($O213&lt;=15,1,1+($O213-15)^0.5/8)*CHOOSE(MID($N213,7,1)+1,1,1.25,2)*(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3000</v>
      </c>
      <c r="S213" t="str">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
      </c>
      <c r="T213">
        <f t="shared" ca="1" si="73"/>
        <v>0</v>
      </c>
      <c r="U213" t="s">
        <v>83</v>
      </c>
      <c r="V213" t="s">
        <v>204</v>
      </c>
      <c r="W213">
        <v>1</v>
      </c>
      <c r="X213" t="s">
        <v>129</v>
      </c>
      <c r="Z213">
        <v>700</v>
      </c>
      <c r="AA213" t="str">
        <f t="shared" ca="1" si="74"/>
        <v>fe</v>
      </c>
      <c r="AB213" t="s">
        <v>83</v>
      </c>
      <c r="AC213" t="s">
        <v>206</v>
      </c>
      <c r="AD213">
        <v>1</v>
      </c>
      <c r="AE213" t="s">
        <v>133</v>
      </c>
      <c r="AG213">
        <v>10</v>
      </c>
      <c r="AH213" t="str">
        <f t="shared" si="75"/>
        <v/>
      </c>
      <c r="AI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IFERROR(VLOOKUP(AC213,[2]ActorTable!$A:$G,MATCH("이름참고",[2]ActorTable!$1:$1,0),0),"캐릭터없음"),
"")))))</f>
        <v>전투마법사의 지팡이</v>
      </c>
      <c r="AJ213">
        <v>1</v>
      </c>
      <c r="AK21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v>
      </c>
      <c r="AL213" t="str">
        <f t="shared" ca="1" si="76"/>
        <v>{"dy":22,"sl":1,"tp":"fe","vl":"Equip3301","cn":1,"pt":"DI","pr":10}</v>
      </c>
    </row>
    <row r="214" spans="1:38">
      <c r="A214">
        <v>22</v>
      </c>
      <c r="B214">
        <v>2</v>
      </c>
      <c r="C214">
        <f t="shared" si="69"/>
        <v>0</v>
      </c>
      <c r="D214">
        <f t="shared" ca="1" si="79"/>
        <v>0.14440797563554675</v>
      </c>
      <c r="E214">
        <f t="shared" ca="1" si="79"/>
        <v>0.18087455412920306</v>
      </c>
      <c r="F214">
        <f t="shared" ca="1" si="79"/>
        <v>0.72627084668028352</v>
      </c>
      <c r="G214">
        <f t="shared" ca="1" si="79"/>
        <v>0.87710583588382396</v>
      </c>
      <c r="H214">
        <f t="shared" ca="1" si="79"/>
        <v>0.53545436286333525</v>
      </c>
      <c r="I214">
        <f t="shared" ca="1" si="79"/>
        <v>0.60801329722322683</v>
      </c>
      <c r="M214" t="str">
        <f t="shared" ca="1" si="70"/>
        <v>안 지정 캐릭터 PP 영웅등급</v>
      </c>
      <c r="N214">
        <f t="shared" ca="1" si="71"/>
        <v>18087</v>
      </c>
      <c r="O214">
        <f t="shared" ca="1" si="72"/>
        <v>10</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캐릭터",IF(ISERROR(FIND("지정 캐릭터 LBP",$M214)),0,1)),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IF($O214&lt;=15,1,1+($O214-15)^0.5/8)*CHOOSE(MID($N214,7,1)+1,1,1.25,2)*(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1000</v>
      </c>
      <c r="S214" t="str">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
      </c>
      <c r="T214">
        <f t="shared" ca="1" si="73"/>
        <v>0</v>
      </c>
      <c r="U214" t="s">
        <v>92</v>
      </c>
      <c r="V214">
        <v>29971</v>
      </c>
      <c r="W214">
        <v>10</v>
      </c>
      <c r="X214" t="s">
        <v>129</v>
      </c>
      <c r="Z214">
        <v>1000</v>
      </c>
      <c r="AA214" t="str">
        <f t="shared" ca="1" si="74"/>
        <v>uph</v>
      </c>
      <c r="AB214" t="s">
        <v>92</v>
      </c>
      <c r="AC214">
        <v>80746</v>
      </c>
      <c r="AD214">
        <v>13</v>
      </c>
      <c r="AE214" t="s">
        <v>129</v>
      </c>
      <c r="AG214">
        <v>1300</v>
      </c>
      <c r="AH214" t="str">
        <f t="shared" si="75"/>
        <v/>
      </c>
      <c r="AI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IFERROR(VLOOKUP(AC214,[2]ActorTable!$A:$G,MATCH("이름참고",[2]ActorTable!$1:$1,0),0),"캐릭터없음"),
"")))))</f>
        <v/>
      </c>
      <c r="AJ214">
        <v>1</v>
      </c>
      <c r="AK21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v>
      </c>
      <c r="AL214" t="str">
        <f t="shared" ca="1" si="76"/>
        <v>{"dy":22,"sl":2,"tp":"uph","vl":"80746","cn":13,"pt":"GO","pr":1300}</v>
      </c>
    </row>
    <row r="215" spans="1:38">
      <c r="A215">
        <v>22</v>
      </c>
      <c r="B215">
        <v>3</v>
      </c>
      <c r="C215">
        <f t="shared" si="69"/>
        <v>0</v>
      </c>
      <c r="D215">
        <f t="shared" ca="1" si="79"/>
        <v>0.15965423720223848</v>
      </c>
      <c r="E215">
        <f t="shared" ca="1" si="79"/>
        <v>0.10398127718431016</v>
      </c>
      <c r="F215">
        <f t="shared" ca="1" si="79"/>
        <v>0.4481463368443902</v>
      </c>
      <c r="G215">
        <f t="shared" ca="1" si="79"/>
        <v>0.13916055842880848</v>
      </c>
      <c r="H215">
        <f t="shared" ca="1" si="79"/>
        <v>7.6761571377105264E-2</v>
      </c>
      <c r="I215">
        <f t="shared" ca="1" si="79"/>
        <v>0.56102154960718109</v>
      </c>
      <c r="M215" t="str">
        <f t="shared" ca="1" si="70"/>
        <v>안 지정 캐릭터 PP 영웅등급</v>
      </c>
      <c r="N215">
        <f t="shared" ca="1" si="71"/>
        <v>10398</v>
      </c>
      <c r="O215">
        <f t="shared" ca="1" si="72"/>
        <v>9</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캐릭터",IF(ISERROR(FIND("지정 캐릭터 LBP",$M215)),0,1)),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IF($O215&lt;=15,1,1+($O215-15)^0.5/8)*CHOOSE(MID($N215,7,1)+1,1,1.25,2)*(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900</v>
      </c>
      <c r="S215" t="str">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
      </c>
      <c r="T215">
        <f t="shared" ca="1" si="73"/>
        <v>0</v>
      </c>
      <c r="U215" t="s">
        <v>93</v>
      </c>
      <c r="V215">
        <v>96946</v>
      </c>
      <c r="W215">
        <v>14</v>
      </c>
      <c r="X215" t="s">
        <v>129</v>
      </c>
      <c r="Z215">
        <v>1400</v>
      </c>
      <c r="AA215" t="str">
        <f t="shared" ca="1" si="74"/>
        <v>upn</v>
      </c>
      <c r="AB215" t="s">
        <v>93</v>
      </c>
      <c r="AC215">
        <v>4623</v>
      </c>
      <c r="AD215">
        <v>9</v>
      </c>
      <c r="AE215" t="s">
        <v>129</v>
      </c>
      <c r="AG215">
        <v>900</v>
      </c>
      <c r="AH215" t="str">
        <f t="shared" si="75"/>
        <v/>
      </c>
      <c r="AI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IFERROR(VLOOKUP(AC215,[2]ActorTable!$A:$G,MATCH("이름참고",[2]ActorTable!$1:$1,0),0),"캐릭터없음"),
"")))))</f>
        <v/>
      </c>
      <c r="AJ215">
        <v>1</v>
      </c>
      <c r="AK21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v>
      </c>
      <c r="AL215" t="str">
        <f t="shared" ca="1" si="76"/>
        <v>{"dy":22,"sl":3,"tp":"upn","vl":"4623","cn":9,"pt":"GO","pr":900}</v>
      </c>
    </row>
    <row r="216" spans="1:38">
      <c r="A216">
        <v>22</v>
      </c>
      <c r="B216">
        <v>4</v>
      </c>
      <c r="C216">
        <f t="shared" si="69"/>
        <v>0</v>
      </c>
      <c r="D216">
        <f t="shared" ca="1" si="79"/>
        <v>8.2111991578176835E-2</v>
      </c>
      <c r="E216">
        <f t="shared" ca="1" si="79"/>
        <v>0.5075119510627778</v>
      </c>
      <c r="F216">
        <f t="shared" ca="1" si="79"/>
        <v>0.88966106782130927</v>
      </c>
      <c r="G216">
        <f t="shared" ca="1" si="79"/>
        <v>0.1152795216138941</v>
      </c>
      <c r="H216">
        <f t="shared" ca="1" si="79"/>
        <v>0.94548558708538777</v>
      </c>
      <c r="I216">
        <f t="shared" ca="1" si="79"/>
        <v>0.24694228917182337</v>
      </c>
      <c r="M216" t="str">
        <f t="shared" ca="1" si="70"/>
        <v>안 지정 캐릭터 PP 일반등급</v>
      </c>
      <c r="N216">
        <f t="shared" ca="1" si="71"/>
        <v>50751</v>
      </c>
      <c r="O216">
        <f t="shared" ca="1" si="72"/>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캐릭터",IF(ISERROR(FIND("지정 캐릭터 LBP",$M216)),0,1)),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IF($O216&lt;=15,1,1+($O216-15)^0.5/8)*CHOOSE(MID($N216,7,1)+1,1,1.25,2)*(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1200</v>
      </c>
      <c r="S216" t="str">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
      </c>
      <c r="T216">
        <f t="shared" ca="1" si="73"/>
        <v>0</v>
      </c>
      <c r="U216" t="s">
        <v>93</v>
      </c>
      <c r="V216">
        <v>46582</v>
      </c>
      <c r="W216">
        <v>11</v>
      </c>
      <c r="X216" t="s">
        <v>129</v>
      </c>
      <c r="Z216">
        <v>1100</v>
      </c>
      <c r="AA216" t="str">
        <f t="shared" ca="1" si="74"/>
        <v>upn</v>
      </c>
      <c r="AB216" t="s">
        <v>93</v>
      </c>
      <c r="AC216">
        <v>53553</v>
      </c>
      <c r="AD216">
        <v>12</v>
      </c>
      <c r="AE216" t="s">
        <v>129</v>
      </c>
      <c r="AG216">
        <v>1200</v>
      </c>
      <c r="AH216" t="str">
        <f t="shared" si="75"/>
        <v/>
      </c>
      <c r="AI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IFERROR(VLOOKUP(AC216,[2]ActorTable!$A:$G,MATCH("이름참고",[2]ActorTable!$1:$1,0),0),"캐릭터없음"),
"")))))</f>
        <v/>
      </c>
      <c r="AJ216">
        <v>1</v>
      </c>
      <c r="AK21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v>
      </c>
      <c r="AL216" t="str">
        <f t="shared" ca="1" si="76"/>
        <v>{"dy":22,"sl":4,"tp":"upn","vl":"53553","cn":12,"pt":"GO","pr":1200}</v>
      </c>
    </row>
    <row r="217" spans="1:38">
      <c r="A217">
        <v>22</v>
      </c>
      <c r="B217">
        <v>5</v>
      </c>
      <c r="C217">
        <f t="shared" si="69"/>
        <v>0</v>
      </c>
      <c r="D217">
        <f t="shared" ca="1" si="79"/>
        <v>0.64416546041327127</v>
      </c>
      <c r="E217">
        <f t="shared" ca="1" si="79"/>
        <v>0.23900714294435321</v>
      </c>
      <c r="F217">
        <f t="shared" ca="1" si="79"/>
        <v>0.91407631697597547</v>
      </c>
      <c r="G217">
        <f t="shared" ca="1" si="79"/>
        <v>8.3174512969830139E-2</v>
      </c>
      <c r="H217">
        <f t="shared" ca="1" si="79"/>
        <v>0.30263619956034638</v>
      </c>
      <c r="I217">
        <f t="shared" ca="1" si="79"/>
        <v>0.57347289508877874</v>
      </c>
      <c r="M217" t="str">
        <f t="shared" ca="1" si="70"/>
        <v>안 지정 캐릭터 PP 영웅등급</v>
      </c>
      <c r="N217">
        <f t="shared" ca="1" si="71"/>
        <v>23900</v>
      </c>
      <c r="O217">
        <f t="shared" ca="1" si="72"/>
        <v>10</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캐릭터",IF(ISERROR(FIND("지정 캐릭터 LBP",$M217)),0,1)),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IF($O217&lt;=15,1,1+($O217-15)^0.5/8)*CHOOSE(MID($N217,7,1)+1,1,1.25,2)*(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1000</v>
      </c>
      <c r="S217" t="str">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
      </c>
      <c r="T217">
        <f t="shared" ca="1" si="73"/>
        <v>0</v>
      </c>
      <c r="U217" t="s">
        <v>92</v>
      </c>
      <c r="V217">
        <v>55285</v>
      </c>
      <c r="W217">
        <v>12</v>
      </c>
      <c r="X217" t="s">
        <v>129</v>
      </c>
      <c r="Z217">
        <v>1200</v>
      </c>
      <c r="AA217" t="str">
        <f t="shared" ca="1" si="74"/>
        <v>fe</v>
      </c>
      <c r="AB217" t="s">
        <v>83</v>
      </c>
      <c r="AC217" t="s">
        <v>294</v>
      </c>
      <c r="AD217">
        <v>1</v>
      </c>
      <c r="AE217" t="s">
        <v>133</v>
      </c>
      <c r="AG217">
        <v>11</v>
      </c>
      <c r="AH217" t="str">
        <f t="shared" si="75"/>
        <v/>
      </c>
      <c r="AI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IFERROR(VLOOKUP(AC217,[2]ActorTable!$A:$G,MATCH("이름참고",[2]ActorTable!$1:$1,0),0),"캐릭터없음"),
"")))))</f>
        <v>뼈장식 골든 소드</v>
      </c>
      <c r="AJ217">
        <v>1</v>
      </c>
      <c r="AK21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v>
      </c>
      <c r="AL217" t="str">
        <f t="shared" ca="1" si="76"/>
        <v>{"dy":22,"sl":5,"tp":"fe","vl":"Equip5302","cn":1,"pt":"DI","pr":11}</v>
      </c>
    </row>
    <row r="218" spans="1:38">
      <c r="A218">
        <v>22</v>
      </c>
      <c r="B218">
        <v>6</v>
      </c>
      <c r="C218">
        <f t="shared" si="69"/>
        <v>0</v>
      </c>
      <c r="D218">
        <f t="shared" ca="1" si="79"/>
        <v>0.9701052102369897</v>
      </c>
      <c r="E218">
        <f t="shared" ca="1" si="79"/>
        <v>0.52565233429195468</v>
      </c>
      <c r="F218">
        <f t="shared" ca="1" si="79"/>
        <v>0.28337478618608913</v>
      </c>
      <c r="G218">
        <f t="shared" ca="1" si="79"/>
        <v>0.75093077124257146</v>
      </c>
      <c r="H218">
        <f t="shared" ca="1" si="79"/>
        <v>0.99899951377212781</v>
      </c>
      <c r="I218">
        <f t="shared" ca="1" si="79"/>
        <v>0.22005293328309383</v>
      </c>
      <c r="M218" t="str">
        <f t="shared" ca="1" si="70"/>
        <v>지정 장비</v>
      </c>
      <c r="N218" t="str">
        <f t="shared" ca="1" si="71"/>
        <v>Equip6101</v>
      </c>
      <c r="O218">
        <f t="shared" ca="1" si="72"/>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캐릭터",IF(ISERROR(FIND("지정 캐릭터 LBP",$M218)),0,1)),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IF($O218&lt;=15,1,1+($O218-15)^0.5/8)*CHOOSE(MID($N218,7,1)+1,1,1.25,2)*(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3200</v>
      </c>
      <c r="S218" t="str">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
      </c>
      <c r="T218">
        <f t="shared" ca="1" si="73"/>
        <v>0</v>
      </c>
      <c r="U218" t="s">
        <v>83</v>
      </c>
      <c r="V218" t="s">
        <v>189</v>
      </c>
      <c r="W218">
        <v>1</v>
      </c>
      <c r="X218" t="s">
        <v>129</v>
      </c>
      <c r="Z218">
        <v>7100</v>
      </c>
      <c r="AA218" t="str">
        <f t="shared" ca="1" si="74"/>
        <v>fe</v>
      </c>
      <c r="AB218" t="s">
        <v>83</v>
      </c>
      <c r="AC218" t="s">
        <v>211</v>
      </c>
      <c r="AD218">
        <v>1</v>
      </c>
      <c r="AE218" t="s">
        <v>129</v>
      </c>
      <c r="AG218">
        <v>74600</v>
      </c>
      <c r="AH218" t="str">
        <f t="shared" si="75"/>
        <v/>
      </c>
      <c r="AI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IFERROR(VLOOKUP(AC218,[2]ActorTable!$A:$G,MATCH("이름참고",[2]ActorTable!$1:$1,0),0),"캐릭터없음"),
"")))))</f>
        <v>강철 칼날 대검</v>
      </c>
      <c r="AJ218">
        <v>1</v>
      </c>
      <c r="AK21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v>
      </c>
      <c r="AL218" t="str">
        <f t="shared" ca="1" si="76"/>
        <v>{"dy":22,"sl":6,"tp":"fe","vl":"Equip8302","cn":1,"pt":"GO","pr":74600}</v>
      </c>
    </row>
    <row r="219" spans="1:38">
      <c r="A219">
        <v>22</v>
      </c>
      <c r="B219">
        <v>7</v>
      </c>
      <c r="C219">
        <f t="shared" si="69"/>
        <v>0</v>
      </c>
      <c r="D219">
        <f t="shared" ca="1" si="79"/>
        <v>0.24079749429613484</v>
      </c>
      <c r="E219">
        <f t="shared" ca="1" si="79"/>
        <v>0.37884310901715801</v>
      </c>
      <c r="F219">
        <f t="shared" ca="1" si="79"/>
        <v>3.7211105423394897E-2</v>
      </c>
      <c r="G219">
        <f t="shared" ca="1" si="79"/>
        <v>0.41196897129847565</v>
      </c>
      <c r="H219">
        <f t="shared" ca="1" si="79"/>
        <v>0.71490483590255149</v>
      </c>
      <c r="I219">
        <f t="shared" ca="1" si="79"/>
        <v>0.85883625250018192</v>
      </c>
      <c r="M219" t="str">
        <f t="shared" ca="1" si="70"/>
        <v>지정 장비</v>
      </c>
      <c r="N219" t="str">
        <f t="shared" ca="1" si="71"/>
        <v>Equip4201</v>
      </c>
      <c r="O219">
        <f t="shared" ca="1" si="72"/>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캐릭터",IF(ISERROR(FIND("지정 캐릭터 LBP",$M219)),0,1)),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IF($O219&lt;=15,1,1+($O219-15)^0.5/8)*CHOOSE(MID($N219,7,1)+1,1,1.25,2)*(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3400</v>
      </c>
      <c r="S219" t="str">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
      </c>
      <c r="T219">
        <f t="shared" ca="1" si="73"/>
        <v>0</v>
      </c>
      <c r="U219" t="s">
        <v>83</v>
      </c>
      <c r="V219" t="s">
        <v>207</v>
      </c>
      <c r="W219">
        <v>1</v>
      </c>
      <c r="X219" t="s">
        <v>133</v>
      </c>
      <c r="Z219">
        <v>37</v>
      </c>
      <c r="AA219" t="str">
        <f t="shared" ca="1" si="74"/>
        <v>fe</v>
      </c>
      <c r="AB219" t="s">
        <v>83</v>
      </c>
      <c r="AC219" t="s">
        <v>196</v>
      </c>
      <c r="AD219">
        <v>1</v>
      </c>
      <c r="AE219" t="s">
        <v>129</v>
      </c>
      <c r="AG219">
        <v>7600</v>
      </c>
      <c r="AH219" t="str">
        <f t="shared" si="75"/>
        <v/>
      </c>
      <c r="AI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IFERROR(VLOOKUP(AC219,[2]ActorTable!$A:$G,MATCH("이름참고",[2]ActorTable!$1:$1,0),0),"캐릭터없음"),
"")))))</f>
        <v>발열하는 스톤 소드</v>
      </c>
      <c r="AJ219">
        <v>1</v>
      </c>
      <c r="AK21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L219" t="str">
        <f t="shared" ca="1" si="76"/>
        <v>{"dy":22,"sl":7,"tp":"fe","vl":"Equip8101","cn":1,"pt":"GO","pr":7600}</v>
      </c>
    </row>
    <row r="220" spans="1:38">
      <c r="A220">
        <v>22</v>
      </c>
      <c r="B220">
        <v>8</v>
      </c>
      <c r="C220">
        <f t="shared" si="69"/>
        <v>0</v>
      </c>
      <c r="D220">
        <f t="shared" ca="1" si="79"/>
        <v>7.8059959884232644E-2</v>
      </c>
      <c r="E220">
        <f t="shared" ca="1" si="79"/>
        <v>9.6642252425778397E-2</v>
      </c>
      <c r="F220">
        <f t="shared" ca="1" si="79"/>
        <v>0.75129815182326776</v>
      </c>
      <c r="G220">
        <f t="shared" ca="1" si="79"/>
        <v>0.61208255124195632</v>
      </c>
      <c r="H220">
        <f t="shared" ca="1" si="79"/>
        <v>0.82648662581645937</v>
      </c>
      <c r="I220">
        <f t="shared" ca="1" si="79"/>
        <v>0.53527762988475425</v>
      </c>
      <c r="M220" t="str">
        <f t="shared" ca="1" si="70"/>
        <v>삭제</v>
      </c>
      <c r="N220" t="str">
        <f t="shared" ca="1" si="71"/>
        <v>삭제</v>
      </c>
      <c r="O220" t="str">
        <f t="shared" ca="1" si="72"/>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캐릭터",IF(ISERROR(FIND("지정 캐릭터 LBP",$M220)),0,1)),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IF($O220&lt;=15,1,1+($O220-15)^0.5/8)*CHOOSE(MID($N220,7,1)+1,1,1.25,2)*(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삭제</v>
      </c>
      <c r="S220" t="str">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
      </c>
      <c r="T220">
        <f t="shared" ca="1" si="73"/>
        <v>0</v>
      </c>
      <c r="AA220" t="str">
        <f t="shared" ca="1" si="74"/>
        <v/>
      </c>
      <c r="AH220" t="str">
        <f t="shared" si="75"/>
        <v/>
      </c>
      <c r="AI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IFERROR(VLOOKUP(AC220,[2]ActorTable!$A:$G,MATCH("이름참고",[2]ActorTable!$1:$1,0),0),"캐릭터없음"),
"")))))</f>
        <v/>
      </c>
      <c r="AJ220">
        <v>1</v>
      </c>
      <c r="AK22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L220" t="str">
        <f t="shared" ca="1" si="76"/>
        <v>{"dy":22,"sl":8}</v>
      </c>
    </row>
    <row r="221" spans="1:38">
      <c r="A221">
        <v>22</v>
      </c>
      <c r="B221">
        <v>9</v>
      </c>
      <c r="C221">
        <f t="shared" si="69"/>
        <v>0</v>
      </c>
      <c r="D221">
        <f t="shared" ca="1" si="79"/>
        <v>0.65590088540346148</v>
      </c>
      <c r="E221">
        <f t="shared" ca="1" si="79"/>
        <v>0.21194940513331162</v>
      </c>
      <c r="F221">
        <f t="shared" ca="1" si="79"/>
        <v>0.44584352226144064</v>
      </c>
      <c r="G221">
        <f t="shared" ca="1" si="79"/>
        <v>0.45354665938297489</v>
      </c>
      <c r="H221">
        <f t="shared" ca="1" si="79"/>
        <v>0.99443011931716274</v>
      </c>
      <c r="I221">
        <f t="shared" ca="1" si="79"/>
        <v>2.8236784373428137E-2</v>
      </c>
      <c r="M221" t="str">
        <f t="shared" ca="1" si="70"/>
        <v>삭제</v>
      </c>
      <c r="N221" t="str">
        <f t="shared" ca="1" si="71"/>
        <v>삭제</v>
      </c>
      <c r="O221" t="str">
        <f t="shared" ca="1" si="72"/>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캐릭터",IF(ISERROR(FIND("지정 캐릭터 LBP",$M221)),0,1)),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IF($O221&lt;=15,1,1+($O221-15)^0.5/8)*CHOOSE(MID($N221,7,1)+1,1,1.25,2)*(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삭제</v>
      </c>
      <c r="S221" t="str">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
      </c>
      <c r="T221">
        <f t="shared" ca="1" si="73"/>
        <v>0</v>
      </c>
      <c r="AA221" t="str">
        <f t="shared" ca="1" si="74"/>
        <v/>
      </c>
      <c r="AH221" t="str">
        <f t="shared" si="75"/>
        <v/>
      </c>
      <c r="AI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IFERROR(VLOOKUP(AC221,[2]ActorTable!$A:$G,MATCH("이름참고",[2]ActorTable!$1:$1,0),0),"캐릭터없음"),
"")))))</f>
        <v/>
      </c>
      <c r="AJ221">
        <v>1</v>
      </c>
      <c r="AK22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L221" t="str">
        <f t="shared" ca="1" si="76"/>
        <v>{"dy":22,"sl":9}</v>
      </c>
    </row>
    <row r="222" spans="1:38">
      <c r="A222">
        <v>23</v>
      </c>
      <c r="B222">
        <v>0</v>
      </c>
      <c r="C222">
        <f t="shared" si="69"/>
        <v>0</v>
      </c>
      <c r="D222">
        <f t="shared" ref="D222:I231" ca="1" si="80">RAND()</f>
        <v>0.80517082938498197</v>
      </c>
      <c r="E222">
        <f t="shared" ca="1" si="80"/>
        <v>0.37300469978410355</v>
      </c>
      <c r="F222">
        <f t="shared" ca="1" si="80"/>
        <v>0.67808420289719284</v>
      </c>
      <c r="G222">
        <f t="shared" ca="1" si="80"/>
        <v>0.334100506211361</v>
      </c>
      <c r="H222">
        <f t="shared" ca="1" si="80"/>
        <v>0.12135080697699097</v>
      </c>
      <c r="I222">
        <f t="shared" ca="1" si="80"/>
        <v>0.58451114093303191</v>
      </c>
      <c r="M222" t="str">
        <f t="shared" ca="1" si="70"/>
        <v>지정 장비</v>
      </c>
      <c r="N222" t="str">
        <f t="shared" ca="1" si="71"/>
        <v>Equip3101</v>
      </c>
      <c r="O222">
        <f t="shared" ca="1" si="72"/>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캐릭터",IF(ISERROR(FIND("지정 캐릭터 LBP",$M222)),0,1)),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IF($O222&lt;=15,1,1+($O222-15)^0.5/8)*CHOOSE(MID($N222,7,1)+1,1,1.25,2)*(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1300</v>
      </c>
      <c r="S222" t="str">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
      </c>
      <c r="T222">
        <f t="shared" ca="1" si="73"/>
        <v>0</v>
      </c>
      <c r="U222" t="s">
        <v>83</v>
      </c>
      <c r="V222" t="s">
        <v>206</v>
      </c>
      <c r="W222">
        <v>1</v>
      </c>
      <c r="X222" t="s">
        <v>133</v>
      </c>
      <c r="Z222">
        <v>12</v>
      </c>
      <c r="AA222" t="str">
        <f t="shared" ca="1" si="74"/>
        <v>fe</v>
      </c>
      <c r="AB222" t="s">
        <v>83</v>
      </c>
      <c r="AC222" t="s">
        <v>117</v>
      </c>
      <c r="AD222">
        <v>1</v>
      </c>
      <c r="AE222" t="s">
        <v>129</v>
      </c>
      <c r="AG222">
        <v>1300</v>
      </c>
      <c r="AH222" t="str">
        <f t="shared" si="75"/>
        <v/>
      </c>
      <c r="AI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IFERROR(VLOOKUP(AC222,[2]ActorTable!$A:$G,MATCH("이름참고",[2]ActorTable!$1:$1,0),0),"캐릭터없음"),
"")))))</f>
        <v>강철 마울</v>
      </c>
      <c r="AJ222">
        <v>1</v>
      </c>
      <c r="AK22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L222" t="str">
        <f t="shared" ca="1" si="76"/>
        <v>{"dy":23,"sl":0,"tp":"fe","vl":"Equip4102","cn":1,"pt":"GO","pr":1300}</v>
      </c>
    </row>
    <row r="223" spans="1:38">
      <c r="A223">
        <v>23</v>
      </c>
      <c r="B223">
        <v>1</v>
      </c>
      <c r="C223">
        <f t="shared" si="69"/>
        <v>0</v>
      </c>
      <c r="D223">
        <f t="shared" ca="1" si="80"/>
        <v>0.47115270673834342</v>
      </c>
      <c r="E223">
        <f t="shared" ca="1" si="80"/>
        <v>0.88452856171763727</v>
      </c>
      <c r="F223">
        <f t="shared" ca="1" si="80"/>
        <v>0.25085769006545033</v>
      </c>
      <c r="G223">
        <f t="shared" ca="1" si="80"/>
        <v>0.13851068201907824</v>
      </c>
      <c r="H223">
        <f t="shared" ca="1" si="80"/>
        <v>0.3210417719759131</v>
      </c>
      <c r="I223">
        <f t="shared" ca="1" si="80"/>
        <v>0.11240517359937463</v>
      </c>
      <c r="M223" t="str">
        <f t="shared" ca="1" si="70"/>
        <v>지정 장비</v>
      </c>
      <c r="N223" t="str">
        <f t="shared" ca="1" si="71"/>
        <v>Equip7302</v>
      </c>
      <c r="O223">
        <f t="shared" ca="1" si="72"/>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캐릭터",IF(ISERROR(FIND("지정 캐릭터 LBP",$M223)),0,1)),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IF($O223&lt;=15,1,1+($O223-15)^0.5/8)*CHOOSE(MID($N223,7,1)+1,1,1.25,2)*(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33</v>
      </c>
      <c r="S223" t="str">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
      </c>
      <c r="T223">
        <f t="shared" ca="1" si="73"/>
        <v>0</v>
      </c>
      <c r="U223" t="s">
        <v>83</v>
      </c>
      <c r="V223" t="s">
        <v>187</v>
      </c>
      <c r="W223">
        <v>1</v>
      </c>
      <c r="X223" t="s">
        <v>129</v>
      </c>
      <c r="Z223">
        <v>29800</v>
      </c>
      <c r="AA223" t="str">
        <f t="shared" ca="1" si="74"/>
        <v>fe</v>
      </c>
      <c r="AB223" t="s">
        <v>83</v>
      </c>
      <c r="AC223" t="s">
        <v>186</v>
      </c>
      <c r="AD223">
        <v>1</v>
      </c>
      <c r="AE223" t="s">
        <v>133</v>
      </c>
      <c r="AG223">
        <v>16</v>
      </c>
      <c r="AH223" t="str">
        <f t="shared" si="75"/>
        <v/>
      </c>
      <c r="AI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IFERROR(VLOOKUP(AC223,[2]ActorTable!$A:$G,MATCH("이름참고",[2]ActorTable!$1:$1,0),0),"캐릭터없음"),
"")))))</f>
        <v>빛나는 보석의 방패</v>
      </c>
      <c r="AJ223">
        <v>1</v>
      </c>
      <c r="AK22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L223" t="str">
        <f t="shared" ca="1" si="76"/>
        <v>{"dy":23,"sl":1,"tp":"fe","vl":"Equip7201","cn":1,"pt":"DI","pr":16}</v>
      </c>
    </row>
    <row r="224" spans="1:38">
      <c r="A224">
        <v>23</v>
      </c>
      <c r="B224">
        <v>2</v>
      </c>
      <c r="C224">
        <f t="shared" si="69"/>
        <v>0</v>
      </c>
      <c r="D224">
        <f t="shared" ca="1" si="80"/>
        <v>0.53051152110181776</v>
      </c>
      <c r="E224">
        <f t="shared" ca="1" si="80"/>
        <v>0.89013635389446688</v>
      </c>
      <c r="F224">
        <f t="shared" ca="1" si="80"/>
        <v>2.548813148516671E-2</v>
      </c>
      <c r="G224">
        <f t="shared" ca="1" si="80"/>
        <v>0.30108094589878176</v>
      </c>
      <c r="H224">
        <f t="shared" ca="1" si="80"/>
        <v>2.2665999767600531E-2</v>
      </c>
      <c r="I224">
        <f t="shared" ca="1" si="80"/>
        <v>0.75628593074565476</v>
      </c>
      <c r="M224" t="str">
        <f t="shared" ca="1" si="70"/>
        <v>안 지정 캐릭터 PP 영웅등급</v>
      </c>
      <c r="N224">
        <f t="shared" ca="1" si="71"/>
        <v>89013</v>
      </c>
      <c r="O224">
        <f t="shared" ca="1" si="72"/>
        <v>14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캐릭터",IF(ISERROR(FIND("지정 캐릭터 LBP",$M224)),0,1)),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IF($O224&lt;=15,1,1+($O224-15)^0.5/8)*CHOOSE(MID($N224,7,1)+1,1,1.25,2)*(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1400</v>
      </c>
      <c r="S224" t="str">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
      </c>
      <c r="T224">
        <f t="shared" ca="1" si="73"/>
        <v>0</v>
      </c>
      <c r="U224" t="s">
        <v>92</v>
      </c>
      <c r="V224">
        <v>56621</v>
      </c>
      <c r="W224">
        <v>12</v>
      </c>
      <c r="X224" t="s">
        <v>129</v>
      </c>
      <c r="Z224">
        <v>1200</v>
      </c>
      <c r="AA224" t="str">
        <f t="shared" ca="1" si="74"/>
        <v>uph</v>
      </c>
      <c r="AB224" t="s">
        <v>92</v>
      </c>
      <c r="AC224">
        <v>49337</v>
      </c>
      <c r="AD224">
        <v>11</v>
      </c>
      <c r="AE224" t="s">
        <v>129</v>
      </c>
      <c r="AG224">
        <v>1100</v>
      </c>
      <c r="AH224" t="str">
        <f t="shared" si="75"/>
        <v/>
      </c>
      <c r="AI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IFERROR(VLOOKUP(AC224,[2]ActorTable!$A:$G,MATCH("이름참고",[2]ActorTable!$1:$1,0),0),"캐릭터없음"),
"")))))</f>
        <v/>
      </c>
      <c r="AJ224">
        <v>1</v>
      </c>
      <c r="AK22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L224" t="str">
        <f t="shared" ca="1" si="76"/>
        <v>{"dy":23,"sl":2,"tp":"uph","vl":"49337","cn":11,"pt":"GO","pr":1100}</v>
      </c>
    </row>
    <row r="225" spans="1:38">
      <c r="A225">
        <v>23</v>
      </c>
      <c r="B225">
        <v>3</v>
      </c>
      <c r="C225">
        <f t="shared" si="69"/>
        <v>0</v>
      </c>
      <c r="D225">
        <f t="shared" ca="1" si="80"/>
        <v>0.68622126207118761</v>
      </c>
      <c r="E225">
        <f t="shared" ca="1" si="80"/>
        <v>0.7882197281012342</v>
      </c>
      <c r="F225">
        <f t="shared" ca="1" si="80"/>
        <v>0.52927687206513707</v>
      </c>
      <c r="G225">
        <f t="shared" ca="1" si="80"/>
        <v>0.52801464090800554</v>
      </c>
      <c r="H225">
        <f t="shared" ca="1" si="80"/>
        <v>2.8802377877294338E-2</v>
      </c>
      <c r="I225">
        <f t="shared" ca="1" si="80"/>
        <v>0.55886832278957377</v>
      </c>
      <c r="M225" t="str">
        <f t="shared" ca="1" si="70"/>
        <v>안 지정 캐릭터 PP 일반등급</v>
      </c>
      <c r="N225">
        <f t="shared" ca="1" si="71"/>
        <v>78821</v>
      </c>
      <c r="O225">
        <f t="shared" ca="1" si="72"/>
        <v>13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캐릭터",IF(ISERROR(FIND("지정 캐릭터 LBP",$M225)),0,1)),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IF($O225&lt;=15,1,1+($O225-15)^0.5/8)*CHOOSE(MID($N225,7,1)+1,1,1.25,2)*(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1300</v>
      </c>
      <c r="S225" t="str">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
      </c>
      <c r="T225">
        <f t="shared" ca="1" si="73"/>
        <v>0</v>
      </c>
      <c r="U225" t="s">
        <v>93</v>
      </c>
      <c r="V225">
        <v>85042</v>
      </c>
      <c r="W225">
        <v>14</v>
      </c>
      <c r="X225" t="s">
        <v>129</v>
      </c>
      <c r="Z225">
        <v>1400</v>
      </c>
      <c r="AA225" t="str">
        <f t="shared" ca="1" si="74"/>
        <v>uph</v>
      </c>
      <c r="AB225" t="s">
        <v>92</v>
      </c>
      <c r="AC225">
        <v>25033</v>
      </c>
      <c r="AD225">
        <v>10</v>
      </c>
      <c r="AE225" t="s">
        <v>129</v>
      </c>
      <c r="AG225">
        <v>1000</v>
      </c>
      <c r="AH225" t="str">
        <f t="shared" si="75"/>
        <v/>
      </c>
      <c r="AI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IFERROR(VLOOKUP(AC225,[2]ActorTable!$A:$G,MATCH("이름참고",[2]ActorTable!$1:$1,0),0),"캐릭터없음"),
"")))))</f>
        <v/>
      </c>
      <c r="AJ225">
        <v>1</v>
      </c>
      <c r="AK22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L225" t="str">
        <f t="shared" ca="1" si="76"/>
        <v>{"dy":23,"sl":3,"tp":"uph","vl":"25033","cn":10,"pt":"GO","pr":1000}</v>
      </c>
    </row>
    <row r="226" spans="1:38">
      <c r="A226">
        <v>23</v>
      </c>
      <c r="B226">
        <v>4</v>
      </c>
      <c r="C226">
        <f t="shared" si="69"/>
        <v>0</v>
      </c>
      <c r="D226">
        <f t="shared" ca="1" si="80"/>
        <v>0.97221060910500312</v>
      </c>
      <c r="E226">
        <f t="shared" ca="1" si="80"/>
        <v>0.9999505593601079</v>
      </c>
      <c r="F226">
        <f t="shared" ca="1" si="80"/>
        <v>0.9563172138289654</v>
      </c>
      <c r="G226">
        <f t="shared" ca="1" si="80"/>
        <v>0.19712977661918207</v>
      </c>
      <c r="H226">
        <f t="shared" ca="1" si="80"/>
        <v>0.10979444710168262</v>
      </c>
      <c r="I226">
        <f t="shared" ca="1" si="80"/>
        <v>0.79264591341976087</v>
      </c>
      <c r="M226" t="str">
        <f t="shared" ca="1" si="70"/>
        <v>안 지정 캐릭터 PP 일반등급</v>
      </c>
      <c r="N226">
        <f t="shared" ca="1" si="71"/>
        <v>99995</v>
      </c>
      <c r="O226">
        <f t="shared" ca="1" si="72"/>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캐릭터",IF(ISERROR(FIND("지정 캐릭터 LBP",$M226)),0,1)),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IF($O226&lt;=15,1,1+($O226-15)^0.5/8)*CHOOSE(MID($N226,7,1)+1,1,1.25,2)*(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1400</v>
      </c>
      <c r="S226" t="str">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
      </c>
      <c r="T226">
        <f t="shared" ca="1" si="73"/>
        <v>0</v>
      </c>
      <c r="U226" t="s">
        <v>93</v>
      </c>
      <c r="V226">
        <v>32362</v>
      </c>
      <c r="W226">
        <v>10</v>
      </c>
      <c r="X226" t="s">
        <v>129</v>
      </c>
      <c r="Z226">
        <v>1000</v>
      </c>
      <c r="AA226" t="str">
        <f t="shared" ca="1" si="74"/>
        <v>upn</v>
      </c>
      <c r="AB226" t="s">
        <v>93</v>
      </c>
      <c r="AC226">
        <v>65020</v>
      </c>
      <c r="AD226">
        <v>12</v>
      </c>
      <c r="AE226" t="s">
        <v>129</v>
      </c>
      <c r="AG226">
        <v>1200</v>
      </c>
      <c r="AH226" t="str">
        <f t="shared" si="75"/>
        <v/>
      </c>
      <c r="AI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IFERROR(VLOOKUP(AC226,[2]ActorTable!$A:$G,MATCH("이름참고",[2]ActorTable!$1:$1,0),0),"캐릭터없음"),
"")))))</f>
        <v/>
      </c>
      <c r="AJ226">
        <v>1</v>
      </c>
      <c r="AK22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L226" t="str">
        <f t="shared" ca="1" si="76"/>
        <v>{"dy":23,"sl":4,"tp":"upn","vl":"65020","cn":12,"pt":"GO","pr":1200}</v>
      </c>
    </row>
    <row r="227" spans="1:38">
      <c r="A227">
        <v>23</v>
      </c>
      <c r="B227">
        <v>5</v>
      </c>
      <c r="C227">
        <f t="shared" si="69"/>
        <v>0</v>
      </c>
      <c r="D227">
        <f t="shared" ca="1" si="80"/>
        <v>0.21056618253624737</v>
      </c>
      <c r="E227">
        <f t="shared" ca="1" si="80"/>
        <v>4.9629602026755815E-2</v>
      </c>
      <c r="F227">
        <f t="shared" ca="1" si="80"/>
        <v>9.8426105405402531E-3</v>
      </c>
      <c r="G227">
        <f t="shared" ca="1" si="80"/>
        <v>0.39513018444847137</v>
      </c>
      <c r="H227">
        <f t="shared" ca="1" si="80"/>
        <v>0.44776473589217303</v>
      </c>
      <c r="I227">
        <f t="shared" ca="1" si="80"/>
        <v>0.34284327468608877</v>
      </c>
      <c r="M227" t="str">
        <f t="shared" ca="1" si="70"/>
        <v>지정 장비</v>
      </c>
      <c r="N227" t="str">
        <f t="shared" ca="1" si="71"/>
        <v>Equip0102</v>
      </c>
      <c r="O227">
        <f t="shared" ca="1" si="72"/>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캐릭터",IF(ISERROR(FIND("지정 캐릭터 LBP",$M227)),0,1)),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IF($O227&lt;=15,1,1+($O227-15)^0.5/8)*CHOOSE(MID($N227,7,1)+1,1,1.25,2)*(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1200</v>
      </c>
      <c r="S227" t="str">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
      </c>
      <c r="T227">
        <f t="shared" ca="1" si="73"/>
        <v>0</v>
      </c>
      <c r="U227" t="s">
        <v>92</v>
      </c>
      <c r="V227">
        <v>20510</v>
      </c>
      <c r="W227">
        <v>10</v>
      </c>
      <c r="X227" t="s">
        <v>129</v>
      </c>
      <c r="Z227">
        <v>1000</v>
      </c>
      <c r="AA227" t="str">
        <f t="shared" ca="1" si="74"/>
        <v>uph</v>
      </c>
      <c r="AB227" t="s">
        <v>92</v>
      </c>
      <c r="AC227">
        <v>28096</v>
      </c>
      <c r="AD227">
        <v>10</v>
      </c>
      <c r="AE227" t="s">
        <v>129</v>
      </c>
      <c r="AG227">
        <v>1000</v>
      </c>
      <c r="AH227" t="str">
        <f t="shared" si="75"/>
        <v/>
      </c>
      <c r="AI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IFERROR(VLOOKUP(AC227,[2]ActorTable!$A:$G,MATCH("이름참고",[2]ActorTable!$1:$1,0),0),"캐릭터없음"),
"")))))</f>
        <v/>
      </c>
      <c r="AJ227">
        <v>1</v>
      </c>
      <c r="AK22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L227" t="str">
        <f t="shared" ca="1" si="76"/>
        <v>{"dy":23,"sl":5,"tp":"uph","vl":"28096","cn":10,"pt":"GO","pr":1000}</v>
      </c>
    </row>
    <row r="228" spans="1:38">
      <c r="A228">
        <v>23</v>
      </c>
      <c r="B228">
        <v>6</v>
      </c>
      <c r="C228">
        <f t="shared" si="69"/>
        <v>0</v>
      </c>
      <c r="D228">
        <f t="shared" ca="1" si="80"/>
        <v>0.72306938369312568</v>
      </c>
      <c r="E228">
        <f t="shared" ca="1" si="80"/>
        <v>0.73902214742502026</v>
      </c>
      <c r="F228">
        <f t="shared" ca="1" si="80"/>
        <v>0.86587172063620332</v>
      </c>
      <c r="G228">
        <f t="shared" ca="1" si="80"/>
        <v>0.96393599827318355</v>
      </c>
      <c r="H228">
        <f t="shared" ca="1" si="80"/>
        <v>0.71714522294655536</v>
      </c>
      <c r="I228">
        <f t="shared" ca="1" si="80"/>
        <v>0.62203081114148406</v>
      </c>
      <c r="M228" t="str">
        <f t="shared" ca="1" si="70"/>
        <v>지정 장비</v>
      </c>
      <c r="N228" t="str">
        <f t="shared" ca="1" si="71"/>
        <v>Equip7002</v>
      </c>
      <c r="O228">
        <f t="shared" ca="1" si="72"/>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캐릭터",IF(ISERROR(FIND("지정 캐릭터 LBP",$M228)),0,1)),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IF($O228&lt;=15,1,1+($O228-15)^0.5/8)*CHOOSE(MID($N228,7,1)+1,1,1.25,2)*(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2100</v>
      </c>
      <c r="S228" t="str">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
      </c>
      <c r="T228">
        <f t="shared" ca="1" si="73"/>
        <v>0</v>
      </c>
      <c r="U228" t="s">
        <v>83</v>
      </c>
      <c r="V228" t="s">
        <v>188</v>
      </c>
      <c r="W228">
        <v>1</v>
      </c>
      <c r="X228" t="s">
        <v>133</v>
      </c>
      <c r="Z228">
        <v>4</v>
      </c>
      <c r="AA228" t="str">
        <f t="shared" ca="1" si="74"/>
        <v>fe</v>
      </c>
      <c r="AB228" t="s">
        <v>83</v>
      </c>
      <c r="AC228" t="s">
        <v>189</v>
      </c>
      <c r="AD228">
        <v>1</v>
      </c>
      <c r="AE228" t="s">
        <v>133</v>
      </c>
      <c r="AG228">
        <v>12</v>
      </c>
      <c r="AH228" t="str">
        <f t="shared" si="75"/>
        <v/>
      </c>
      <c r="AI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IFERROR(VLOOKUP(AC228,[2]ActorTable!$A:$G,MATCH("이름참고",[2]ActorTable!$1:$1,0),0),"캐릭터없음"),
"")))))</f>
        <v>홍연의 해머</v>
      </c>
      <c r="AJ228">
        <v>1</v>
      </c>
      <c r="AK22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L228" t="str">
        <f t="shared" ca="1" si="76"/>
        <v>{"dy":23,"sl":6,"tp":"fe","vl":"Equip4301","cn":1,"pt":"DI","pr":12}</v>
      </c>
    </row>
    <row r="229" spans="1:38">
      <c r="A229">
        <v>23</v>
      </c>
      <c r="B229">
        <v>7</v>
      </c>
      <c r="C229">
        <f t="shared" si="69"/>
        <v>0</v>
      </c>
      <c r="D229">
        <f t="shared" ca="1" si="80"/>
        <v>0.7331281067122406</v>
      </c>
      <c r="E229">
        <f t="shared" ca="1" si="80"/>
        <v>0.12065255371532568</v>
      </c>
      <c r="F229">
        <f t="shared" ca="1" si="80"/>
        <v>0.94163471156717626</v>
      </c>
      <c r="G229">
        <f t="shared" ca="1" si="80"/>
        <v>0.72542567089211285</v>
      </c>
      <c r="H229">
        <f t="shared" ca="1" si="80"/>
        <v>0.68669819656948905</v>
      </c>
      <c r="I229">
        <f t="shared" ca="1" si="80"/>
        <v>0.12544437015122079</v>
      </c>
      <c r="M229" t="str">
        <f t="shared" ca="1" si="70"/>
        <v>지정 장비</v>
      </c>
      <c r="N229" t="str">
        <f t="shared" ca="1" si="71"/>
        <v>Equip1102</v>
      </c>
      <c r="O229">
        <f t="shared" ca="1" si="72"/>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캐릭터",IF(ISERROR(FIND("지정 캐릭터 LBP",$M229)),0,1)),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IF($O229&lt;=15,1,1+($O229-15)^0.5/8)*CHOOSE(MID($N229,7,1)+1,1,1.25,2)*(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1000</v>
      </c>
      <c r="S229" t="str">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
      </c>
      <c r="T229">
        <f t="shared" ca="1" si="73"/>
        <v>0</v>
      </c>
      <c r="U229" t="s">
        <v>83</v>
      </c>
      <c r="V229" t="s">
        <v>211</v>
      </c>
      <c r="W229">
        <v>1</v>
      </c>
      <c r="X229" t="s">
        <v>129</v>
      </c>
      <c r="Z229">
        <v>73900</v>
      </c>
      <c r="AA229" t="str">
        <f t="shared" ca="1" si="74"/>
        <v>fe</v>
      </c>
      <c r="AB229" t="s">
        <v>83</v>
      </c>
      <c r="AC229" t="s">
        <v>113</v>
      </c>
      <c r="AD229">
        <v>1</v>
      </c>
      <c r="AE229" t="s">
        <v>129</v>
      </c>
      <c r="AG229">
        <v>800</v>
      </c>
      <c r="AH229" t="str">
        <f t="shared" si="75"/>
        <v/>
      </c>
      <c r="AI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IFERROR(VLOOKUP(AC229,[2]ActorTable!$A:$G,MATCH("이름참고",[2]ActorTable!$1:$1,0),0),"캐릭터없음"),
"")))))</f>
        <v>석공의 망치</v>
      </c>
      <c r="AJ229">
        <v>1</v>
      </c>
      <c r="AK22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L229" t="str">
        <f t="shared" ca="1" si="76"/>
        <v>{"dy":23,"sl":7,"tp":"fe","vl":"Equip4001","cn":1,"pt":"GO","pr":800}</v>
      </c>
    </row>
    <row r="230" spans="1:38">
      <c r="A230">
        <v>23</v>
      </c>
      <c r="B230">
        <v>8</v>
      </c>
      <c r="C230">
        <f t="shared" si="69"/>
        <v>0</v>
      </c>
      <c r="D230">
        <f t="shared" ca="1" si="80"/>
        <v>9.4138442262341582E-2</v>
      </c>
      <c r="E230">
        <f t="shared" ca="1" si="80"/>
        <v>0.57398402401552517</v>
      </c>
      <c r="F230">
        <f t="shared" ca="1" si="80"/>
        <v>0.51033302607369058</v>
      </c>
      <c r="G230">
        <f t="shared" ca="1" si="80"/>
        <v>0.82196142895245439</v>
      </c>
      <c r="H230">
        <f t="shared" ca="1" si="80"/>
        <v>2.2637195781412323E-2</v>
      </c>
      <c r="I230">
        <f t="shared" ca="1" si="80"/>
        <v>0.97231816054006714</v>
      </c>
      <c r="M230" t="str">
        <f t="shared" ca="1" si="70"/>
        <v>삭제</v>
      </c>
      <c r="N230" t="str">
        <f t="shared" ca="1" si="71"/>
        <v>삭제</v>
      </c>
      <c r="O230" t="str">
        <f t="shared" ca="1" si="72"/>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캐릭터",IF(ISERROR(FIND("지정 캐릭터 LBP",$M230)),0,1)),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IF($O230&lt;=15,1,1+($O230-15)^0.5/8)*CHOOSE(MID($N230,7,1)+1,1,1.25,2)*(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삭제</v>
      </c>
      <c r="S230" t="str">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
      </c>
      <c r="T230">
        <f t="shared" ca="1" si="73"/>
        <v>0</v>
      </c>
      <c r="AA230" t="str">
        <f t="shared" ca="1" si="74"/>
        <v/>
      </c>
      <c r="AH230" t="str">
        <f t="shared" si="75"/>
        <v/>
      </c>
      <c r="AI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IFERROR(VLOOKUP(AC230,[2]ActorTable!$A:$G,MATCH("이름참고",[2]ActorTable!$1:$1,0),0),"캐릭터없음"),
"")))))</f>
        <v/>
      </c>
      <c r="AJ230">
        <v>1</v>
      </c>
      <c r="AK23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L230" t="str">
        <f t="shared" ca="1" si="76"/>
        <v>{"dy":23,"sl":8}</v>
      </c>
    </row>
    <row r="231" spans="1:38">
      <c r="A231">
        <v>23</v>
      </c>
      <c r="B231">
        <v>9</v>
      </c>
      <c r="C231">
        <f t="shared" si="69"/>
        <v>0</v>
      </c>
      <c r="D231">
        <f t="shared" ca="1" si="80"/>
        <v>0.26850960793913925</v>
      </c>
      <c r="E231">
        <f t="shared" ca="1" si="80"/>
        <v>6.2406311778076429E-2</v>
      </c>
      <c r="F231">
        <f t="shared" ca="1" si="80"/>
        <v>0.47584380773080526</v>
      </c>
      <c r="G231">
        <f t="shared" ca="1" si="80"/>
        <v>0.83366972478385271</v>
      </c>
      <c r="H231">
        <f t="shared" ca="1" si="80"/>
        <v>0.20288857613962319</v>
      </c>
      <c r="I231">
        <f t="shared" ca="1" si="80"/>
        <v>0.81632351604332754</v>
      </c>
      <c r="M231" t="str">
        <f t="shared" ca="1" si="70"/>
        <v>삭제</v>
      </c>
      <c r="N231" t="str">
        <f t="shared" ca="1" si="71"/>
        <v>삭제</v>
      </c>
      <c r="O231" t="str">
        <f t="shared" ca="1" si="72"/>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캐릭터",IF(ISERROR(FIND("지정 캐릭터 LBP",$M231)),0,1)),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IF($O231&lt;=15,1,1+($O231-15)^0.5/8)*CHOOSE(MID($N231,7,1)+1,1,1.25,2)*(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삭제</v>
      </c>
      <c r="S231" t="str">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
      </c>
      <c r="T231">
        <f t="shared" ca="1" si="73"/>
        <v>0</v>
      </c>
      <c r="AA231" t="str">
        <f t="shared" ca="1" si="74"/>
        <v/>
      </c>
      <c r="AH231" t="str">
        <f t="shared" si="75"/>
        <v/>
      </c>
      <c r="AI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IFERROR(VLOOKUP(AC231,[2]ActorTable!$A:$G,MATCH("이름참고",[2]ActorTable!$1:$1,0),0),"캐릭터없음"),
"")))))</f>
        <v/>
      </c>
      <c r="AJ231">
        <v>1</v>
      </c>
      <c r="AK23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L231" t="str">
        <f t="shared" ca="1" si="76"/>
        <v>{"dy":23,"sl":9}</v>
      </c>
    </row>
    <row r="232" spans="1:38">
      <c r="A232">
        <v>24</v>
      </c>
      <c r="B232">
        <v>0</v>
      </c>
      <c r="C232">
        <f t="shared" si="69"/>
        <v>0</v>
      </c>
      <c r="D232">
        <f t="shared" ref="D232:I241" ca="1" si="81">RAND()</f>
        <v>0.93879352323847487</v>
      </c>
      <c r="E232">
        <f t="shared" ca="1" si="81"/>
        <v>0.30477143263317363</v>
      </c>
      <c r="F232">
        <f t="shared" ca="1" si="81"/>
        <v>0.94455322980550782</v>
      </c>
      <c r="G232">
        <f t="shared" ca="1" si="81"/>
        <v>0.18763419065104892</v>
      </c>
      <c r="H232">
        <f t="shared" ca="1" si="81"/>
        <v>0.71087360907152097</v>
      </c>
      <c r="I232">
        <f t="shared" ca="1" si="81"/>
        <v>0.71002328121773517</v>
      </c>
      <c r="M232" t="str">
        <f t="shared" ca="1" si="70"/>
        <v>캐릭터 상자 일반등급</v>
      </c>
      <c r="N232" t="str">
        <f t="shared" ca="1" si="71"/>
        <v>삭제</v>
      </c>
      <c r="O232">
        <f t="shared" ca="1" si="72"/>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캐릭터",IF(ISERROR(FIND("지정 캐릭터 LBP",$M232)),0,1)),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IF($O232&lt;=15,1,1+($O232-15)^0.5/8)*CHOOSE(MID($N232,7,1)+1,1,1.25,2)*(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29</v>
      </c>
      <c r="S232" t="str">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
      </c>
      <c r="T232">
        <f t="shared" ca="1" si="73"/>
        <v>0</v>
      </c>
      <c r="U232" t="s">
        <v>83</v>
      </c>
      <c r="V232" t="s">
        <v>198</v>
      </c>
      <c r="W232">
        <v>1</v>
      </c>
      <c r="X232" t="s">
        <v>133</v>
      </c>
      <c r="Z232">
        <v>11</v>
      </c>
      <c r="AA232" t="str">
        <f t="shared" ca="1" si="74"/>
        <v>fe</v>
      </c>
      <c r="AB232" t="s">
        <v>83</v>
      </c>
      <c r="AC232" t="s">
        <v>281</v>
      </c>
      <c r="AD232">
        <v>1</v>
      </c>
      <c r="AE232" t="s">
        <v>129</v>
      </c>
      <c r="AG232">
        <v>900</v>
      </c>
      <c r="AH232" t="str">
        <f t="shared" si="75"/>
        <v/>
      </c>
      <c r="AI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IFERROR(VLOOKUP(AC232,[2]ActorTable!$A:$G,MATCH("이름참고",[2]ActorTable!$1:$1,0),0),"캐릭터없음"),
"")))))</f>
        <v>푸른 보석 지팡이</v>
      </c>
      <c r="AJ232">
        <v>1</v>
      </c>
      <c r="AK23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L232" t="str">
        <f t="shared" ca="1" si="76"/>
        <v>{"dy":24,"sl":0,"tp":"fe","vl":"Equip3001","cn":1,"pt":"GO","pr":900}</v>
      </c>
    </row>
    <row r="233" spans="1:38">
      <c r="A233">
        <v>24</v>
      </c>
      <c r="B233">
        <v>1</v>
      </c>
      <c r="C233">
        <f t="shared" si="69"/>
        <v>0</v>
      </c>
      <c r="D233">
        <f t="shared" ca="1" si="81"/>
        <v>0.85237363030606728</v>
      </c>
      <c r="E233">
        <f t="shared" ca="1" si="81"/>
        <v>0.44573950001301033</v>
      </c>
      <c r="F233">
        <f t="shared" ca="1" si="81"/>
        <v>0.34220922068700155</v>
      </c>
      <c r="G233">
        <f t="shared" ca="1" si="81"/>
        <v>0.45903686936595178</v>
      </c>
      <c r="H233">
        <f t="shared" ca="1" si="81"/>
        <v>0.79469390443475474</v>
      </c>
      <c r="I233">
        <f t="shared" ca="1" si="81"/>
        <v>0.42830429163310912</v>
      </c>
      <c r="M233" t="str">
        <f t="shared" ca="1" si="70"/>
        <v>지정 장비</v>
      </c>
      <c r="N233" t="str">
        <f t="shared" ca="1" si="71"/>
        <v>Equip4001</v>
      </c>
      <c r="O233">
        <f t="shared" ca="1" si="72"/>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캐릭터",IF(ISERROR(FIND("지정 캐릭터 LBP",$M233)),0,1)),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IF($O233&lt;=15,1,1+($O233-15)^0.5/8)*CHOOSE(MID($N233,7,1)+1,1,1.25,2)*(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700</v>
      </c>
      <c r="S233" t="str">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
      </c>
      <c r="T233">
        <f t="shared" ca="1" si="73"/>
        <v>0</v>
      </c>
      <c r="U233" t="s">
        <v>83</v>
      </c>
      <c r="V233" t="s">
        <v>103</v>
      </c>
      <c r="W233">
        <v>1</v>
      </c>
      <c r="X233" t="s">
        <v>129</v>
      </c>
      <c r="Z233">
        <v>7200</v>
      </c>
      <c r="AA233" t="str">
        <f t="shared" ca="1" si="74"/>
        <v>fe</v>
      </c>
      <c r="AB233" t="s">
        <v>83</v>
      </c>
      <c r="AC233" t="s">
        <v>272</v>
      </c>
      <c r="AD233">
        <v>1</v>
      </c>
      <c r="AE233" t="s">
        <v>129</v>
      </c>
      <c r="AG233">
        <v>900</v>
      </c>
      <c r="AH233" t="str">
        <f t="shared" si="75"/>
        <v/>
      </c>
      <c r="AI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IFERROR(VLOOKUP(AC233,[2]ActorTable!$A:$G,MATCH("이름참고",[2]ActorTable!$1:$1,0),0),"캐릭터없음"),
"")))))</f>
        <v>떠오르는 태양의 지팡이</v>
      </c>
      <c r="AJ233">
        <v>1</v>
      </c>
      <c r="AK23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L233" t="str">
        <f t="shared" ca="1" si="76"/>
        <v>{"dy":24,"sl":1,"tp":"fe","vl":"Equip3002","cn":1,"pt":"GO","pr":900}</v>
      </c>
    </row>
    <row r="234" spans="1:38">
      <c r="A234">
        <v>24</v>
      </c>
      <c r="B234">
        <v>2</v>
      </c>
      <c r="C234">
        <f t="shared" si="69"/>
        <v>0</v>
      </c>
      <c r="D234">
        <f t="shared" ca="1" si="81"/>
        <v>0.46164492240005384</v>
      </c>
      <c r="E234">
        <f t="shared" ca="1" si="81"/>
        <v>0.91130057096176886</v>
      </c>
      <c r="F234">
        <f t="shared" ca="1" si="81"/>
        <v>0.82272649060458214</v>
      </c>
      <c r="G234">
        <f t="shared" ca="1" si="81"/>
        <v>0.74250513419063413</v>
      </c>
      <c r="H234">
        <f t="shared" ca="1" si="81"/>
        <v>0.62698212310089729</v>
      </c>
      <c r="I234">
        <f t="shared" ca="1" si="81"/>
        <v>0.36106781407303112</v>
      </c>
      <c r="M234" t="str">
        <f t="shared" ca="1" si="70"/>
        <v>안 지정 캐릭터 PP 영웅등급</v>
      </c>
      <c r="N234">
        <f t="shared" ca="1" si="71"/>
        <v>91130</v>
      </c>
      <c r="O234">
        <f t="shared" ca="1" si="72"/>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캐릭터",IF(ISERROR(FIND("지정 캐릭터 LBP",$M234)),0,1)),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IF($O234&lt;=15,1,1+($O234-15)^0.5/8)*CHOOSE(MID($N234,7,1)+1,1,1.25,2)*(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1400</v>
      </c>
      <c r="S234" t="str">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
      </c>
      <c r="T234">
        <f t="shared" ca="1" si="73"/>
        <v>0</v>
      </c>
      <c r="U234" t="s">
        <v>92</v>
      </c>
      <c r="V234">
        <v>32649</v>
      </c>
      <c r="W234">
        <v>10</v>
      </c>
      <c r="X234" t="s">
        <v>129</v>
      </c>
      <c r="Z234">
        <v>1000</v>
      </c>
      <c r="AA234" t="str">
        <f t="shared" ca="1" si="74"/>
        <v>uph</v>
      </c>
      <c r="AB234" t="s">
        <v>92</v>
      </c>
      <c r="AC234">
        <v>23688</v>
      </c>
      <c r="AD234">
        <v>10</v>
      </c>
      <c r="AE234" t="s">
        <v>129</v>
      </c>
      <c r="AG234">
        <v>1000</v>
      </c>
      <c r="AH234" t="str">
        <f t="shared" si="75"/>
        <v/>
      </c>
      <c r="AI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IFERROR(VLOOKUP(AC234,[2]ActorTable!$A:$G,MATCH("이름참고",[2]ActorTable!$1:$1,0),0),"캐릭터없음"),
"")))))</f>
        <v/>
      </c>
      <c r="AJ234">
        <v>1</v>
      </c>
      <c r="AK23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L234" t="str">
        <f t="shared" ca="1" si="76"/>
        <v>{"dy":24,"sl":2,"tp":"uph","vl":"23688","cn":10,"pt":"GO","pr":1000}</v>
      </c>
    </row>
    <row r="235" spans="1:38">
      <c r="A235">
        <v>24</v>
      </c>
      <c r="B235">
        <v>3</v>
      </c>
      <c r="C235">
        <f t="shared" si="69"/>
        <v>0</v>
      </c>
      <c r="D235">
        <f t="shared" ca="1" si="81"/>
        <v>8.9934086198892205E-2</v>
      </c>
      <c r="E235">
        <f t="shared" ca="1" si="81"/>
        <v>0.18922032979043901</v>
      </c>
      <c r="F235">
        <f t="shared" ca="1" si="81"/>
        <v>0.70701809383854863</v>
      </c>
      <c r="G235">
        <f t="shared" ca="1" si="81"/>
        <v>0.8599612752981094</v>
      </c>
      <c r="H235">
        <f t="shared" ca="1" si="81"/>
        <v>0.43154645494024879</v>
      </c>
      <c r="I235">
        <f t="shared" ca="1" si="81"/>
        <v>0.852989036234721</v>
      </c>
      <c r="M235" t="str">
        <f t="shared" ca="1" si="70"/>
        <v>안 지정 캐릭터 PP 영웅등급</v>
      </c>
      <c r="N235">
        <f t="shared" ca="1" si="71"/>
        <v>18922</v>
      </c>
      <c r="O235">
        <f t="shared" ca="1" si="72"/>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캐릭터",IF(ISERROR(FIND("지정 캐릭터 LBP",$M235)),0,1)),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IF($O235&lt;=15,1,1+($O235-15)^0.5/8)*CHOOSE(MID($N235,7,1)+1,1,1.25,2)*(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1000</v>
      </c>
      <c r="S235" t="str">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
      </c>
      <c r="T235">
        <f t="shared" ca="1" si="73"/>
        <v>0</v>
      </c>
      <c r="U235" t="s">
        <v>93</v>
      </c>
      <c r="V235">
        <v>23601</v>
      </c>
      <c r="W235">
        <v>10</v>
      </c>
      <c r="X235" t="s">
        <v>129</v>
      </c>
      <c r="Z235">
        <v>1000</v>
      </c>
      <c r="AA235" t="str">
        <f t="shared" ca="1" si="74"/>
        <v>upn</v>
      </c>
      <c r="AB235" t="s">
        <v>93</v>
      </c>
      <c r="AC235">
        <v>51119</v>
      </c>
      <c r="AD235">
        <v>12</v>
      </c>
      <c r="AE235" t="s">
        <v>129</v>
      </c>
      <c r="AG235">
        <v>1200</v>
      </c>
      <c r="AH235" t="str">
        <f t="shared" si="75"/>
        <v/>
      </c>
      <c r="AI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IFERROR(VLOOKUP(AC235,[2]ActorTable!$A:$G,MATCH("이름참고",[2]ActorTable!$1:$1,0),0),"캐릭터없음"),
"")))))</f>
        <v/>
      </c>
      <c r="AJ235">
        <v>1</v>
      </c>
      <c r="AK23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L235" t="str">
        <f t="shared" ca="1" si="76"/>
        <v>{"dy":24,"sl":3,"tp":"upn","vl":"51119","cn":12,"pt":"GO","pr":1200}</v>
      </c>
    </row>
    <row r="236" spans="1:38">
      <c r="A236">
        <v>24</v>
      </c>
      <c r="B236">
        <v>4</v>
      </c>
      <c r="C236">
        <f t="shared" si="69"/>
        <v>0</v>
      </c>
      <c r="D236">
        <f t="shared" ca="1" si="81"/>
        <v>0.43032919359264732</v>
      </c>
      <c r="E236">
        <f t="shared" ca="1" si="81"/>
        <v>0.37580245222707831</v>
      </c>
      <c r="F236">
        <f t="shared" ca="1" si="81"/>
        <v>0.92710149903891348</v>
      </c>
      <c r="G236">
        <f t="shared" ca="1" si="81"/>
        <v>0.33435519082652443</v>
      </c>
      <c r="H236">
        <f t="shared" ca="1" si="81"/>
        <v>0.83337733620417964</v>
      </c>
      <c r="I236">
        <f t="shared" ca="1" si="81"/>
        <v>0.58747272601161282</v>
      </c>
      <c r="M236" t="str">
        <f t="shared" ca="1" si="70"/>
        <v>안 지정 캐릭터 PP 일반등급</v>
      </c>
      <c r="N236">
        <f t="shared" ca="1" si="71"/>
        <v>37580</v>
      </c>
      <c r="O236">
        <f t="shared" ca="1" si="72"/>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캐릭터",IF(ISERROR(FIND("지정 캐릭터 LBP",$M236)),0,1)),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IF($O236&lt;=15,1,1+($O236-15)^0.5/8)*CHOOSE(MID($N236,7,1)+1,1,1.25,2)*(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1100</v>
      </c>
      <c r="S236" t="str">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
      </c>
      <c r="T236">
        <f t="shared" ca="1" si="73"/>
        <v>0</v>
      </c>
      <c r="U236" t="s">
        <v>93</v>
      </c>
      <c r="V236">
        <v>97439</v>
      </c>
      <c r="W236">
        <v>14</v>
      </c>
      <c r="X236" t="s">
        <v>129</v>
      </c>
      <c r="Z236">
        <v>1400</v>
      </c>
      <c r="AA236" t="str">
        <f t="shared" ca="1" si="74"/>
        <v>upn</v>
      </c>
      <c r="AB236" t="s">
        <v>93</v>
      </c>
      <c r="AC236">
        <v>74232</v>
      </c>
      <c r="AD236">
        <v>13</v>
      </c>
      <c r="AE236" t="s">
        <v>129</v>
      </c>
      <c r="AG236">
        <v>1300</v>
      </c>
      <c r="AH236" t="str">
        <f t="shared" si="75"/>
        <v/>
      </c>
      <c r="AI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IFERROR(VLOOKUP(AC236,[2]ActorTable!$A:$G,MATCH("이름참고",[2]ActorTable!$1:$1,0),0),"캐릭터없음"),
"")))))</f>
        <v/>
      </c>
      <c r="AJ236">
        <v>1</v>
      </c>
      <c r="AK23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L236" t="str">
        <f t="shared" ca="1" si="76"/>
        <v>{"dy":24,"sl":4,"tp":"upn","vl":"74232","cn":13,"pt":"GO","pr":1300}</v>
      </c>
    </row>
    <row r="237" spans="1:38">
      <c r="A237">
        <v>24</v>
      </c>
      <c r="B237">
        <v>5</v>
      </c>
      <c r="C237">
        <f t="shared" si="69"/>
        <v>0</v>
      </c>
      <c r="D237">
        <f t="shared" ca="1" si="81"/>
        <v>0.59372698852353556</v>
      </c>
      <c r="E237">
        <f t="shared" ca="1" si="81"/>
        <v>0.14132238711708611</v>
      </c>
      <c r="F237">
        <f t="shared" ca="1" si="81"/>
        <v>0.43413570076833552</v>
      </c>
      <c r="G237">
        <f t="shared" ca="1" si="81"/>
        <v>0.66468032530833521</v>
      </c>
      <c r="H237">
        <f t="shared" ca="1" si="81"/>
        <v>0.92705800747814382</v>
      </c>
      <c r="I237">
        <f t="shared" ca="1" si="81"/>
        <v>0.6042410655354622</v>
      </c>
      <c r="M237" t="str">
        <f t="shared" ca="1" si="70"/>
        <v>안 지정 캐릭터 PP 영웅등급</v>
      </c>
      <c r="N237">
        <f t="shared" ca="1" si="71"/>
        <v>14132</v>
      </c>
      <c r="O237">
        <f t="shared" ca="1" si="72"/>
        <v>9</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캐릭터",IF(ISERROR(FIND("지정 캐릭터 LBP",$M237)),0,1)),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IF($O237&lt;=15,1,1+($O237-15)^0.5/8)*CHOOSE(MID($N237,7,1)+1,1,1.25,2)*(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900</v>
      </c>
      <c r="S237" t="str">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
      </c>
      <c r="T237">
        <f t="shared" ca="1" si="73"/>
        <v>0</v>
      </c>
      <c r="U237" t="s">
        <v>83</v>
      </c>
      <c r="V237" t="s">
        <v>117</v>
      </c>
      <c r="W237">
        <v>1</v>
      </c>
      <c r="X237" t="s">
        <v>129</v>
      </c>
      <c r="Z237">
        <v>1100</v>
      </c>
      <c r="AA237" t="str">
        <f t="shared" ca="1" si="74"/>
        <v>uph</v>
      </c>
      <c r="AB237" t="s">
        <v>92</v>
      </c>
      <c r="AC237">
        <v>5051</v>
      </c>
      <c r="AD237">
        <v>9</v>
      </c>
      <c r="AE237" t="s">
        <v>129</v>
      </c>
      <c r="AG237">
        <v>900</v>
      </c>
      <c r="AH237" t="str">
        <f t="shared" si="75"/>
        <v/>
      </c>
      <c r="AI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IFERROR(VLOOKUP(AC237,[2]ActorTable!$A:$G,MATCH("이름참고",[2]ActorTable!$1:$1,0),0),"캐릭터없음"),
"")))))</f>
        <v/>
      </c>
      <c r="AJ237">
        <v>1</v>
      </c>
      <c r="AK23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L237" t="str">
        <f t="shared" ca="1" si="76"/>
        <v>{"dy":24,"sl":5,"tp":"uph","vl":"5051","cn":9,"pt":"GO","pr":900}</v>
      </c>
    </row>
    <row r="238" spans="1:38">
      <c r="A238">
        <v>24</v>
      </c>
      <c r="B238">
        <v>6</v>
      </c>
      <c r="C238">
        <f t="shared" si="69"/>
        <v>0</v>
      </c>
      <c r="D238">
        <f t="shared" ca="1" si="81"/>
        <v>0.88094052536235323</v>
      </c>
      <c r="E238">
        <f t="shared" ca="1" si="81"/>
        <v>0.25428337340628115</v>
      </c>
      <c r="F238">
        <f t="shared" ca="1" si="81"/>
        <v>0.51421668153629152</v>
      </c>
      <c r="G238">
        <f t="shared" ca="1" si="81"/>
        <v>0.44186711092959208</v>
      </c>
      <c r="H238">
        <f t="shared" ca="1" si="81"/>
        <v>0.40157539814249821</v>
      </c>
      <c r="I238">
        <f t="shared" ca="1" si="81"/>
        <v>0.15874218326660217</v>
      </c>
      <c r="M238" t="str">
        <f t="shared" ca="1" si="70"/>
        <v>지정 장비</v>
      </c>
      <c r="N238" t="str">
        <f t="shared" ca="1" si="71"/>
        <v>Equip3101</v>
      </c>
      <c r="O238">
        <f t="shared" ca="1" si="72"/>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캐릭터",IF(ISERROR(FIND("지정 캐릭터 LBP",$M238)),0,1)),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IF($O238&lt;=15,1,1+($O238-15)^0.5/8)*CHOOSE(MID($N238,7,1)+1,1,1.25,2)*(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1000</v>
      </c>
      <c r="S238" t="str">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
      </c>
      <c r="T238">
        <f t="shared" ca="1" si="73"/>
        <v>0</v>
      </c>
      <c r="U238" t="s">
        <v>83</v>
      </c>
      <c r="V238" t="s">
        <v>202</v>
      </c>
      <c r="W238">
        <v>1</v>
      </c>
      <c r="X238" t="s">
        <v>129</v>
      </c>
      <c r="Z238">
        <v>1500</v>
      </c>
      <c r="AA238" t="str">
        <f t="shared" ca="1" si="74"/>
        <v>fe</v>
      </c>
      <c r="AB238" t="s">
        <v>83</v>
      </c>
      <c r="AC238" t="s">
        <v>192</v>
      </c>
      <c r="AD238">
        <v>1</v>
      </c>
      <c r="AE238" t="s">
        <v>129</v>
      </c>
      <c r="AG238">
        <v>74900</v>
      </c>
      <c r="AH238" t="str">
        <f t="shared" si="75"/>
        <v/>
      </c>
      <c r="AI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IFERROR(VLOOKUP(AC238,[2]ActorTable!$A:$G,MATCH("이름참고",[2]ActorTable!$1:$1,0),0),"캐릭터없음"),
"")))))</f>
        <v>풀메탈 소드</v>
      </c>
      <c r="AJ238">
        <v>1</v>
      </c>
      <c r="AK23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L238" t="str">
        <f t="shared" ca="1" si="76"/>
        <v>{"dy":24,"sl":6,"tp":"fe","vl":"Equip8301","cn":1,"pt":"GO","pr":74900}</v>
      </c>
    </row>
    <row r="239" spans="1:38">
      <c r="A239">
        <v>24</v>
      </c>
      <c r="B239">
        <v>7</v>
      </c>
      <c r="C239">
        <f t="shared" si="69"/>
        <v>0</v>
      </c>
      <c r="D239">
        <f t="shared" ca="1" si="81"/>
        <v>0.22935211945094292</v>
      </c>
      <c r="E239">
        <f t="shared" ca="1" si="81"/>
        <v>3.5598067899951569E-2</v>
      </c>
      <c r="F239">
        <f t="shared" ca="1" si="81"/>
        <v>0.6245852642446349</v>
      </c>
      <c r="G239">
        <f t="shared" ca="1" si="81"/>
        <v>0.86340798421992238</v>
      </c>
      <c r="H239">
        <f t="shared" ca="1" si="81"/>
        <v>0.82467787541067628</v>
      </c>
      <c r="I239">
        <f t="shared" ca="1" si="81"/>
        <v>0.86233938563806745</v>
      </c>
      <c r="M239" t="str">
        <f t="shared" ca="1" si="70"/>
        <v>지정 장비</v>
      </c>
      <c r="N239" t="str">
        <f t="shared" ca="1" si="71"/>
        <v>Equip0102</v>
      </c>
      <c r="O239">
        <f t="shared" ca="1" si="72"/>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캐릭터",IF(ISERROR(FIND("지정 캐릭터 LBP",$M239)),0,1)),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IF($O239&lt;=15,1,1+($O239-15)^0.5/8)*CHOOSE(MID($N239,7,1)+1,1,1.25,2)*(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1500</v>
      </c>
      <c r="S239" t="str">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
      </c>
      <c r="T239">
        <f t="shared" ca="1" si="73"/>
        <v>0</v>
      </c>
      <c r="U239" t="s">
        <v>83</v>
      </c>
      <c r="V239" t="s">
        <v>211</v>
      </c>
      <c r="W239">
        <v>1</v>
      </c>
      <c r="X239" t="s">
        <v>133</v>
      </c>
      <c r="Z239">
        <v>89</v>
      </c>
      <c r="AA239" t="str">
        <f t="shared" ca="1" si="74"/>
        <v>fe</v>
      </c>
      <c r="AB239" t="s">
        <v>83</v>
      </c>
      <c r="AC239" t="s">
        <v>296</v>
      </c>
      <c r="AD239">
        <v>1</v>
      </c>
      <c r="AE239" t="s">
        <v>129</v>
      </c>
      <c r="AG239">
        <v>7600</v>
      </c>
      <c r="AH239" t="str">
        <f t="shared" si="75"/>
        <v/>
      </c>
      <c r="AI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IFERROR(VLOOKUP(AC239,[2]ActorTable!$A:$G,MATCH("이름참고",[2]ActorTable!$1:$1,0),0),"캐릭터없음"),
"")))))</f>
        <v>태양과 달과 별</v>
      </c>
      <c r="AJ239">
        <v>1</v>
      </c>
      <c r="AK23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L239" t="str">
        <f t="shared" ca="1" si="76"/>
        <v>{"dy":24,"sl":7,"tp":"fe","vl":"Equip3302","cn":1,"pt":"GO","pr":7600}</v>
      </c>
    </row>
    <row r="240" spans="1:38">
      <c r="A240">
        <v>24</v>
      </c>
      <c r="B240">
        <v>8</v>
      </c>
      <c r="C240">
        <f t="shared" si="69"/>
        <v>0</v>
      </c>
      <c r="D240">
        <f t="shared" ca="1" si="81"/>
        <v>0.94431669173977295</v>
      </c>
      <c r="E240">
        <f t="shared" ca="1" si="81"/>
        <v>1.7368267790520586E-2</v>
      </c>
      <c r="F240">
        <f t="shared" ca="1" si="81"/>
        <v>0.21961705726113778</v>
      </c>
      <c r="G240">
        <f t="shared" ca="1" si="81"/>
        <v>0.16993892711354242</v>
      </c>
      <c r="H240">
        <f t="shared" ca="1" si="81"/>
        <v>0.30927080667670726</v>
      </c>
      <c r="I240">
        <f t="shared" ca="1" si="81"/>
        <v>0.83133647679325218</v>
      </c>
      <c r="M240" t="str">
        <f t="shared" ca="1" si="70"/>
        <v>삭제</v>
      </c>
      <c r="N240" t="str">
        <f t="shared" ca="1" si="71"/>
        <v>삭제</v>
      </c>
      <c r="O240" t="str">
        <f t="shared" ca="1" si="72"/>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캐릭터",IF(ISERROR(FIND("지정 캐릭터 LBP",$M240)),0,1)),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IF($O240&lt;=15,1,1+($O240-15)^0.5/8)*CHOOSE(MID($N240,7,1)+1,1,1.25,2)*(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삭제</v>
      </c>
      <c r="S240" t="str">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
      </c>
      <c r="T240">
        <f t="shared" ca="1" si="73"/>
        <v>0</v>
      </c>
      <c r="AA240" t="str">
        <f t="shared" ca="1" si="74"/>
        <v/>
      </c>
      <c r="AH240" t="str">
        <f t="shared" si="75"/>
        <v/>
      </c>
      <c r="AI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IFERROR(VLOOKUP(AC240,[2]ActorTable!$A:$G,MATCH("이름참고",[2]ActorTable!$1:$1,0),0),"캐릭터없음"),
"")))))</f>
        <v/>
      </c>
      <c r="AJ240">
        <v>1</v>
      </c>
      <c r="AK24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L240" t="str">
        <f t="shared" ca="1" si="76"/>
        <v>{"dy":24,"sl":8}</v>
      </c>
    </row>
    <row r="241" spans="1:38">
      <c r="A241">
        <v>24</v>
      </c>
      <c r="B241">
        <v>9</v>
      </c>
      <c r="C241">
        <f t="shared" si="69"/>
        <v>0</v>
      </c>
      <c r="D241">
        <f t="shared" ca="1" si="81"/>
        <v>0.56506376242202372</v>
      </c>
      <c r="E241">
        <f t="shared" ca="1" si="81"/>
        <v>0.93198020171840334</v>
      </c>
      <c r="F241">
        <f t="shared" ca="1" si="81"/>
        <v>0.39547133587667582</v>
      </c>
      <c r="G241">
        <f t="shared" ca="1" si="81"/>
        <v>0.81892527224845735</v>
      </c>
      <c r="H241">
        <f t="shared" ca="1" si="81"/>
        <v>0.57959796504067884</v>
      </c>
      <c r="I241">
        <f t="shared" ca="1" si="81"/>
        <v>0.15471591600703749</v>
      </c>
      <c r="M241" t="str">
        <f t="shared" ca="1" si="70"/>
        <v>삭제</v>
      </c>
      <c r="N241" t="str">
        <f t="shared" ca="1" si="71"/>
        <v>삭제</v>
      </c>
      <c r="O241" t="str">
        <f t="shared" ca="1" si="72"/>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캐릭터",IF(ISERROR(FIND("지정 캐릭터 LBP",$M241)),0,1)),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IF($O241&lt;=15,1,1+($O241-15)^0.5/8)*CHOOSE(MID($N241,7,1)+1,1,1.25,2)*(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삭제</v>
      </c>
      <c r="S241" t="str">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
      </c>
      <c r="T241">
        <f t="shared" ca="1" si="73"/>
        <v>0</v>
      </c>
      <c r="AA241" t="str">
        <f t="shared" ca="1" si="74"/>
        <v/>
      </c>
      <c r="AH241" t="str">
        <f t="shared" si="75"/>
        <v/>
      </c>
      <c r="AI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IFERROR(VLOOKUP(AC241,[2]ActorTable!$A:$G,MATCH("이름참고",[2]ActorTable!$1:$1,0),0),"캐릭터없음"),
"")))))</f>
        <v/>
      </c>
      <c r="AJ241">
        <v>1</v>
      </c>
      <c r="AK24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L241" t="str">
        <f t="shared" ca="1" si="76"/>
        <v>{"dy":24,"sl":9}</v>
      </c>
    </row>
    <row r="242" spans="1:38">
      <c r="A242">
        <v>25</v>
      </c>
      <c r="B242">
        <v>0</v>
      </c>
      <c r="C242">
        <f t="shared" si="69"/>
        <v>0</v>
      </c>
      <c r="D242">
        <f t="shared" ref="D242:I251" ca="1" si="82">RAND()</f>
        <v>0.74901225865990495</v>
      </c>
      <c r="E242">
        <f t="shared" ca="1" si="82"/>
        <v>0.18470211856022634</v>
      </c>
      <c r="F242">
        <f t="shared" ca="1" si="82"/>
        <v>9.5331327551841927E-3</v>
      </c>
      <c r="G242">
        <f t="shared" ca="1" si="82"/>
        <v>0.61429363450162466</v>
      </c>
      <c r="H242">
        <f t="shared" ca="1" si="82"/>
        <v>0.31520572931545821</v>
      </c>
      <c r="I242">
        <f t="shared" ca="1" si="82"/>
        <v>0.29270659731110005</v>
      </c>
      <c r="J242" t="s">
        <v>304</v>
      </c>
      <c r="K242" t="s">
        <v>259</v>
      </c>
      <c r="M242" t="str">
        <f t="shared" si="70"/>
        <v>지정 장비</v>
      </c>
      <c r="N242" t="str">
        <f t="shared" ca="1" si="71"/>
        <v>Equip8301</v>
      </c>
      <c r="O242">
        <f t="shared" ca="1" si="72"/>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캐릭터",IF(ISERROR(FIND("지정 캐릭터 LBP",$M242)),0,1)),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IF($O242&lt;=15,1,1+($O242-15)^0.5/8)*CHOOSE(MID($N242,7,1)+1,1,1.25,2)*(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74200</v>
      </c>
      <c r="S242" t="str">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
      </c>
      <c r="T242">
        <f t="shared" ca="1" si="73"/>
        <v>0</v>
      </c>
      <c r="U242" t="s">
        <v>83</v>
      </c>
      <c r="V242" t="s">
        <v>192</v>
      </c>
      <c r="W242">
        <v>1</v>
      </c>
      <c r="X242" t="s">
        <v>133</v>
      </c>
      <c r="Z242">
        <v>90</v>
      </c>
      <c r="AA242" t="str">
        <f t="shared" ca="1" si="74"/>
        <v>fe</v>
      </c>
      <c r="AB242" t="s">
        <v>83</v>
      </c>
      <c r="AC242" t="s">
        <v>192</v>
      </c>
      <c r="AD242">
        <v>1</v>
      </c>
      <c r="AE242" t="s">
        <v>129</v>
      </c>
      <c r="AG242">
        <v>74400</v>
      </c>
      <c r="AH242" t="str">
        <f t="shared" si="75"/>
        <v/>
      </c>
      <c r="AI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IFERROR(VLOOKUP(AC242,[2]ActorTable!$A:$G,MATCH("이름참고",[2]ActorTable!$1:$1,0),0),"캐릭터없음"),
"")))))</f>
        <v>풀메탈 소드</v>
      </c>
      <c r="AJ242">
        <v>1</v>
      </c>
      <c r="AK24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L242" t="str">
        <f t="shared" ca="1" si="76"/>
        <v>{"dy":25,"sl":0,"tp":"fe","vl":"Equip8301","cn":1,"pt":"GO","pr":74400}</v>
      </c>
    </row>
    <row r="243" spans="1:38">
      <c r="A243">
        <v>25</v>
      </c>
      <c r="B243">
        <v>1</v>
      </c>
      <c r="C243">
        <f t="shared" si="69"/>
        <v>0</v>
      </c>
      <c r="D243">
        <f t="shared" ca="1" si="82"/>
        <v>0.79980216352629185</v>
      </c>
      <c r="E243">
        <f t="shared" ca="1" si="82"/>
        <v>7.5399057404713532E-2</v>
      </c>
      <c r="F243">
        <f t="shared" ca="1" si="82"/>
        <v>0.75781712654239219</v>
      </c>
      <c r="G243">
        <f t="shared" ca="1" si="82"/>
        <v>0.31584748692269138</v>
      </c>
      <c r="H243">
        <f t="shared" ca="1" si="82"/>
        <v>0.4465136896433447</v>
      </c>
      <c r="I243">
        <f t="shared" ca="1" si="82"/>
        <v>0.57967181247579158</v>
      </c>
      <c r="J243" t="s">
        <v>83</v>
      </c>
      <c r="K243" t="s">
        <v>264</v>
      </c>
      <c r="M243" t="str">
        <f t="shared" si="70"/>
        <v>지정 장비</v>
      </c>
      <c r="N243" t="str">
        <f t="shared" ca="1" si="71"/>
        <v>Equip6302</v>
      </c>
      <c r="O243">
        <f t="shared" ca="1" si="72"/>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캐릭터",IF(ISERROR(FIND("지정 캐릭터 LBP",$M243)),0,1)),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IF($O243&lt;=15,1,1+($O243-15)^0.5/8)*CHOOSE(MID($N243,7,1)+1,1,1.25,2)*(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35</v>
      </c>
      <c r="S243" t="str">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
      </c>
      <c r="T243">
        <f t="shared" ca="1" si="73"/>
        <v>0</v>
      </c>
      <c r="U243" t="s">
        <v>83</v>
      </c>
      <c r="V243" t="s">
        <v>184</v>
      </c>
      <c r="W243">
        <v>1</v>
      </c>
      <c r="X243" t="s">
        <v>133</v>
      </c>
      <c r="Z243">
        <v>37</v>
      </c>
      <c r="AA243" t="str">
        <f t="shared" ca="1" si="74"/>
        <v>fe</v>
      </c>
      <c r="AB243" t="s">
        <v>83</v>
      </c>
      <c r="AC243" t="s">
        <v>184</v>
      </c>
      <c r="AD243">
        <v>1</v>
      </c>
      <c r="AE243" t="s">
        <v>133</v>
      </c>
      <c r="AG243">
        <v>34</v>
      </c>
      <c r="AH243" t="str">
        <f t="shared" si="75"/>
        <v/>
      </c>
      <c r="AI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IFERROR(VLOOKUP(AC243,[2]ActorTable!$A:$G,MATCH("이름참고",[2]ActorTable!$1:$1,0),0),"캐릭터없음"),
"")))))</f>
        <v>꽃잎 샷건</v>
      </c>
      <c r="AJ243">
        <v>1</v>
      </c>
      <c r="AK24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L243" t="str">
        <f t="shared" ca="1" si="76"/>
        <v>{"dy":25,"sl":1,"tp":"fe","vl":"Equip6302","cn":1,"pt":"DI","pr":34}</v>
      </c>
    </row>
    <row r="244" spans="1:38">
      <c r="A244">
        <v>25</v>
      </c>
      <c r="B244">
        <v>2</v>
      </c>
      <c r="C244">
        <f t="shared" si="69"/>
        <v>0</v>
      </c>
      <c r="D244">
        <f t="shared" ca="1" si="82"/>
        <v>0.94648539800693277</v>
      </c>
      <c r="E244">
        <f t="shared" ca="1" si="82"/>
        <v>0.46377459546932454</v>
      </c>
      <c r="F244">
        <f t="shared" ca="1" si="82"/>
        <v>0.56870503097879632</v>
      </c>
      <c r="G244">
        <f t="shared" ca="1" si="82"/>
        <v>0.97108041809019674</v>
      </c>
      <c r="H244">
        <f t="shared" ca="1" si="82"/>
        <v>0.56533359417909823</v>
      </c>
      <c r="I244">
        <f t="shared" ca="1" si="82"/>
        <v>0.32959944166654886</v>
      </c>
      <c r="M244" t="str">
        <f t="shared" ca="1" si="70"/>
        <v>안 지정 캐릭터 PP 영웅등급</v>
      </c>
      <c r="N244">
        <f t="shared" ca="1" si="71"/>
        <v>46377</v>
      </c>
      <c r="O244">
        <f t="shared" ca="1" si="72"/>
        <v>11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캐릭터",IF(ISERROR(FIND("지정 캐릭터 LBP",$M244)),0,1)),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IF($O244&lt;=15,1,1+($O244-15)^0.5/8)*CHOOSE(MID($N244,7,1)+1,1,1.25,2)*(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1100</v>
      </c>
      <c r="S244" t="str">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
      </c>
      <c r="T244">
        <f t="shared" ca="1" si="73"/>
        <v>0</v>
      </c>
      <c r="U244" t="s">
        <v>92</v>
      </c>
      <c r="V244">
        <v>91189</v>
      </c>
      <c r="W244">
        <v>14</v>
      </c>
      <c r="X244" t="s">
        <v>129</v>
      </c>
      <c r="Z244">
        <v>1400</v>
      </c>
      <c r="AA244" t="str">
        <f t="shared" ca="1" si="74"/>
        <v>uph</v>
      </c>
      <c r="AB244" t="s">
        <v>92</v>
      </c>
      <c r="AC244">
        <v>36392</v>
      </c>
      <c r="AD244">
        <v>11</v>
      </c>
      <c r="AE244" t="s">
        <v>129</v>
      </c>
      <c r="AG244">
        <v>1100</v>
      </c>
      <c r="AH244" t="str">
        <f t="shared" si="75"/>
        <v/>
      </c>
      <c r="AI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IFERROR(VLOOKUP(AC244,[2]ActorTable!$A:$G,MATCH("이름참고",[2]ActorTable!$1:$1,0),0),"캐릭터없음"),
"")))))</f>
        <v/>
      </c>
      <c r="AJ244">
        <v>1</v>
      </c>
      <c r="AK24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L244" t="str">
        <f t="shared" ca="1" si="76"/>
        <v>{"dy":25,"sl":2,"tp":"uph","vl":"36392","cn":11,"pt":"GO","pr":1100}</v>
      </c>
    </row>
    <row r="245" spans="1:38">
      <c r="A245">
        <v>25</v>
      </c>
      <c r="B245">
        <v>3</v>
      </c>
      <c r="C245">
        <f t="shared" si="69"/>
        <v>0</v>
      </c>
      <c r="D245">
        <f t="shared" ca="1" si="82"/>
        <v>0.93143746472045996</v>
      </c>
      <c r="E245">
        <f t="shared" ca="1" si="82"/>
        <v>0.16209930518480709</v>
      </c>
      <c r="F245">
        <f t="shared" ca="1" si="82"/>
        <v>0.17221866067888492</v>
      </c>
      <c r="G245">
        <f t="shared" ca="1" si="82"/>
        <v>0.73435345250348805</v>
      </c>
      <c r="H245">
        <f t="shared" ca="1" si="82"/>
        <v>0.64793558581945798</v>
      </c>
      <c r="I245">
        <f t="shared" ca="1" si="82"/>
        <v>0.23068607751722259</v>
      </c>
      <c r="M245" t="str">
        <f t="shared" ca="1" si="70"/>
        <v>안 지정 캐릭터 PP 일반등급</v>
      </c>
      <c r="N245">
        <f t="shared" ca="1" si="71"/>
        <v>16209</v>
      </c>
      <c r="O245">
        <f t="shared" ca="1" si="72"/>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캐릭터",IF(ISERROR(FIND("지정 캐릭터 LBP",$M245)),0,1)),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IF($O245&lt;=15,1,1+($O245-15)^0.5/8)*CHOOSE(MID($N245,7,1)+1,1,1.25,2)*(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900</v>
      </c>
      <c r="S245" t="str">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
      </c>
      <c r="T245">
        <f t="shared" ca="1" si="73"/>
        <v>0</v>
      </c>
      <c r="U245" t="s">
        <v>93</v>
      </c>
      <c r="V245">
        <v>33288</v>
      </c>
      <c r="W245">
        <v>10</v>
      </c>
      <c r="X245" t="s">
        <v>129</v>
      </c>
      <c r="Z245">
        <v>1000</v>
      </c>
      <c r="AA245" t="str">
        <f t="shared" ca="1" si="74"/>
        <v>upn</v>
      </c>
      <c r="AB245" t="s">
        <v>93</v>
      </c>
      <c r="AC245">
        <v>1938</v>
      </c>
      <c r="AD245">
        <v>9</v>
      </c>
      <c r="AE245" t="s">
        <v>129</v>
      </c>
      <c r="AG245">
        <v>900</v>
      </c>
      <c r="AH245" t="str">
        <f t="shared" si="75"/>
        <v/>
      </c>
      <c r="AI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IFERROR(VLOOKUP(AC245,[2]ActorTable!$A:$G,MATCH("이름참고",[2]ActorTable!$1:$1,0),0),"캐릭터없음"),
"")))))</f>
        <v/>
      </c>
      <c r="AJ245">
        <v>1</v>
      </c>
      <c r="AK24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L245" t="str">
        <f t="shared" ca="1" si="76"/>
        <v>{"dy":25,"sl":3,"tp":"upn","vl":"1938","cn":9,"pt":"GO","pr":900}</v>
      </c>
    </row>
    <row r="246" spans="1:38">
      <c r="A246">
        <v>25</v>
      </c>
      <c r="B246">
        <v>4</v>
      </c>
      <c r="C246">
        <f t="shared" si="69"/>
        <v>0</v>
      </c>
      <c r="D246">
        <f t="shared" ca="1" si="82"/>
        <v>0.39832276675439038</v>
      </c>
      <c r="E246">
        <f t="shared" ca="1" si="82"/>
        <v>0.90668308297290856</v>
      </c>
      <c r="F246">
        <f t="shared" ca="1" si="82"/>
        <v>0.96335507047396784</v>
      </c>
      <c r="G246">
        <f t="shared" ca="1" si="82"/>
        <v>0.16829031025439212</v>
      </c>
      <c r="H246">
        <f t="shared" ca="1" si="82"/>
        <v>0.24235521084954192</v>
      </c>
      <c r="I246">
        <f t="shared" ca="1" si="82"/>
        <v>2.7408695070505029E-2</v>
      </c>
      <c r="M246" t="str">
        <f t="shared" ca="1" si="70"/>
        <v>안 지정 캐릭터 PP 일반등급</v>
      </c>
      <c r="N246">
        <f t="shared" ca="1" si="71"/>
        <v>90668</v>
      </c>
      <c r="O246">
        <f t="shared" ca="1" si="72"/>
        <v>14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캐릭터",IF(ISERROR(FIND("지정 캐릭터 LBP",$M246)),0,1)),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IF($O246&lt;=15,1,1+($O246-15)^0.5/8)*CHOOSE(MID($N246,7,1)+1,1,1.25,2)*(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1400</v>
      </c>
      <c r="S246" t="str">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
      </c>
      <c r="T246">
        <f t="shared" ca="1" si="73"/>
        <v>0</v>
      </c>
      <c r="U246" t="s">
        <v>93</v>
      </c>
      <c r="V246">
        <v>49664</v>
      </c>
      <c r="W246">
        <v>11</v>
      </c>
      <c r="X246" t="s">
        <v>129</v>
      </c>
      <c r="Z246">
        <v>1100</v>
      </c>
      <c r="AA246" t="str">
        <f t="shared" ca="1" si="74"/>
        <v>upn</v>
      </c>
      <c r="AB246" t="s">
        <v>93</v>
      </c>
      <c r="AC246">
        <v>10707</v>
      </c>
      <c r="AD246">
        <v>9</v>
      </c>
      <c r="AE246" t="s">
        <v>129</v>
      </c>
      <c r="AG246">
        <v>900</v>
      </c>
      <c r="AH246" t="str">
        <f t="shared" si="75"/>
        <v/>
      </c>
      <c r="AI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IFERROR(VLOOKUP(AC246,[2]ActorTable!$A:$G,MATCH("이름참고",[2]ActorTable!$1:$1,0),0),"캐릭터없음"),
"")))))</f>
        <v/>
      </c>
      <c r="AJ246">
        <v>1</v>
      </c>
      <c r="AK24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L246" t="str">
        <f t="shared" ca="1" si="76"/>
        <v>{"dy":25,"sl":4,"tp":"upn","vl":"10707","cn":9,"pt":"GO","pr":900}</v>
      </c>
    </row>
    <row r="247" spans="1:38">
      <c r="A247">
        <v>25</v>
      </c>
      <c r="B247">
        <v>5</v>
      </c>
      <c r="C247">
        <f t="shared" si="69"/>
        <v>0</v>
      </c>
      <c r="D247">
        <f t="shared" ca="1" si="82"/>
        <v>0.19017999973075006</v>
      </c>
      <c r="E247">
        <f t="shared" ca="1" si="82"/>
        <v>0.28349573337131539</v>
      </c>
      <c r="F247">
        <f t="shared" ca="1" si="82"/>
        <v>0.47790890379002404</v>
      </c>
      <c r="G247">
        <f t="shared" ca="1" si="82"/>
        <v>0.72547737680340529</v>
      </c>
      <c r="H247">
        <f t="shared" ca="1" si="82"/>
        <v>0.67812989005386914</v>
      </c>
      <c r="I247">
        <f t="shared" ca="1" si="82"/>
        <v>0.13521621429848862</v>
      </c>
      <c r="M247" t="str">
        <f t="shared" ca="1" si="70"/>
        <v>지정 장비</v>
      </c>
      <c r="N247" t="str">
        <f t="shared" ca="1" si="71"/>
        <v>Equip2201</v>
      </c>
      <c r="O247">
        <f t="shared" ca="1" si="72"/>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캐릭터",IF(ISERROR(FIND("지정 캐릭터 LBP",$M247)),0,1)),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IF($O247&lt;=15,1,1+($O247-15)^0.5/8)*CHOOSE(MID($N247,7,1)+1,1,1.25,2)*(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2600</v>
      </c>
      <c r="S247" t="str">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
      </c>
      <c r="T247">
        <f t="shared" ca="1" si="73"/>
        <v>0</v>
      </c>
      <c r="U247" t="s">
        <v>92</v>
      </c>
      <c r="V247">
        <v>33152</v>
      </c>
      <c r="W247">
        <v>10</v>
      </c>
      <c r="X247" t="s">
        <v>129</v>
      </c>
      <c r="Z247">
        <v>1000</v>
      </c>
      <c r="AA247" t="str">
        <f t="shared" ca="1" si="74"/>
        <v>fe</v>
      </c>
      <c r="AB247" t="s">
        <v>83</v>
      </c>
      <c r="AC247" t="s">
        <v>196</v>
      </c>
      <c r="AD247">
        <v>1</v>
      </c>
      <c r="AE247" t="s">
        <v>129</v>
      </c>
      <c r="AG247">
        <v>8300</v>
      </c>
      <c r="AH247" t="str">
        <f t="shared" si="75"/>
        <v/>
      </c>
      <c r="AI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IFERROR(VLOOKUP(AC247,[2]ActorTable!$A:$G,MATCH("이름참고",[2]ActorTable!$1:$1,0),0),"캐릭터없음"),
"")))))</f>
        <v>발열하는 스톤 소드</v>
      </c>
      <c r="AJ247">
        <v>1</v>
      </c>
      <c r="AK24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L247" t="str">
        <f t="shared" ca="1" si="76"/>
        <v>{"dy":25,"sl":5,"tp":"fe","vl":"Equip8101","cn":1,"pt":"GO","pr":8300}</v>
      </c>
    </row>
    <row r="248" spans="1:38">
      <c r="A248">
        <v>25</v>
      </c>
      <c r="B248">
        <v>6</v>
      </c>
      <c r="C248">
        <f t="shared" si="69"/>
        <v>0</v>
      </c>
      <c r="D248">
        <f t="shared" ca="1" si="82"/>
        <v>3.9215444051028947E-2</v>
      </c>
      <c r="E248">
        <f t="shared" ca="1" si="82"/>
        <v>0.12209863014180866</v>
      </c>
      <c r="F248">
        <f t="shared" ca="1" si="82"/>
        <v>0.83030002199619035</v>
      </c>
      <c r="G248">
        <f t="shared" ca="1" si="82"/>
        <v>0.86023308947055788</v>
      </c>
      <c r="H248">
        <f t="shared" ca="1" si="82"/>
        <v>0.87501480191782965</v>
      </c>
      <c r="I248">
        <f t="shared" ca="1" si="82"/>
        <v>0.59600002586855394</v>
      </c>
      <c r="M248" t="str">
        <f t="shared" ca="1" si="70"/>
        <v>지정 장비</v>
      </c>
      <c r="N248" t="str">
        <f t="shared" ca="1" si="71"/>
        <v>Equip1201</v>
      </c>
      <c r="O248">
        <f t="shared" ca="1" si="72"/>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캐릭터",IF(ISERROR(FIND("지정 캐릭터 LBP",$M248)),0,1)),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IF($O248&lt;=15,1,1+($O248-15)^0.5/8)*CHOOSE(MID($N248,7,1)+1,1,1.25,2)*(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3100</v>
      </c>
      <c r="S248" t="str">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
      </c>
      <c r="T248">
        <f t="shared" ca="1" si="73"/>
        <v>0</v>
      </c>
      <c r="U248" t="s">
        <v>83</v>
      </c>
      <c r="V248" t="s">
        <v>220</v>
      </c>
      <c r="W248">
        <v>1</v>
      </c>
      <c r="X248" t="s">
        <v>133</v>
      </c>
      <c r="Z248">
        <v>5</v>
      </c>
      <c r="AA248" t="str">
        <f t="shared" ca="1" si="74"/>
        <v>fe</v>
      </c>
      <c r="AB248" t="s">
        <v>83</v>
      </c>
      <c r="AC248" t="s">
        <v>193</v>
      </c>
      <c r="AD248">
        <v>1</v>
      </c>
      <c r="AE248" t="s">
        <v>129</v>
      </c>
      <c r="AG248">
        <v>2000</v>
      </c>
      <c r="AH248" t="str">
        <f t="shared" si="75"/>
        <v/>
      </c>
      <c r="AI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IFERROR(VLOOKUP(AC248,[2]ActorTable!$A:$G,MATCH("이름참고",[2]ActorTable!$1:$1,0),0),"캐릭터없음"),
"")))))</f>
        <v>해골 대형 방패</v>
      </c>
      <c r="AJ248">
        <v>1</v>
      </c>
      <c r="AK24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L248" t="str">
        <f t="shared" ca="1" si="76"/>
        <v>{"dy":25,"sl":6,"tp":"fe","vl":"Equip7002","cn":1,"pt":"GO","pr":2000}</v>
      </c>
    </row>
    <row r="249" spans="1:38">
      <c r="A249">
        <v>25</v>
      </c>
      <c r="B249">
        <v>7</v>
      </c>
      <c r="C249">
        <f t="shared" si="69"/>
        <v>0</v>
      </c>
      <c r="D249">
        <f t="shared" ca="1" si="82"/>
        <v>0.78761844525988234</v>
      </c>
      <c r="E249">
        <f t="shared" ca="1" si="82"/>
        <v>0.20275257597188889</v>
      </c>
      <c r="F249">
        <f t="shared" ca="1" si="82"/>
        <v>0.14244522212802679</v>
      </c>
      <c r="G249">
        <f t="shared" ca="1" si="82"/>
        <v>0.41135389032935443</v>
      </c>
      <c r="H249">
        <f t="shared" ca="1" si="82"/>
        <v>0.33632223037344167</v>
      </c>
      <c r="I249">
        <f t="shared" ca="1" si="82"/>
        <v>9.2677767838237224E-2</v>
      </c>
      <c r="M249" t="str">
        <f t="shared" ca="1" si="70"/>
        <v>지정 장비</v>
      </c>
      <c r="N249" t="str">
        <f t="shared" ca="1" si="71"/>
        <v>Equip2102</v>
      </c>
      <c r="O249">
        <f t="shared" ca="1" si="72"/>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캐릭터",IF(ISERROR(FIND("지정 캐릭터 LBP",$M249)),0,1)),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IF($O249&lt;=15,1,1+($O249-15)^0.5/8)*CHOOSE(MID($N249,7,1)+1,1,1.25,2)*(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1000</v>
      </c>
      <c r="S249" t="str">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
      </c>
      <c r="T249">
        <f t="shared" ca="1" si="73"/>
        <v>0</v>
      </c>
      <c r="U249" t="s">
        <v>83</v>
      </c>
      <c r="V249" t="s">
        <v>213</v>
      </c>
      <c r="W249">
        <v>1</v>
      </c>
      <c r="X249" t="s">
        <v>129</v>
      </c>
      <c r="Z249">
        <v>700</v>
      </c>
      <c r="AA249" t="str">
        <f t="shared" ca="1" si="74"/>
        <v>fe</v>
      </c>
      <c r="AB249" t="s">
        <v>83</v>
      </c>
      <c r="AC249" t="s">
        <v>205</v>
      </c>
      <c r="AD249">
        <v>1</v>
      </c>
      <c r="AE249" t="s">
        <v>129</v>
      </c>
      <c r="AG249">
        <v>900</v>
      </c>
      <c r="AH249" t="str">
        <f t="shared" si="75"/>
        <v/>
      </c>
      <c r="AI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IFERROR(VLOOKUP(AC249,[2]ActorTable!$A:$G,MATCH("이름참고",[2]ActorTable!$1:$1,0),0),"캐릭터없음"),
"")))))</f>
        <v>날 달린 헤비 메이스</v>
      </c>
      <c r="AJ249">
        <v>1</v>
      </c>
      <c r="AK249"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L249" t="str">
        <f t="shared" ca="1" si="76"/>
        <v>{"dy":25,"sl":7,"tp":"fe","vl":"Equip4002","cn":1,"pt":"GO","pr":900}</v>
      </c>
    </row>
    <row r="250" spans="1:38">
      <c r="A250">
        <v>25</v>
      </c>
      <c r="B250">
        <v>8</v>
      </c>
      <c r="C250">
        <f t="shared" si="69"/>
        <v>0</v>
      </c>
      <c r="D250">
        <f t="shared" ca="1" si="82"/>
        <v>0.30440222824741392</v>
      </c>
      <c r="E250">
        <f t="shared" ca="1" si="82"/>
        <v>0.35958918001330131</v>
      </c>
      <c r="F250">
        <f t="shared" ca="1" si="82"/>
        <v>0.87812893029176076</v>
      </c>
      <c r="G250">
        <f t="shared" ca="1" si="82"/>
        <v>0.96499907499904736</v>
      </c>
      <c r="H250">
        <f t="shared" ca="1" si="82"/>
        <v>0.73861169135632765</v>
      </c>
      <c r="I250">
        <f t="shared" ca="1" si="82"/>
        <v>0.60648509137676521</v>
      </c>
      <c r="M250" t="str">
        <f t="shared" ca="1" si="70"/>
        <v>삭제</v>
      </c>
      <c r="N250" t="str">
        <f t="shared" ca="1" si="71"/>
        <v>삭제</v>
      </c>
      <c r="O250" t="str">
        <f t="shared" ca="1" si="72"/>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캐릭터",IF(ISERROR(FIND("지정 캐릭터 LBP",$M250)),0,1)),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IF($O250&lt;=15,1,1+($O250-15)^0.5/8)*CHOOSE(MID($N250,7,1)+1,1,1.25,2)*(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t="shared" ca="1" si="73"/>
        <v>0</v>
      </c>
      <c r="AA250" t="str">
        <f t="shared" ca="1" si="74"/>
        <v/>
      </c>
      <c r="AH250" t="str">
        <f t="shared" si="75"/>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IFERROR(VLOOKUP(AC250,[2]ActorTable!$A:$G,MATCH("이름참고",[2]ActorTable!$1:$1,0),0),"캐릭터없음"),
"")))))</f>
        <v/>
      </c>
      <c r="AJ250">
        <v>1</v>
      </c>
      <c r="AK250"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L250" t="str">
        <f t="shared" ca="1" si="76"/>
        <v>{"dy":25,"sl":8}</v>
      </c>
    </row>
    <row r="251" spans="1:38">
      <c r="A251">
        <v>25</v>
      </c>
      <c r="B251">
        <v>9</v>
      </c>
      <c r="C251">
        <f t="shared" si="69"/>
        <v>0</v>
      </c>
      <c r="D251">
        <f t="shared" ca="1" si="82"/>
        <v>0.17426815789424466</v>
      </c>
      <c r="E251">
        <f t="shared" ca="1" si="82"/>
        <v>7.0328452662837826E-4</v>
      </c>
      <c r="F251">
        <f t="shared" ca="1" si="82"/>
        <v>0.19597621329728443</v>
      </c>
      <c r="G251">
        <f t="shared" ca="1" si="82"/>
        <v>0.23372401852062386</v>
      </c>
      <c r="H251">
        <f t="shared" ca="1" si="82"/>
        <v>0.29881725200229359</v>
      </c>
      <c r="I251">
        <f t="shared" ca="1" si="82"/>
        <v>0.31890419222072075</v>
      </c>
      <c r="M251" t="str">
        <f t="shared" ca="1" si="70"/>
        <v>삭제</v>
      </c>
      <c r="N251" t="str">
        <f t="shared" ca="1" si="71"/>
        <v>삭제</v>
      </c>
      <c r="O251" t="str">
        <f t="shared" ca="1" si="72"/>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캐릭터",IF(ISERROR(FIND("지정 캐릭터 LBP",$M251)),0,1)),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IF($O251&lt;=15,1,1+($O251-15)^0.5/8)*CHOOSE(MID($N251,7,1)+1,1,1.25,2)*(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t="shared" ca="1" si="73"/>
        <v>0</v>
      </c>
      <c r="AA251" t="str">
        <f t="shared" ca="1" si="74"/>
        <v/>
      </c>
      <c r="AH251" t="str">
        <f t="shared" si="75"/>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IFERROR(VLOOKUP(AC251,[2]ActorTable!$A:$G,MATCH("이름참고",[2]ActorTable!$1:$1,0),0),"캐릭터없음"),
"")))))</f>
        <v/>
      </c>
      <c r="AJ251">
        <v>1</v>
      </c>
      <c r="AK251"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L251" t="str">
        <f t="shared" ca="1" si="76"/>
        <v>{"dy":25,"sl":9}</v>
      </c>
    </row>
    <row r="252" spans="1:38">
      <c r="A252">
        <v>26</v>
      </c>
      <c r="B252">
        <v>0</v>
      </c>
      <c r="C252">
        <f t="shared" si="69"/>
        <v>0</v>
      </c>
      <c r="D252">
        <f t="shared" ref="D252:I261" ca="1" si="83">RAND()</f>
        <v>0.26949259701528228</v>
      </c>
      <c r="E252">
        <f t="shared" ca="1" si="83"/>
        <v>0.47557984786844532</v>
      </c>
      <c r="F252">
        <f t="shared" ca="1" si="83"/>
        <v>0.14551786431813685</v>
      </c>
      <c r="G252">
        <f t="shared" ca="1" si="83"/>
        <v>0.82716521549904476</v>
      </c>
      <c r="H252">
        <f t="shared" ca="1" si="83"/>
        <v>0.7952814155669965</v>
      </c>
      <c r="I252">
        <f t="shared" ca="1" si="83"/>
        <v>0.78346138654342279</v>
      </c>
      <c r="J252" t="s">
        <v>83</v>
      </c>
      <c r="K252" t="s">
        <v>258</v>
      </c>
      <c r="M252" t="str">
        <f t="shared" si="70"/>
        <v>지정 장비</v>
      </c>
      <c r="N252" t="str">
        <f t="shared" ca="1" si="71"/>
        <v>Equip8401</v>
      </c>
      <c r="O252">
        <f t="shared" ca="1" si="72"/>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INT($O252*VLOOKUP($M252,$AN:$BA,MATCH($AX$1,$AN$1:$BA$1,0),0)*IF($O252&lt;=15,1,1+($O252-15)^0.5/8)*CHOOSE(MID($N252,7,1)+1,1,1.25,2))),
"그외없음")))))))</f>
        <v>248</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캐릭터",IF(ISERROR(FIND("지정 캐릭터 LBP",$M252)),0,1)),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IF($O252&lt;=15,1,1+($O252-15)^0.5/8)*CHOOSE(MID($N252,7,1)+1,1,1.25,2)*(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170</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t="shared" ca="1" si="73"/>
        <v>1</v>
      </c>
      <c r="U252" t="s">
        <v>83</v>
      </c>
      <c r="V252" t="s">
        <v>216</v>
      </c>
      <c r="W252">
        <v>1</v>
      </c>
      <c r="X252" t="s">
        <v>133</v>
      </c>
      <c r="Y252">
        <v>240</v>
      </c>
      <c r="Z252">
        <v>162</v>
      </c>
      <c r="AA252" t="str">
        <f t="shared" ca="1" si="74"/>
        <v>fe</v>
      </c>
      <c r="AB252" t="s">
        <v>83</v>
      </c>
      <c r="AC252" t="s">
        <v>216</v>
      </c>
      <c r="AD252">
        <v>1</v>
      </c>
      <c r="AE252" t="s">
        <v>133</v>
      </c>
      <c r="AF252">
        <v>242</v>
      </c>
      <c r="AG252">
        <v>110</v>
      </c>
      <c r="AH252" t="str">
        <f t="shared" si="75"/>
        <v/>
      </c>
      <c r="AI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IFERROR(VLOOKUP(AC252,[2]ActorTable!$A:$G,MATCH("이름참고",[2]ActorTable!$1:$1,0),0),"캐릭터없음"),
"")))))</f>
        <v>얼어붙은 밤</v>
      </c>
      <c r="AJ252">
        <v>1</v>
      </c>
      <c r="AK252"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v>
      </c>
      <c r="AL252" t="str">
        <f t="shared" ca="1" si="76"/>
        <v>{"dy":26,"sl":0,"tp":"fe","vl":"Equip8401","cn":1,"pt":"DI","pp":242,"pr":110}</v>
      </c>
    </row>
    <row r="253" spans="1:38">
      <c r="A253">
        <v>26</v>
      </c>
      <c r="B253">
        <v>1</v>
      </c>
      <c r="C253">
        <f t="shared" si="69"/>
        <v>0</v>
      </c>
      <c r="D253">
        <f t="shared" ca="1" si="83"/>
        <v>0.26267033617020907</v>
      </c>
      <c r="E253">
        <f t="shared" ca="1" si="83"/>
        <v>0.82509532854679413</v>
      </c>
      <c r="F253">
        <f t="shared" ca="1" si="83"/>
        <v>0.66280272414708385</v>
      </c>
      <c r="G253">
        <f t="shared" ca="1" si="83"/>
        <v>0.9217285518126247</v>
      </c>
      <c r="H253">
        <f t="shared" ca="1" si="83"/>
        <v>0.30337388580750846</v>
      </c>
      <c r="I253">
        <f t="shared" ca="1" si="83"/>
        <v>0.71876380387116967</v>
      </c>
      <c r="M253" t="str">
        <f t="shared" ca="1" si="70"/>
        <v>지정 장비</v>
      </c>
      <c r="N253" t="str">
        <f t="shared" ca="1" si="71"/>
        <v>Equip7102</v>
      </c>
      <c r="O253">
        <f t="shared" ca="1" si="72"/>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캐릭터",IF(ISERROR(FIND("지정 캐릭터 LBP",$M253)),0,1)),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IF($O253&lt;=15,1,1+($O253-15)^0.5/8)*CHOOSE(MID($N253,7,1)+1,1,1.25,2)*(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3700</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t="shared" ca="1" si="73"/>
        <v>0</v>
      </c>
      <c r="U253" t="s">
        <v>83</v>
      </c>
      <c r="V253" t="s">
        <v>289</v>
      </c>
      <c r="W253">
        <v>1</v>
      </c>
      <c r="X253" t="s">
        <v>133</v>
      </c>
      <c r="Z253">
        <v>37</v>
      </c>
      <c r="AA253" t="str">
        <f t="shared" ca="1" si="74"/>
        <v>fe</v>
      </c>
      <c r="AB253" t="s">
        <v>83</v>
      </c>
      <c r="AC253" t="s">
        <v>289</v>
      </c>
      <c r="AD253">
        <v>1</v>
      </c>
      <c r="AE253" t="s">
        <v>129</v>
      </c>
      <c r="AG253">
        <v>22000</v>
      </c>
      <c r="AH253" t="str">
        <f t="shared" si="75"/>
        <v/>
      </c>
      <c r="AI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IFERROR(VLOOKUP(AC253,[2]ActorTable!$A:$G,MATCH("이름참고",[2]ActorTable!$1:$1,0),0),"캐릭터없음"),
"")))))</f>
        <v>광학입자포</v>
      </c>
      <c r="AJ253">
        <v>1</v>
      </c>
      <c r="AK253"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v>
      </c>
      <c r="AL253" t="str">
        <f t="shared" ca="1" si="76"/>
        <v>{"dy":26,"sl":1,"tp":"fe","vl":"Equip6301","cn":1,"pt":"GO","pr":22000}</v>
      </c>
    </row>
    <row r="254" spans="1:38">
      <c r="A254">
        <v>26</v>
      </c>
      <c r="B254">
        <v>2</v>
      </c>
      <c r="C254">
        <f t="shared" si="69"/>
        <v>0</v>
      </c>
      <c r="D254">
        <f t="shared" ca="1" si="83"/>
        <v>0.36114665170818527</v>
      </c>
      <c r="E254">
        <f t="shared" ca="1" si="83"/>
        <v>0.57062722579131442</v>
      </c>
      <c r="F254">
        <f t="shared" ca="1" si="83"/>
        <v>0.59006268823260677</v>
      </c>
      <c r="G254">
        <f t="shared" ca="1" si="83"/>
        <v>0.32855974066159843</v>
      </c>
      <c r="H254">
        <f t="shared" ca="1" si="83"/>
        <v>0.22822451492709728</v>
      </c>
      <c r="I254">
        <f t="shared" ca="1" si="83"/>
        <v>0.30019415886853507</v>
      </c>
      <c r="M254" t="str">
        <f t="shared" ca="1" si="70"/>
        <v>안 지정 캐릭터 PP 영웅등급</v>
      </c>
      <c r="N254">
        <f t="shared" ca="1" si="71"/>
        <v>57062</v>
      </c>
      <c r="O254">
        <f t="shared" ca="1" si="72"/>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캐릭터",IF(ISERROR(FIND("지정 캐릭터 LBP",$M254)),0,1)),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IF($O254&lt;=15,1,1+($O254-15)^0.5/8)*CHOOSE(MID($N254,7,1)+1,1,1.25,2)*(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1200</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t="shared" ca="1" si="73"/>
        <v>0</v>
      </c>
      <c r="U254" t="s">
        <v>92</v>
      </c>
      <c r="V254">
        <v>90970</v>
      </c>
      <c r="W254">
        <v>14</v>
      </c>
      <c r="X254" t="s">
        <v>129</v>
      </c>
      <c r="Z254">
        <v>1400</v>
      </c>
      <c r="AA254" t="str">
        <f t="shared" ca="1" si="74"/>
        <v>uph</v>
      </c>
      <c r="AB254" t="s">
        <v>92</v>
      </c>
      <c r="AC254">
        <v>84983</v>
      </c>
      <c r="AD254">
        <v>14</v>
      </c>
      <c r="AE254" t="s">
        <v>129</v>
      </c>
      <c r="AG254">
        <v>1400</v>
      </c>
      <c r="AH254" t="str">
        <f t="shared" si="75"/>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IFERROR(VLOOKUP(AC254,[2]ActorTable!$A:$G,MATCH("이름참고",[2]ActorTable!$1:$1,0),0),"캐릭터없음"),
"")))))</f>
        <v/>
      </c>
      <c r="AJ254">
        <v>1</v>
      </c>
      <c r="AK254"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v>
      </c>
      <c r="AL254" t="str">
        <f t="shared" ca="1" si="76"/>
        <v>{"dy":26,"sl":2,"tp":"uph","vl":"84983","cn":14,"pt":"GO","pr":1400}</v>
      </c>
    </row>
    <row r="255" spans="1:38">
      <c r="A255">
        <v>26</v>
      </c>
      <c r="B255">
        <v>3</v>
      </c>
      <c r="C255">
        <f t="shared" si="69"/>
        <v>0</v>
      </c>
      <c r="D255">
        <f t="shared" ca="1" si="83"/>
        <v>0.71910515347794035</v>
      </c>
      <c r="E255">
        <f t="shared" ca="1" si="83"/>
        <v>0.36439051626722063</v>
      </c>
      <c r="F255">
        <f t="shared" ca="1" si="83"/>
        <v>0.12925156371783464</v>
      </c>
      <c r="G255">
        <f t="shared" ca="1" si="83"/>
        <v>0.16860551469139007</v>
      </c>
      <c r="H255">
        <f t="shared" ca="1" si="83"/>
        <v>0.22418909111845686</v>
      </c>
      <c r="I255">
        <f t="shared" ca="1" si="83"/>
        <v>0.11997678906007581</v>
      </c>
      <c r="M255" t="str">
        <f t="shared" ca="1" si="70"/>
        <v>안 지정 캐릭터 PP 일반등급</v>
      </c>
      <c r="N255">
        <f t="shared" ca="1" si="71"/>
        <v>36439</v>
      </c>
      <c r="O255">
        <f t="shared" ca="1" si="72"/>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캐릭터",IF(ISERROR(FIND("지정 캐릭터 LBP",$M255)),0,1)),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IF($O255&lt;=15,1,1+($O255-15)^0.5/8)*CHOOSE(MID($N255,7,1)+1,1,1.25,2)*(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1100</v>
      </c>
      <c r="S255" t="str">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
      </c>
      <c r="T255">
        <f t="shared" ca="1" si="73"/>
        <v>0</v>
      </c>
      <c r="U255" t="s">
        <v>93</v>
      </c>
      <c r="V255">
        <v>13068</v>
      </c>
      <c r="W255">
        <v>9</v>
      </c>
      <c r="X255" t="s">
        <v>129</v>
      </c>
      <c r="Z255">
        <v>900</v>
      </c>
      <c r="AA255" t="str">
        <f t="shared" ca="1" si="74"/>
        <v>upn</v>
      </c>
      <c r="AB255" t="s">
        <v>93</v>
      </c>
      <c r="AC255">
        <v>30283</v>
      </c>
      <c r="AD255">
        <v>10</v>
      </c>
      <c r="AE255" t="s">
        <v>129</v>
      </c>
      <c r="AG255">
        <v>1000</v>
      </c>
      <c r="AH255" t="str">
        <f t="shared" si="75"/>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IFERROR(VLOOKUP(AC255,[2]ActorTable!$A:$G,MATCH("이름참고",[2]ActorTable!$1:$1,0),0),"캐릭터없음"),
"")))))</f>
        <v/>
      </c>
      <c r="AJ255">
        <v>1</v>
      </c>
      <c r="AK255"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v>
      </c>
      <c r="AL255" t="str">
        <f t="shared" ca="1" si="76"/>
        <v>{"dy":26,"sl":3,"tp":"upn","vl":"30283","cn":10,"pt":"GO","pr":1000}</v>
      </c>
    </row>
    <row r="256" spans="1:38">
      <c r="A256">
        <v>26</v>
      </c>
      <c r="B256">
        <v>4</v>
      </c>
      <c r="C256">
        <f t="shared" si="69"/>
        <v>0</v>
      </c>
      <c r="D256">
        <f t="shared" ca="1" si="83"/>
        <v>0.98532149740367103</v>
      </c>
      <c r="E256">
        <f t="shared" ca="1" si="83"/>
        <v>7.5467676819167329E-2</v>
      </c>
      <c r="F256">
        <f t="shared" ca="1" si="83"/>
        <v>0.30203845969523224</v>
      </c>
      <c r="G256">
        <f t="shared" ca="1" si="83"/>
        <v>0.4579208849112919</v>
      </c>
      <c r="H256">
        <f t="shared" ca="1" si="83"/>
        <v>0.80008969584910794</v>
      </c>
      <c r="I256">
        <f t="shared" ca="1" si="83"/>
        <v>0.89119089970168197</v>
      </c>
      <c r="M256" t="str">
        <f t="shared" ca="1" si="70"/>
        <v>안 지정 캐릭터 PP 일반등급</v>
      </c>
      <c r="N256">
        <f t="shared" ca="1" si="71"/>
        <v>7546</v>
      </c>
      <c r="O256">
        <f t="shared" ca="1" si="72"/>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캐릭터",IF(ISERROR(FIND("지정 캐릭터 LBP",$M256)),0,1)),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IF($O256&lt;=15,1,1+($O256-15)^0.5/8)*CHOOSE(MID($N256,7,1)+1,1,1.25,2)*(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900</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t="shared" ca="1" si="73"/>
        <v>0</v>
      </c>
      <c r="U256" t="s">
        <v>93</v>
      </c>
      <c r="V256">
        <v>55476</v>
      </c>
      <c r="W256">
        <v>12</v>
      </c>
      <c r="X256" t="s">
        <v>129</v>
      </c>
      <c r="Z256">
        <v>1200</v>
      </c>
      <c r="AA256" t="str">
        <f t="shared" ca="1" si="74"/>
        <v>upn</v>
      </c>
      <c r="AB256" t="s">
        <v>93</v>
      </c>
      <c r="AC256">
        <v>14175</v>
      </c>
      <c r="AD256">
        <v>9</v>
      </c>
      <c r="AE256" t="s">
        <v>129</v>
      </c>
      <c r="AG256">
        <v>900</v>
      </c>
      <c r="AH256" t="str">
        <f t="shared" si="75"/>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IFERROR(VLOOKUP(AC256,[2]ActorTable!$A:$G,MATCH("이름참고",[2]ActorTable!$1:$1,0),0),"캐릭터없음"),
"")))))</f>
        <v/>
      </c>
      <c r="AJ256">
        <v>1</v>
      </c>
      <c r="AK256"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v>
      </c>
      <c r="AL256" t="str">
        <f t="shared" ca="1" si="76"/>
        <v>{"dy":26,"sl":4,"tp":"upn","vl":"14175","cn":9,"pt":"GO","pr":900}</v>
      </c>
    </row>
    <row r="257" spans="1:38">
      <c r="A257">
        <v>26</v>
      </c>
      <c r="B257">
        <v>5</v>
      </c>
      <c r="C257">
        <f t="shared" si="69"/>
        <v>0</v>
      </c>
      <c r="D257">
        <f t="shared" ca="1" si="83"/>
        <v>0.87228496979744685</v>
      </c>
      <c r="E257">
        <f t="shared" ca="1" si="83"/>
        <v>0.78917585735376328</v>
      </c>
      <c r="F257">
        <f t="shared" ca="1" si="83"/>
        <v>0.39854473428723125</v>
      </c>
      <c r="G257">
        <f t="shared" ca="1" si="83"/>
        <v>0.10427274384986129</v>
      </c>
      <c r="H257">
        <f t="shared" ca="1" si="83"/>
        <v>0.31275418381922737</v>
      </c>
      <c r="I257">
        <f t="shared" ca="1" si="83"/>
        <v>7.972814571867759E-2</v>
      </c>
      <c r="M257" t="str">
        <f t="shared" ca="1" si="70"/>
        <v>안 지정 캐릭터 PP 일반등급</v>
      </c>
      <c r="N257">
        <f t="shared" ca="1" si="71"/>
        <v>78917</v>
      </c>
      <c r="O257">
        <f t="shared" ca="1" si="72"/>
        <v>13</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캐릭터",IF(ISERROR(FIND("지정 캐릭터 LBP",$M257)),0,1)),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IF($O257&lt;=15,1,1+($O257-15)^0.5/8)*CHOOSE(MID($N257,7,1)+1,1,1.25,2)*(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1300</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t="shared" ca="1" si="73"/>
        <v>0</v>
      </c>
      <c r="U257" t="s">
        <v>83</v>
      </c>
      <c r="V257" t="s">
        <v>182</v>
      </c>
      <c r="W257">
        <v>1</v>
      </c>
      <c r="X257" t="s">
        <v>129</v>
      </c>
      <c r="Z257">
        <v>1400</v>
      </c>
      <c r="AA257" t="str">
        <f t="shared" ca="1" si="74"/>
        <v>fe</v>
      </c>
      <c r="AB257" t="s">
        <v>83</v>
      </c>
      <c r="AC257" t="s">
        <v>220</v>
      </c>
      <c r="AD257">
        <v>1</v>
      </c>
      <c r="AE257" t="s">
        <v>129</v>
      </c>
      <c r="AG257">
        <v>2500</v>
      </c>
      <c r="AH257" t="str">
        <f t="shared" si="75"/>
        <v/>
      </c>
      <c r="AI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IFERROR(VLOOKUP(AC257,[2]ActorTable!$A:$G,MATCH("이름참고",[2]ActorTable!$1:$1,0),0),"캐릭터없음"),
"")))))</f>
        <v>무거운 양손 도끼</v>
      </c>
      <c r="AJ257">
        <v>1</v>
      </c>
      <c r="AK257"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v>
      </c>
      <c r="AL257" t="str">
        <f t="shared" ca="1" si="76"/>
        <v>{"dy":26,"sl":5,"tp":"fe","vl":"Equip0201","cn":1,"pt":"GO","pr":2500}</v>
      </c>
    </row>
    <row r="258" spans="1:38">
      <c r="A258">
        <v>26</v>
      </c>
      <c r="B258">
        <v>6</v>
      </c>
      <c r="C258">
        <f t="shared" ref="C258:C321" si="84">IF(B258&lt;=9,0,
IF(B258=10,1,2))</f>
        <v>0</v>
      </c>
      <c r="D258">
        <f t="shared" ca="1" si="83"/>
        <v>0.18180937491760718</v>
      </c>
      <c r="E258">
        <f t="shared" ca="1" si="83"/>
        <v>0.46076053344515511</v>
      </c>
      <c r="F258">
        <f t="shared" ca="1" si="83"/>
        <v>0.63660089297789424</v>
      </c>
      <c r="G258">
        <f t="shared" ca="1" si="83"/>
        <v>0.13801682437622498</v>
      </c>
      <c r="H258">
        <f t="shared" ca="1" si="83"/>
        <v>0.4344570463721048</v>
      </c>
      <c r="I258">
        <f t="shared" ca="1" si="83"/>
        <v>6.8962545138536613E-2</v>
      </c>
      <c r="M258" t="str">
        <f t="shared" ref="M258:M321" ca="1" si="85">IF(LEN(J258)&lt;&gt;0,J258,VLOOKUP(D258+$B258,$BH:$BI,MATCH($BI$1,$BH$1:$BI$1,0),1))</f>
        <v>지정 장비</v>
      </c>
      <c r="N258" t="str">
        <f t="shared" ref="N258:N321" ca="1" si="86">IF(LEN(K258)&lt;&gt;0,
  IF(LEN($J258)=0,"두 칸 모두 입력",
  IF($J258="지정 장비",K258,INDEX($BY:$BY,MATCH(K258,$BZ:$BZ,0)))),
IF($M258="삭제","삭제",
IF($M258="지정 장비",VLOOKUP($E258,OFFSET($BQ:$BT,0,IF($B258=6,1,IF($B258=7,2,0))),MATCH($BT$1,OFFSET($BQ$1:$BT$1,0,IF($B258=6,1,IF($B258=7,2,0))),0),1),
IF(OR($M258="캐릭터 상자 일반등급",$M258="캐릭터 상자 영웅등급"),"삭제",
IF(OR($M258="지정 캐릭터",$M258="지정 캐릭터 PP",IF(ISERROR(FIND("지정 캐릭터 LBP",$M258)),0,1)),
  IF(AND(OR($B258=10,$B258=11),$M258=OFFSET($M258,-1,0)),OFFSET(N258,-1,0),VLOOKUP($E258,$BX:$BY,MATCH($BY$1,$BX$1:$BY$1,0),1)),
IF(OR($M258="안 지정 캐릭터 영웅등급",$M258="안 지정 캐릭터 PP 일반등급",$M258="안 지정 캐릭터 PP 영웅등급"),
  IF(AND(OR($B258=10,$B258=11),$M258=OFFSET($M258,-1,0)),OFFSET(N258,-1,0),INT($E258*100000)),
"그외없음"))))))</f>
        <v>Equip5302</v>
      </c>
      <c r="O258">
        <f t="shared" ref="O258:O321" ca="1" si="87">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VLOOKUP($M258,$AN:$AZ,MATCH($AV$1,$AN$1:$AZ$1,0),0)+INT($E258*(VLOOKUP($M258,$AN:$AZ,MATCH($AW$1,$AN$1:$AZ$1,0),0)-VLOOKUP($M258,$AN:$AZ,MATCH($AV$1,$AN$1:$AZ$1,0),0)+1))),
IF(OR($M258="안 지정 캐릭터 PP 일반등급",$M258="안 지정 캐릭터 PP 영웅등급"),
  IF(AND(OR($B258=10,$B258=11),$M258=OFFSET($M258,-1,0)),OFFSET(O258,-1,0),
    VLOOKUP($M258,$AN:$AZ,MATCH($AV$1,$AN$1:$AZ$1,0),0)+INT($E258*(VLOOKUP($M258,$AN:$AZ,MATCH($AW$1,$AN$1:$AZ$1,0),0)-VLOOKUP($M258,$AN:$AZ,MATCH($AV$1,$AN$1:$AZ$1,0),0)+1))),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캐릭터",IF(ISERROR(FIND("지정 캐릭터 LBP",$M258)),0,1)),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IF($O258&lt;=15,1,1+($O258-15)^0.5/8)*CHOOSE(MID($N258,7,1)+1,1,1.25,2)*(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10</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t="shared" ref="T258:T321" ca="1" si="88">IF(OR(ISNUMBER(N258),N258="삭제"),0,
IF(LEFT(N258,5)="Equip",IF(MID(N258,7,1)="4",1,0),
IF(LEFT(N258,5)="Actor",IF(MID(N258,7,1)="2",1,0),
"그외없음")))</f>
        <v>0</v>
      </c>
      <c r="U258" t="s">
        <v>83</v>
      </c>
      <c r="V258" t="s">
        <v>206</v>
      </c>
      <c r="W258">
        <v>1</v>
      </c>
      <c r="X258" t="s">
        <v>133</v>
      </c>
      <c r="Z258">
        <v>11</v>
      </c>
      <c r="AA258" t="str">
        <f t="shared" ref="AA258:AA321" ca="1" si="89">IF(ISBLANK(AB258),"",
VLOOKUP(AB258,OFFSET(INDIRECT("$A:$B"),0,MATCH(AB$1&amp;"_Verify",INDIRECT("$1:$1"),0)-1),2,0)
)</f>
        <v>fe</v>
      </c>
      <c r="AB258" t="s">
        <v>83</v>
      </c>
      <c r="AC258" t="s">
        <v>218</v>
      </c>
      <c r="AD258">
        <v>1</v>
      </c>
      <c r="AE258" t="s">
        <v>129</v>
      </c>
      <c r="AG258">
        <v>2600</v>
      </c>
      <c r="AH258" t="str">
        <f t="shared" ref="AH258:AH321" si="90">IF(ISBLANK($AB258),"",
IF(AND($B258&gt;=VLOOKUP($AB258,$AN:$AQ,3,0),$B258&lt;=VLOOKUP($AB258,$AN:$AQ,4,0)),"","슬롯타입이상"))</f>
        <v/>
      </c>
      <c r="AI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IFERROR(VLOOKUP(AC258,[2]ActorTable!$A:$G,MATCH("이름참고",[2]ActorTable!$1:$1,0),0),"캐릭터없음"),
"")))))</f>
        <v>잔혹한 지배자의 몽둥이</v>
      </c>
      <c r="AJ258">
        <v>1</v>
      </c>
      <c r="AK258" t="str">
        <f t="shared" ca="1" si="77"/>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v>
      </c>
      <c r="AL258" t="str">
        <f t="shared" ref="AL258:AL321" ca="1" si="91">IF(AJ258&lt;&gt;1,"",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38">
      <c r="A259">
        <v>26</v>
      </c>
      <c r="B259">
        <v>7</v>
      </c>
      <c r="C259">
        <f t="shared" si="84"/>
        <v>0</v>
      </c>
      <c r="D259">
        <f t="shared" ca="1" si="83"/>
        <v>0.49112659409852089</v>
      </c>
      <c r="E259">
        <f t="shared" ca="1" si="83"/>
        <v>0.47845044016717808</v>
      </c>
      <c r="F259">
        <f t="shared" ca="1" si="83"/>
        <v>0.22850240911820607</v>
      </c>
      <c r="G259">
        <f t="shared" ca="1" si="83"/>
        <v>0.82097600597048304</v>
      </c>
      <c r="H259">
        <f t="shared" ca="1" si="83"/>
        <v>0.98878875257749177</v>
      </c>
      <c r="I259">
        <f t="shared" ca="1" si="83"/>
        <v>0.33529649671519812</v>
      </c>
      <c r="M259" t="str">
        <f t="shared" ca="1" si="85"/>
        <v>지정 장비</v>
      </c>
      <c r="N259" t="str">
        <f t="shared" ca="1" si="86"/>
        <v>Equip5202</v>
      </c>
      <c r="O259">
        <f t="shared" ca="1" si="87"/>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캐릭터",IF(ISERROR(FIND("지정 캐릭터 LBP",$M259)),0,1)),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IF($O259&lt;=15,1,1+($O259-15)^0.5/8)*CHOOSE(MID($N259,7,1)+1,1,1.25,2)*(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2800</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t="shared" ca="1" si="88"/>
        <v>0</v>
      </c>
      <c r="U259" t="s">
        <v>83</v>
      </c>
      <c r="V259" t="s">
        <v>265</v>
      </c>
      <c r="W259">
        <v>1</v>
      </c>
      <c r="X259" t="s">
        <v>129</v>
      </c>
      <c r="Z259">
        <v>7600</v>
      </c>
      <c r="AA259" t="str">
        <f t="shared" ca="1" si="89"/>
        <v>fe</v>
      </c>
      <c r="AB259" t="s">
        <v>83</v>
      </c>
      <c r="AC259" t="s">
        <v>203</v>
      </c>
      <c r="AD259">
        <v>1</v>
      </c>
      <c r="AE259" t="s">
        <v>129</v>
      </c>
      <c r="AG259">
        <v>2000</v>
      </c>
      <c r="AH259" t="str">
        <f t="shared" si="90"/>
        <v/>
      </c>
      <c r="AI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IFERROR(VLOOKUP(AC259,[2]ActorTable!$A:$G,MATCH("이름참고",[2]ActorTable!$1:$1,0),0),"캐릭터없음"),
"")))))</f>
        <v>트라이리볼버</v>
      </c>
      <c r="AJ259">
        <v>1</v>
      </c>
      <c r="AK259" t="str">
        <f t="shared" ref="AK259:AK322" ca="1" si="92">AK258&amp;IF(LEN(AL259)=0,"",","&amp;AL259)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v>
      </c>
      <c r="AL259" t="str">
        <f t="shared" ca="1" si="91"/>
        <v>{"dy":26,"sl":7,"tp":"fe","vl":"Equip6001","cn":1,"pt":"GO","pr":2000}</v>
      </c>
    </row>
    <row r="260" spans="1:38">
      <c r="A260">
        <v>26</v>
      </c>
      <c r="B260">
        <v>8</v>
      </c>
      <c r="C260">
        <f t="shared" si="84"/>
        <v>0</v>
      </c>
      <c r="D260">
        <f t="shared" ca="1" si="83"/>
        <v>0.44686101303679104</v>
      </c>
      <c r="E260">
        <f t="shared" ca="1" si="83"/>
        <v>0.15038084008232078</v>
      </c>
      <c r="F260">
        <f t="shared" ca="1" si="83"/>
        <v>0.92565626559946179</v>
      </c>
      <c r="G260">
        <f t="shared" ca="1" si="83"/>
        <v>0.84168237633891663</v>
      </c>
      <c r="H260">
        <f t="shared" ca="1" si="83"/>
        <v>0.14273954693553104</v>
      </c>
      <c r="I260">
        <f t="shared" ca="1" si="83"/>
        <v>0.98618407266518593</v>
      </c>
      <c r="M260" t="str">
        <f t="shared" ca="1" si="85"/>
        <v>삭제</v>
      </c>
      <c r="N260" t="str">
        <f t="shared" ca="1" si="86"/>
        <v>삭제</v>
      </c>
      <c r="O260" t="str">
        <f t="shared" ca="1" si="87"/>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캐릭터",IF(ISERROR(FIND("지정 캐릭터 LBP",$M260)),0,1)),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IF($O260&lt;=15,1,1+($O260-15)^0.5/8)*CHOOSE(MID($N260,7,1)+1,1,1.25,2)*(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t="shared" ca="1" si="88"/>
        <v>0</v>
      </c>
      <c r="AA260" t="str">
        <f t="shared" ca="1" si="89"/>
        <v/>
      </c>
      <c r="AH260" t="str">
        <f t="shared" si="90"/>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IFERROR(VLOOKUP(AC260,[2]ActorTable!$A:$G,MATCH("이름참고",[2]ActorTable!$1:$1,0),0),"캐릭터없음"),
"")))))</f>
        <v/>
      </c>
      <c r="AJ260">
        <v>1</v>
      </c>
      <c r="AK26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v>
      </c>
      <c r="AL260" t="str">
        <f t="shared" ca="1" si="91"/>
        <v>{"dy":26,"sl":8}</v>
      </c>
    </row>
    <row r="261" spans="1:38">
      <c r="A261">
        <v>26</v>
      </c>
      <c r="B261">
        <v>9</v>
      </c>
      <c r="C261">
        <f t="shared" si="84"/>
        <v>0</v>
      </c>
      <c r="D261">
        <f t="shared" ca="1" si="83"/>
        <v>0.88614733821068747</v>
      </c>
      <c r="E261">
        <f t="shared" ca="1" si="83"/>
        <v>0.74845786112640489</v>
      </c>
      <c r="F261">
        <f t="shared" ca="1" si="83"/>
        <v>0.58884013729030071</v>
      </c>
      <c r="G261">
        <f t="shared" ca="1" si="83"/>
        <v>0.7889706178703928</v>
      </c>
      <c r="H261">
        <f t="shared" ca="1" si="83"/>
        <v>0.5735194227218382</v>
      </c>
      <c r="I261">
        <f t="shared" ca="1" si="83"/>
        <v>0.75839590223357722</v>
      </c>
      <c r="M261" t="str">
        <f t="shared" ca="1" si="85"/>
        <v>삭제</v>
      </c>
      <c r="N261" t="str">
        <f t="shared" ca="1" si="86"/>
        <v>삭제</v>
      </c>
      <c r="O261" t="str">
        <f t="shared" ca="1" si="87"/>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캐릭터",IF(ISERROR(FIND("지정 캐릭터 LBP",$M261)),0,1)),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IF($O261&lt;=15,1,1+($O261-15)^0.5/8)*CHOOSE(MID($N261,7,1)+1,1,1.25,2)*(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t="shared" ca="1" si="88"/>
        <v>0</v>
      </c>
      <c r="AA261" t="str">
        <f t="shared" ca="1" si="89"/>
        <v/>
      </c>
      <c r="AH261" t="str">
        <f t="shared" si="90"/>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IFERROR(VLOOKUP(AC261,[2]ActorTable!$A:$G,MATCH("이름참고",[2]ActorTable!$1:$1,0),0),"캐릭터없음"),
"")))))</f>
        <v/>
      </c>
      <c r="AJ261">
        <v>1</v>
      </c>
      <c r="AK26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v>
      </c>
      <c r="AL261" t="str">
        <f t="shared" ca="1" si="91"/>
        <v>{"dy":26,"sl":9}</v>
      </c>
    </row>
    <row r="262" spans="1:38">
      <c r="A262">
        <v>27</v>
      </c>
      <c r="B262">
        <v>0</v>
      </c>
      <c r="C262">
        <f t="shared" si="84"/>
        <v>0</v>
      </c>
      <c r="D262">
        <f t="shared" ref="D262:I271" ca="1" si="93">RAND()</f>
        <v>7.7565453737813317E-2</v>
      </c>
      <c r="E262">
        <f t="shared" ca="1" si="93"/>
        <v>5.4799230576127123E-2</v>
      </c>
      <c r="F262">
        <f t="shared" ca="1" si="93"/>
        <v>0.56770669986255928</v>
      </c>
      <c r="G262">
        <f t="shared" ca="1" si="93"/>
        <v>0.2243329959850443</v>
      </c>
      <c r="H262">
        <f t="shared" ca="1" si="93"/>
        <v>0.59581181620881229</v>
      </c>
      <c r="I262">
        <f t="shared" ca="1" si="93"/>
        <v>0.16314043350173912</v>
      </c>
      <c r="M262" t="str">
        <f t="shared" ca="1" si="85"/>
        <v>지정 장비</v>
      </c>
      <c r="N262" t="str">
        <f t="shared" ca="1" si="86"/>
        <v>Equip0201</v>
      </c>
      <c r="O262">
        <f t="shared" ca="1" si="87"/>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캐릭터",IF(ISERROR(FIND("지정 캐릭터 LBP",$M262)),0,1)),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IF($O262&lt;=15,1,1+($O262-15)^0.5/8)*CHOOSE(MID($N262,7,1)+1,1,1.25,2)*(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4</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t="shared" ca="1" si="88"/>
        <v>0</v>
      </c>
      <c r="U262" t="s">
        <v>85</v>
      </c>
      <c r="W262">
        <v>1</v>
      </c>
      <c r="X262" t="s">
        <v>133</v>
      </c>
      <c r="Z262">
        <v>149</v>
      </c>
      <c r="AA262" t="str">
        <f t="shared" ca="1" si="89"/>
        <v>fe</v>
      </c>
      <c r="AB262" t="s">
        <v>83</v>
      </c>
      <c r="AC262" t="s">
        <v>267</v>
      </c>
      <c r="AD262">
        <v>1</v>
      </c>
      <c r="AE262" t="s">
        <v>129</v>
      </c>
      <c r="AG262">
        <v>29800</v>
      </c>
      <c r="AH262" t="str">
        <f t="shared" si="90"/>
        <v/>
      </c>
      <c r="AI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IFERROR(VLOOKUP(AC262,[2]ActorTable!$A:$G,MATCH("이름참고",[2]ActorTable!$1:$1,0),0),"캐릭터없음"),
"")))))</f>
        <v>선분홍 모래검</v>
      </c>
      <c r="AJ262">
        <v>1</v>
      </c>
      <c r="AK26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L262" t="str">
        <f t="shared" ca="1" si="91"/>
        <v>{"dy":27,"sl":0,"tp":"fe","vl":"Equip8202","cn":1,"pt":"GO","pr":29800}</v>
      </c>
    </row>
    <row r="263" spans="1:38">
      <c r="A263">
        <v>27</v>
      </c>
      <c r="B263">
        <v>1</v>
      </c>
      <c r="C263">
        <f t="shared" si="84"/>
        <v>0</v>
      </c>
      <c r="D263">
        <f t="shared" ca="1" si="93"/>
        <v>0.14775917630057445</v>
      </c>
      <c r="E263">
        <f t="shared" ca="1" si="93"/>
        <v>0.57693931473442706</v>
      </c>
      <c r="F263">
        <f t="shared" ca="1" si="93"/>
        <v>0.38716744506089351</v>
      </c>
      <c r="G263">
        <f t="shared" ca="1" si="93"/>
        <v>0.74493378332728299</v>
      </c>
      <c r="H263">
        <f t="shared" ca="1" si="93"/>
        <v>0.50564748583403318</v>
      </c>
      <c r="I263">
        <f t="shared" ca="1" si="93"/>
        <v>0.28165479630273316</v>
      </c>
      <c r="M263" t="str">
        <f t="shared" ca="1" si="85"/>
        <v>지정 장비</v>
      </c>
      <c r="N263" t="str">
        <f t="shared" ca="1" si="86"/>
        <v>Equip5002</v>
      </c>
      <c r="O263">
        <f t="shared" ca="1" si="87"/>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캐릭터",IF(ISERROR(FIND("지정 캐릭터 LBP",$M263)),0,1)),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IF($O263&lt;=15,1,1+($O263-15)^0.5/8)*CHOOSE(MID($N263,7,1)+1,1,1.25,2)*(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700</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t="shared" ca="1" si="88"/>
        <v>0</v>
      </c>
      <c r="U263" t="s">
        <v>83</v>
      </c>
      <c r="V263" t="s">
        <v>278</v>
      </c>
      <c r="W263">
        <v>1</v>
      </c>
      <c r="X263" t="s">
        <v>129</v>
      </c>
      <c r="Z263">
        <v>700</v>
      </c>
      <c r="AA263" t="str">
        <f t="shared" ca="1" si="89"/>
        <v>fe</v>
      </c>
      <c r="AB263" t="s">
        <v>83</v>
      </c>
      <c r="AC263" t="s">
        <v>202</v>
      </c>
      <c r="AD263">
        <v>1</v>
      </c>
      <c r="AE263" t="s">
        <v>129</v>
      </c>
      <c r="AG263">
        <v>1300</v>
      </c>
      <c r="AH263" t="str">
        <f t="shared" si="90"/>
        <v/>
      </c>
      <c r="AI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IFERROR(VLOOKUP(AC263,[2]ActorTable!$A:$G,MATCH("이름참고",[2]ActorTable!$1:$1,0),0),"캐릭터없음"),
"")))))</f>
        <v>몬스터 세포 보우</v>
      </c>
      <c r="AJ263">
        <v>1</v>
      </c>
      <c r="AK26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L263" t="str">
        <f t="shared" ca="1" si="91"/>
        <v>{"dy":27,"sl":1,"tp":"fe","vl":"Equip2102","cn":1,"pt":"GO","pr":1300}</v>
      </c>
    </row>
    <row r="264" spans="1:38">
      <c r="A264">
        <v>27</v>
      </c>
      <c r="B264">
        <v>2</v>
      </c>
      <c r="C264">
        <f t="shared" si="84"/>
        <v>0</v>
      </c>
      <c r="D264">
        <f t="shared" ca="1" si="93"/>
        <v>0.94055328591637199</v>
      </c>
      <c r="E264">
        <f t="shared" ca="1" si="93"/>
        <v>0.78998357782104089</v>
      </c>
      <c r="F264">
        <f t="shared" ca="1" si="93"/>
        <v>0.38561362697082535</v>
      </c>
      <c r="G264">
        <f t="shared" ca="1" si="93"/>
        <v>0.40631231615591257</v>
      </c>
      <c r="H264">
        <f t="shared" ca="1" si="93"/>
        <v>0.89574854065877163</v>
      </c>
      <c r="I264">
        <f t="shared" ca="1" si="93"/>
        <v>0.23897197609760179</v>
      </c>
      <c r="M264" t="str">
        <f t="shared" ca="1" si="85"/>
        <v>안 지정 캐릭터 PP 영웅등급</v>
      </c>
      <c r="N264">
        <f t="shared" ca="1" si="86"/>
        <v>78998</v>
      </c>
      <c r="O264">
        <f t="shared" ca="1" si="87"/>
        <v>13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캐릭터",IF(ISERROR(FIND("지정 캐릭터 LBP",$M264)),0,1)),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IF($O264&lt;=15,1,1+($O264-15)^0.5/8)*CHOOSE(MID($N264,7,1)+1,1,1.25,2)*(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1300</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t="shared" ca="1" si="88"/>
        <v>0</v>
      </c>
      <c r="U264" t="s">
        <v>92</v>
      </c>
      <c r="V264">
        <v>95693</v>
      </c>
      <c r="W264">
        <v>14</v>
      </c>
      <c r="X264" t="s">
        <v>129</v>
      </c>
      <c r="Z264">
        <v>1400</v>
      </c>
      <c r="AA264" t="str">
        <f t="shared" ca="1" si="89"/>
        <v>uph</v>
      </c>
      <c r="AB264" t="s">
        <v>92</v>
      </c>
      <c r="AC264">
        <v>34952</v>
      </c>
      <c r="AD264">
        <v>11</v>
      </c>
      <c r="AE264" t="s">
        <v>129</v>
      </c>
      <c r="AG264">
        <v>1100</v>
      </c>
      <c r="AH264" t="str">
        <f t="shared" si="90"/>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IFERROR(VLOOKUP(AC264,[2]ActorTable!$A:$G,MATCH("이름참고",[2]ActorTable!$1:$1,0),0),"캐릭터없음"),
"")))))</f>
        <v/>
      </c>
      <c r="AJ264">
        <v>1</v>
      </c>
      <c r="AK26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L264" t="str">
        <f t="shared" ca="1" si="91"/>
        <v>{"dy":27,"sl":2,"tp":"uph","vl":"34952","cn":11,"pt":"GO","pr":1100}</v>
      </c>
    </row>
    <row r="265" spans="1:38">
      <c r="A265">
        <v>27</v>
      </c>
      <c r="B265">
        <v>3</v>
      </c>
      <c r="C265">
        <f t="shared" si="84"/>
        <v>0</v>
      </c>
      <c r="D265">
        <f t="shared" ca="1" si="93"/>
        <v>0.97580181875744332</v>
      </c>
      <c r="E265">
        <f t="shared" ca="1" si="93"/>
        <v>0.85203831350630232</v>
      </c>
      <c r="F265">
        <f t="shared" ca="1" si="93"/>
        <v>0.60172825184707035</v>
      </c>
      <c r="G265">
        <f t="shared" ca="1" si="93"/>
        <v>0.51856024532312073</v>
      </c>
      <c r="H265">
        <f t="shared" ca="1" si="93"/>
        <v>0.20519907296353235</v>
      </c>
      <c r="I265">
        <f t="shared" ca="1" si="93"/>
        <v>0.188684869258398</v>
      </c>
      <c r="M265" t="str">
        <f t="shared" ca="1" si="85"/>
        <v>안 지정 캐릭터 PP 일반등급</v>
      </c>
      <c r="N265">
        <f t="shared" ca="1" si="86"/>
        <v>85203</v>
      </c>
      <c r="O265">
        <f t="shared" ca="1" si="87"/>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캐릭터",IF(ISERROR(FIND("지정 캐릭터 LBP",$M265)),0,1)),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IF($O265&lt;=15,1,1+($O265-15)^0.5/8)*CHOOSE(MID($N265,7,1)+1,1,1.25,2)*(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1400</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t="shared" ca="1" si="88"/>
        <v>0</v>
      </c>
      <c r="U265" t="s">
        <v>92</v>
      </c>
      <c r="V265">
        <v>99571</v>
      </c>
      <c r="W265">
        <v>14</v>
      </c>
      <c r="X265" t="s">
        <v>129</v>
      </c>
      <c r="Z265">
        <v>1400</v>
      </c>
      <c r="AA265" t="str">
        <f t="shared" ca="1" si="89"/>
        <v>upn</v>
      </c>
      <c r="AB265" t="s">
        <v>93</v>
      </c>
      <c r="AC265">
        <v>46336</v>
      </c>
      <c r="AD265">
        <v>11</v>
      </c>
      <c r="AE265" t="s">
        <v>129</v>
      </c>
      <c r="AG265">
        <v>1100</v>
      </c>
      <c r="AH265" t="str">
        <f t="shared" si="90"/>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IFERROR(VLOOKUP(AC265,[2]ActorTable!$A:$G,MATCH("이름참고",[2]ActorTable!$1:$1,0),0),"캐릭터없음"),
"")))))</f>
        <v/>
      </c>
      <c r="AJ265">
        <v>1</v>
      </c>
      <c r="AK26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L265" t="str">
        <f t="shared" ca="1" si="91"/>
        <v>{"dy":27,"sl":3,"tp":"upn","vl":"46336","cn":11,"pt":"GO","pr":1100}</v>
      </c>
    </row>
    <row r="266" spans="1:38">
      <c r="A266">
        <v>27</v>
      </c>
      <c r="B266">
        <v>4</v>
      </c>
      <c r="C266">
        <f t="shared" si="84"/>
        <v>0</v>
      </c>
      <c r="D266">
        <f t="shared" ca="1" si="93"/>
        <v>0.84017859688987406</v>
      </c>
      <c r="E266">
        <f t="shared" ca="1" si="93"/>
        <v>0.92776836034063681</v>
      </c>
      <c r="F266">
        <f t="shared" ca="1" si="93"/>
        <v>0.17598209818961652</v>
      </c>
      <c r="G266">
        <f t="shared" ca="1" si="93"/>
        <v>0.72402351222136307</v>
      </c>
      <c r="H266">
        <f t="shared" ca="1" si="93"/>
        <v>0.11012668939558823</v>
      </c>
      <c r="I266">
        <f t="shared" ca="1" si="93"/>
        <v>0.82100011029791953</v>
      </c>
      <c r="M266" t="str">
        <f t="shared" ca="1" si="85"/>
        <v>안 지정 캐릭터 PP 일반등급</v>
      </c>
      <c r="N266">
        <f t="shared" ca="1" si="86"/>
        <v>92776</v>
      </c>
      <c r="O266">
        <f t="shared" ca="1" si="87"/>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캐릭터",IF(ISERROR(FIND("지정 캐릭터 LBP",$M266)),0,1)),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IF($O266&lt;=15,1,1+($O266-15)^0.5/8)*CHOOSE(MID($N266,7,1)+1,1,1.25,2)*(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1400</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t="shared" ca="1" si="88"/>
        <v>0</v>
      </c>
      <c r="U266" t="s">
        <v>93</v>
      </c>
      <c r="V266">
        <v>19556</v>
      </c>
      <c r="W266">
        <v>10</v>
      </c>
      <c r="X266" t="s">
        <v>129</v>
      </c>
      <c r="Z266">
        <v>1000</v>
      </c>
      <c r="AA266" t="str">
        <f t="shared" ca="1" si="89"/>
        <v>upn</v>
      </c>
      <c r="AB266" t="s">
        <v>93</v>
      </c>
      <c r="AC266">
        <v>58093</v>
      </c>
      <c r="AD266">
        <v>12</v>
      </c>
      <c r="AE266" t="s">
        <v>129</v>
      </c>
      <c r="AG266">
        <v>1200</v>
      </c>
      <c r="AH266" t="str">
        <f t="shared" si="90"/>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IFERROR(VLOOKUP(AC266,[2]ActorTable!$A:$G,MATCH("이름참고",[2]ActorTable!$1:$1,0),0),"캐릭터없음"),
"")))))</f>
        <v/>
      </c>
      <c r="AJ266">
        <v>1</v>
      </c>
      <c r="AK26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L266" t="str">
        <f t="shared" ca="1" si="91"/>
        <v>{"dy":27,"sl":4,"tp":"upn","vl":"58093","cn":12,"pt":"GO","pr":1200}</v>
      </c>
    </row>
    <row r="267" spans="1:38">
      <c r="A267">
        <v>27</v>
      </c>
      <c r="B267">
        <v>5</v>
      </c>
      <c r="C267">
        <f t="shared" si="84"/>
        <v>0</v>
      </c>
      <c r="D267">
        <f t="shared" ca="1" si="93"/>
        <v>0.61892581882475062</v>
      </c>
      <c r="E267">
        <f t="shared" ca="1" si="93"/>
        <v>0.4671762689201423</v>
      </c>
      <c r="F267">
        <f t="shared" ca="1" si="93"/>
        <v>0.12042019596534681</v>
      </c>
      <c r="G267">
        <f t="shared" ca="1" si="93"/>
        <v>0.72519956421732512</v>
      </c>
      <c r="H267">
        <f t="shared" ca="1" si="93"/>
        <v>0.17794571827888883</v>
      </c>
      <c r="I267">
        <f t="shared" ca="1" si="93"/>
        <v>0.44702681540237998</v>
      </c>
      <c r="M267" t="str">
        <f t="shared" ca="1" si="85"/>
        <v>안 지정 캐릭터 PP 영웅등급</v>
      </c>
      <c r="N267">
        <f t="shared" ca="1" si="86"/>
        <v>46717</v>
      </c>
      <c r="O267">
        <f t="shared" ca="1" si="87"/>
        <v>11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캐릭터",IF(ISERROR(FIND("지정 캐릭터 LBP",$M267)),0,1)),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IF($O267&lt;=15,1,1+($O267-15)^0.5/8)*CHOOSE(MID($N267,7,1)+1,1,1.25,2)*(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1100</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t="shared" ca="1" si="88"/>
        <v>0</v>
      </c>
      <c r="U267" t="s">
        <v>83</v>
      </c>
      <c r="V267" t="s">
        <v>114</v>
      </c>
      <c r="W267">
        <v>1</v>
      </c>
      <c r="X267" t="s">
        <v>133</v>
      </c>
      <c r="Z267">
        <v>4</v>
      </c>
      <c r="AA267" t="str">
        <f t="shared" ca="1" si="89"/>
        <v>fe</v>
      </c>
      <c r="AB267" t="s">
        <v>83</v>
      </c>
      <c r="AC267" t="s">
        <v>193</v>
      </c>
      <c r="AD267">
        <v>1</v>
      </c>
      <c r="AE267" t="s">
        <v>129</v>
      </c>
      <c r="AG267">
        <v>2200</v>
      </c>
      <c r="AH267" t="str">
        <f t="shared" si="90"/>
        <v/>
      </c>
      <c r="AI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IFERROR(VLOOKUP(AC267,[2]ActorTable!$A:$G,MATCH("이름참고",[2]ActorTable!$1:$1,0),0),"캐릭터없음"),
"")))))</f>
        <v>해골 대형 방패</v>
      </c>
      <c r="AJ267">
        <v>1</v>
      </c>
      <c r="AK26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L267" t="str">
        <f t="shared" ca="1" si="91"/>
        <v>{"dy":27,"sl":5,"tp":"fe","vl":"Equip7002","cn":1,"pt":"GO","pr":2200}</v>
      </c>
    </row>
    <row r="268" spans="1:38">
      <c r="A268">
        <v>27</v>
      </c>
      <c r="B268">
        <v>6</v>
      </c>
      <c r="C268">
        <f t="shared" si="84"/>
        <v>0</v>
      </c>
      <c r="D268">
        <f t="shared" ca="1" si="93"/>
        <v>2.320695638365422E-2</v>
      </c>
      <c r="E268">
        <f t="shared" ca="1" si="93"/>
        <v>0.29149523829791435</v>
      </c>
      <c r="F268">
        <f t="shared" ca="1" si="93"/>
        <v>0.14116707414091134</v>
      </c>
      <c r="G268">
        <f t="shared" ca="1" si="93"/>
        <v>0.33619521988099588</v>
      </c>
      <c r="H268">
        <f t="shared" ca="1" si="93"/>
        <v>0.72061800203754489</v>
      </c>
      <c r="I268">
        <f t="shared" ca="1" si="93"/>
        <v>0.51494441303878846</v>
      </c>
      <c r="M268" t="str">
        <f t="shared" ca="1" si="85"/>
        <v>지정 장비</v>
      </c>
      <c r="N268" t="str">
        <f t="shared" ca="1" si="86"/>
        <v>Equip3301</v>
      </c>
      <c r="O268">
        <f t="shared" ca="1" si="87"/>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캐릭터",IF(ISERROR(FIND("지정 캐릭터 LBP",$M268)),0,1)),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IF($O268&lt;=15,1,1+($O268-15)^0.5/8)*CHOOSE(MID($N268,7,1)+1,1,1.25,2)*(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7500</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t="shared" ca="1" si="88"/>
        <v>0</v>
      </c>
      <c r="U268" t="s">
        <v>83</v>
      </c>
      <c r="V268" t="s">
        <v>113</v>
      </c>
      <c r="W268">
        <v>1</v>
      </c>
      <c r="X268" t="s">
        <v>129</v>
      </c>
      <c r="Z268">
        <v>800</v>
      </c>
      <c r="AA268" t="str">
        <f t="shared" ca="1" si="89"/>
        <v>fe</v>
      </c>
      <c r="AB268" t="s">
        <v>83</v>
      </c>
      <c r="AC268" t="s">
        <v>293</v>
      </c>
      <c r="AD268">
        <v>1</v>
      </c>
      <c r="AE268" t="s">
        <v>129</v>
      </c>
      <c r="AG268">
        <v>1500</v>
      </c>
      <c r="AH268" t="str">
        <f t="shared" si="90"/>
        <v/>
      </c>
      <c r="AI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IFERROR(VLOOKUP(AC268,[2]ActorTable!$A:$G,MATCH("이름참고",[2]ActorTable!$1:$1,0),0),"캐릭터없음"),
"")))))</f>
        <v>룬 문자 해머</v>
      </c>
      <c r="AJ268">
        <v>1</v>
      </c>
      <c r="AK26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L268" t="str">
        <f t="shared" ca="1" si="91"/>
        <v>{"dy":27,"sl":6,"tp":"fe","vl":"Equip4101","cn":1,"pt":"GO","pr":1500}</v>
      </c>
    </row>
    <row r="269" spans="1:38">
      <c r="A269">
        <v>27</v>
      </c>
      <c r="B269">
        <v>7</v>
      </c>
      <c r="C269">
        <f t="shared" si="84"/>
        <v>0</v>
      </c>
      <c r="D269">
        <f t="shared" ca="1" si="93"/>
        <v>0.26122816730426035</v>
      </c>
      <c r="E269">
        <f t="shared" ca="1" si="93"/>
        <v>0.64953536999227368</v>
      </c>
      <c r="F269">
        <f t="shared" ca="1" si="93"/>
        <v>0.22197430277017005</v>
      </c>
      <c r="G269">
        <f t="shared" ca="1" si="93"/>
        <v>0.25455178339639084</v>
      </c>
      <c r="H269">
        <f t="shared" ca="1" si="93"/>
        <v>0.71776403188166382</v>
      </c>
      <c r="I269">
        <f t="shared" ca="1" si="93"/>
        <v>0.13509010571225366</v>
      </c>
      <c r="M269" t="str">
        <f t="shared" ca="1" si="85"/>
        <v>지정 장비</v>
      </c>
      <c r="N269" t="str">
        <f t="shared" ca="1" si="86"/>
        <v>Equip7301</v>
      </c>
      <c r="O269">
        <f t="shared" ca="1" si="87"/>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캐릭터",IF(ISERROR(FIND("지정 캐릭터 LBP",$M269)),0,1)),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IF($O269&lt;=15,1,1+($O269-15)^0.5/8)*CHOOSE(MID($N269,7,1)+1,1,1.25,2)*(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22100</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t="shared" ca="1" si="88"/>
        <v>0</v>
      </c>
      <c r="U269" t="s">
        <v>83</v>
      </c>
      <c r="V269" t="s">
        <v>112</v>
      </c>
      <c r="W269">
        <v>1</v>
      </c>
      <c r="X269" t="s">
        <v>129</v>
      </c>
      <c r="Z269">
        <v>3500</v>
      </c>
      <c r="AA269" t="str">
        <f t="shared" ca="1" si="89"/>
        <v>fe</v>
      </c>
      <c r="AB269" t="s">
        <v>83</v>
      </c>
      <c r="AC269" t="s">
        <v>284</v>
      </c>
      <c r="AD269">
        <v>1</v>
      </c>
      <c r="AE269" t="s">
        <v>129</v>
      </c>
      <c r="AG269">
        <v>3900</v>
      </c>
      <c r="AH269" t="str">
        <f t="shared" si="90"/>
        <v/>
      </c>
      <c r="AI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IFERROR(VLOOKUP(AC269,[2]ActorTable!$A:$G,MATCH("이름참고",[2]ActorTable!$1:$1,0),0),"캐릭터없음"),
"")))))</f>
        <v>용력의 방패</v>
      </c>
      <c r="AJ269">
        <v>1</v>
      </c>
      <c r="AK26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L269" t="str">
        <f t="shared" ca="1" si="91"/>
        <v>{"dy":27,"sl":7,"tp":"fe","vl":"Equip7101","cn":1,"pt":"GO","pr":3900}</v>
      </c>
    </row>
    <row r="270" spans="1:38">
      <c r="A270">
        <v>27</v>
      </c>
      <c r="B270">
        <v>8</v>
      </c>
      <c r="C270">
        <f t="shared" si="84"/>
        <v>0</v>
      </c>
      <c r="D270">
        <f t="shared" ca="1" si="93"/>
        <v>0.35070719876920931</v>
      </c>
      <c r="E270">
        <f t="shared" ca="1" si="93"/>
        <v>0.38846567577980173</v>
      </c>
      <c r="F270">
        <f t="shared" ca="1" si="93"/>
        <v>1.9728445786583393E-2</v>
      </c>
      <c r="G270">
        <f t="shared" ca="1" si="93"/>
        <v>0.4041661131748876</v>
      </c>
      <c r="H270">
        <f t="shared" ca="1" si="93"/>
        <v>0.11747566550182187</v>
      </c>
      <c r="I270">
        <f t="shared" ca="1" si="93"/>
        <v>0.35388322572976272</v>
      </c>
      <c r="M270" t="str">
        <f t="shared" ca="1" si="85"/>
        <v>삭제</v>
      </c>
      <c r="N270" t="str">
        <f t="shared" ca="1" si="86"/>
        <v>삭제</v>
      </c>
      <c r="O270" t="str">
        <f t="shared" ca="1" si="87"/>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캐릭터",IF(ISERROR(FIND("지정 캐릭터 LBP",$M270)),0,1)),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IF($O270&lt;=15,1,1+($O270-15)^0.5/8)*CHOOSE(MID($N270,7,1)+1,1,1.25,2)*(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t="shared" ca="1" si="88"/>
        <v>0</v>
      </c>
      <c r="AA270" t="str">
        <f t="shared" ca="1" si="89"/>
        <v/>
      </c>
      <c r="AH270" t="str">
        <f t="shared" si="90"/>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IFERROR(VLOOKUP(AC270,[2]ActorTable!$A:$G,MATCH("이름참고",[2]ActorTable!$1:$1,0),0),"캐릭터없음"),
"")))))</f>
        <v/>
      </c>
      <c r="AJ270">
        <v>1</v>
      </c>
      <c r="AK27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L270" t="str">
        <f t="shared" ca="1" si="91"/>
        <v>{"dy":27,"sl":8}</v>
      </c>
    </row>
    <row r="271" spans="1:38">
      <c r="A271">
        <v>27</v>
      </c>
      <c r="B271">
        <v>9</v>
      </c>
      <c r="C271">
        <f t="shared" si="84"/>
        <v>0</v>
      </c>
      <c r="D271">
        <f t="shared" ca="1" si="93"/>
        <v>0.18423187412931119</v>
      </c>
      <c r="E271">
        <f t="shared" ca="1" si="93"/>
        <v>0.17120360716335237</v>
      </c>
      <c r="F271">
        <f t="shared" ca="1" si="93"/>
        <v>0.22032460733654557</v>
      </c>
      <c r="G271">
        <f t="shared" ca="1" si="93"/>
        <v>0.42709359347360776</v>
      </c>
      <c r="H271">
        <f t="shared" ca="1" si="93"/>
        <v>0.46932168843176336</v>
      </c>
      <c r="I271">
        <f t="shared" ca="1" si="93"/>
        <v>0.64479952953546193</v>
      </c>
      <c r="M271" t="str">
        <f t="shared" ca="1" si="85"/>
        <v>삭제</v>
      </c>
      <c r="N271" t="str">
        <f t="shared" ca="1" si="86"/>
        <v>삭제</v>
      </c>
      <c r="O271" t="str">
        <f t="shared" ca="1" si="87"/>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캐릭터",IF(ISERROR(FIND("지정 캐릭터 LBP",$M271)),0,1)),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IF($O271&lt;=15,1,1+($O271-15)^0.5/8)*CHOOSE(MID($N271,7,1)+1,1,1.25,2)*(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t="shared" ca="1" si="88"/>
        <v>0</v>
      </c>
      <c r="AA271" t="str">
        <f t="shared" ca="1" si="89"/>
        <v/>
      </c>
      <c r="AH271" t="str">
        <f t="shared" si="90"/>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IFERROR(VLOOKUP(AC271,[2]ActorTable!$A:$G,MATCH("이름참고",[2]ActorTable!$1:$1,0),0),"캐릭터없음"),
"")))))</f>
        <v/>
      </c>
      <c r="AJ271">
        <v>1</v>
      </c>
      <c r="AK27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L271" t="str">
        <f t="shared" ca="1" si="91"/>
        <v>{"dy":27,"sl":9}</v>
      </c>
    </row>
    <row r="272" spans="1:38">
      <c r="A272">
        <v>28</v>
      </c>
      <c r="B272">
        <v>0</v>
      </c>
      <c r="C272">
        <f t="shared" si="84"/>
        <v>0</v>
      </c>
      <c r="D272">
        <f t="shared" ref="D272:I281" ca="1" si="94">RAND()</f>
        <v>0.19356370006641288</v>
      </c>
      <c r="E272">
        <f t="shared" ca="1" si="94"/>
        <v>5.3060405821836465E-2</v>
      </c>
      <c r="F272">
        <f t="shared" ca="1" si="94"/>
        <v>3.0108849921230418E-2</v>
      </c>
      <c r="G272">
        <f t="shared" ca="1" si="94"/>
        <v>0.68236620695146111</v>
      </c>
      <c r="H272">
        <f t="shared" ca="1" si="94"/>
        <v>0.335069270032606</v>
      </c>
      <c r="I272">
        <f t="shared" ca="1" si="94"/>
        <v>0.84688039046885843</v>
      </c>
      <c r="M272" t="str">
        <f t="shared" ca="1" si="85"/>
        <v>지정 장비</v>
      </c>
      <c r="N272" t="str">
        <f t="shared" ca="1" si="86"/>
        <v>Equip0102</v>
      </c>
      <c r="O272">
        <f t="shared" ca="1" si="87"/>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캐릭터",IF(ISERROR(FIND("지정 캐릭터 LBP",$M272)),0,1)),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IF($O272&lt;=15,1,1+($O272-15)^0.5/8)*CHOOSE(MID($N272,7,1)+1,1,1.25,2)*(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1500</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t="shared" ca="1" si="88"/>
        <v>0</v>
      </c>
      <c r="U272" t="s">
        <v>83</v>
      </c>
      <c r="V272" t="s">
        <v>282</v>
      </c>
      <c r="W272">
        <v>1</v>
      </c>
      <c r="X272" t="s">
        <v>133</v>
      </c>
      <c r="Z272">
        <v>11</v>
      </c>
      <c r="AA272" t="str">
        <f t="shared" ca="1" si="89"/>
        <v>fe</v>
      </c>
      <c r="AB272" t="s">
        <v>83</v>
      </c>
      <c r="AC272" t="s">
        <v>202</v>
      </c>
      <c r="AD272">
        <v>1</v>
      </c>
      <c r="AE272" t="s">
        <v>129</v>
      </c>
      <c r="AG272">
        <v>1100</v>
      </c>
      <c r="AH272" t="str">
        <f t="shared" si="90"/>
        <v/>
      </c>
      <c r="AI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IFERROR(VLOOKUP(AC272,[2]ActorTable!$A:$G,MATCH("이름참고",[2]ActorTable!$1:$1,0),0),"캐릭터없음"),
"")))))</f>
        <v>몬스터 세포 보우</v>
      </c>
      <c r="AJ272">
        <v>1</v>
      </c>
      <c r="AK27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L272" t="str">
        <f t="shared" ca="1" si="91"/>
        <v>{"dy":28,"sl":0,"tp":"fe","vl":"Equip2102","cn":1,"pt":"GO","pr":1100}</v>
      </c>
    </row>
    <row r="273" spans="1:38">
      <c r="A273">
        <v>28</v>
      </c>
      <c r="B273">
        <v>1</v>
      </c>
      <c r="C273">
        <f t="shared" si="84"/>
        <v>0</v>
      </c>
      <c r="D273">
        <f t="shared" ca="1" si="94"/>
        <v>0.68278648530525654</v>
      </c>
      <c r="E273">
        <f t="shared" ca="1" si="94"/>
        <v>0.5930965495243109</v>
      </c>
      <c r="F273">
        <f t="shared" ca="1" si="94"/>
        <v>0.78458686933647948</v>
      </c>
      <c r="G273">
        <f t="shared" ca="1" si="94"/>
        <v>0.38715523812384312</v>
      </c>
      <c r="H273">
        <f t="shared" ca="1" si="94"/>
        <v>6.4611855868546009E-2</v>
      </c>
      <c r="I273">
        <f t="shared" ca="1" si="94"/>
        <v>0.29241465251272536</v>
      </c>
      <c r="M273" t="str">
        <f t="shared" ca="1" si="85"/>
        <v>지정 장비</v>
      </c>
      <c r="N273" t="str">
        <f t="shared" ca="1" si="86"/>
        <v>Equip5101</v>
      </c>
      <c r="O273">
        <f t="shared" ca="1" si="87"/>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캐릭터",IF(ISERROR(FIND("지정 캐릭터 LBP",$M273)),0,1)),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IF($O273&lt;=15,1,1+($O273-15)^0.5/8)*CHOOSE(MID($N273,7,1)+1,1,1.25,2)*(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1100</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t="shared" ca="1" si="88"/>
        <v>0</v>
      </c>
      <c r="U273" t="s">
        <v>83</v>
      </c>
      <c r="V273" t="s">
        <v>282</v>
      </c>
      <c r="W273">
        <v>1</v>
      </c>
      <c r="X273" t="s">
        <v>129</v>
      </c>
      <c r="Z273">
        <v>7200</v>
      </c>
      <c r="AA273" t="str">
        <f t="shared" ca="1" si="89"/>
        <v>fe</v>
      </c>
      <c r="AB273" t="s">
        <v>83</v>
      </c>
      <c r="AC273" t="s">
        <v>293</v>
      </c>
      <c r="AD273">
        <v>1</v>
      </c>
      <c r="AE273" t="s">
        <v>129</v>
      </c>
      <c r="AG273">
        <v>1500</v>
      </c>
      <c r="AH273" t="str">
        <f t="shared" si="90"/>
        <v/>
      </c>
      <c r="AI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IFERROR(VLOOKUP(AC273,[2]ActorTable!$A:$G,MATCH("이름참고",[2]ActorTable!$1:$1,0),0),"캐릭터없음"),
"")))))</f>
        <v>룬 문자 해머</v>
      </c>
      <c r="AJ273">
        <v>1</v>
      </c>
      <c r="AK27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L273" t="str">
        <f t="shared" ca="1" si="91"/>
        <v>{"dy":28,"sl":1,"tp":"fe","vl":"Equip4101","cn":1,"pt":"GO","pr":1500}</v>
      </c>
    </row>
    <row r="274" spans="1:38">
      <c r="A274">
        <v>28</v>
      </c>
      <c r="B274">
        <v>2</v>
      </c>
      <c r="C274">
        <f t="shared" si="84"/>
        <v>0</v>
      </c>
      <c r="D274">
        <f t="shared" ca="1" si="94"/>
        <v>0.16595285730562914</v>
      </c>
      <c r="E274">
        <f t="shared" ca="1" si="94"/>
        <v>6.2690147747710978E-2</v>
      </c>
      <c r="F274">
        <f t="shared" ca="1" si="94"/>
        <v>0.66999564213478013</v>
      </c>
      <c r="G274">
        <f t="shared" ca="1" si="94"/>
        <v>0.446852793534952</v>
      </c>
      <c r="H274">
        <f t="shared" ca="1" si="94"/>
        <v>0.24133589269673672</v>
      </c>
      <c r="I274">
        <f t="shared" ca="1" si="94"/>
        <v>0.92260573184308081</v>
      </c>
      <c r="M274" t="str">
        <f t="shared" ca="1" si="85"/>
        <v>안 지정 캐릭터 PP 영웅등급</v>
      </c>
      <c r="N274">
        <f t="shared" ca="1" si="86"/>
        <v>6269</v>
      </c>
      <c r="O274">
        <f t="shared" ca="1" si="87"/>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캐릭터",IF(ISERROR(FIND("지정 캐릭터 LBP",$M274)),0,1)),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IF($O274&lt;=15,1,1+($O274-15)^0.5/8)*CHOOSE(MID($N274,7,1)+1,1,1.25,2)*(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900</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t="shared" ca="1" si="88"/>
        <v>0</v>
      </c>
      <c r="U274" t="s">
        <v>92</v>
      </c>
      <c r="V274">
        <v>6089</v>
      </c>
      <c r="W274">
        <v>9</v>
      </c>
      <c r="X274" t="s">
        <v>129</v>
      </c>
      <c r="Z274">
        <v>900</v>
      </c>
      <c r="AA274" t="str">
        <f t="shared" ca="1" si="89"/>
        <v>uph</v>
      </c>
      <c r="AB274" t="s">
        <v>92</v>
      </c>
      <c r="AC274">
        <v>35730</v>
      </c>
      <c r="AD274">
        <v>11</v>
      </c>
      <c r="AE274" t="s">
        <v>129</v>
      </c>
      <c r="AG274">
        <v>1100</v>
      </c>
      <c r="AH274" t="str">
        <f t="shared" si="90"/>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IFERROR(VLOOKUP(AC274,[2]ActorTable!$A:$G,MATCH("이름참고",[2]ActorTable!$1:$1,0),0),"캐릭터없음"),
"")))))</f>
        <v/>
      </c>
      <c r="AJ274">
        <v>1</v>
      </c>
      <c r="AK27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L274" t="str">
        <f t="shared" ca="1" si="91"/>
        <v>{"dy":28,"sl":2,"tp":"uph","vl":"35730","cn":11,"pt":"GO","pr":1100}</v>
      </c>
    </row>
    <row r="275" spans="1:38">
      <c r="A275">
        <v>28</v>
      </c>
      <c r="B275">
        <v>3</v>
      </c>
      <c r="C275">
        <f t="shared" si="84"/>
        <v>0</v>
      </c>
      <c r="D275">
        <f t="shared" ca="1" si="94"/>
        <v>0.19886224306301648</v>
      </c>
      <c r="E275">
        <f t="shared" ca="1" si="94"/>
        <v>0.62245504810984986</v>
      </c>
      <c r="F275">
        <f t="shared" ca="1" si="94"/>
        <v>0.97044285063630298</v>
      </c>
      <c r="G275">
        <f t="shared" ca="1" si="94"/>
        <v>0.49023593792814302</v>
      </c>
      <c r="H275">
        <f t="shared" ca="1" si="94"/>
        <v>0.23649021904661305</v>
      </c>
      <c r="I275">
        <f t="shared" ca="1" si="94"/>
        <v>0.9170896235753665</v>
      </c>
      <c r="M275" t="str">
        <f t="shared" ca="1" si="85"/>
        <v>안 지정 캐릭터 PP 영웅등급</v>
      </c>
      <c r="N275">
        <f t="shared" ca="1" si="86"/>
        <v>62245</v>
      </c>
      <c r="O275">
        <f t="shared" ca="1" si="87"/>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캐릭터",IF(ISERROR(FIND("지정 캐릭터 LBP",$M275)),0,1)),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IF($O275&lt;=15,1,1+($O275-15)^0.5/8)*CHOOSE(MID($N275,7,1)+1,1,1.25,2)*(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1200</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t="shared" ca="1" si="88"/>
        <v>0</v>
      </c>
      <c r="U275" t="s">
        <v>92</v>
      </c>
      <c r="V275">
        <v>10463</v>
      </c>
      <c r="W275">
        <v>9</v>
      </c>
      <c r="X275" t="s">
        <v>129</v>
      </c>
      <c r="Z275">
        <v>900</v>
      </c>
      <c r="AA275" t="str">
        <f t="shared" ca="1" si="89"/>
        <v>upn</v>
      </c>
      <c r="AB275" t="s">
        <v>93</v>
      </c>
      <c r="AC275">
        <v>13144</v>
      </c>
      <c r="AD275">
        <v>9</v>
      </c>
      <c r="AE275" t="s">
        <v>129</v>
      </c>
      <c r="AG275">
        <v>900</v>
      </c>
      <c r="AH275" t="str">
        <f t="shared" si="90"/>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IFERROR(VLOOKUP(AC275,[2]ActorTable!$A:$G,MATCH("이름참고",[2]ActorTable!$1:$1,0),0),"캐릭터없음"),
"")))))</f>
        <v/>
      </c>
      <c r="AJ275">
        <v>1</v>
      </c>
      <c r="AK27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L275" t="str">
        <f t="shared" ca="1" si="91"/>
        <v>{"dy":28,"sl":3,"tp":"upn","vl":"13144","cn":9,"pt":"GO","pr":900}</v>
      </c>
    </row>
    <row r="276" spans="1:38">
      <c r="A276">
        <v>28</v>
      </c>
      <c r="B276">
        <v>4</v>
      </c>
      <c r="C276">
        <f t="shared" si="84"/>
        <v>0</v>
      </c>
      <c r="D276">
        <f t="shared" ca="1" si="94"/>
        <v>4.5086105662613174E-2</v>
      </c>
      <c r="E276">
        <f t="shared" ca="1" si="94"/>
        <v>5.9272585136705747E-2</v>
      </c>
      <c r="F276">
        <f t="shared" ca="1" si="94"/>
        <v>0.95669421113489739</v>
      </c>
      <c r="G276">
        <f t="shared" ca="1" si="94"/>
        <v>9.0477661128359643E-2</v>
      </c>
      <c r="H276">
        <f t="shared" ca="1" si="94"/>
        <v>4.3759243046910923E-2</v>
      </c>
      <c r="I276">
        <f t="shared" ca="1" si="94"/>
        <v>0.56419713884790201</v>
      </c>
      <c r="M276" t="str">
        <f t="shared" ca="1" si="85"/>
        <v>안 지정 캐릭터 PP 일반등급</v>
      </c>
      <c r="N276">
        <f t="shared" ca="1" si="86"/>
        <v>5927</v>
      </c>
      <c r="O276">
        <f t="shared" ca="1" si="87"/>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캐릭터",IF(ISERROR(FIND("지정 캐릭터 LBP",$M276)),0,1)),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IF($O276&lt;=15,1,1+($O276-15)^0.5/8)*CHOOSE(MID($N276,7,1)+1,1,1.25,2)*(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900</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t="shared" ca="1" si="88"/>
        <v>0</v>
      </c>
      <c r="U276" t="s">
        <v>93</v>
      </c>
      <c r="V276">
        <v>26955</v>
      </c>
      <c r="W276">
        <v>10</v>
      </c>
      <c r="X276" t="s">
        <v>129</v>
      </c>
      <c r="Z276">
        <v>1000</v>
      </c>
      <c r="AA276" t="str">
        <f t="shared" ca="1" si="89"/>
        <v>upn</v>
      </c>
      <c r="AB276" t="s">
        <v>93</v>
      </c>
      <c r="AC276">
        <v>41165</v>
      </c>
      <c r="AD276">
        <v>11</v>
      </c>
      <c r="AE276" t="s">
        <v>129</v>
      </c>
      <c r="AG276">
        <v>1100</v>
      </c>
      <c r="AH276" t="str">
        <f t="shared" si="90"/>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IFERROR(VLOOKUP(AC276,[2]ActorTable!$A:$G,MATCH("이름참고",[2]ActorTable!$1:$1,0),0),"캐릭터없음"),
"")))))</f>
        <v/>
      </c>
      <c r="AJ276">
        <v>1</v>
      </c>
      <c r="AK27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L276" t="str">
        <f t="shared" ca="1" si="91"/>
        <v>{"dy":28,"sl":4,"tp":"upn","vl":"41165","cn":11,"pt":"GO","pr":1100}</v>
      </c>
    </row>
    <row r="277" spans="1:38">
      <c r="A277">
        <v>28</v>
      </c>
      <c r="B277">
        <v>5</v>
      </c>
      <c r="C277">
        <f t="shared" si="84"/>
        <v>0</v>
      </c>
      <c r="D277">
        <f t="shared" ca="1" si="94"/>
        <v>0.5563383384635584</v>
      </c>
      <c r="E277">
        <f t="shared" ca="1" si="94"/>
        <v>0.39194838599652937</v>
      </c>
      <c r="F277">
        <f t="shared" ca="1" si="94"/>
        <v>0.94988284460294159</v>
      </c>
      <c r="G277">
        <f t="shared" ca="1" si="94"/>
        <v>0.64348301176964784</v>
      </c>
      <c r="H277">
        <f t="shared" ca="1" si="94"/>
        <v>0.8252418379274038</v>
      </c>
      <c r="I277">
        <f t="shared" ca="1" si="94"/>
        <v>0.46729421843866981</v>
      </c>
      <c r="M277" t="str">
        <f t="shared" ca="1" si="85"/>
        <v>안 지정 캐릭터 PP 영웅등급</v>
      </c>
      <c r="N277">
        <f t="shared" ca="1" si="86"/>
        <v>39194</v>
      </c>
      <c r="O277">
        <f t="shared" ca="1" si="87"/>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캐릭터",IF(ISERROR(FIND("지정 캐릭터 LBP",$M277)),0,1)),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IF($O277&lt;=15,1,1+($O277-15)^0.5/8)*CHOOSE(MID($N277,7,1)+1,1,1.25,2)*(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1100</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t="shared" ca="1" si="88"/>
        <v>0</v>
      </c>
      <c r="U277" t="s">
        <v>83</v>
      </c>
      <c r="V277" t="s">
        <v>217</v>
      </c>
      <c r="W277">
        <v>1</v>
      </c>
      <c r="X277" t="s">
        <v>133</v>
      </c>
      <c r="Z277">
        <v>16</v>
      </c>
      <c r="AA277" t="str">
        <f t="shared" ca="1" si="89"/>
        <v>fe</v>
      </c>
      <c r="AB277" t="s">
        <v>83</v>
      </c>
      <c r="AC277" t="s">
        <v>275</v>
      </c>
      <c r="AD277">
        <v>1</v>
      </c>
      <c r="AE277" t="s">
        <v>129</v>
      </c>
      <c r="AG277">
        <v>9600</v>
      </c>
      <c r="AH277" t="str">
        <f t="shared" si="90"/>
        <v/>
      </c>
      <c r="AI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IFERROR(VLOOKUP(AC277,[2]ActorTable!$A:$G,MATCH("이름참고",[2]ActorTable!$1:$1,0),0),"캐릭터없음"),
"")))))</f>
        <v>십자 은도금 방패</v>
      </c>
      <c r="AJ277">
        <v>1</v>
      </c>
      <c r="AK27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L277" t="str">
        <f t="shared" ca="1" si="91"/>
        <v>{"dy":28,"sl":5,"tp":"fe","vl":"Equip7202","cn":1,"pt":"GO","pr":9600}</v>
      </c>
    </row>
    <row r="278" spans="1:38">
      <c r="A278">
        <v>28</v>
      </c>
      <c r="B278">
        <v>6</v>
      </c>
      <c r="C278">
        <f t="shared" si="84"/>
        <v>0</v>
      </c>
      <c r="D278">
        <f t="shared" ca="1" si="94"/>
        <v>0.25863106241392053</v>
      </c>
      <c r="E278">
        <f t="shared" ca="1" si="94"/>
        <v>0.31793932303579153</v>
      </c>
      <c r="F278">
        <f t="shared" ca="1" si="94"/>
        <v>0.81440125703822741</v>
      </c>
      <c r="G278">
        <f t="shared" ca="1" si="94"/>
        <v>0.78448161899999114</v>
      </c>
      <c r="H278">
        <f t="shared" ca="1" si="94"/>
        <v>0.65035946460833727</v>
      </c>
      <c r="I278">
        <f t="shared" ca="1" si="94"/>
        <v>0.54510332472536738</v>
      </c>
      <c r="M278" t="str">
        <f t="shared" ca="1" si="85"/>
        <v>지정 장비</v>
      </c>
      <c r="N278" t="str">
        <f t="shared" ca="1" si="86"/>
        <v>Equip4001</v>
      </c>
      <c r="O278">
        <f t="shared" ca="1" si="87"/>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캐릭터",IF(ISERROR(FIND("지정 캐릭터 LBP",$M278)),0,1)),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IF($O278&lt;=15,1,1+($O278-15)^0.5/8)*CHOOSE(MID($N278,7,1)+1,1,1.25,2)*(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800</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t="shared" ca="1" si="88"/>
        <v>0</v>
      </c>
      <c r="U278" t="s">
        <v>83</v>
      </c>
      <c r="V278" t="s">
        <v>220</v>
      </c>
      <c r="W278">
        <v>1</v>
      </c>
      <c r="X278" t="s">
        <v>133</v>
      </c>
      <c r="Z278">
        <v>5</v>
      </c>
      <c r="AA278" t="str">
        <f t="shared" ca="1" si="89"/>
        <v>fe</v>
      </c>
      <c r="AB278" t="s">
        <v>83</v>
      </c>
      <c r="AC278" t="s">
        <v>115</v>
      </c>
      <c r="AD278">
        <v>1</v>
      </c>
      <c r="AE278" t="s">
        <v>129</v>
      </c>
      <c r="AG278">
        <v>1200</v>
      </c>
      <c r="AH278" t="str">
        <f t="shared" si="90"/>
        <v/>
      </c>
      <c r="AI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IFERROR(VLOOKUP(AC278,[2]ActorTable!$A:$G,MATCH("이름참고",[2]ActorTable!$1:$1,0),0),"캐릭터없음"),
"")))))</f>
        <v>이국의 무기</v>
      </c>
      <c r="AJ278">
        <v>1</v>
      </c>
      <c r="AK27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L278" t="str">
        <f t="shared" ca="1" si="91"/>
        <v>{"dy":28,"sl":6,"tp":"fe","vl":"Equip0102","cn":1,"pt":"GO","pr":1200}</v>
      </c>
    </row>
    <row r="279" spans="1:38">
      <c r="A279">
        <v>28</v>
      </c>
      <c r="B279">
        <v>7</v>
      </c>
      <c r="C279">
        <f t="shared" si="84"/>
        <v>0</v>
      </c>
      <c r="D279">
        <f t="shared" ca="1" si="94"/>
        <v>1.9469157829421824E-2</v>
      </c>
      <c r="E279">
        <f t="shared" ca="1" si="94"/>
        <v>0.60920984172013415</v>
      </c>
      <c r="F279">
        <f t="shared" ca="1" si="94"/>
        <v>0.12213431070701997</v>
      </c>
      <c r="G279">
        <f t="shared" ca="1" si="94"/>
        <v>0.23974889960144019</v>
      </c>
      <c r="H279">
        <f t="shared" ca="1" si="94"/>
        <v>0.63062615581808823</v>
      </c>
      <c r="I279">
        <f t="shared" ca="1" si="94"/>
        <v>0.67809135499491191</v>
      </c>
      <c r="M279" t="str">
        <f t="shared" ca="1" si="85"/>
        <v>지정 장비</v>
      </c>
      <c r="N279" t="str">
        <f t="shared" ca="1" si="86"/>
        <v>Equip7101</v>
      </c>
      <c r="O279">
        <f t="shared" ca="1" si="87"/>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캐릭터",IF(ISERROR(FIND("지정 캐릭터 LBP",$M279)),0,1)),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IF($O279&lt;=15,1,1+($O279-15)^0.5/8)*CHOOSE(MID($N279,7,1)+1,1,1.25,2)*(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3700</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t="shared" ca="1" si="88"/>
        <v>0</v>
      </c>
      <c r="U279" t="s">
        <v>83</v>
      </c>
      <c r="V279" t="s">
        <v>316</v>
      </c>
      <c r="W279">
        <v>1</v>
      </c>
      <c r="X279" t="s">
        <v>133</v>
      </c>
      <c r="Y279">
        <v>29</v>
      </c>
      <c r="Z279">
        <v>15</v>
      </c>
      <c r="AA279" t="str">
        <f t="shared" ca="1" si="89"/>
        <v>fe</v>
      </c>
      <c r="AB279" t="s">
        <v>83</v>
      </c>
      <c r="AC279" t="s">
        <v>270</v>
      </c>
      <c r="AD279">
        <v>1</v>
      </c>
      <c r="AE279" t="s">
        <v>129</v>
      </c>
      <c r="AG279">
        <v>7400</v>
      </c>
      <c r="AH279" t="str">
        <f t="shared" si="90"/>
        <v/>
      </c>
      <c r="AI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IFERROR(VLOOKUP(AC279,[2]ActorTable!$A:$G,MATCH("이름참고",[2]ActorTable!$1:$1,0),0),"캐릭터없음"),
"")))))</f>
        <v>투명한 수정검</v>
      </c>
      <c r="AJ279">
        <v>1</v>
      </c>
      <c r="AK27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L279" t="str">
        <f t="shared" ca="1" si="91"/>
        <v>{"dy":28,"sl":7,"tp":"fe","vl":"Equip5301","cn":1,"pt":"GO","pr":7400}</v>
      </c>
    </row>
    <row r="280" spans="1:38">
      <c r="A280">
        <v>28</v>
      </c>
      <c r="B280">
        <v>8</v>
      </c>
      <c r="C280">
        <f t="shared" si="84"/>
        <v>0</v>
      </c>
      <c r="D280">
        <f t="shared" ca="1" si="94"/>
        <v>0.3548681929750348</v>
      </c>
      <c r="E280">
        <f t="shared" ca="1" si="94"/>
        <v>8.3066827790239883E-2</v>
      </c>
      <c r="F280">
        <f t="shared" ca="1" si="94"/>
        <v>0.83696119396678859</v>
      </c>
      <c r="G280">
        <f t="shared" ca="1" si="94"/>
        <v>0.10137386218011535</v>
      </c>
      <c r="H280">
        <f t="shared" ca="1" si="94"/>
        <v>0.2555972293896317</v>
      </c>
      <c r="I280">
        <f t="shared" ca="1" si="94"/>
        <v>0.4645947322967392</v>
      </c>
      <c r="M280" t="str">
        <f t="shared" ca="1" si="85"/>
        <v>삭제</v>
      </c>
      <c r="N280" t="str">
        <f t="shared" ca="1" si="86"/>
        <v>삭제</v>
      </c>
      <c r="O280" t="str">
        <f t="shared" ca="1" si="87"/>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캐릭터",IF(ISERROR(FIND("지정 캐릭터 LBP",$M280)),0,1)),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IF($O280&lt;=15,1,1+($O280-15)^0.5/8)*CHOOSE(MID($N280,7,1)+1,1,1.25,2)*(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t="shared" ca="1" si="88"/>
        <v>0</v>
      </c>
      <c r="AA280" t="str">
        <f t="shared" ca="1" si="89"/>
        <v/>
      </c>
      <c r="AH280" t="str">
        <f t="shared" si="90"/>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IFERROR(VLOOKUP(AC280,[2]ActorTable!$A:$G,MATCH("이름참고",[2]ActorTable!$1:$1,0),0),"캐릭터없음"),
"")))))</f>
        <v/>
      </c>
      <c r="AJ280">
        <v>1</v>
      </c>
      <c r="AK28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L280" t="str">
        <f t="shared" ca="1" si="91"/>
        <v>{"dy":28,"sl":8}</v>
      </c>
    </row>
    <row r="281" spans="1:38">
      <c r="A281">
        <v>28</v>
      </c>
      <c r="B281">
        <v>9</v>
      </c>
      <c r="C281">
        <f t="shared" si="84"/>
        <v>0</v>
      </c>
      <c r="D281">
        <f t="shared" ca="1" si="94"/>
        <v>0.53076130324937276</v>
      </c>
      <c r="E281">
        <f t="shared" ca="1" si="94"/>
        <v>0.36305442924623277</v>
      </c>
      <c r="F281">
        <f t="shared" ca="1" si="94"/>
        <v>0.81053937210432703</v>
      </c>
      <c r="G281">
        <f t="shared" ca="1" si="94"/>
        <v>0.60044136620697064</v>
      </c>
      <c r="H281">
        <f t="shared" ca="1" si="94"/>
        <v>0.98116425967599885</v>
      </c>
      <c r="I281">
        <f t="shared" ca="1" si="94"/>
        <v>0.24943975835507837</v>
      </c>
      <c r="M281" t="str">
        <f t="shared" ca="1" si="85"/>
        <v>삭제</v>
      </c>
      <c r="N281" t="str">
        <f t="shared" ca="1" si="86"/>
        <v>삭제</v>
      </c>
      <c r="O281" t="str">
        <f t="shared" ca="1" si="87"/>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캐릭터",IF(ISERROR(FIND("지정 캐릭터 LBP",$M281)),0,1)),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IF($O281&lt;=15,1,1+($O281-15)^0.5/8)*CHOOSE(MID($N281,7,1)+1,1,1.25,2)*(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t="shared" ca="1" si="88"/>
        <v>0</v>
      </c>
      <c r="AA281" t="str">
        <f t="shared" ca="1" si="89"/>
        <v/>
      </c>
      <c r="AH281" t="str">
        <f t="shared" si="90"/>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IFERROR(VLOOKUP(AC281,[2]ActorTable!$A:$G,MATCH("이름참고",[2]ActorTable!$1:$1,0),0),"캐릭터없음"),
"")))))</f>
        <v/>
      </c>
      <c r="AJ281">
        <v>1</v>
      </c>
      <c r="AK28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L281" t="str">
        <f t="shared" ca="1" si="91"/>
        <v>{"dy":28,"sl":9}</v>
      </c>
    </row>
    <row r="282" spans="1:38">
      <c r="A282">
        <v>29</v>
      </c>
      <c r="B282">
        <v>0</v>
      </c>
      <c r="C282">
        <f t="shared" si="84"/>
        <v>0</v>
      </c>
      <c r="D282">
        <f t="shared" ref="D282:I291" ca="1" si="95">RAND()</f>
        <v>0.84731380690251235</v>
      </c>
      <c r="E282">
        <f t="shared" ca="1" si="95"/>
        <v>7.2640585667529178E-2</v>
      </c>
      <c r="F282">
        <f t="shared" ca="1" si="95"/>
        <v>0.56063869483505768</v>
      </c>
      <c r="G282">
        <f t="shared" ca="1" si="95"/>
        <v>0.42824480677273136</v>
      </c>
      <c r="H282">
        <f t="shared" ca="1" si="95"/>
        <v>0.63334199933391644</v>
      </c>
      <c r="I282">
        <f t="shared" ca="1" si="95"/>
        <v>0.98624504608361485</v>
      </c>
      <c r="M282" t="str">
        <f t="shared" ca="1" si="85"/>
        <v>지정 장비</v>
      </c>
      <c r="N282" t="str">
        <f t="shared" ca="1" si="86"/>
        <v>Equip0202</v>
      </c>
      <c r="O282">
        <f t="shared" ca="1" si="87"/>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캐릭터",IF(ISERROR(FIND("지정 캐릭터 LBP",$M282)),0,1)),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IF($O282&lt;=15,1,1+($O282-15)^0.5/8)*CHOOSE(MID($N282,7,1)+1,1,1.25,2)*(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5</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t="shared" ca="1" si="88"/>
        <v>0</v>
      </c>
      <c r="U282" t="s">
        <v>83</v>
      </c>
      <c r="V282" t="s">
        <v>277</v>
      </c>
      <c r="W282">
        <v>1</v>
      </c>
      <c r="X282" t="s">
        <v>133</v>
      </c>
      <c r="Z282">
        <v>4</v>
      </c>
      <c r="AA282" t="str">
        <f t="shared" ca="1" si="89"/>
        <v>fe</v>
      </c>
      <c r="AB282" t="s">
        <v>83</v>
      </c>
      <c r="AC282" t="s">
        <v>270</v>
      </c>
      <c r="AD282">
        <v>1</v>
      </c>
      <c r="AE282" t="s">
        <v>133</v>
      </c>
      <c r="AG282">
        <v>12</v>
      </c>
      <c r="AH282" t="str">
        <f t="shared" si="90"/>
        <v/>
      </c>
      <c r="AI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IFERROR(VLOOKUP(AC282,[2]ActorTable!$A:$G,MATCH("이름참고",[2]ActorTable!$1:$1,0),0),"캐릭터없음"),
"")))))</f>
        <v>투명한 수정검</v>
      </c>
      <c r="AJ282">
        <v>1</v>
      </c>
      <c r="AK28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L282" t="str">
        <f t="shared" ca="1" si="91"/>
        <v>{"dy":29,"sl":0,"tp":"fe","vl":"Equip5301","cn":1,"pt":"DI","pr":12}</v>
      </c>
    </row>
    <row r="283" spans="1:38">
      <c r="A283">
        <v>29</v>
      </c>
      <c r="B283">
        <v>1</v>
      </c>
      <c r="C283">
        <f t="shared" si="84"/>
        <v>0</v>
      </c>
      <c r="D283">
        <f t="shared" ca="1" si="95"/>
        <v>0.9024120159897574</v>
      </c>
      <c r="E283">
        <f t="shared" ca="1" si="95"/>
        <v>0.9040434236240209</v>
      </c>
      <c r="F283">
        <f t="shared" ca="1" si="95"/>
        <v>0.56706915377968226</v>
      </c>
      <c r="G283">
        <f t="shared" ca="1" si="95"/>
        <v>0.10532245870581769</v>
      </c>
      <c r="H283">
        <f t="shared" ca="1" si="95"/>
        <v>0.8677522349365494</v>
      </c>
      <c r="I283">
        <f t="shared" ca="1" si="95"/>
        <v>0.45621871337800723</v>
      </c>
      <c r="M283" t="str">
        <f t="shared" ca="1" si="85"/>
        <v>지정 장비</v>
      </c>
      <c r="N283" t="str">
        <f t="shared" ca="1" si="86"/>
        <v>Equip8002</v>
      </c>
      <c r="O283">
        <f t="shared" ca="1" si="87"/>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캐릭터",IF(ISERROR(FIND("지정 캐릭터 LBP",$M283)),0,1)),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IF($O283&lt;=15,1,1+($O283-15)^0.5/8)*CHOOSE(MID($N283,7,1)+1,1,1.25,2)*(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5000</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t="shared" ca="1" si="88"/>
        <v>0</v>
      </c>
      <c r="U283" t="s">
        <v>83</v>
      </c>
      <c r="V283" t="s">
        <v>294</v>
      </c>
      <c r="W283">
        <v>1</v>
      </c>
      <c r="X283" t="s">
        <v>133</v>
      </c>
      <c r="Z283">
        <v>11</v>
      </c>
      <c r="AA283" t="str">
        <f t="shared" ca="1" si="89"/>
        <v>fe</v>
      </c>
      <c r="AB283" t="s">
        <v>83</v>
      </c>
      <c r="AC283" t="s">
        <v>204</v>
      </c>
      <c r="AD283">
        <v>1</v>
      </c>
      <c r="AE283" t="s">
        <v>129</v>
      </c>
      <c r="AG283">
        <v>800</v>
      </c>
      <c r="AH283" t="str">
        <f t="shared" si="90"/>
        <v/>
      </c>
      <c r="AI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IFERROR(VLOOKUP(AC283,[2]ActorTable!$A:$G,MATCH("이름참고",[2]ActorTable!$1:$1,0),0),"캐릭터없음"),
"")))))</f>
        <v>얼룩진 도끼</v>
      </c>
      <c r="AJ283">
        <v>1</v>
      </c>
      <c r="AK28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L283" t="str">
        <f t="shared" ca="1" si="91"/>
        <v>{"dy":29,"sl":1,"tp":"fe","vl":"Equip0002","cn":1,"pt":"GO","pr":800}</v>
      </c>
    </row>
    <row r="284" spans="1:38">
      <c r="A284">
        <v>29</v>
      </c>
      <c r="B284">
        <v>2</v>
      </c>
      <c r="C284">
        <f t="shared" si="84"/>
        <v>0</v>
      </c>
      <c r="D284">
        <f t="shared" ca="1" si="95"/>
        <v>0.50370213056094959</v>
      </c>
      <c r="E284">
        <f t="shared" ca="1" si="95"/>
        <v>0.62853302382528631</v>
      </c>
      <c r="F284">
        <f t="shared" ca="1" si="95"/>
        <v>0.68353622621213372</v>
      </c>
      <c r="G284">
        <f t="shared" ca="1" si="95"/>
        <v>0.84512949659388048</v>
      </c>
      <c r="H284">
        <f t="shared" ca="1" si="95"/>
        <v>0.36865458444723653</v>
      </c>
      <c r="I284">
        <f t="shared" ca="1" si="95"/>
        <v>0.61884920873053417</v>
      </c>
      <c r="M284" t="str">
        <f t="shared" ca="1" si="85"/>
        <v>안 지정 캐릭터 PP 영웅등급</v>
      </c>
      <c r="N284">
        <f t="shared" ca="1" si="86"/>
        <v>62853</v>
      </c>
      <c r="O284">
        <f t="shared" ca="1" si="87"/>
        <v>12</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캐릭터",IF(ISERROR(FIND("지정 캐릭터 LBP",$M284)),0,1)),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IF($O284&lt;=15,1,1+($O284-15)^0.5/8)*CHOOSE(MID($N284,7,1)+1,1,1.25,2)*(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1200</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t="shared" ca="1" si="88"/>
        <v>0</v>
      </c>
      <c r="U284" t="s">
        <v>92</v>
      </c>
      <c r="V284">
        <v>80564</v>
      </c>
      <c r="W284">
        <v>13</v>
      </c>
      <c r="X284" t="s">
        <v>129</v>
      </c>
      <c r="Z284">
        <v>1300</v>
      </c>
      <c r="AA284" t="str">
        <f t="shared" ca="1" si="89"/>
        <v>uph</v>
      </c>
      <c r="AB284" t="s">
        <v>92</v>
      </c>
      <c r="AC284">
        <v>10094</v>
      </c>
      <c r="AD284">
        <v>9</v>
      </c>
      <c r="AE284" t="s">
        <v>129</v>
      </c>
      <c r="AG284">
        <v>900</v>
      </c>
      <c r="AH284" t="str">
        <f t="shared" si="90"/>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IFERROR(VLOOKUP(AC284,[2]ActorTable!$A:$G,MATCH("이름참고",[2]ActorTable!$1:$1,0),0),"캐릭터없음"),
"")))))</f>
        <v/>
      </c>
      <c r="AJ284">
        <v>1</v>
      </c>
      <c r="AK28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L284" t="str">
        <f t="shared" ca="1" si="91"/>
        <v>{"dy":29,"sl":2,"tp":"uph","vl":"10094","cn":9,"pt":"GO","pr":900}</v>
      </c>
    </row>
    <row r="285" spans="1:38">
      <c r="A285">
        <v>29</v>
      </c>
      <c r="B285">
        <v>3</v>
      </c>
      <c r="C285">
        <f t="shared" si="84"/>
        <v>0</v>
      </c>
      <c r="D285">
        <f t="shared" ca="1" si="95"/>
        <v>0.68851700865900212</v>
      </c>
      <c r="E285">
        <f t="shared" ca="1" si="95"/>
        <v>0.34648446493829965</v>
      </c>
      <c r="F285">
        <f t="shared" ca="1" si="95"/>
        <v>0.291636151479993</v>
      </c>
      <c r="G285">
        <f t="shared" ca="1" si="95"/>
        <v>0.86584803457332959</v>
      </c>
      <c r="H285">
        <f t="shared" ca="1" si="95"/>
        <v>0.18291362905885067</v>
      </c>
      <c r="I285">
        <f t="shared" ca="1" si="95"/>
        <v>0.99386318971139775</v>
      </c>
      <c r="M285" t="str">
        <f t="shared" ca="1" si="85"/>
        <v>안 지정 캐릭터 PP 일반등급</v>
      </c>
      <c r="N285">
        <f t="shared" ca="1" si="86"/>
        <v>34648</v>
      </c>
      <c r="O285">
        <f t="shared" ca="1" si="87"/>
        <v>11</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캐릭터",IF(ISERROR(FIND("지정 캐릭터 LBP",$M285)),0,1)),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IF($O285&lt;=15,1,1+($O285-15)^0.5/8)*CHOOSE(MID($N285,7,1)+1,1,1.25,2)*(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1100</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t="shared" ca="1" si="88"/>
        <v>0</v>
      </c>
      <c r="U285" t="s">
        <v>93</v>
      </c>
      <c r="V285">
        <v>12239</v>
      </c>
      <c r="W285">
        <v>9</v>
      </c>
      <c r="X285" t="s">
        <v>129</v>
      </c>
      <c r="Z285">
        <v>900</v>
      </c>
      <c r="AA285" t="str">
        <f t="shared" ca="1" si="89"/>
        <v>upn</v>
      </c>
      <c r="AB285" t="s">
        <v>93</v>
      </c>
      <c r="AC285">
        <v>71291</v>
      </c>
      <c r="AD285">
        <v>13</v>
      </c>
      <c r="AE285" t="s">
        <v>129</v>
      </c>
      <c r="AG285">
        <v>1300</v>
      </c>
      <c r="AH285" t="str">
        <f t="shared" si="90"/>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IFERROR(VLOOKUP(AC285,[2]ActorTable!$A:$G,MATCH("이름참고",[2]ActorTable!$1:$1,0),0),"캐릭터없음"),
"")))))</f>
        <v/>
      </c>
      <c r="AJ285">
        <v>1</v>
      </c>
      <c r="AK28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L285" t="str">
        <f t="shared" ca="1" si="91"/>
        <v>{"dy":29,"sl":3,"tp":"upn","vl":"71291","cn":13,"pt":"GO","pr":1300}</v>
      </c>
    </row>
    <row r="286" spans="1:38">
      <c r="A286">
        <v>29</v>
      </c>
      <c r="B286">
        <v>4</v>
      </c>
      <c r="C286">
        <f t="shared" si="84"/>
        <v>0</v>
      </c>
      <c r="D286">
        <f t="shared" ca="1" si="95"/>
        <v>0.85214332037614815</v>
      </c>
      <c r="E286">
        <f t="shared" ca="1" si="95"/>
        <v>0.82899765794891334</v>
      </c>
      <c r="F286">
        <f t="shared" ca="1" si="95"/>
        <v>0.55007524497368676</v>
      </c>
      <c r="G286">
        <f t="shared" ca="1" si="95"/>
        <v>0.74882983398412117</v>
      </c>
      <c r="H286">
        <f t="shared" ca="1" si="95"/>
        <v>0.6647536890899689</v>
      </c>
      <c r="I286">
        <f t="shared" ca="1" si="95"/>
        <v>1.6190751572717654E-2</v>
      </c>
      <c r="M286" t="str">
        <f t="shared" ca="1" si="85"/>
        <v>안 지정 캐릭터 PP 일반등급</v>
      </c>
      <c r="N286">
        <f t="shared" ca="1" si="86"/>
        <v>82899</v>
      </c>
      <c r="O286">
        <f t="shared" ca="1" si="87"/>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캐릭터",IF(ISERROR(FIND("지정 캐릭터 LBP",$M286)),0,1)),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IF($O286&lt;=15,1,1+($O286-15)^0.5/8)*CHOOSE(MID($N286,7,1)+1,1,1.25,2)*(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1300</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t="shared" ca="1" si="88"/>
        <v>0</v>
      </c>
      <c r="U286" t="s">
        <v>93</v>
      </c>
      <c r="V286">
        <v>80039</v>
      </c>
      <c r="W286">
        <v>13</v>
      </c>
      <c r="X286" t="s">
        <v>129</v>
      </c>
      <c r="Z286">
        <v>1300</v>
      </c>
      <c r="AA286" t="str">
        <f t="shared" ca="1" si="89"/>
        <v>upn</v>
      </c>
      <c r="AB286" t="s">
        <v>93</v>
      </c>
      <c r="AC286">
        <v>4931</v>
      </c>
      <c r="AD286">
        <v>9</v>
      </c>
      <c r="AE286" t="s">
        <v>129</v>
      </c>
      <c r="AG286">
        <v>900</v>
      </c>
      <c r="AH286" t="str">
        <f t="shared" si="90"/>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IFERROR(VLOOKUP(AC286,[2]ActorTable!$A:$G,MATCH("이름참고",[2]ActorTable!$1:$1,0),0),"캐릭터없음"),
"")))))</f>
        <v/>
      </c>
      <c r="AJ286">
        <v>1</v>
      </c>
      <c r="AK28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L286" t="str">
        <f t="shared" ca="1" si="91"/>
        <v>{"dy":29,"sl":4,"tp":"upn","vl":"4931","cn":9,"pt":"GO","pr":900}</v>
      </c>
    </row>
    <row r="287" spans="1:38">
      <c r="A287">
        <v>29</v>
      </c>
      <c r="B287">
        <v>5</v>
      </c>
      <c r="C287">
        <f t="shared" si="84"/>
        <v>0</v>
      </c>
      <c r="D287">
        <f t="shared" ca="1" si="95"/>
        <v>0.56224109528039501</v>
      </c>
      <c r="E287">
        <f t="shared" ca="1" si="95"/>
        <v>0.68443056722622309</v>
      </c>
      <c r="F287">
        <f t="shared" ca="1" si="95"/>
        <v>0.83913920003672082</v>
      </c>
      <c r="G287">
        <f t="shared" ca="1" si="95"/>
        <v>0.33117006968352025</v>
      </c>
      <c r="H287">
        <f t="shared" ca="1" si="95"/>
        <v>0.22395086331833913</v>
      </c>
      <c r="I287">
        <f t="shared" ca="1" si="95"/>
        <v>0.84954680576179176</v>
      </c>
      <c r="M287" t="str">
        <f t="shared" ca="1" si="85"/>
        <v>안 지정 캐릭터 PP 영웅등급</v>
      </c>
      <c r="N287">
        <f t="shared" ca="1" si="86"/>
        <v>68443</v>
      </c>
      <c r="O287">
        <f t="shared" ca="1" si="87"/>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캐릭터",IF(ISERROR(FIND("지정 캐릭터 LBP",$M287)),0,1)),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IF($O287&lt;=15,1,1+($O287-15)^0.5/8)*CHOOSE(MID($N287,7,1)+1,1,1.25,2)*(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1300</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t="shared" ca="1" si="88"/>
        <v>0</v>
      </c>
      <c r="U287" t="s">
        <v>93</v>
      </c>
      <c r="V287">
        <v>71792</v>
      </c>
      <c r="W287">
        <v>13</v>
      </c>
      <c r="X287" t="s">
        <v>129</v>
      </c>
      <c r="Z287">
        <v>1300</v>
      </c>
      <c r="AA287" t="str">
        <f t="shared" ca="1" si="89"/>
        <v>fe</v>
      </c>
      <c r="AB287" t="s">
        <v>83</v>
      </c>
      <c r="AC287" t="s">
        <v>202</v>
      </c>
      <c r="AD287">
        <v>1</v>
      </c>
      <c r="AE287" t="s">
        <v>129</v>
      </c>
      <c r="AG287">
        <v>1400</v>
      </c>
      <c r="AH287" t="str">
        <f t="shared" si="90"/>
        <v/>
      </c>
      <c r="AI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IFERROR(VLOOKUP(AC287,[2]ActorTable!$A:$G,MATCH("이름참고",[2]ActorTable!$1:$1,0),0),"캐릭터없음"),
"")))))</f>
        <v>몬스터 세포 보우</v>
      </c>
      <c r="AJ287">
        <v>1</v>
      </c>
      <c r="AK28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L287" t="str">
        <f t="shared" ca="1" si="91"/>
        <v>{"dy":29,"sl":5,"tp":"fe","vl":"Equip2102","cn":1,"pt":"GO","pr":1400}</v>
      </c>
    </row>
    <row r="288" spans="1:38">
      <c r="A288">
        <v>29</v>
      </c>
      <c r="B288">
        <v>6</v>
      </c>
      <c r="C288">
        <f t="shared" si="84"/>
        <v>0</v>
      </c>
      <c r="D288">
        <f t="shared" ca="1" si="95"/>
        <v>0.70319561329994384</v>
      </c>
      <c r="E288">
        <f t="shared" ca="1" si="95"/>
        <v>0.97261853909800133</v>
      </c>
      <c r="F288">
        <f t="shared" ca="1" si="95"/>
        <v>3.8924287467666074E-2</v>
      </c>
      <c r="G288">
        <f t="shared" ca="1" si="95"/>
        <v>0.87076441130099169</v>
      </c>
      <c r="H288">
        <f t="shared" ca="1" si="95"/>
        <v>0.67621993639730804</v>
      </c>
      <c r="I288">
        <f t="shared" ca="1" si="95"/>
        <v>0.97374992341577538</v>
      </c>
      <c r="M288" t="str">
        <f t="shared" ca="1" si="85"/>
        <v>지정 장비</v>
      </c>
      <c r="N288" t="str">
        <f t="shared" ca="1" si="86"/>
        <v>Equip8202</v>
      </c>
      <c r="O288">
        <f t="shared" ca="1" si="87"/>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캐릭터",IF(ISERROR(FIND("지정 캐릭터 LBP",$M288)),0,1)),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IF($O288&lt;=15,1,1+($O288-15)^0.5/8)*CHOOSE(MID($N288,7,1)+1,1,1.25,2)*(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29900</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t="shared" ca="1" si="88"/>
        <v>0</v>
      </c>
      <c r="U288" t="s">
        <v>83</v>
      </c>
      <c r="V288" t="s">
        <v>318</v>
      </c>
      <c r="W288">
        <v>1</v>
      </c>
      <c r="X288" t="s">
        <v>129</v>
      </c>
      <c r="Z288">
        <v>2800</v>
      </c>
      <c r="AA288" t="str">
        <f t="shared" ca="1" si="89"/>
        <v>fe</v>
      </c>
      <c r="AB288" t="s">
        <v>83</v>
      </c>
      <c r="AC288" t="s">
        <v>190</v>
      </c>
      <c r="AD288">
        <v>1</v>
      </c>
      <c r="AE288" t="s">
        <v>129</v>
      </c>
      <c r="AG288">
        <v>3400</v>
      </c>
      <c r="AH288" t="str">
        <f t="shared" si="90"/>
        <v/>
      </c>
      <c r="AI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IFERROR(VLOOKUP(AC288,[2]ActorTable!$A:$G,MATCH("이름참고",[2]ActorTable!$1:$1,0),0),"캐릭터없음"),
"")))))</f>
        <v>버블 블래스터</v>
      </c>
      <c r="AJ288">
        <v>1</v>
      </c>
      <c r="AK28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L288" t="str">
        <f t="shared" ca="1" si="91"/>
        <v>{"dy":29,"sl":6,"tp":"fe","vl":"Equip6102","cn":1,"pt":"GO","pr":3400}</v>
      </c>
    </row>
    <row r="289" spans="1:38">
      <c r="A289">
        <v>29</v>
      </c>
      <c r="B289">
        <v>7</v>
      </c>
      <c r="C289">
        <f t="shared" si="84"/>
        <v>0</v>
      </c>
      <c r="D289">
        <f t="shared" ca="1" si="95"/>
        <v>0.6654889425986753</v>
      </c>
      <c r="E289">
        <f t="shared" ca="1" si="95"/>
        <v>0.86782716089326573</v>
      </c>
      <c r="F289">
        <f t="shared" ca="1" si="95"/>
        <v>0.84193578866336793</v>
      </c>
      <c r="G289">
        <f t="shared" ca="1" si="95"/>
        <v>0.12292866088962984</v>
      </c>
      <c r="H289">
        <f t="shared" ca="1" si="95"/>
        <v>0.66991433594867733</v>
      </c>
      <c r="I289">
        <f t="shared" ca="1" si="95"/>
        <v>0.21987235806235073</v>
      </c>
      <c r="M289" t="str">
        <f t="shared" ca="1" si="85"/>
        <v>지정 장비</v>
      </c>
      <c r="N289" t="str">
        <f t="shared" ca="1" si="86"/>
        <v>Equip8201</v>
      </c>
      <c r="O289">
        <f t="shared" ca="1" si="87"/>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캐릭터",IF(ISERROR(FIND("지정 캐릭터 LBP",$M289)),0,1)),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IF($O289&lt;=15,1,1+($O289-15)^0.5/8)*CHOOSE(MID($N289,7,1)+1,1,1.25,2)*(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37</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t="shared" ca="1" si="88"/>
        <v>0</v>
      </c>
      <c r="U289" t="s">
        <v>83</v>
      </c>
      <c r="V289" t="s">
        <v>196</v>
      </c>
      <c r="W289">
        <v>1</v>
      </c>
      <c r="X289" t="s">
        <v>129</v>
      </c>
      <c r="Z289">
        <v>8300</v>
      </c>
      <c r="AA289" t="str">
        <f t="shared" ca="1" si="89"/>
        <v>fe</v>
      </c>
      <c r="AB289" t="s">
        <v>83</v>
      </c>
      <c r="AC289" t="s">
        <v>293</v>
      </c>
      <c r="AD289">
        <v>1</v>
      </c>
      <c r="AE289" t="s">
        <v>129</v>
      </c>
      <c r="AG289">
        <v>1100</v>
      </c>
      <c r="AH289" t="str">
        <f t="shared" si="90"/>
        <v/>
      </c>
      <c r="AI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IFERROR(VLOOKUP(AC289,[2]ActorTable!$A:$G,MATCH("이름참고",[2]ActorTable!$1:$1,0),0),"캐릭터없음"),
"")))))</f>
        <v>룬 문자 해머</v>
      </c>
      <c r="AJ289">
        <v>1</v>
      </c>
      <c r="AK28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L289" t="str">
        <f t="shared" ca="1" si="91"/>
        <v>{"dy":29,"sl":7,"tp":"fe","vl":"Equip4101","cn":1,"pt":"GO","pr":1100}</v>
      </c>
    </row>
    <row r="290" spans="1:38">
      <c r="A290">
        <v>29</v>
      </c>
      <c r="B290">
        <v>8</v>
      </c>
      <c r="C290">
        <f t="shared" si="84"/>
        <v>0</v>
      </c>
      <c r="D290">
        <f t="shared" ca="1" si="95"/>
        <v>0.41470810536691538</v>
      </c>
      <c r="E290">
        <f t="shared" ca="1" si="95"/>
        <v>0.83122789500579997</v>
      </c>
      <c r="F290">
        <f t="shared" ca="1" si="95"/>
        <v>0.56705344926646595</v>
      </c>
      <c r="G290">
        <f t="shared" ca="1" si="95"/>
        <v>0.10181914523872637</v>
      </c>
      <c r="H290">
        <f t="shared" ca="1" si="95"/>
        <v>0.20052292404170824</v>
      </c>
      <c r="I290">
        <f t="shared" ca="1" si="95"/>
        <v>0.44482946734272955</v>
      </c>
      <c r="M290" t="str">
        <f t="shared" ca="1" si="85"/>
        <v>삭제</v>
      </c>
      <c r="N290" t="str">
        <f t="shared" ca="1" si="86"/>
        <v>삭제</v>
      </c>
      <c r="O290" t="str">
        <f t="shared" ca="1" si="87"/>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캐릭터",IF(ISERROR(FIND("지정 캐릭터 LBP",$M290)),0,1)),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IF($O290&lt;=15,1,1+($O290-15)^0.5/8)*CHOOSE(MID($N290,7,1)+1,1,1.25,2)*(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t="shared" ca="1" si="88"/>
        <v>0</v>
      </c>
      <c r="AA290" t="str">
        <f t="shared" ca="1" si="89"/>
        <v/>
      </c>
      <c r="AH290" t="str">
        <f t="shared" si="90"/>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IFERROR(VLOOKUP(AC290,[2]ActorTable!$A:$G,MATCH("이름참고",[2]ActorTable!$1:$1,0),0),"캐릭터없음"),
"")))))</f>
        <v/>
      </c>
      <c r="AJ290">
        <v>1</v>
      </c>
      <c r="AK29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L290" t="str">
        <f t="shared" ca="1" si="91"/>
        <v>{"dy":29,"sl":8}</v>
      </c>
    </row>
    <row r="291" spans="1:38">
      <c r="A291">
        <v>29</v>
      </c>
      <c r="B291">
        <v>9</v>
      </c>
      <c r="C291">
        <f t="shared" si="84"/>
        <v>0</v>
      </c>
      <c r="D291">
        <f t="shared" ca="1" si="95"/>
        <v>0.5656784149229982</v>
      </c>
      <c r="E291">
        <f t="shared" ca="1" si="95"/>
        <v>0.4819538442620912</v>
      </c>
      <c r="F291">
        <f t="shared" ca="1" si="95"/>
        <v>1.2731334730065047E-4</v>
      </c>
      <c r="G291">
        <f t="shared" ca="1" si="95"/>
        <v>0.77720284148201124</v>
      </c>
      <c r="H291">
        <f t="shared" ca="1" si="95"/>
        <v>0.81196382046637272</v>
      </c>
      <c r="I291">
        <f t="shared" ca="1" si="95"/>
        <v>0.3198079089228022</v>
      </c>
      <c r="M291" t="str">
        <f t="shared" ca="1" si="85"/>
        <v>삭제</v>
      </c>
      <c r="N291" t="str">
        <f t="shared" ca="1" si="86"/>
        <v>삭제</v>
      </c>
      <c r="O291" t="str">
        <f t="shared" ca="1" si="87"/>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캐릭터",IF(ISERROR(FIND("지정 캐릭터 LBP",$M291)),0,1)),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IF($O291&lt;=15,1,1+($O291-15)^0.5/8)*CHOOSE(MID($N291,7,1)+1,1,1.25,2)*(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t="shared" ca="1" si="88"/>
        <v>0</v>
      </c>
      <c r="AA291" t="str">
        <f t="shared" ca="1" si="89"/>
        <v/>
      </c>
      <c r="AH291" t="str">
        <f t="shared" si="90"/>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IFERROR(VLOOKUP(AC291,[2]ActorTable!$A:$G,MATCH("이름참고",[2]ActorTable!$1:$1,0),0),"캐릭터없음"),
"")))))</f>
        <v/>
      </c>
      <c r="AJ291">
        <v>1</v>
      </c>
      <c r="AK29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L291" t="str">
        <f t="shared" ca="1" si="91"/>
        <v>{"dy":29,"sl":9}</v>
      </c>
    </row>
    <row r="292" spans="1:38">
      <c r="A292">
        <v>30</v>
      </c>
      <c r="B292">
        <v>0</v>
      </c>
      <c r="C292">
        <f t="shared" si="84"/>
        <v>0</v>
      </c>
      <c r="D292">
        <f t="shared" ref="D292:I301" ca="1" si="96">RAND()</f>
        <v>0.84993007231990292</v>
      </c>
      <c r="E292">
        <f t="shared" ca="1" si="96"/>
        <v>0.76203584495719323</v>
      </c>
      <c r="F292">
        <f t="shared" ca="1" si="96"/>
        <v>0.82380972404806729</v>
      </c>
      <c r="G292">
        <f t="shared" ca="1" si="96"/>
        <v>0.34300004243036031</v>
      </c>
      <c r="H292">
        <f t="shared" ca="1" si="96"/>
        <v>2.518811295789869E-2</v>
      </c>
      <c r="I292">
        <f t="shared" ca="1" si="96"/>
        <v>0.87725024244718353</v>
      </c>
      <c r="M292" t="str">
        <f t="shared" ca="1" si="85"/>
        <v>지정 장비</v>
      </c>
      <c r="N292" t="str">
        <f t="shared" ca="1" si="86"/>
        <v>Equip6302</v>
      </c>
      <c r="O292">
        <f t="shared" ca="1" si="87"/>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캐릭터",IF(ISERROR(FIND("지정 캐릭터 LBP",$M292)),0,1)),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IF($O292&lt;=15,1,1+($O292-15)^0.5/8)*CHOOSE(MID($N292,7,1)+1,1,1.25,2)*(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37</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t="shared" ca="1" si="88"/>
        <v>0</v>
      </c>
      <c r="U292" t="s">
        <v>83</v>
      </c>
      <c r="V292" t="s">
        <v>221</v>
      </c>
      <c r="W292">
        <v>1</v>
      </c>
      <c r="X292" t="s">
        <v>129</v>
      </c>
      <c r="Z292">
        <v>3600</v>
      </c>
      <c r="AA292" t="str">
        <f t="shared" ca="1" si="89"/>
        <v>fe</v>
      </c>
      <c r="AB292" t="s">
        <v>83</v>
      </c>
      <c r="AC292" t="s">
        <v>213</v>
      </c>
      <c r="AD292">
        <v>1</v>
      </c>
      <c r="AE292" t="s">
        <v>129</v>
      </c>
      <c r="AG292">
        <v>700</v>
      </c>
      <c r="AH292" t="str">
        <f t="shared" si="90"/>
        <v/>
      </c>
      <c r="AI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IFERROR(VLOOKUP(AC292,[2]ActorTable!$A:$G,MATCH("이름참고",[2]ActorTable!$1:$1,0),0),"캐릭터없음"),
"")))))</f>
        <v>스타일 액스</v>
      </c>
      <c r="AJ292">
        <v>1</v>
      </c>
      <c r="AK29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L292" t="str">
        <f t="shared" ca="1" si="91"/>
        <v>{"dy":30,"sl":0,"tp":"fe","vl":"Equip0001","cn":1,"pt":"GO","pr":700}</v>
      </c>
    </row>
    <row r="293" spans="1:38">
      <c r="A293">
        <v>30</v>
      </c>
      <c r="B293">
        <v>1</v>
      </c>
      <c r="C293">
        <f t="shared" si="84"/>
        <v>0</v>
      </c>
      <c r="D293">
        <f t="shared" ca="1" si="96"/>
        <v>0.3770035888008012</v>
      </c>
      <c r="E293">
        <f t="shared" ca="1" si="96"/>
        <v>0.13168944790023351</v>
      </c>
      <c r="F293">
        <f t="shared" ca="1" si="96"/>
        <v>0.57324113265184251</v>
      </c>
      <c r="G293">
        <f t="shared" ca="1" si="96"/>
        <v>0.23425433903681203</v>
      </c>
      <c r="H293">
        <f t="shared" ca="1" si="96"/>
        <v>0.83317590467642011</v>
      </c>
      <c r="I293">
        <f t="shared" ca="1" si="96"/>
        <v>0.96503876654943455</v>
      </c>
      <c r="M293" t="str">
        <f t="shared" ca="1" si="85"/>
        <v>지정 장비</v>
      </c>
      <c r="N293" t="str">
        <f t="shared" ca="1" si="86"/>
        <v>Equip1002</v>
      </c>
      <c r="O293">
        <f t="shared" ca="1" si="87"/>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캐릭터",IF(ISERROR(FIND("지정 캐릭터 LBP",$M293)),0,1)),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IF($O293&lt;=15,1,1+($O293-15)^0.5/8)*CHOOSE(MID($N293,7,1)+1,1,1.25,2)*(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900</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t="shared" ca="1" si="88"/>
        <v>0</v>
      </c>
      <c r="U293" t="s">
        <v>83</v>
      </c>
      <c r="V293" t="s">
        <v>202</v>
      </c>
      <c r="W293">
        <v>1</v>
      </c>
      <c r="X293" t="s">
        <v>129</v>
      </c>
      <c r="Z293">
        <v>1000</v>
      </c>
      <c r="AA293" t="str">
        <f t="shared" ca="1" si="89"/>
        <v>fe</v>
      </c>
      <c r="AB293" t="s">
        <v>83</v>
      </c>
      <c r="AC293" t="s">
        <v>286</v>
      </c>
      <c r="AD293">
        <v>1</v>
      </c>
      <c r="AE293" t="s">
        <v>129</v>
      </c>
      <c r="AG293">
        <v>1800</v>
      </c>
      <c r="AH293" t="str">
        <f t="shared" si="90"/>
        <v/>
      </c>
      <c r="AI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IFERROR(VLOOKUP(AC293,[2]ActorTable!$A:$G,MATCH("이름참고",[2]ActorTable!$1:$1,0),0),"캐릭터없음"),
"")))))</f>
        <v>SMG28</v>
      </c>
      <c r="AJ293">
        <v>1</v>
      </c>
      <c r="AK29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L293" t="str">
        <f t="shared" ca="1" si="91"/>
        <v>{"dy":30,"sl":1,"tp":"fe","vl":"Equip6002","cn":1,"pt":"GO","pr":1800}</v>
      </c>
    </row>
    <row r="294" spans="1:38">
      <c r="A294">
        <v>30</v>
      </c>
      <c r="B294">
        <v>2</v>
      </c>
      <c r="C294">
        <f t="shared" si="84"/>
        <v>0</v>
      </c>
      <c r="D294">
        <f t="shared" ca="1" si="96"/>
        <v>0.87736850256199461</v>
      </c>
      <c r="E294">
        <f t="shared" ca="1" si="96"/>
        <v>0.91401389962903545</v>
      </c>
      <c r="F294">
        <f t="shared" ca="1" si="96"/>
        <v>0.40305755774007623</v>
      </c>
      <c r="G294">
        <f t="shared" ca="1" si="96"/>
        <v>0.40767795649243121</v>
      </c>
      <c r="H294">
        <f t="shared" ca="1" si="96"/>
        <v>0.98397876751881275</v>
      </c>
      <c r="I294">
        <f t="shared" ca="1" si="96"/>
        <v>0.38623021779423738</v>
      </c>
      <c r="M294" t="str">
        <f t="shared" ca="1" si="85"/>
        <v>안 지정 캐릭터 PP 영웅등급</v>
      </c>
      <c r="N294">
        <f t="shared" ca="1" si="86"/>
        <v>91401</v>
      </c>
      <c r="O294">
        <f t="shared" ca="1" si="87"/>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캐릭터",IF(ISERROR(FIND("지정 캐릭터 LBP",$M294)),0,1)),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IF($O294&lt;=15,1,1+($O294-15)^0.5/8)*CHOOSE(MID($N294,7,1)+1,1,1.25,2)*(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1400</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t="shared" ca="1" si="88"/>
        <v>0</v>
      </c>
      <c r="U294" t="s">
        <v>92</v>
      </c>
      <c r="V294">
        <v>49002</v>
      </c>
      <c r="W294">
        <v>11</v>
      </c>
      <c r="X294" t="s">
        <v>129</v>
      </c>
      <c r="Z294">
        <v>1100</v>
      </c>
      <c r="AA294" t="str">
        <f t="shared" ca="1" si="89"/>
        <v>uph</v>
      </c>
      <c r="AB294" t="s">
        <v>92</v>
      </c>
      <c r="AC294">
        <v>4121</v>
      </c>
      <c r="AD294">
        <v>9</v>
      </c>
      <c r="AE294" t="s">
        <v>129</v>
      </c>
      <c r="AG294">
        <v>900</v>
      </c>
      <c r="AH294" t="str">
        <f t="shared" si="90"/>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IFERROR(VLOOKUP(AC294,[2]ActorTable!$A:$G,MATCH("이름참고",[2]ActorTable!$1:$1,0),0),"캐릭터없음"),
"")))))</f>
        <v/>
      </c>
      <c r="AJ294">
        <v>1</v>
      </c>
      <c r="AK29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L294" t="str">
        <f t="shared" ca="1" si="91"/>
        <v>{"dy":30,"sl":2,"tp":"uph","vl":"4121","cn":9,"pt":"GO","pr":900}</v>
      </c>
    </row>
    <row r="295" spans="1:38">
      <c r="A295">
        <v>30</v>
      </c>
      <c r="B295">
        <v>3</v>
      </c>
      <c r="C295">
        <f t="shared" si="84"/>
        <v>0</v>
      </c>
      <c r="D295">
        <f t="shared" ca="1" si="96"/>
        <v>8.7967075745700729E-3</v>
      </c>
      <c r="E295">
        <f t="shared" ca="1" si="96"/>
        <v>0.1042136489965878</v>
      </c>
      <c r="F295">
        <f t="shared" ca="1" si="96"/>
        <v>0.98067085150491395</v>
      </c>
      <c r="G295">
        <f t="shared" ca="1" si="96"/>
        <v>0.94043082746438411</v>
      </c>
      <c r="H295">
        <f t="shared" ca="1" si="96"/>
        <v>6.0142769741075908E-2</v>
      </c>
      <c r="I295">
        <f t="shared" ca="1" si="96"/>
        <v>0.48389223225276912</v>
      </c>
      <c r="M295" t="str">
        <f t="shared" ca="1" si="85"/>
        <v>안 지정 캐릭터 PP 영웅등급</v>
      </c>
      <c r="N295">
        <f t="shared" ca="1" si="86"/>
        <v>10421</v>
      </c>
      <c r="O295">
        <f t="shared" ca="1" si="87"/>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캐릭터",IF(ISERROR(FIND("지정 캐릭터 LBP",$M295)),0,1)),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IF($O295&lt;=15,1,1+($O295-15)^0.5/8)*CHOOSE(MID($N295,7,1)+1,1,1.25,2)*(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900</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t="shared" ca="1" si="88"/>
        <v>0</v>
      </c>
      <c r="U295" t="s">
        <v>93</v>
      </c>
      <c r="V295">
        <v>73097</v>
      </c>
      <c r="W295">
        <v>13</v>
      </c>
      <c r="X295" t="s">
        <v>129</v>
      </c>
      <c r="Z295">
        <v>1300</v>
      </c>
      <c r="AA295" t="str">
        <f t="shared" ca="1" si="89"/>
        <v>upn</v>
      </c>
      <c r="AB295" t="s">
        <v>93</v>
      </c>
      <c r="AC295">
        <v>26429</v>
      </c>
      <c r="AD295">
        <v>10</v>
      </c>
      <c r="AE295" t="s">
        <v>129</v>
      </c>
      <c r="AG295">
        <v>1000</v>
      </c>
      <c r="AH295" t="str">
        <f t="shared" si="90"/>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IFERROR(VLOOKUP(AC295,[2]ActorTable!$A:$G,MATCH("이름참고",[2]ActorTable!$1:$1,0),0),"캐릭터없음"),
"")))))</f>
        <v/>
      </c>
      <c r="AJ295">
        <v>1</v>
      </c>
      <c r="AK29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L295" t="str">
        <f t="shared" ca="1" si="91"/>
        <v>{"dy":30,"sl":3,"tp":"upn","vl":"26429","cn":10,"pt":"GO","pr":1000}</v>
      </c>
    </row>
    <row r="296" spans="1:38">
      <c r="A296">
        <v>30</v>
      </c>
      <c r="B296">
        <v>4</v>
      </c>
      <c r="C296">
        <f t="shared" si="84"/>
        <v>0</v>
      </c>
      <c r="D296">
        <f t="shared" ca="1" si="96"/>
        <v>0.52257295390048575</v>
      </c>
      <c r="E296">
        <f t="shared" ca="1" si="96"/>
        <v>0.8851638612229229</v>
      </c>
      <c r="F296">
        <f t="shared" ca="1" si="96"/>
        <v>0.59056926473834348</v>
      </c>
      <c r="G296">
        <f t="shared" ca="1" si="96"/>
        <v>4.2637883410714617E-2</v>
      </c>
      <c r="H296">
        <f t="shared" ca="1" si="96"/>
        <v>0.10192844190688344</v>
      </c>
      <c r="I296">
        <f t="shared" ca="1" si="96"/>
        <v>0.82158342884562308</v>
      </c>
      <c r="M296" t="str">
        <f t="shared" ca="1" si="85"/>
        <v>안 지정 캐릭터 PP 일반등급</v>
      </c>
      <c r="N296">
        <f t="shared" ca="1" si="86"/>
        <v>88516</v>
      </c>
      <c r="O296">
        <f t="shared" ca="1" si="87"/>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캐릭터",IF(ISERROR(FIND("지정 캐릭터 LBP",$M296)),0,1)),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IF($O296&lt;=15,1,1+($O296-15)^0.5/8)*CHOOSE(MID($N296,7,1)+1,1,1.25,2)*(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1400</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t="shared" ca="1" si="88"/>
        <v>0</v>
      </c>
      <c r="U296" t="s">
        <v>93</v>
      </c>
      <c r="V296">
        <v>77217</v>
      </c>
      <c r="W296">
        <v>13</v>
      </c>
      <c r="X296" t="s">
        <v>129</v>
      </c>
      <c r="Z296">
        <v>1300</v>
      </c>
      <c r="AA296" t="str">
        <f t="shared" ca="1" si="89"/>
        <v>upn</v>
      </c>
      <c r="AB296" t="s">
        <v>93</v>
      </c>
      <c r="AC296">
        <v>62625</v>
      </c>
      <c r="AD296">
        <v>12</v>
      </c>
      <c r="AE296" t="s">
        <v>129</v>
      </c>
      <c r="AG296">
        <v>1200</v>
      </c>
      <c r="AH296" t="str">
        <f t="shared" si="90"/>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IFERROR(VLOOKUP(AC296,[2]ActorTable!$A:$G,MATCH("이름참고",[2]ActorTable!$1:$1,0),0),"캐릭터없음"),
"")))))</f>
        <v/>
      </c>
      <c r="AJ296">
        <v>1</v>
      </c>
      <c r="AK29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L296" t="str">
        <f t="shared" ca="1" si="91"/>
        <v>{"dy":30,"sl":4,"tp":"upn","vl":"62625","cn":12,"pt":"GO","pr":1200}</v>
      </c>
    </row>
    <row r="297" spans="1:38">
      <c r="A297">
        <v>30</v>
      </c>
      <c r="B297">
        <v>5</v>
      </c>
      <c r="C297">
        <f t="shared" si="84"/>
        <v>0</v>
      </c>
      <c r="D297">
        <f t="shared" ca="1" si="96"/>
        <v>0.68934292112010043</v>
      </c>
      <c r="E297">
        <f t="shared" ca="1" si="96"/>
        <v>0.62253346300302825</v>
      </c>
      <c r="F297">
        <f t="shared" ca="1" si="96"/>
        <v>0.27319577752572577</v>
      </c>
      <c r="G297">
        <f t="shared" ca="1" si="96"/>
        <v>0.46617796473115625</v>
      </c>
      <c r="H297">
        <f t="shared" ca="1" si="96"/>
        <v>0.68888467009247678</v>
      </c>
      <c r="I297">
        <f t="shared" ca="1" si="96"/>
        <v>0.18231006328239807</v>
      </c>
      <c r="M297" t="str">
        <f t="shared" ca="1" si="85"/>
        <v>안 지정 캐릭터 PP 영웅등급</v>
      </c>
      <c r="N297">
        <f t="shared" ca="1" si="86"/>
        <v>62253</v>
      </c>
      <c r="O297">
        <f t="shared" ca="1" si="87"/>
        <v>12</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캐릭터",IF(ISERROR(FIND("지정 캐릭터 LBP",$M297)),0,1)),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IF($O297&lt;=15,1,1+($O297-15)^0.5/8)*CHOOSE(MID($N297,7,1)+1,1,1.25,2)*(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1200</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t="shared" ca="1" si="88"/>
        <v>0</v>
      </c>
      <c r="U297" t="s">
        <v>83</v>
      </c>
      <c r="V297" t="s">
        <v>206</v>
      </c>
      <c r="W297">
        <v>1</v>
      </c>
      <c r="X297" t="s">
        <v>129</v>
      </c>
      <c r="Z297">
        <v>8000</v>
      </c>
      <c r="AA297" t="str">
        <f t="shared" ca="1" si="89"/>
        <v>upn</v>
      </c>
      <c r="AB297" t="s">
        <v>93</v>
      </c>
      <c r="AC297">
        <v>22920</v>
      </c>
      <c r="AD297">
        <v>10</v>
      </c>
      <c r="AE297" t="s">
        <v>129</v>
      </c>
      <c r="AG297">
        <v>1000</v>
      </c>
      <c r="AH297" t="str">
        <f t="shared" si="90"/>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IFERROR(VLOOKUP(AC297,[2]ActorTable!$A:$G,MATCH("이름참고",[2]ActorTable!$1:$1,0),0),"캐릭터없음"),
"")))))</f>
        <v/>
      </c>
      <c r="AJ297">
        <v>1</v>
      </c>
      <c r="AK29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L297" t="str">
        <f t="shared" ca="1" si="91"/>
        <v>{"dy":30,"sl":5,"tp":"upn","vl":"22920","cn":10,"pt":"GO","pr":1000}</v>
      </c>
    </row>
    <row r="298" spans="1:38">
      <c r="A298">
        <v>30</v>
      </c>
      <c r="B298">
        <v>6</v>
      </c>
      <c r="C298">
        <f t="shared" si="84"/>
        <v>0</v>
      </c>
      <c r="D298">
        <f t="shared" ca="1" si="96"/>
        <v>0.50545890842503194</v>
      </c>
      <c r="E298">
        <f t="shared" ca="1" si="96"/>
        <v>0.23015637288556845</v>
      </c>
      <c r="F298">
        <f t="shared" ca="1" si="96"/>
        <v>3.993103073833093E-2</v>
      </c>
      <c r="G298">
        <f t="shared" ca="1" si="96"/>
        <v>8.7867846328578803E-2</v>
      </c>
      <c r="H298">
        <f t="shared" ca="1" si="96"/>
        <v>0.71386753455897956</v>
      </c>
      <c r="I298">
        <f t="shared" ca="1" si="96"/>
        <v>0.35206101124692668</v>
      </c>
      <c r="M298" t="str">
        <f t="shared" ca="1" si="85"/>
        <v>지정 장비</v>
      </c>
      <c r="N298" t="str">
        <f t="shared" ca="1" si="86"/>
        <v>Equip2302</v>
      </c>
      <c r="O298">
        <f t="shared" ca="1" si="87"/>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캐릭터",IF(ISERROR(FIND("지정 캐릭터 LBP",$M298)),0,1)),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IF($O298&lt;=15,1,1+($O298-15)^0.5/8)*CHOOSE(MID($N298,7,1)+1,1,1.25,2)*(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11</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t="shared" ca="1" si="88"/>
        <v>0</v>
      </c>
      <c r="U298" t="s">
        <v>83</v>
      </c>
      <c r="V298" t="s">
        <v>117</v>
      </c>
      <c r="W298">
        <v>1</v>
      </c>
      <c r="X298" t="s">
        <v>129</v>
      </c>
      <c r="Z298">
        <v>1500</v>
      </c>
      <c r="AA298" t="str">
        <f t="shared" ca="1" si="89"/>
        <v>fe</v>
      </c>
      <c r="AB298" t="s">
        <v>83</v>
      </c>
      <c r="AC298" t="s">
        <v>284</v>
      </c>
      <c r="AD298">
        <v>1</v>
      </c>
      <c r="AE298" t="s">
        <v>129</v>
      </c>
      <c r="AG298">
        <v>3200</v>
      </c>
      <c r="AH298" t="str">
        <f t="shared" si="90"/>
        <v/>
      </c>
      <c r="AI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IFERROR(VLOOKUP(AC298,[2]ActorTable!$A:$G,MATCH("이름참고",[2]ActorTable!$1:$1,0),0),"캐릭터없음"),
"")))))</f>
        <v>용력의 방패</v>
      </c>
      <c r="AJ298">
        <v>1</v>
      </c>
      <c r="AK29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L298" t="str">
        <f t="shared" ca="1" si="91"/>
        <v>{"dy":30,"sl":6,"tp":"fe","vl":"Equip7101","cn":1,"pt":"GO","pr":3200}</v>
      </c>
    </row>
    <row r="299" spans="1:38">
      <c r="A299">
        <v>30</v>
      </c>
      <c r="B299">
        <v>7</v>
      </c>
      <c r="C299">
        <f t="shared" si="84"/>
        <v>0</v>
      </c>
      <c r="D299">
        <f t="shared" ca="1" si="96"/>
        <v>0.70026330939528991</v>
      </c>
      <c r="E299">
        <f t="shared" ca="1" si="96"/>
        <v>0.88628620576073802</v>
      </c>
      <c r="F299">
        <f t="shared" ca="1" si="96"/>
        <v>0.26728658016758344</v>
      </c>
      <c r="G299">
        <f t="shared" ca="1" si="96"/>
        <v>0.23188906041123669</v>
      </c>
      <c r="H299">
        <f t="shared" ca="1" si="96"/>
        <v>0.22284340760168186</v>
      </c>
      <c r="I299">
        <f t="shared" ca="1" si="96"/>
        <v>0.19537366251493604</v>
      </c>
      <c r="M299" t="str">
        <f t="shared" ca="1" si="85"/>
        <v>지정 장비</v>
      </c>
      <c r="N299" t="str">
        <f t="shared" ca="1" si="86"/>
        <v>Equip8202</v>
      </c>
      <c r="O299">
        <f t="shared" ca="1" si="87"/>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캐릭터",IF(ISERROR(FIND("지정 캐릭터 LBP",$M299)),0,1)),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IF($O299&lt;=15,1,1+($O299-15)^0.5/8)*CHOOSE(MID($N299,7,1)+1,1,1.25,2)*(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37</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t="shared" ca="1" si="88"/>
        <v>0</v>
      </c>
      <c r="U299" t="s">
        <v>83</v>
      </c>
      <c r="V299" t="s">
        <v>187</v>
      </c>
      <c r="W299">
        <v>1</v>
      </c>
      <c r="X299" t="s">
        <v>133</v>
      </c>
      <c r="Z299">
        <v>43</v>
      </c>
      <c r="AA299" t="str">
        <f t="shared" ca="1" si="89"/>
        <v>fe</v>
      </c>
      <c r="AB299" t="s">
        <v>83</v>
      </c>
      <c r="AC299" t="s">
        <v>187</v>
      </c>
      <c r="AD299">
        <v>1</v>
      </c>
      <c r="AE299" t="s">
        <v>129</v>
      </c>
      <c r="AG299">
        <v>29800</v>
      </c>
      <c r="AH299" t="str">
        <f t="shared" si="90"/>
        <v/>
      </c>
      <c r="AI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IFERROR(VLOOKUP(AC299,[2]ActorTable!$A:$G,MATCH("이름참고",[2]ActorTable!$1:$1,0),0),"캐릭터없음"),
"")))))</f>
        <v>붉은 보석 대검</v>
      </c>
      <c r="AJ299">
        <v>1</v>
      </c>
      <c r="AK29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L299" t="str">
        <f t="shared" ca="1" si="91"/>
        <v>{"dy":30,"sl":7,"tp":"fe","vl":"Equip8201","cn":1,"pt":"GO","pr":29800}</v>
      </c>
    </row>
    <row r="300" spans="1:38">
      <c r="A300">
        <v>30</v>
      </c>
      <c r="B300">
        <v>8</v>
      </c>
      <c r="C300">
        <f t="shared" si="84"/>
        <v>0</v>
      </c>
      <c r="D300">
        <f t="shared" ca="1" si="96"/>
        <v>0.71831123763918248</v>
      </c>
      <c r="E300">
        <f t="shared" ca="1" si="96"/>
        <v>0.95422458755034323</v>
      </c>
      <c r="F300">
        <f t="shared" ca="1" si="96"/>
        <v>0.7524351584001101</v>
      </c>
      <c r="G300">
        <f t="shared" ca="1" si="96"/>
        <v>0.83224908065237535</v>
      </c>
      <c r="H300">
        <f t="shared" ca="1" si="96"/>
        <v>0.18766356005688389</v>
      </c>
      <c r="I300">
        <f t="shared" ca="1" si="96"/>
        <v>0.74302243582261762</v>
      </c>
      <c r="M300" t="str">
        <f t="shared" ca="1" si="85"/>
        <v>삭제</v>
      </c>
      <c r="N300" t="str">
        <f t="shared" ca="1" si="86"/>
        <v>삭제</v>
      </c>
      <c r="O300" t="str">
        <f t="shared" ca="1" si="87"/>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캐릭터",IF(ISERROR(FIND("지정 캐릭터 LBP",$M300)),0,1)),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IF($O300&lt;=15,1,1+($O300-15)^0.5/8)*CHOOSE(MID($N300,7,1)+1,1,1.25,2)*(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t="shared" ca="1" si="88"/>
        <v>0</v>
      </c>
      <c r="AA300" t="str">
        <f t="shared" ca="1" si="89"/>
        <v/>
      </c>
      <c r="AH300" t="str">
        <f t="shared" si="90"/>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IFERROR(VLOOKUP(AC300,[2]ActorTable!$A:$G,MATCH("이름참고",[2]ActorTable!$1:$1,0),0),"캐릭터없음"),
"")))))</f>
        <v/>
      </c>
      <c r="AJ300">
        <v>1</v>
      </c>
      <c r="AK30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L300" t="str">
        <f t="shared" ca="1" si="91"/>
        <v>{"dy":30,"sl":8}</v>
      </c>
    </row>
    <row r="301" spans="1:38">
      <c r="A301">
        <v>30</v>
      </c>
      <c r="B301">
        <v>9</v>
      </c>
      <c r="C301">
        <f t="shared" si="84"/>
        <v>0</v>
      </c>
      <c r="D301">
        <f t="shared" ca="1" si="96"/>
        <v>0.2102688949446454</v>
      </c>
      <c r="E301">
        <f t="shared" ca="1" si="96"/>
        <v>0.97015510277217287</v>
      </c>
      <c r="F301">
        <f t="shared" ca="1" si="96"/>
        <v>0.50936859075062368</v>
      </c>
      <c r="G301">
        <f t="shared" ca="1" si="96"/>
        <v>0.73455756517841508</v>
      </c>
      <c r="H301">
        <f t="shared" ca="1" si="96"/>
        <v>0.74091060171422063</v>
      </c>
      <c r="I301">
        <f t="shared" ca="1" si="96"/>
        <v>0.89488660395488506</v>
      </c>
      <c r="M301" t="str">
        <f t="shared" ca="1" si="85"/>
        <v>삭제</v>
      </c>
      <c r="N301" t="str">
        <f t="shared" ca="1" si="86"/>
        <v>삭제</v>
      </c>
      <c r="O301" t="str">
        <f t="shared" ca="1" si="87"/>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캐릭터",IF(ISERROR(FIND("지정 캐릭터 LBP",$M301)),0,1)),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IF($O301&lt;=15,1,1+($O301-15)^0.5/8)*CHOOSE(MID($N301,7,1)+1,1,1.25,2)*(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t="shared" ca="1" si="88"/>
        <v>0</v>
      </c>
      <c r="AA301" t="str">
        <f t="shared" ca="1" si="89"/>
        <v/>
      </c>
      <c r="AH301" t="str">
        <f t="shared" si="90"/>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IFERROR(VLOOKUP(AC301,[2]ActorTable!$A:$G,MATCH("이름참고",[2]ActorTable!$1:$1,0),0),"캐릭터없음"),
"")))))</f>
        <v/>
      </c>
      <c r="AJ301">
        <v>1</v>
      </c>
      <c r="AK30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L301" t="str">
        <f t="shared" ca="1" si="91"/>
        <v>{"dy":30,"sl":9}</v>
      </c>
    </row>
    <row r="302" spans="1:38">
      <c r="A302">
        <v>31</v>
      </c>
      <c r="B302">
        <v>0</v>
      </c>
      <c r="C302">
        <f t="shared" si="84"/>
        <v>0</v>
      </c>
      <c r="D302">
        <f t="shared" ref="D302:I311" ca="1" si="97">RAND()</f>
        <v>3.8256117982294779E-2</v>
      </c>
      <c r="E302">
        <f t="shared" ca="1" si="97"/>
        <v>0.49143881801348521</v>
      </c>
      <c r="F302">
        <f t="shared" ca="1" si="97"/>
        <v>0.25910501902465555</v>
      </c>
      <c r="G302">
        <f t="shared" ca="1" si="97"/>
        <v>0.12393775911266114</v>
      </c>
      <c r="H302">
        <f t="shared" ca="1" si="97"/>
        <v>0.3615794724504825</v>
      </c>
      <c r="I302">
        <f t="shared" ca="1" si="97"/>
        <v>0.45065104305659986</v>
      </c>
      <c r="M302" t="str">
        <f t="shared" ca="1" si="85"/>
        <v>지정 장비</v>
      </c>
      <c r="N302" t="str">
        <f t="shared" ca="1" si="86"/>
        <v>Equip4102</v>
      </c>
      <c r="O302">
        <f t="shared" ca="1" si="87"/>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캐릭터",IF(ISERROR(FIND("지정 캐릭터 LBP",$M302)),0,1)),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IF($O302&lt;=15,1,1+($O302-15)^0.5/8)*CHOOSE(MID($N302,7,1)+1,1,1.25,2)*(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1200</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t="shared" ca="1" si="88"/>
        <v>0</v>
      </c>
      <c r="U302" t="s">
        <v>83</v>
      </c>
      <c r="V302" t="s">
        <v>269</v>
      </c>
      <c r="W302">
        <v>1</v>
      </c>
      <c r="X302" t="s">
        <v>129</v>
      </c>
      <c r="Z302">
        <v>7500</v>
      </c>
      <c r="AA302" t="str">
        <f t="shared" ca="1" si="89"/>
        <v>bn</v>
      </c>
      <c r="AB302" t="s">
        <v>84</v>
      </c>
      <c r="AD302">
        <v>1</v>
      </c>
      <c r="AE302" t="s">
        <v>133</v>
      </c>
      <c r="AG302">
        <v>29</v>
      </c>
      <c r="AH302" t="str">
        <f t="shared" si="90"/>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IFERROR(VLOOKUP(AC302,[2]ActorTable!$A:$G,MATCH("이름참고",[2]ActorTable!$1:$1,0),0),"캐릭터없음"),
"")))))</f>
        <v/>
      </c>
      <c r="AJ302">
        <v>1</v>
      </c>
      <c r="AK30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L302" t="str">
        <f t="shared" ca="1" si="91"/>
        <v>{"dy":31,"sl":0,"tp":"bn","cn":1,"pt":"DI","pr":29}</v>
      </c>
    </row>
    <row r="303" spans="1:38">
      <c r="A303">
        <v>31</v>
      </c>
      <c r="B303">
        <v>1</v>
      </c>
      <c r="C303">
        <f t="shared" si="84"/>
        <v>0</v>
      </c>
      <c r="D303">
        <f t="shared" ca="1" si="97"/>
        <v>0.84638753832062241</v>
      </c>
      <c r="E303">
        <f t="shared" ca="1" si="97"/>
        <v>0.40606014656772793</v>
      </c>
      <c r="F303">
        <f t="shared" ca="1" si="97"/>
        <v>0.19533670423878102</v>
      </c>
      <c r="G303">
        <f t="shared" ca="1" si="97"/>
        <v>0.78337186862918751</v>
      </c>
      <c r="H303">
        <f t="shared" ca="1" si="97"/>
        <v>0.48094589401655374</v>
      </c>
      <c r="I303">
        <f t="shared" ca="1" si="97"/>
        <v>0.27496110285259401</v>
      </c>
      <c r="M303" t="str">
        <f t="shared" ca="1" si="85"/>
        <v>지정 장비</v>
      </c>
      <c r="N303" t="str">
        <f t="shared" ca="1" si="86"/>
        <v>Equip3202</v>
      </c>
      <c r="O303">
        <f t="shared" ca="1" si="87"/>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캐릭터",IF(ISERROR(FIND("지정 캐릭터 LBP",$M303)),0,1)),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IF($O303&lt;=15,1,1+($O303-15)^0.5/8)*CHOOSE(MID($N303,7,1)+1,1,1.25,2)*(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2800</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t="shared" ca="1" si="88"/>
        <v>0</v>
      </c>
      <c r="U303" t="s">
        <v>83</v>
      </c>
      <c r="V303" t="s">
        <v>190</v>
      </c>
      <c r="W303">
        <v>1</v>
      </c>
      <c r="X303" t="s">
        <v>129</v>
      </c>
      <c r="Z303">
        <v>3500</v>
      </c>
      <c r="AA303" t="str">
        <f t="shared" ca="1" si="89"/>
        <v>fe</v>
      </c>
      <c r="AB303" t="s">
        <v>83</v>
      </c>
      <c r="AC303" t="s">
        <v>202</v>
      </c>
      <c r="AD303">
        <v>1</v>
      </c>
      <c r="AE303" t="s">
        <v>129</v>
      </c>
      <c r="AG303">
        <v>1000</v>
      </c>
      <c r="AH303" t="str">
        <f t="shared" si="90"/>
        <v/>
      </c>
      <c r="AI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IFERROR(VLOOKUP(AC303,[2]ActorTable!$A:$G,MATCH("이름참고",[2]ActorTable!$1:$1,0),0),"캐릭터없음"),
"")))))</f>
        <v>몬스터 세포 보우</v>
      </c>
      <c r="AJ303">
        <v>1</v>
      </c>
      <c r="AK30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L303" t="str">
        <f t="shared" ca="1" si="91"/>
        <v>{"dy":31,"sl":1,"tp":"fe","vl":"Equip2102","cn":1,"pt":"GO","pr":1000}</v>
      </c>
    </row>
    <row r="304" spans="1:38">
      <c r="A304">
        <v>31</v>
      </c>
      <c r="B304">
        <v>2</v>
      </c>
      <c r="C304">
        <f t="shared" si="84"/>
        <v>0</v>
      </c>
      <c r="D304">
        <f t="shared" ca="1" si="97"/>
        <v>0.35530639303311851</v>
      </c>
      <c r="E304">
        <f t="shared" ca="1" si="97"/>
        <v>0.46451156894300571</v>
      </c>
      <c r="F304">
        <f t="shared" ca="1" si="97"/>
        <v>0.88784107023019943</v>
      </c>
      <c r="G304">
        <f t="shared" ca="1" si="97"/>
        <v>0.23604338213388898</v>
      </c>
      <c r="H304">
        <f t="shared" ca="1" si="97"/>
        <v>0.5483680278715285</v>
      </c>
      <c r="I304">
        <f t="shared" ca="1" si="97"/>
        <v>0.19916076633683122</v>
      </c>
      <c r="M304" t="str">
        <f t="shared" ca="1" si="85"/>
        <v>안 지정 캐릭터 PP 영웅등급</v>
      </c>
      <c r="N304">
        <f t="shared" ca="1" si="86"/>
        <v>46451</v>
      </c>
      <c r="O304">
        <f t="shared" ca="1" si="87"/>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캐릭터",IF(ISERROR(FIND("지정 캐릭터 LBP",$M304)),0,1)),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IF($O304&lt;=15,1,1+($O304-15)^0.5/8)*CHOOSE(MID($N304,7,1)+1,1,1.25,2)*(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1100</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t="shared" ca="1" si="88"/>
        <v>0</v>
      </c>
      <c r="U304" t="s">
        <v>92</v>
      </c>
      <c r="V304">
        <v>77307</v>
      </c>
      <c r="W304">
        <v>13</v>
      </c>
      <c r="X304" t="s">
        <v>129</v>
      </c>
      <c r="Z304">
        <v>1300</v>
      </c>
      <c r="AA304" t="str">
        <f t="shared" ca="1" si="89"/>
        <v>uph</v>
      </c>
      <c r="AB304" t="s">
        <v>92</v>
      </c>
      <c r="AC304">
        <v>42475</v>
      </c>
      <c r="AD304">
        <v>11</v>
      </c>
      <c r="AE304" t="s">
        <v>129</v>
      </c>
      <c r="AG304">
        <v>1100</v>
      </c>
      <c r="AH304" t="str">
        <f t="shared" si="90"/>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IFERROR(VLOOKUP(AC304,[2]ActorTable!$A:$G,MATCH("이름참고",[2]ActorTable!$1:$1,0),0),"캐릭터없음"),
"")))))</f>
        <v/>
      </c>
      <c r="AJ304">
        <v>1</v>
      </c>
      <c r="AK30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L304" t="str">
        <f t="shared" ca="1" si="91"/>
        <v>{"dy":31,"sl":2,"tp":"uph","vl":"42475","cn":11,"pt":"GO","pr":1100}</v>
      </c>
    </row>
    <row r="305" spans="1:38">
      <c r="A305">
        <v>31</v>
      </c>
      <c r="B305">
        <v>3</v>
      </c>
      <c r="C305">
        <f t="shared" si="84"/>
        <v>0</v>
      </c>
      <c r="D305">
        <f t="shared" ca="1" si="97"/>
        <v>0.70723830874893723</v>
      </c>
      <c r="E305">
        <f t="shared" ca="1" si="97"/>
        <v>0.92702791794075179</v>
      </c>
      <c r="F305">
        <f t="shared" ca="1" si="97"/>
        <v>0.72027275071971264</v>
      </c>
      <c r="G305">
        <f t="shared" ca="1" si="97"/>
        <v>0.43844366614286345</v>
      </c>
      <c r="H305">
        <f t="shared" ca="1" si="97"/>
        <v>0.93167622371444092</v>
      </c>
      <c r="I305">
        <f t="shared" ca="1" si="97"/>
        <v>0.46585099201355673</v>
      </c>
      <c r="M305" t="str">
        <f t="shared" ca="1" si="85"/>
        <v>안 지정 캐릭터 PP 일반등급</v>
      </c>
      <c r="N305">
        <f t="shared" ca="1" si="86"/>
        <v>92702</v>
      </c>
      <c r="O305">
        <f t="shared" ca="1" si="87"/>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캐릭터",IF(ISERROR(FIND("지정 캐릭터 LBP",$M305)),0,1)),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IF($O305&lt;=15,1,1+($O305-15)^0.5/8)*CHOOSE(MID($N305,7,1)+1,1,1.25,2)*(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1400</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t="shared" ca="1" si="88"/>
        <v>0</v>
      </c>
      <c r="U305" t="s">
        <v>93</v>
      </c>
      <c r="V305">
        <v>31922</v>
      </c>
      <c r="W305">
        <v>10</v>
      </c>
      <c r="X305" t="s">
        <v>129</v>
      </c>
      <c r="Z305">
        <v>1000</v>
      </c>
      <c r="AA305" t="str">
        <f t="shared" ca="1" si="89"/>
        <v>upn</v>
      </c>
      <c r="AB305" t="s">
        <v>93</v>
      </c>
      <c r="AC305">
        <v>9817</v>
      </c>
      <c r="AD305">
        <v>9</v>
      </c>
      <c r="AE305" t="s">
        <v>129</v>
      </c>
      <c r="AG305">
        <v>900</v>
      </c>
      <c r="AH305" t="str">
        <f t="shared" si="90"/>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IFERROR(VLOOKUP(AC305,[2]ActorTable!$A:$G,MATCH("이름참고",[2]ActorTable!$1:$1,0),0),"캐릭터없음"),
"")))))</f>
        <v/>
      </c>
      <c r="AJ305">
        <v>1</v>
      </c>
      <c r="AK30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L305" t="str">
        <f t="shared" ca="1" si="91"/>
        <v>{"dy":31,"sl":3,"tp":"upn","vl":"9817","cn":9,"pt":"GO","pr":900}</v>
      </c>
    </row>
    <row r="306" spans="1:38">
      <c r="A306">
        <v>31</v>
      </c>
      <c r="B306">
        <v>4</v>
      </c>
      <c r="C306">
        <f t="shared" si="84"/>
        <v>0</v>
      </c>
      <c r="D306">
        <f t="shared" ca="1" si="97"/>
        <v>0.95385108028179266</v>
      </c>
      <c r="E306">
        <f t="shared" ca="1" si="97"/>
        <v>0.93721109174004347</v>
      </c>
      <c r="F306">
        <f t="shared" ca="1" si="97"/>
        <v>0.85693448648541848</v>
      </c>
      <c r="G306">
        <f t="shared" ca="1" si="97"/>
        <v>0.10061460384245935</v>
      </c>
      <c r="H306">
        <f t="shared" ca="1" si="97"/>
        <v>0.36316112186558147</v>
      </c>
      <c r="I306">
        <f t="shared" ca="1" si="97"/>
        <v>0.35104358526945778</v>
      </c>
      <c r="M306" t="str">
        <f t="shared" ca="1" si="85"/>
        <v>안 지정 캐릭터 PP 일반등급</v>
      </c>
      <c r="N306">
        <f t="shared" ca="1" si="86"/>
        <v>93721</v>
      </c>
      <c r="O306">
        <f t="shared" ca="1" si="87"/>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캐릭터",IF(ISERROR(FIND("지정 캐릭터 LBP",$M306)),0,1)),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IF($O306&lt;=15,1,1+($O306-15)^0.5/8)*CHOOSE(MID($N306,7,1)+1,1,1.25,2)*(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1400</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t="shared" ca="1" si="88"/>
        <v>0</v>
      </c>
      <c r="U306" t="s">
        <v>93</v>
      </c>
      <c r="V306">
        <v>20856</v>
      </c>
      <c r="W306">
        <v>10</v>
      </c>
      <c r="X306" t="s">
        <v>129</v>
      </c>
      <c r="Z306">
        <v>1000</v>
      </c>
      <c r="AA306" t="str">
        <f t="shared" ca="1" si="89"/>
        <v>upn</v>
      </c>
      <c r="AB306" t="s">
        <v>93</v>
      </c>
      <c r="AC306">
        <v>28048</v>
      </c>
      <c r="AD306">
        <v>10</v>
      </c>
      <c r="AE306" t="s">
        <v>129</v>
      </c>
      <c r="AG306">
        <v>1000</v>
      </c>
      <c r="AH306" t="str">
        <f t="shared" si="90"/>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IFERROR(VLOOKUP(AC306,[2]ActorTable!$A:$G,MATCH("이름참고",[2]ActorTable!$1:$1,0),0),"캐릭터없음"),
"")))))</f>
        <v/>
      </c>
      <c r="AJ306">
        <v>1</v>
      </c>
      <c r="AK30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L306" t="str">
        <f t="shared" ca="1" si="91"/>
        <v>{"dy":31,"sl":4,"tp":"upn","vl":"28048","cn":10,"pt":"GO","pr":1000}</v>
      </c>
    </row>
    <row r="307" spans="1:38">
      <c r="A307">
        <v>31</v>
      </c>
      <c r="B307">
        <v>5</v>
      </c>
      <c r="C307">
        <f t="shared" si="84"/>
        <v>0</v>
      </c>
      <c r="D307">
        <f t="shared" ca="1" si="97"/>
        <v>0.7245043353391516</v>
      </c>
      <c r="E307">
        <f t="shared" ca="1" si="97"/>
        <v>0.69303532064385676</v>
      </c>
      <c r="F307">
        <f t="shared" ca="1" si="97"/>
        <v>0.76722770801037887</v>
      </c>
      <c r="G307">
        <f t="shared" ca="1" si="97"/>
        <v>0.79433175977146764</v>
      </c>
      <c r="H307">
        <f t="shared" ca="1" si="97"/>
        <v>0.78403569541546836</v>
      </c>
      <c r="I307">
        <f t="shared" ca="1" si="97"/>
        <v>0.64335790432115636</v>
      </c>
      <c r="M307" t="str">
        <f t="shared" ca="1" si="85"/>
        <v>안 지정 캐릭터 PP 영웅등급</v>
      </c>
      <c r="N307">
        <f t="shared" ca="1" si="86"/>
        <v>69303</v>
      </c>
      <c r="O307">
        <f t="shared" ca="1" si="87"/>
        <v>13</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캐릭터",IF(ISERROR(FIND("지정 캐릭터 LBP",$M307)),0,1)),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IF($O307&lt;=15,1,1+($O307-15)^0.5/8)*CHOOSE(MID($N307,7,1)+1,1,1.25,2)*(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1300</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t="shared" ca="1" si="88"/>
        <v>0</v>
      </c>
      <c r="U307" t="s">
        <v>83</v>
      </c>
      <c r="V307" t="s">
        <v>267</v>
      </c>
      <c r="W307">
        <v>1</v>
      </c>
      <c r="X307" t="s">
        <v>129</v>
      </c>
      <c r="Z307">
        <v>29100</v>
      </c>
      <c r="AA307" t="str">
        <f t="shared" ca="1" si="89"/>
        <v>uph</v>
      </c>
      <c r="AB307" t="s">
        <v>92</v>
      </c>
      <c r="AC307">
        <v>30799</v>
      </c>
      <c r="AD307">
        <v>10</v>
      </c>
      <c r="AE307" t="s">
        <v>129</v>
      </c>
      <c r="AG307">
        <v>1000</v>
      </c>
      <c r="AH307" t="str">
        <f t="shared" si="90"/>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IFERROR(VLOOKUP(AC307,[2]ActorTable!$A:$G,MATCH("이름참고",[2]ActorTable!$1:$1,0),0),"캐릭터없음"),
"")))))</f>
        <v/>
      </c>
      <c r="AJ307">
        <v>1</v>
      </c>
      <c r="AK30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L307" t="str">
        <f t="shared" ca="1" si="91"/>
        <v>{"dy":31,"sl":5,"tp":"uph","vl":"30799","cn":10,"pt":"GO","pr":1000}</v>
      </c>
    </row>
    <row r="308" spans="1:38">
      <c r="A308">
        <v>31</v>
      </c>
      <c r="B308">
        <v>6</v>
      </c>
      <c r="C308">
        <f t="shared" si="84"/>
        <v>0</v>
      </c>
      <c r="D308">
        <f t="shared" ca="1" si="97"/>
        <v>0.1007772024112672</v>
      </c>
      <c r="E308">
        <f t="shared" ca="1" si="97"/>
        <v>0.97429870425305043</v>
      </c>
      <c r="F308">
        <f t="shared" ca="1" si="97"/>
        <v>0.81733204424498684</v>
      </c>
      <c r="G308">
        <f t="shared" ca="1" si="97"/>
        <v>0.66871568617576482</v>
      </c>
      <c r="H308">
        <f t="shared" ca="1" si="97"/>
        <v>0.34380191352998934</v>
      </c>
      <c r="I308">
        <f t="shared" ca="1" si="97"/>
        <v>0.16858102847992662</v>
      </c>
      <c r="M308" t="str">
        <f t="shared" ca="1" si="85"/>
        <v>지정 장비</v>
      </c>
      <c r="N308" t="str">
        <f t="shared" ca="1" si="86"/>
        <v>Equip8202</v>
      </c>
      <c r="O308">
        <f t="shared" ca="1" si="87"/>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캐릭터",IF(ISERROR(FIND("지정 캐릭터 LBP",$M308)),0,1)),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IF($O308&lt;=15,1,1+($O308-15)^0.5/8)*CHOOSE(MID($N308,7,1)+1,1,1.25,2)*(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29000</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t="shared" ca="1" si="88"/>
        <v>0</v>
      </c>
      <c r="U308" t="s">
        <v>83</v>
      </c>
      <c r="V308" t="s">
        <v>113</v>
      </c>
      <c r="W308">
        <v>1</v>
      </c>
      <c r="X308" t="s">
        <v>129</v>
      </c>
      <c r="Z308">
        <v>900</v>
      </c>
      <c r="AA308" t="str">
        <f t="shared" ca="1" si="89"/>
        <v>fe</v>
      </c>
      <c r="AB308" t="s">
        <v>83</v>
      </c>
      <c r="AC308" t="s">
        <v>275</v>
      </c>
      <c r="AD308">
        <v>1</v>
      </c>
      <c r="AE308" t="s">
        <v>133</v>
      </c>
      <c r="AG308">
        <v>14</v>
      </c>
      <c r="AH308" t="str">
        <f t="shared" si="90"/>
        <v/>
      </c>
      <c r="AI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IFERROR(VLOOKUP(AC308,[2]ActorTable!$A:$G,MATCH("이름참고",[2]ActorTable!$1:$1,0),0),"캐릭터없음"),
"")))))</f>
        <v>십자 은도금 방패</v>
      </c>
      <c r="AJ308">
        <v>1</v>
      </c>
      <c r="AK30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L308" t="str">
        <f t="shared" ca="1" si="91"/>
        <v>{"dy":31,"sl":6,"tp":"fe","vl":"Equip7202","cn":1,"pt":"DI","pr":14}</v>
      </c>
    </row>
    <row r="309" spans="1:38">
      <c r="A309">
        <v>31</v>
      </c>
      <c r="B309">
        <v>7</v>
      </c>
      <c r="C309">
        <f t="shared" si="84"/>
        <v>0</v>
      </c>
      <c r="D309">
        <f t="shared" ca="1" si="97"/>
        <v>0.8829071482241746</v>
      </c>
      <c r="E309">
        <f t="shared" ca="1" si="97"/>
        <v>0.54675700632372115</v>
      </c>
      <c r="F309">
        <f t="shared" ca="1" si="97"/>
        <v>0.30591791939593915</v>
      </c>
      <c r="G309">
        <f t="shared" ca="1" si="97"/>
        <v>0.82386312461503997</v>
      </c>
      <c r="H309">
        <f t="shared" ca="1" si="97"/>
        <v>0.31746570469778845</v>
      </c>
      <c r="I309">
        <f t="shared" ca="1" si="97"/>
        <v>0.50382664357977303</v>
      </c>
      <c r="M309" t="str">
        <f t="shared" ca="1" si="85"/>
        <v>지정 장비</v>
      </c>
      <c r="N309" t="str">
        <f t="shared" ca="1" si="86"/>
        <v>Equip6201</v>
      </c>
      <c r="O309">
        <f t="shared" ca="1" si="87"/>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캐릭터",IF(ISERROR(FIND("지정 캐릭터 LBP",$M309)),0,1)),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IF($O309&lt;=15,1,1+($O309-15)^0.5/8)*CHOOSE(MID($N309,7,1)+1,1,1.25,2)*(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9400</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t="shared" ca="1" si="88"/>
        <v>0</v>
      </c>
      <c r="U309" t="s">
        <v>83</v>
      </c>
      <c r="V309" t="s">
        <v>280</v>
      </c>
      <c r="W309">
        <v>1</v>
      </c>
      <c r="X309" t="s">
        <v>129</v>
      </c>
      <c r="Z309">
        <v>800</v>
      </c>
      <c r="AA309" t="str">
        <f t="shared" ca="1" si="89"/>
        <v>fe</v>
      </c>
      <c r="AB309" t="s">
        <v>83</v>
      </c>
      <c r="AC309" t="s">
        <v>191</v>
      </c>
      <c r="AD309">
        <v>1</v>
      </c>
      <c r="AE309" t="s">
        <v>129</v>
      </c>
      <c r="AG309">
        <v>7100</v>
      </c>
      <c r="AH309" t="str">
        <f t="shared" si="90"/>
        <v/>
      </c>
      <c r="AI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IFERROR(VLOOKUP(AC309,[2]ActorTable!$A:$G,MATCH("이름참고",[2]ActorTable!$1:$1,0),0),"캐릭터없음"),
"")))))</f>
        <v>흑진주 단검</v>
      </c>
      <c r="AJ309">
        <v>1</v>
      </c>
      <c r="AK30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L309" t="str">
        <f t="shared" ca="1" si="91"/>
        <v>{"dy":31,"sl":7,"tp":"fe","vl":"Equip1302","cn":1,"pt":"GO","pr":7100}</v>
      </c>
    </row>
    <row r="310" spans="1:38">
      <c r="A310">
        <v>31</v>
      </c>
      <c r="B310">
        <v>8</v>
      </c>
      <c r="C310">
        <f t="shared" si="84"/>
        <v>0</v>
      </c>
      <c r="D310">
        <f t="shared" ca="1" si="97"/>
        <v>0.32110928521778725</v>
      </c>
      <c r="E310">
        <f t="shared" ca="1" si="97"/>
        <v>0.77064604217658816</v>
      </c>
      <c r="F310">
        <f t="shared" ca="1" si="97"/>
        <v>0.75839327018725389</v>
      </c>
      <c r="G310">
        <f t="shared" ca="1" si="97"/>
        <v>0.73220668235772057</v>
      </c>
      <c r="H310">
        <f t="shared" ca="1" si="97"/>
        <v>0.91929773923785862</v>
      </c>
      <c r="I310">
        <f t="shared" ca="1" si="97"/>
        <v>0.47866385720083804</v>
      </c>
      <c r="M310" t="str">
        <f t="shared" ca="1" si="85"/>
        <v>삭제</v>
      </c>
      <c r="N310" t="str">
        <f t="shared" ca="1" si="86"/>
        <v>삭제</v>
      </c>
      <c r="O310" t="str">
        <f t="shared" ca="1" si="87"/>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캐릭터",IF(ISERROR(FIND("지정 캐릭터 LBP",$M310)),0,1)),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IF($O310&lt;=15,1,1+($O310-15)^0.5/8)*CHOOSE(MID($N310,7,1)+1,1,1.25,2)*(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t="shared" ca="1" si="88"/>
        <v>0</v>
      </c>
      <c r="AA310" t="str">
        <f t="shared" ca="1" si="89"/>
        <v/>
      </c>
      <c r="AH310" t="str">
        <f t="shared" si="90"/>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IFERROR(VLOOKUP(AC310,[2]ActorTable!$A:$G,MATCH("이름참고",[2]ActorTable!$1:$1,0),0),"캐릭터없음"),
"")))))</f>
        <v/>
      </c>
      <c r="AJ310">
        <v>1</v>
      </c>
      <c r="AK31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L310" t="str">
        <f t="shared" ca="1" si="91"/>
        <v>{"dy":31,"sl":8}</v>
      </c>
    </row>
    <row r="311" spans="1:38">
      <c r="A311">
        <v>31</v>
      </c>
      <c r="B311">
        <v>9</v>
      </c>
      <c r="C311">
        <f t="shared" si="84"/>
        <v>0</v>
      </c>
      <c r="D311">
        <f t="shared" ca="1" si="97"/>
        <v>0.82264486363125588</v>
      </c>
      <c r="E311">
        <f t="shared" ca="1" si="97"/>
        <v>0.89862349520843632</v>
      </c>
      <c r="F311">
        <f t="shared" ca="1" si="97"/>
        <v>0.68895382424497131</v>
      </c>
      <c r="G311">
        <f t="shared" ca="1" si="97"/>
        <v>0.40323910869967716</v>
      </c>
      <c r="H311">
        <f t="shared" ca="1" si="97"/>
        <v>0.32071620666352452</v>
      </c>
      <c r="I311">
        <f t="shared" ca="1" si="97"/>
        <v>0.20375792015591376</v>
      </c>
      <c r="M311" t="str">
        <f t="shared" ca="1" si="85"/>
        <v>삭제</v>
      </c>
      <c r="N311" t="str">
        <f t="shared" ca="1" si="86"/>
        <v>삭제</v>
      </c>
      <c r="O311" t="str">
        <f t="shared" ca="1" si="87"/>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캐릭터",IF(ISERROR(FIND("지정 캐릭터 LBP",$M311)),0,1)),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IF($O311&lt;=15,1,1+($O311-15)^0.5/8)*CHOOSE(MID($N311,7,1)+1,1,1.25,2)*(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t="shared" ca="1" si="88"/>
        <v>0</v>
      </c>
      <c r="AA311" t="str">
        <f t="shared" ca="1" si="89"/>
        <v/>
      </c>
      <c r="AH311" t="str">
        <f t="shared" si="90"/>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IFERROR(VLOOKUP(AC311,[2]ActorTable!$A:$G,MATCH("이름참고",[2]ActorTable!$1:$1,0),0),"캐릭터없음"),
"")))))</f>
        <v/>
      </c>
      <c r="AJ311">
        <v>1</v>
      </c>
      <c r="AK31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L311" t="str">
        <f t="shared" ca="1" si="91"/>
        <v>{"dy":31,"sl":9}</v>
      </c>
    </row>
    <row r="312" spans="1:38">
      <c r="A312">
        <v>1</v>
      </c>
      <c r="B312">
        <v>10</v>
      </c>
      <c r="C312">
        <f t="shared" si="84"/>
        <v>1</v>
      </c>
      <c r="D312">
        <f t="shared" ref="D312:I321" ca="1" si="98">RAND()</f>
        <v>0.3690686153551247</v>
      </c>
      <c r="E312">
        <f t="shared" ca="1" si="98"/>
        <v>2.4634300631389716E-2</v>
      </c>
      <c r="F312">
        <f t="shared" ca="1" si="98"/>
        <v>0.51086778021619583</v>
      </c>
      <c r="G312">
        <f t="shared" ca="1" si="98"/>
        <v>0.56070989234589741</v>
      </c>
      <c r="H312">
        <f t="shared" ca="1" si="98"/>
        <v>0.60287769923037005</v>
      </c>
      <c r="I312">
        <f t="shared" ca="1" si="98"/>
        <v>0.1518517336813513</v>
      </c>
      <c r="M312" t="str">
        <f t="shared" ca="1" si="85"/>
        <v>삭제</v>
      </c>
      <c r="N312" t="str">
        <f t="shared" ca="1" si="86"/>
        <v>삭제</v>
      </c>
      <c r="O312" t="str">
        <f t="shared" ca="1" si="87"/>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캐릭터",IF(ISERROR(FIND("지정 캐릭터 LBP",$M312)),0,1)),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IF($O312&lt;=15,1,1+($O312-15)^0.5/8)*CHOOSE(MID($N312,7,1)+1,1,1.25,2)*(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t="shared" ca="1" si="88"/>
        <v>0</v>
      </c>
      <c r="AA312" t="str">
        <f t="shared" ca="1" si="89"/>
        <v/>
      </c>
      <c r="AH312" t="str">
        <f t="shared" si="90"/>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IFERROR(VLOOKUP(AC312,[2]ActorTable!$A:$G,MATCH("이름참고",[2]ActorTable!$1:$1,0),0),"캐릭터없음"),
"")))))</f>
        <v/>
      </c>
      <c r="AJ312">
        <v>1</v>
      </c>
      <c r="AK31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L312" t="str">
        <f t="shared" ca="1" si="91"/>
        <v>{"dy":1,"sl":10}</v>
      </c>
    </row>
    <row r="313" spans="1:38">
      <c r="A313">
        <v>2</v>
      </c>
      <c r="B313">
        <v>10</v>
      </c>
      <c r="C313">
        <f t="shared" si="84"/>
        <v>1</v>
      </c>
      <c r="D313">
        <f t="shared" ca="1" si="98"/>
        <v>7.7206176511870339E-2</v>
      </c>
      <c r="E313">
        <f t="shared" ca="1" si="98"/>
        <v>0.79498015062854643</v>
      </c>
      <c r="F313">
        <f t="shared" ca="1" si="98"/>
        <v>0.86436184387657622</v>
      </c>
      <c r="G313">
        <f t="shared" ca="1" si="98"/>
        <v>0.65902439709440219</v>
      </c>
      <c r="H313">
        <f t="shared" ca="1" si="98"/>
        <v>0.53830565766925176</v>
      </c>
      <c r="I313">
        <f t="shared" ca="1" si="98"/>
        <v>0.83943264615116442</v>
      </c>
      <c r="M313" t="str">
        <f t="shared" ca="1" si="85"/>
        <v>삭제</v>
      </c>
      <c r="N313" t="str">
        <f t="shared" ca="1" si="86"/>
        <v>삭제</v>
      </c>
      <c r="O313" t="str">
        <f t="shared" ca="1" si="87"/>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캐릭터",IF(ISERROR(FIND("지정 캐릭터 LBP",$M313)),0,1)),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IF($O313&lt;=15,1,1+($O313-15)^0.5/8)*CHOOSE(MID($N313,7,1)+1,1,1.25,2)*(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t="shared" ca="1" si="88"/>
        <v>0</v>
      </c>
      <c r="AA313" t="str">
        <f t="shared" ca="1" si="89"/>
        <v/>
      </c>
      <c r="AH313" t="str">
        <f t="shared" si="90"/>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IFERROR(VLOOKUP(AC313,[2]ActorTable!$A:$G,MATCH("이름참고",[2]ActorTable!$1:$1,0),0),"캐릭터없음"),
"")))))</f>
        <v/>
      </c>
      <c r="AJ313">
        <v>1</v>
      </c>
      <c r="AK313"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L313" t="str">
        <f t="shared" ca="1" si="91"/>
        <v>{"dy":2,"sl":10}</v>
      </c>
    </row>
    <row r="314" spans="1:38">
      <c r="A314">
        <v>3</v>
      </c>
      <c r="B314">
        <v>10</v>
      </c>
      <c r="C314">
        <f t="shared" si="84"/>
        <v>1</v>
      </c>
      <c r="D314">
        <f t="shared" ca="1" si="98"/>
        <v>0.28030433367280982</v>
      </c>
      <c r="E314">
        <f t="shared" ca="1" si="98"/>
        <v>0.38049551828019423</v>
      </c>
      <c r="F314">
        <f t="shared" ca="1" si="98"/>
        <v>0.85527633980372808</v>
      </c>
      <c r="G314">
        <f t="shared" ca="1" si="98"/>
        <v>0.67260273736111231</v>
      </c>
      <c r="H314">
        <f t="shared" ca="1" si="98"/>
        <v>0.33961807794817445</v>
      </c>
      <c r="I314">
        <f t="shared" ca="1" si="98"/>
        <v>0.95089537778199185</v>
      </c>
      <c r="M314" t="str">
        <f t="shared" ca="1" si="85"/>
        <v>삭제</v>
      </c>
      <c r="N314" t="str">
        <f t="shared" ca="1" si="86"/>
        <v>삭제</v>
      </c>
      <c r="O314" t="str">
        <f t="shared" ca="1" si="87"/>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캐릭터",IF(ISERROR(FIND("지정 캐릭터 LBP",$M314)),0,1)),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IF($O314&lt;=15,1,1+($O314-15)^0.5/8)*CHOOSE(MID($N314,7,1)+1,1,1.25,2)*(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t="shared" ca="1" si="88"/>
        <v>0</v>
      </c>
      <c r="AA314" t="str">
        <f t="shared" ca="1" si="89"/>
        <v/>
      </c>
      <c r="AH314" t="str">
        <f t="shared" si="90"/>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IFERROR(VLOOKUP(AC314,[2]ActorTable!$A:$G,MATCH("이름참고",[2]ActorTable!$1:$1,0),0),"캐릭터없음"),
"")))))</f>
        <v/>
      </c>
      <c r="AJ314">
        <v>1</v>
      </c>
      <c r="AK314"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L314" t="str">
        <f t="shared" ca="1" si="91"/>
        <v>{"dy":3,"sl":10}</v>
      </c>
    </row>
    <row r="315" spans="1:38">
      <c r="A315">
        <v>4</v>
      </c>
      <c r="B315">
        <v>10</v>
      </c>
      <c r="C315">
        <f t="shared" si="84"/>
        <v>1</v>
      </c>
      <c r="D315">
        <f t="shared" ca="1" si="98"/>
        <v>0.12721107299329537</v>
      </c>
      <c r="E315">
        <f t="shared" ca="1" si="98"/>
        <v>9.1469728046989607E-2</v>
      </c>
      <c r="F315">
        <f t="shared" ca="1" si="98"/>
        <v>0.11604809704295027</v>
      </c>
      <c r="G315">
        <f t="shared" ca="1" si="98"/>
        <v>0.55983869164718458</v>
      </c>
      <c r="H315">
        <f t="shared" ca="1" si="98"/>
        <v>4.5001552559166047E-2</v>
      </c>
      <c r="I315">
        <f t="shared" ca="1" si="98"/>
        <v>0.70613627382942568</v>
      </c>
      <c r="M315" t="str">
        <f t="shared" ca="1" si="85"/>
        <v>삭제</v>
      </c>
      <c r="N315" t="str">
        <f t="shared" ca="1" si="86"/>
        <v>삭제</v>
      </c>
      <c r="O315" t="str">
        <f t="shared" ca="1" si="87"/>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캐릭터",IF(ISERROR(FIND("지정 캐릭터 LBP",$M315)),0,1)),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IF($O315&lt;=15,1,1+($O315-15)^0.5/8)*CHOOSE(MID($N315,7,1)+1,1,1.25,2)*(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t="shared" ca="1" si="88"/>
        <v>0</v>
      </c>
      <c r="AA315" t="str">
        <f t="shared" ca="1" si="89"/>
        <v/>
      </c>
      <c r="AH315" t="str">
        <f t="shared" si="90"/>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IFERROR(VLOOKUP(AC315,[2]ActorTable!$A:$G,MATCH("이름참고",[2]ActorTable!$1:$1,0),0),"캐릭터없음"),
"")))))</f>
        <v/>
      </c>
      <c r="AJ315">
        <v>1</v>
      </c>
      <c r="AK315"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L315" t="str">
        <f t="shared" ca="1" si="91"/>
        <v>{"dy":4,"sl":10}</v>
      </c>
    </row>
    <row r="316" spans="1:38">
      <c r="A316">
        <v>5</v>
      </c>
      <c r="B316">
        <v>10</v>
      </c>
      <c r="C316">
        <f t="shared" si="84"/>
        <v>1</v>
      </c>
      <c r="D316">
        <f t="shared" ca="1" si="98"/>
        <v>0.86535090273009863</v>
      </c>
      <c r="E316">
        <f t="shared" ca="1" si="98"/>
        <v>0.91112558776900321</v>
      </c>
      <c r="F316">
        <f t="shared" ca="1" si="98"/>
        <v>8.064218261681777E-2</v>
      </c>
      <c r="G316">
        <f t="shared" ca="1" si="98"/>
        <v>0.11952165125135195</v>
      </c>
      <c r="H316">
        <f t="shared" ca="1" si="98"/>
        <v>0.11551884881604357</v>
      </c>
      <c r="I316">
        <f t="shared" ca="1" si="98"/>
        <v>0.16417970802247017</v>
      </c>
      <c r="M316" t="str">
        <f t="shared" ca="1" si="85"/>
        <v>삭제</v>
      </c>
      <c r="N316" t="str">
        <f t="shared" ca="1" si="86"/>
        <v>삭제</v>
      </c>
      <c r="O316" t="str">
        <f t="shared" ca="1" si="87"/>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캐릭터",IF(ISERROR(FIND("지정 캐릭터 LBP",$M316)),0,1)),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IF($O316&lt;=15,1,1+($O316-15)^0.5/8)*CHOOSE(MID($N316,7,1)+1,1,1.25,2)*(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t="shared" ca="1" si="88"/>
        <v>0</v>
      </c>
      <c r="AA316" t="str">
        <f t="shared" ca="1" si="89"/>
        <v/>
      </c>
      <c r="AH316" t="str">
        <f t="shared" si="90"/>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IFERROR(VLOOKUP(AC316,[2]ActorTable!$A:$G,MATCH("이름참고",[2]ActorTable!$1:$1,0),0),"캐릭터없음"),
"")))))</f>
        <v/>
      </c>
      <c r="AJ316">
        <v>1</v>
      </c>
      <c r="AK316"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L316" t="str">
        <f t="shared" ca="1" si="91"/>
        <v>{"dy":5,"sl":10}</v>
      </c>
    </row>
    <row r="317" spans="1:38">
      <c r="A317">
        <v>6</v>
      </c>
      <c r="B317">
        <v>10</v>
      </c>
      <c r="C317">
        <f t="shared" si="84"/>
        <v>1</v>
      </c>
      <c r="D317">
        <f t="shared" ca="1" si="98"/>
        <v>0.22109963026412038</v>
      </c>
      <c r="E317">
        <f t="shared" ca="1" si="98"/>
        <v>0.93499570834346568</v>
      </c>
      <c r="F317">
        <f t="shared" ca="1" si="98"/>
        <v>0.43960299930701285</v>
      </c>
      <c r="G317">
        <f t="shared" ca="1" si="98"/>
        <v>7.5925332315252669E-2</v>
      </c>
      <c r="H317">
        <f t="shared" ca="1" si="98"/>
        <v>0.43962773679180334</v>
      </c>
      <c r="I317">
        <f t="shared" ca="1" si="98"/>
        <v>0.21577280150008749</v>
      </c>
      <c r="M317" t="str">
        <f t="shared" ca="1" si="85"/>
        <v>삭제</v>
      </c>
      <c r="N317" t="str">
        <f t="shared" ca="1" si="86"/>
        <v>삭제</v>
      </c>
      <c r="O317" t="str">
        <f t="shared" ca="1" si="87"/>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캐릭터",IF(ISERROR(FIND("지정 캐릭터 LBP",$M317)),0,1)),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IF($O317&lt;=15,1,1+($O317-15)^0.5/8)*CHOOSE(MID($N317,7,1)+1,1,1.25,2)*(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t="shared" ca="1" si="88"/>
        <v>0</v>
      </c>
      <c r="AA317" t="str">
        <f t="shared" ca="1" si="89"/>
        <v/>
      </c>
      <c r="AH317" t="str">
        <f t="shared" si="90"/>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IFERROR(VLOOKUP(AC317,[2]ActorTable!$A:$G,MATCH("이름참고",[2]ActorTable!$1:$1,0),0),"캐릭터없음"),
"")))))</f>
        <v/>
      </c>
      <c r="AJ317">
        <v>1</v>
      </c>
      <c r="AK317"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L317" t="str">
        <f t="shared" ca="1" si="91"/>
        <v>{"dy":6,"sl":10}</v>
      </c>
    </row>
    <row r="318" spans="1:38">
      <c r="A318">
        <v>7</v>
      </c>
      <c r="B318">
        <v>10</v>
      </c>
      <c r="C318">
        <f t="shared" si="84"/>
        <v>1</v>
      </c>
      <c r="D318">
        <f t="shared" ca="1" si="98"/>
        <v>0.84979617585817158</v>
      </c>
      <c r="E318">
        <f t="shared" ca="1" si="98"/>
        <v>0.32080705967384493</v>
      </c>
      <c r="F318">
        <f t="shared" ca="1" si="98"/>
        <v>0.85013540694761092</v>
      </c>
      <c r="G318">
        <f t="shared" ca="1" si="98"/>
        <v>0.54537428082236727</v>
      </c>
      <c r="H318">
        <f t="shared" ca="1" si="98"/>
        <v>0.40290407399275563</v>
      </c>
      <c r="I318">
        <f t="shared" ca="1" si="98"/>
        <v>0.99541387458084996</v>
      </c>
      <c r="J318" t="s">
        <v>199</v>
      </c>
      <c r="K318" t="s">
        <v>256</v>
      </c>
      <c r="M318" t="str">
        <f t="shared" si="85"/>
        <v>지정 캐릭터</v>
      </c>
      <c r="N318" t="str">
        <f t="shared" ca="1" si="86"/>
        <v>Actor2238</v>
      </c>
      <c r="O318">
        <f t="shared" ca="1" si="87"/>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DI</v>
      </c>
      <c r="Q318">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INT($O318*VLOOKUP($M318,$AN:$BA,MATCH($AX$1,$AN$1:$BA$1,0),0)*IF($O318&lt;=15,1,1+($O318-15)^0.5/8)*CHOOSE(MID($N318,7,1)+1,1,1.25,2))),
"그외없음")))))))</f>
        <v>508</v>
      </c>
      <c r="R318">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캐릭터",IF(ISERROR(FIND("지정 캐릭터 LBP",$M318)),0,1)),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IF($O318&lt;=15,1,1+($O318-15)^0.5/8)*CHOOSE(MID($N318,7,1)+1,1,1.25,2)*(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399</v>
      </c>
      <c r="S318" t="str">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
      </c>
      <c r="T318">
        <f t="shared" ca="1" si="88"/>
        <v>1</v>
      </c>
      <c r="U318" t="s">
        <v>86</v>
      </c>
      <c r="V318" t="s">
        <v>290</v>
      </c>
      <c r="W318">
        <v>1</v>
      </c>
      <c r="X318" t="s">
        <v>133</v>
      </c>
      <c r="Y318">
        <v>502</v>
      </c>
      <c r="Z318">
        <v>348</v>
      </c>
      <c r="AA318" t="str">
        <f t="shared" ca="1" si="89"/>
        <v>fc</v>
      </c>
      <c r="AB318" t="s">
        <v>86</v>
      </c>
      <c r="AC318" t="s">
        <v>290</v>
      </c>
      <c r="AD318">
        <v>1</v>
      </c>
      <c r="AE318" t="s">
        <v>133</v>
      </c>
      <c r="AF318">
        <v>512</v>
      </c>
      <c r="AG318">
        <v>362</v>
      </c>
      <c r="AH318" t="str">
        <f t="shared" si="90"/>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IFERROR(VLOOKUP(AC318,[2]ActorTable!$A:$G,MATCH("이름참고",[2]ActorTable!$1:$1,0),0),"캐릭터없음"),
"")))))</f>
        <v>니엘</v>
      </c>
      <c r="AJ318">
        <v>1</v>
      </c>
      <c r="AK318"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v>
      </c>
      <c r="AL318" t="str">
        <f t="shared" ca="1" si="91"/>
        <v>{"dy":7,"sl":10,"tp":"fc","vl":"Actor2238","cn":1,"pt":"DI","pp":512,"pr":362}</v>
      </c>
    </row>
    <row r="319" spans="1:38">
      <c r="A319">
        <v>8</v>
      </c>
      <c r="B319">
        <v>10</v>
      </c>
      <c r="C319">
        <f t="shared" si="84"/>
        <v>1</v>
      </c>
      <c r="D319">
        <f t="shared" ca="1" si="98"/>
        <v>0.43673127061940431</v>
      </c>
      <c r="E319">
        <f t="shared" ca="1" si="98"/>
        <v>0.75228310935299747</v>
      </c>
      <c r="F319">
        <f t="shared" ca="1" si="98"/>
        <v>0.58511043447295585</v>
      </c>
      <c r="G319">
        <f t="shared" ca="1" si="98"/>
        <v>3.4227225162057451E-2</v>
      </c>
      <c r="H319">
        <f t="shared" ca="1" si="98"/>
        <v>5.9106718021716298E-2</v>
      </c>
      <c r="I319">
        <f t="shared" ca="1" si="98"/>
        <v>2.8815795890667295E-2</v>
      </c>
      <c r="J319" t="s">
        <v>199</v>
      </c>
      <c r="M319" t="str">
        <f t="shared" si="85"/>
        <v>지정 캐릭터</v>
      </c>
      <c r="N319" t="str">
        <f t="shared" ca="1" si="86"/>
        <v>Actor2238</v>
      </c>
      <c r="O319">
        <f t="shared" ca="1" si="87"/>
        <v>1</v>
      </c>
      <c r="P319" t="str">
        <f>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DI</v>
      </c>
      <c r="Q319">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INT($O319*VLOOKUP($M319,$AN:$BA,MATCH($AX$1,$AN$1:$BA$1,0),0)*IF($O319&lt;=15,1,1+($O319-15)^0.5/8)*CHOOSE(MID($N319,7,1)+1,1,1.25,2))),
"그외없음")))))))</f>
        <v>508</v>
      </c>
      <c r="R319">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캐릭터",IF(ISERROR(FIND("지정 캐릭터 LBP",$M319)),0,1)),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IF($O319&lt;=15,1,1+($O319-15)^0.5/8)*CHOOSE(MID($N319,7,1)+1,1,1.25,2)*(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399</v>
      </c>
      <c r="S319" t="str">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
      </c>
      <c r="T319">
        <f t="shared" ca="1" si="88"/>
        <v>1</v>
      </c>
      <c r="U319" t="s">
        <v>86</v>
      </c>
      <c r="V319" t="s">
        <v>290</v>
      </c>
      <c r="W319">
        <v>1</v>
      </c>
      <c r="X319" t="s">
        <v>133</v>
      </c>
      <c r="Y319">
        <v>502</v>
      </c>
      <c r="Z319">
        <v>348</v>
      </c>
      <c r="AA319" t="str">
        <f t="shared" ca="1" si="89"/>
        <v>fc</v>
      </c>
      <c r="AB319" t="s">
        <v>86</v>
      </c>
      <c r="AC319" t="s">
        <v>297</v>
      </c>
      <c r="AD319">
        <v>1</v>
      </c>
      <c r="AE319" t="s">
        <v>133</v>
      </c>
      <c r="AF319">
        <v>205</v>
      </c>
      <c r="AG319">
        <v>139</v>
      </c>
      <c r="AH319" t="str">
        <f t="shared" si="90"/>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IFERROR(VLOOKUP(AC319,[2]ActorTable!$A:$G,MATCH("이름참고",[2]ActorTable!$1:$1,0),0),"캐릭터없음"),
"")))))</f>
        <v>프리스</v>
      </c>
      <c r="AJ319">
        <v>1</v>
      </c>
      <c r="AK319"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v>
      </c>
      <c r="AL319" t="str">
        <f t="shared" ca="1" si="91"/>
        <v>{"dy":8,"sl":10,"tp":"fc","vl":"Actor0125","cn":1,"pt":"DI","pp":205,"pr":139}</v>
      </c>
    </row>
    <row r="320" spans="1:38">
      <c r="A320">
        <v>9</v>
      </c>
      <c r="B320">
        <v>10</v>
      </c>
      <c r="C320">
        <f t="shared" si="84"/>
        <v>1</v>
      </c>
      <c r="D320">
        <f t="shared" ca="1" si="98"/>
        <v>6.8429439402251102E-3</v>
      </c>
      <c r="E320">
        <f t="shared" ca="1" si="98"/>
        <v>0.74672283188391275</v>
      </c>
      <c r="F320">
        <f t="shared" ca="1" si="98"/>
        <v>0.46777753984499459</v>
      </c>
      <c r="G320">
        <f t="shared" ca="1" si="98"/>
        <v>0.18794941112642372</v>
      </c>
      <c r="H320">
        <f t="shared" ca="1" si="98"/>
        <v>0.73839224474862331</v>
      </c>
      <c r="I320">
        <f t="shared" ca="1" si="98"/>
        <v>0.67993621000335513</v>
      </c>
      <c r="M320" t="str">
        <f t="shared" ca="1" si="85"/>
        <v>삭제</v>
      </c>
      <c r="N320" t="str">
        <f t="shared" ca="1" si="86"/>
        <v>삭제</v>
      </c>
      <c r="O320" t="str">
        <f t="shared" ca="1" si="87"/>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캐릭터",IF(ISERROR(FIND("지정 캐릭터 LBP",$M320)),0,1)),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IF($O320&lt;=15,1,1+($O320-15)^0.5/8)*CHOOSE(MID($N320,7,1)+1,1,1.25,2)*(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t="shared" ca="1" si="88"/>
        <v>0</v>
      </c>
      <c r="AA320" t="str">
        <f t="shared" ca="1" si="89"/>
        <v/>
      </c>
      <c r="AH320" t="str">
        <f t="shared" si="90"/>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IFERROR(VLOOKUP(AC320,[2]ActorTable!$A:$G,MATCH("이름참고",[2]ActorTable!$1:$1,0),0),"캐릭터없음"),
"")))))</f>
        <v/>
      </c>
      <c r="AJ320">
        <v>1</v>
      </c>
      <c r="AK320"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v>
      </c>
      <c r="AL320" t="str">
        <f t="shared" ca="1" si="91"/>
        <v>{"dy":9,"sl":10}</v>
      </c>
    </row>
    <row r="321" spans="1:38">
      <c r="A321">
        <v>10</v>
      </c>
      <c r="B321">
        <v>10</v>
      </c>
      <c r="C321">
        <f t="shared" si="84"/>
        <v>1</v>
      </c>
      <c r="D321">
        <f t="shared" ca="1" si="98"/>
        <v>0.61087516613250725</v>
      </c>
      <c r="E321">
        <f t="shared" ca="1" si="98"/>
        <v>0.66098139966532465</v>
      </c>
      <c r="F321">
        <f t="shared" ca="1" si="98"/>
        <v>0.75821530248980273</v>
      </c>
      <c r="G321">
        <f t="shared" ca="1" si="98"/>
        <v>0.18189762397828169</v>
      </c>
      <c r="H321">
        <f t="shared" ca="1" si="98"/>
        <v>0.41331402452763122</v>
      </c>
      <c r="I321">
        <f t="shared" ca="1" si="98"/>
        <v>0.47542137732698198</v>
      </c>
      <c r="M321" t="str">
        <f t="shared" ca="1" si="85"/>
        <v>삭제</v>
      </c>
      <c r="N321" t="str">
        <f t="shared" ca="1" si="86"/>
        <v>삭제</v>
      </c>
      <c r="O321" t="str">
        <f t="shared" ca="1" si="87"/>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캐릭터",IF(ISERROR(FIND("지정 캐릭터 LBP",$M321)),0,1)),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IF($O321&lt;=15,1,1+($O321-15)^0.5/8)*CHOOSE(MID($N321,7,1)+1,1,1.25,2)*(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t="shared" ca="1" si="88"/>
        <v>0</v>
      </c>
      <c r="AA321" t="str">
        <f t="shared" ca="1" si="89"/>
        <v/>
      </c>
      <c r="AH321" t="str">
        <f t="shared" si="90"/>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IFERROR(VLOOKUP(AC321,[2]ActorTable!$A:$G,MATCH("이름참고",[2]ActorTable!$1:$1,0),0),"캐릭터없음"),
"")))))</f>
        <v/>
      </c>
      <c r="AJ321">
        <v>1</v>
      </c>
      <c r="AK321"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v>
      </c>
      <c r="AL321" t="str">
        <f t="shared" ca="1" si="91"/>
        <v>{"dy":10,"sl":10}</v>
      </c>
    </row>
    <row r="322" spans="1:38">
      <c r="A322">
        <v>11</v>
      </c>
      <c r="B322">
        <v>10</v>
      </c>
      <c r="C322">
        <f t="shared" ref="C322:C385" si="99">IF(B322&lt;=9,0,
IF(B322=10,1,2))</f>
        <v>1</v>
      </c>
      <c r="D322">
        <f t="shared" ref="D322:I331" ca="1" si="100">RAND()</f>
        <v>0.70691800543877359</v>
      </c>
      <c r="E322">
        <f t="shared" ca="1" si="100"/>
        <v>0.64423803571620752</v>
      </c>
      <c r="F322">
        <f t="shared" ca="1" si="100"/>
        <v>0.72728340889933429</v>
      </c>
      <c r="G322">
        <f t="shared" ca="1" si="100"/>
        <v>0.798515007952738</v>
      </c>
      <c r="H322">
        <f t="shared" ca="1" si="100"/>
        <v>0.22382789228909239</v>
      </c>
      <c r="I322">
        <f t="shared" ca="1" si="100"/>
        <v>0.43724810673337744</v>
      </c>
      <c r="M322" t="str">
        <f t="shared" ref="M322:M373" ca="1" si="101">IF(LEN(J322)&lt;&gt;0,J322,VLOOKUP(D322+$B322,$BH:$BI,MATCH($BI$1,$BH$1:$BI$1,0),1))</f>
        <v>삭제</v>
      </c>
      <c r="N322" t="str">
        <f t="shared" ref="N322:N373" ca="1" si="102">IF(LEN(K322)&lt;&gt;0,
  IF(LEN($J322)=0,"두 칸 모두 입력",
  IF($J322="지정 장비",K322,INDEX($BY:$BY,MATCH(K322,$BZ:$BZ,0)))),
IF($M322="삭제","삭제",
IF($M322="지정 장비",VLOOKUP($E322,OFFSET($BQ:$BT,0,IF($B322=6,1,IF($B322=7,2,0))),MATCH($BT$1,OFFSET($BQ$1:$BT$1,0,IF($B322=6,1,IF($B322=7,2,0))),0),1),
IF(OR($M322="캐릭터 상자 일반등급",$M322="캐릭터 상자 영웅등급"),"삭제",
IF(OR($M322="지정 캐릭터",$M322="지정 캐릭터 PP",IF(ISERROR(FIND("지정 캐릭터 LBP",$M322)),0,1)),
  IF(AND(OR($B322=10,$B322=11),$M322=OFFSET($M322,-1,0)),OFFSET(N322,-1,0),VLOOKUP($E322,$BX:$BY,MATCH($BY$1,$BX$1:$BY$1,0),1)),
IF(OR($M322="안 지정 캐릭터 영웅등급",$M322="안 지정 캐릭터 PP 일반등급",$M322="안 지정 캐릭터 PP 영웅등급"),
  IF(AND(OR($B322=10,$B322=11),$M322=OFFSET($M322,-1,0)),OFFSET(N322,-1,0),INT($E322*100000)),
"그외없음"))))))</f>
        <v>삭제</v>
      </c>
      <c r="O322" t="str">
        <f t="shared" ref="O322:O373" ca="1" si="103">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VLOOKUP($M322,$AN:$AZ,MATCH($AV$1,$AN$1:$AZ$1,0),0)+INT($E322*(VLOOKUP($M322,$AN:$AZ,MATCH($AW$1,$AN$1:$AZ$1,0),0)-VLOOKUP($M322,$AN:$AZ,MATCH($AV$1,$AN$1:$AZ$1,0),0)+1))),
IF(OR($M322="안 지정 캐릭터 PP 일반등급",$M322="안 지정 캐릭터 PP 영웅등급"),
  IF(AND(OR($B322=10,$B322=11),$M322=OFFSET($M322,-1,0)),OFFSET(O322,-1,0),
    VLOOKUP($M322,$AN:$AZ,MATCH($AV$1,$AN$1:$AZ$1,0),0)+INT($E322*(VLOOKUP($M322,$AN:$AZ,MATCH($AW$1,$AN$1:$AZ$1,0),0)-VLOOKUP($M322,$AN:$AZ,MATCH($AV$1,$AN$1:$AZ$1,0),0)+1))),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캐릭터",IF(ISERROR(FIND("지정 캐릭터 LBP",$M322)),0,1)),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IF($O322&lt;=15,1,1+($O322-15)^0.5/8)*CHOOSE(MID($N322,7,1)+1,1,1.25,2)*(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t="shared" ref="T322:T373" ca="1" si="104">IF(OR(ISNUMBER(N322),N322="삭제"),0,
IF(LEFT(N322,5)="Equip",IF(MID(N322,7,1)="4",1,0),
IF(LEFT(N322,5)="Actor",IF(MID(N322,7,1)="2",1,0),
"그외없음")))</f>
        <v>0</v>
      </c>
      <c r="AA322" t="str">
        <f t="shared" ref="AA322:AA385" ca="1" si="105">IF(ISBLANK(AB322),"",
VLOOKUP(AB322,OFFSET(INDIRECT("$A:$B"),0,MATCH(AB$1&amp;"_Verify",INDIRECT("$1:$1"),0)-1),2,0)
)</f>
        <v/>
      </c>
      <c r="AH322" t="str">
        <f t="shared" ref="AH322:AH373" si="106">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IFERROR(VLOOKUP(AC322,[2]ActorTable!$A:$G,MATCH("이름참고",[2]ActorTable!$1:$1,0),0),"캐릭터없음"),
"")))))</f>
        <v/>
      </c>
      <c r="AJ322">
        <v>1</v>
      </c>
      <c r="AK322" t="str">
        <f t="shared" ca="1" si="92"/>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v>
      </c>
      <c r="AL322" t="str">
        <f t="shared" ref="AL322:AL373" ca="1" si="107">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 t="shared" si="99"/>
        <v>1</v>
      </c>
      <c r="D323">
        <f t="shared" ca="1" si="100"/>
        <v>0.42106018394603595</v>
      </c>
      <c r="E323">
        <f t="shared" ca="1" si="100"/>
        <v>0.35737612542585528</v>
      </c>
      <c r="F323">
        <f t="shared" ca="1" si="100"/>
        <v>0.75231761518733464</v>
      </c>
      <c r="G323">
        <f t="shared" ca="1" si="100"/>
        <v>6.2058081452978198E-2</v>
      </c>
      <c r="H323">
        <f t="shared" ca="1" si="100"/>
        <v>0.97401519741760689</v>
      </c>
      <c r="I323">
        <f t="shared" ca="1" si="100"/>
        <v>0.53253796516791674</v>
      </c>
      <c r="M323" t="str">
        <f t="shared" ca="1" si="101"/>
        <v>삭제</v>
      </c>
      <c r="N323" t="str">
        <f t="shared" ca="1" si="102"/>
        <v>삭제</v>
      </c>
      <c r="O323" t="str">
        <f t="shared" ca="1" si="103"/>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캐릭터",IF(ISERROR(FIND("지정 캐릭터 LBP",$M323)),0,1)),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IF($O323&lt;=15,1,1+($O323-15)^0.5/8)*CHOOSE(MID($N323,7,1)+1,1,1.25,2)*(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t="shared" ca="1" si="104"/>
        <v>0</v>
      </c>
      <c r="AA323" t="str">
        <f t="shared" ca="1" si="105"/>
        <v/>
      </c>
      <c r="AH323" t="str">
        <f t="shared" si="106"/>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IFERROR(VLOOKUP(AC323,[2]ActorTable!$A:$G,MATCH("이름참고",[2]ActorTable!$1:$1,0),0),"캐릭터없음"),
"")))))</f>
        <v/>
      </c>
      <c r="AJ323">
        <v>1</v>
      </c>
      <c r="AK323" t="str">
        <f t="shared" ref="AK323:AK386" ca="1" si="108">AK322&amp;IF(LEN(AL323)=0,"",","&amp;AL323)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v>
      </c>
      <c r="AL323" t="str">
        <f t="shared" ca="1" si="107"/>
        <v>{"dy":12,"sl":10}</v>
      </c>
    </row>
    <row r="324" spans="1:38">
      <c r="A324">
        <v>13</v>
      </c>
      <c r="B324">
        <v>10</v>
      </c>
      <c r="C324">
        <f t="shared" si="99"/>
        <v>1</v>
      </c>
      <c r="D324">
        <f t="shared" ca="1" si="100"/>
        <v>0.46110588100196881</v>
      </c>
      <c r="E324">
        <f t="shared" ca="1" si="100"/>
        <v>0.25260965025224957</v>
      </c>
      <c r="F324">
        <f t="shared" ca="1" si="100"/>
        <v>2.0139392702023917E-2</v>
      </c>
      <c r="G324">
        <f t="shared" ca="1" si="100"/>
        <v>0.56731061171181063</v>
      </c>
      <c r="H324">
        <f t="shared" ca="1" si="100"/>
        <v>0.65232777544005605</v>
      </c>
      <c r="I324">
        <f t="shared" ca="1" si="100"/>
        <v>0.73455130878915698</v>
      </c>
      <c r="M324" t="str">
        <f t="shared" ca="1" si="101"/>
        <v>삭제</v>
      </c>
      <c r="N324" t="str">
        <f t="shared" ca="1" si="102"/>
        <v>삭제</v>
      </c>
      <c r="O324" t="str">
        <f t="shared" ca="1" si="103"/>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캐릭터",IF(ISERROR(FIND("지정 캐릭터 LBP",$M324)),0,1)),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IF($O324&lt;=15,1,1+($O324-15)^0.5/8)*CHOOSE(MID($N324,7,1)+1,1,1.25,2)*(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t="shared" ca="1" si="104"/>
        <v>0</v>
      </c>
      <c r="AA324" t="str">
        <f t="shared" ca="1" si="105"/>
        <v/>
      </c>
      <c r="AH324" t="str">
        <f t="shared" si="106"/>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IFERROR(VLOOKUP(AC324,[2]ActorTable!$A:$G,MATCH("이름참고",[2]ActorTable!$1:$1,0),0),"캐릭터없음"),
"")))))</f>
        <v/>
      </c>
      <c r="AJ324">
        <v>1</v>
      </c>
      <c r="AK32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v>
      </c>
      <c r="AL324" t="str">
        <f t="shared" ca="1" si="107"/>
        <v>{"dy":13,"sl":10}</v>
      </c>
    </row>
    <row r="325" spans="1:38">
      <c r="A325">
        <v>14</v>
      </c>
      <c r="B325">
        <v>10</v>
      </c>
      <c r="C325">
        <f t="shared" si="99"/>
        <v>1</v>
      </c>
      <c r="D325">
        <f t="shared" ca="1" si="100"/>
        <v>0.90026747662225015</v>
      </c>
      <c r="E325">
        <f t="shared" ca="1" si="100"/>
        <v>0.49487545710395076</v>
      </c>
      <c r="F325">
        <f t="shared" ca="1" si="100"/>
        <v>0.65347689520263852</v>
      </c>
      <c r="G325">
        <f t="shared" ca="1" si="100"/>
        <v>0.21302940918254132</v>
      </c>
      <c r="H325">
        <f t="shared" ca="1" si="100"/>
        <v>0.26239777585328639</v>
      </c>
      <c r="I325">
        <f t="shared" ca="1" si="100"/>
        <v>4.2937490150048996E-3</v>
      </c>
      <c r="M325" t="str">
        <f t="shared" ca="1" si="101"/>
        <v>삭제</v>
      </c>
      <c r="N325" t="str">
        <f t="shared" ca="1" si="102"/>
        <v>삭제</v>
      </c>
      <c r="O325" t="str">
        <f t="shared" ca="1" si="103"/>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캐릭터",IF(ISERROR(FIND("지정 캐릭터 LBP",$M325)),0,1)),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IF($O325&lt;=15,1,1+($O325-15)^0.5/8)*CHOOSE(MID($N325,7,1)+1,1,1.25,2)*(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t="shared" ca="1" si="104"/>
        <v>0</v>
      </c>
      <c r="AA325" t="str">
        <f t="shared" ca="1" si="105"/>
        <v/>
      </c>
      <c r="AH325" t="str">
        <f t="shared" si="106"/>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IFERROR(VLOOKUP(AC325,[2]ActorTable!$A:$G,MATCH("이름참고",[2]ActorTable!$1:$1,0),0),"캐릭터없음"),
"")))))</f>
        <v/>
      </c>
      <c r="AJ325">
        <v>1</v>
      </c>
      <c r="AK32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v>
      </c>
      <c r="AL325" t="str">
        <f t="shared" ca="1" si="107"/>
        <v>{"dy":14,"sl":10}</v>
      </c>
    </row>
    <row r="326" spans="1:38">
      <c r="A326">
        <v>15</v>
      </c>
      <c r="B326">
        <v>10</v>
      </c>
      <c r="C326">
        <f t="shared" si="99"/>
        <v>1</v>
      </c>
      <c r="D326">
        <f t="shared" ca="1" si="100"/>
        <v>0.25473978724493118</v>
      </c>
      <c r="E326">
        <f t="shared" ca="1" si="100"/>
        <v>0.11937167378744407</v>
      </c>
      <c r="F326">
        <f t="shared" ca="1" si="100"/>
        <v>0.21019853358163942</v>
      </c>
      <c r="G326">
        <f t="shared" ca="1" si="100"/>
        <v>1.5185247033338678E-2</v>
      </c>
      <c r="H326">
        <f t="shared" ca="1" si="100"/>
        <v>0.80966593433591172</v>
      </c>
      <c r="I326">
        <f t="shared" ca="1" si="100"/>
        <v>0.49919781992656609</v>
      </c>
      <c r="M326" t="str">
        <f t="shared" ca="1" si="101"/>
        <v>삭제</v>
      </c>
      <c r="N326" t="str">
        <f t="shared" ca="1" si="102"/>
        <v>삭제</v>
      </c>
      <c r="O326" t="str">
        <f t="shared" ca="1" si="103"/>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캐릭터",IF(ISERROR(FIND("지정 캐릭터 LBP",$M326)),0,1)),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IF($O326&lt;=15,1,1+($O326-15)^0.5/8)*CHOOSE(MID($N326,7,1)+1,1,1.25,2)*(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t="shared" ca="1" si="104"/>
        <v>0</v>
      </c>
      <c r="AA326" t="str">
        <f t="shared" ca="1" si="105"/>
        <v/>
      </c>
      <c r="AH326" t="str">
        <f t="shared" si="106"/>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IFERROR(VLOOKUP(AC326,[2]ActorTable!$A:$G,MATCH("이름참고",[2]ActorTable!$1:$1,0),0),"캐릭터없음"),
"")))))</f>
        <v/>
      </c>
      <c r="AJ326">
        <v>1</v>
      </c>
      <c r="AK32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v>
      </c>
      <c r="AL326" t="str">
        <f t="shared" ca="1" si="107"/>
        <v>{"dy":15,"sl":10}</v>
      </c>
    </row>
    <row r="327" spans="1:38">
      <c r="A327">
        <v>16</v>
      </c>
      <c r="B327">
        <v>10</v>
      </c>
      <c r="C327">
        <f t="shared" si="99"/>
        <v>1</v>
      </c>
      <c r="D327">
        <f t="shared" ca="1" si="100"/>
        <v>0.74806935408142805</v>
      </c>
      <c r="E327">
        <f t="shared" ca="1" si="100"/>
        <v>0.57800367454010282</v>
      </c>
      <c r="F327">
        <f t="shared" ca="1" si="100"/>
        <v>0.26938669048133668</v>
      </c>
      <c r="G327">
        <f t="shared" ca="1" si="100"/>
        <v>2.415290230702527E-3</v>
      </c>
      <c r="H327">
        <f t="shared" ca="1" si="100"/>
        <v>0.80873505795584755</v>
      </c>
      <c r="I327">
        <f t="shared" ca="1" si="100"/>
        <v>0.74864401911882406</v>
      </c>
      <c r="M327" t="str">
        <f t="shared" ca="1" si="101"/>
        <v>삭제</v>
      </c>
      <c r="N327" t="str">
        <f t="shared" ca="1" si="102"/>
        <v>삭제</v>
      </c>
      <c r="O327" t="str">
        <f t="shared" ca="1" si="103"/>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캐릭터",IF(ISERROR(FIND("지정 캐릭터 LBP",$M327)),0,1)),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IF($O327&lt;=15,1,1+($O327-15)^0.5/8)*CHOOSE(MID($N327,7,1)+1,1,1.25,2)*(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t="shared" ca="1" si="104"/>
        <v>0</v>
      </c>
      <c r="AA327" t="str">
        <f t="shared" ca="1" si="105"/>
        <v/>
      </c>
      <c r="AH327" t="str">
        <f t="shared" si="106"/>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IFERROR(VLOOKUP(AC327,[2]ActorTable!$A:$G,MATCH("이름참고",[2]ActorTable!$1:$1,0),0),"캐릭터없음"),
"")))))</f>
        <v/>
      </c>
      <c r="AJ327">
        <v>1</v>
      </c>
      <c r="AK32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v>
      </c>
      <c r="AL327" t="str">
        <f t="shared" ca="1" si="107"/>
        <v>{"dy":16,"sl":10}</v>
      </c>
    </row>
    <row r="328" spans="1:38">
      <c r="A328">
        <v>17</v>
      </c>
      <c r="B328">
        <v>10</v>
      </c>
      <c r="C328">
        <f t="shared" si="99"/>
        <v>1</v>
      </c>
      <c r="D328">
        <f t="shared" ca="1" si="100"/>
        <v>0.54519529080214446</v>
      </c>
      <c r="E328">
        <f t="shared" ca="1" si="100"/>
        <v>0.42526959886925775</v>
      </c>
      <c r="F328">
        <f t="shared" ca="1" si="100"/>
        <v>0.36202764085880446</v>
      </c>
      <c r="G328">
        <f t="shared" ca="1" si="100"/>
        <v>0.69437820094591185</v>
      </c>
      <c r="H328">
        <f t="shared" ca="1" si="100"/>
        <v>0.49580504940820513</v>
      </c>
      <c r="I328">
        <f t="shared" ca="1" si="100"/>
        <v>0.67863470036959761</v>
      </c>
      <c r="M328" t="str">
        <f t="shared" ca="1" si="101"/>
        <v>삭제</v>
      </c>
      <c r="N328" t="str">
        <f t="shared" ca="1" si="102"/>
        <v>삭제</v>
      </c>
      <c r="O328" t="str">
        <f t="shared" ca="1" si="103"/>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캐릭터",IF(ISERROR(FIND("지정 캐릭터 LBP",$M328)),0,1)),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IF($O328&lt;=15,1,1+($O328-15)^0.5/8)*CHOOSE(MID($N328,7,1)+1,1,1.25,2)*(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t="shared" ca="1" si="104"/>
        <v>0</v>
      </c>
      <c r="AA328" t="str">
        <f t="shared" ca="1" si="105"/>
        <v/>
      </c>
      <c r="AH328" t="str">
        <f t="shared" si="106"/>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IFERROR(VLOOKUP(AC328,[2]ActorTable!$A:$G,MATCH("이름참고",[2]ActorTable!$1:$1,0),0),"캐릭터없음"),
"")))))</f>
        <v/>
      </c>
      <c r="AJ328">
        <v>1</v>
      </c>
      <c r="AK32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v>
      </c>
      <c r="AL328" t="str">
        <f t="shared" ca="1" si="107"/>
        <v>{"dy":17,"sl":10}</v>
      </c>
    </row>
    <row r="329" spans="1:38">
      <c r="A329">
        <v>18</v>
      </c>
      <c r="B329">
        <v>10</v>
      </c>
      <c r="C329">
        <f t="shared" si="99"/>
        <v>1</v>
      </c>
      <c r="D329">
        <f t="shared" ca="1" si="100"/>
        <v>0.51604669001180814</v>
      </c>
      <c r="E329">
        <f t="shared" ca="1" si="100"/>
        <v>0.77454385692151584</v>
      </c>
      <c r="F329">
        <f t="shared" ca="1" si="100"/>
        <v>0.53904628798892251</v>
      </c>
      <c r="G329">
        <f t="shared" ca="1" si="100"/>
        <v>3.6554062602373261E-2</v>
      </c>
      <c r="H329">
        <f t="shared" ca="1" si="100"/>
        <v>0.6799005780073295</v>
      </c>
      <c r="I329">
        <f t="shared" ca="1" si="100"/>
        <v>0.535742958958629</v>
      </c>
      <c r="M329" t="str">
        <f t="shared" ca="1" si="101"/>
        <v>삭제</v>
      </c>
      <c r="N329" t="str">
        <f t="shared" ca="1" si="102"/>
        <v>삭제</v>
      </c>
      <c r="O329" t="str">
        <f t="shared" ca="1" si="103"/>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캐릭터",IF(ISERROR(FIND("지정 캐릭터 LBP",$M329)),0,1)),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IF($O329&lt;=15,1,1+($O329-15)^0.5/8)*CHOOSE(MID($N329,7,1)+1,1,1.25,2)*(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t="shared" ca="1" si="104"/>
        <v>0</v>
      </c>
      <c r="AA329" t="str">
        <f t="shared" ca="1" si="105"/>
        <v/>
      </c>
      <c r="AH329" t="str">
        <f t="shared" si="106"/>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IFERROR(VLOOKUP(AC329,[2]ActorTable!$A:$G,MATCH("이름참고",[2]ActorTable!$1:$1,0),0),"캐릭터없음"),
"")))))</f>
        <v/>
      </c>
      <c r="AJ329">
        <v>1</v>
      </c>
      <c r="AK32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v>
      </c>
      <c r="AL329" t="str">
        <f t="shared" ca="1" si="107"/>
        <v>{"dy":18,"sl":10}</v>
      </c>
    </row>
    <row r="330" spans="1:38">
      <c r="A330">
        <v>19</v>
      </c>
      <c r="B330">
        <v>10</v>
      </c>
      <c r="C330">
        <f t="shared" si="99"/>
        <v>1</v>
      </c>
      <c r="D330">
        <f t="shared" ca="1" si="100"/>
        <v>0.234758469225267</v>
      </c>
      <c r="E330">
        <f t="shared" ca="1" si="100"/>
        <v>0.53728070953974627</v>
      </c>
      <c r="F330">
        <f t="shared" ca="1" si="100"/>
        <v>0.87565908597574782</v>
      </c>
      <c r="G330">
        <f t="shared" ca="1" si="100"/>
        <v>0.72085598006528895</v>
      </c>
      <c r="H330">
        <f t="shared" ca="1" si="100"/>
        <v>0.72242408694396931</v>
      </c>
      <c r="I330">
        <f t="shared" ca="1" si="100"/>
        <v>0.48738561167970962</v>
      </c>
      <c r="M330" t="str">
        <f t="shared" ca="1" si="101"/>
        <v>삭제</v>
      </c>
      <c r="N330" t="str">
        <f t="shared" ca="1" si="102"/>
        <v>삭제</v>
      </c>
      <c r="O330" t="str">
        <f t="shared" ca="1" si="103"/>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캐릭터",IF(ISERROR(FIND("지정 캐릭터 LBP",$M330)),0,1)),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IF($O330&lt;=15,1,1+($O330-15)^0.5/8)*CHOOSE(MID($N330,7,1)+1,1,1.25,2)*(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t="shared" ca="1" si="104"/>
        <v>0</v>
      </c>
      <c r="AA330" t="str">
        <f t="shared" ca="1" si="105"/>
        <v/>
      </c>
      <c r="AH330" t="str">
        <f t="shared" si="106"/>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IFERROR(VLOOKUP(AC330,[2]ActorTable!$A:$G,MATCH("이름참고",[2]ActorTable!$1:$1,0),0),"캐릭터없음"),
"")))))</f>
        <v/>
      </c>
      <c r="AJ330">
        <v>1</v>
      </c>
      <c r="AK33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v>
      </c>
      <c r="AL330" t="str">
        <f t="shared" ca="1" si="107"/>
        <v>{"dy":19,"sl":10}</v>
      </c>
    </row>
    <row r="331" spans="1:38">
      <c r="A331">
        <v>20</v>
      </c>
      <c r="B331">
        <v>10</v>
      </c>
      <c r="C331">
        <f t="shared" si="99"/>
        <v>1</v>
      </c>
      <c r="D331">
        <f t="shared" ca="1" si="100"/>
        <v>0.5881111381036771</v>
      </c>
      <c r="E331">
        <f t="shared" ca="1" si="100"/>
        <v>0.34534667361686044</v>
      </c>
      <c r="F331">
        <f t="shared" ca="1" si="100"/>
        <v>0.66912899890526234</v>
      </c>
      <c r="G331">
        <f t="shared" ca="1" si="100"/>
        <v>0.68472966246709432</v>
      </c>
      <c r="H331">
        <f t="shared" ca="1" si="100"/>
        <v>0.92876207419918444</v>
      </c>
      <c r="I331">
        <f t="shared" ca="1" si="100"/>
        <v>0.22528977009170581</v>
      </c>
      <c r="M331" t="str">
        <f t="shared" ca="1" si="101"/>
        <v>삭제</v>
      </c>
      <c r="N331" t="str">
        <f t="shared" ca="1" si="102"/>
        <v>삭제</v>
      </c>
      <c r="O331" t="str">
        <f t="shared" ca="1" si="103"/>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캐릭터",IF(ISERROR(FIND("지정 캐릭터 LBP",$M331)),0,1)),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IF($O331&lt;=15,1,1+($O331-15)^0.5/8)*CHOOSE(MID($N331,7,1)+1,1,1.25,2)*(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t="shared" ca="1" si="104"/>
        <v>0</v>
      </c>
      <c r="AA331" t="str">
        <f t="shared" ca="1" si="105"/>
        <v/>
      </c>
      <c r="AH331" t="str">
        <f t="shared" si="106"/>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IFERROR(VLOOKUP(AC331,[2]ActorTable!$A:$G,MATCH("이름참고",[2]ActorTable!$1:$1,0),0),"캐릭터없음"),
"")))))</f>
        <v/>
      </c>
      <c r="AJ331">
        <v>1</v>
      </c>
      <c r="AK33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v>
      </c>
      <c r="AL331" t="str">
        <f t="shared" ca="1" si="107"/>
        <v>{"dy":20,"sl":10}</v>
      </c>
    </row>
    <row r="332" spans="1:38">
      <c r="A332">
        <v>21</v>
      </c>
      <c r="B332">
        <v>10</v>
      </c>
      <c r="C332">
        <f t="shared" si="99"/>
        <v>1</v>
      </c>
      <c r="D332">
        <f t="shared" ref="D332:I341" ca="1" si="109">RAND()</f>
        <v>0.17629805156950862</v>
      </c>
      <c r="E332">
        <f t="shared" ca="1" si="109"/>
        <v>2.0866506661736173E-2</v>
      </c>
      <c r="F332">
        <f t="shared" ca="1" si="109"/>
        <v>0.89140248155379032</v>
      </c>
      <c r="G332">
        <f t="shared" ca="1" si="109"/>
        <v>0.2533895487983443</v>
      </c>
      <c r="H332">
        <f t="shared" ca="1" si="109"/>
        <v>0.72493879493412416</v>
      </c>
      <c r="I332">
        <f t="shared" ca="1" si="109"/>
        <v>9.5623294221448552E-2</v>
      </c>
      <c r="M332" t="str">
        <f t="shared" ca="1" si="101"/>
        <v>삭제</v>
      </c>
      <c r="N332" t="str">
        <f t="shared" ca="1" si="102"/>
        <v>삭제</v>
      </c>
      <c r="O332" t="str">
        <f t="shared" ca="1" si="103"/>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캐릭터",IF(ISERROR(FIND("지정 캐릭터 LBP",$M332)),0,1)),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IF($O332&lt;=15,1,1+($O332-15)^0.5/8)*CHOOSE(MID($N332,7,1)+1,1,1.25,2)*(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t="shared" ca="1" si="104"/>
        <v>0</v>
      </c>
      <c r="AA332" t="str">
        <f t="shared" ca="1" si="105"/>
        <v/>
      </c>
      <c r="AH332" t="str">
        <f t="shared" si="106"/>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IFERROR(VLOOKUP(AC332,[2]ActorTable!$A:$G,MATCH("이름참고",[2]ActorTable!$1:$1,0),0),"캐릭터없음"),
"")))))</f>
        <v/>
      </c>
      <c r="AJ332">
        <v>1</v>
      </c>
      <c r="AK33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v>
      </c>
      <c r="AL332" t="str">
        <f t="shared" ca="1" si="107"/>
        <v>{"dy":21,"sl":10}</v>
      </c>
    </row>
    <row r="333" spans="1:38">
      <c r="A333">
        <v>22</v>
      </c>
      <c r="B333">
        <v>10</v>
      </c>
      <c r="C333">
        <f t="shared" si="99"/>
        <v>1</v>
      </c>
      <c r="D333">
        <f t="shared" ca="1" si="109"/>
        <v>9.5822006509663438E-2</v>
      </c>
      <c r="E333">
        <f t="shared" ca="1" si="109"/>
        <v>0.87390202472906953</v>
      </c>
      <c r="F333">
        <f t="shared" ca="1" si="109"/>
        <v>0.85440069772969363</v>
      </c>
      <c r="G333">
        <f t="shared" ca="1" si="109"/>
        <v>0.82310934844570927</v>
      </c>
      <c r="H333">
        <f t="shared" ca="1" si="109"/>
        <v>0.38761457279079492</v>
      </c>
      <c r="I333">
        <f t="shared" ca="1" si="109"/>
        <v>0.27373796592967459</v>
      </c>
      <c r="M333" t="str">
        <f t="shared" ca="1" si="101"/>
        <v>삭제</v>
      </c>
      <c r="N333" t="str">
        <f t="shared" ca="1" si="102"/>
        <v>삭제</v>
      </c>
      <c r="O333" t="str">
        <f t="shared" ca="1" si="103"/>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캐릭터",IF(ISERROR(FIND("지정 캐릭터 LBP",$M333)),0,1)),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IF($O333&lt;=15,1,1+($O333-15)^0.5/8)*CHOOSE(MID($N333,7,1)+1,1,1.25,2)*(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t="shared" ca="1" si="104"/>
        <v>0</v>
      </c>
      <c r="AA333" t="str">
        <f t="shared" ca="1" si="105"/>
        <v/>
      </c>
      <c r="AH333" t="str">
        <f t="shared" si="106"/>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IFERROR(VLOOKUP(AC333,[2]ActorTable!$A:$G,MATCH("이름참고",[2]ActorTable!$1:$1,0),0),"캐릭터없음"),
"")))))</f>
        <v/>
      </c>
      <c r="AJ333">
        <v>1</v>
      </c>
      <c r="AK33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v>
      </c>
      <c r="AL333" t="str">
        <f t="shared" ca="1" si="107"/>
        <v>{"dy":22,"sl":10}</v>
      </c>
    </row>
    <row r="334" spans="1:38">
      <c r="A334">
        <v>23</v>
      </c>
      <c r="B334">
        <v>10</v>
      </c>
      <c r="C334">
        <f t="shared" si="99"/>
        <v>1</v>
      </c>
      <c r="D334">
        <f t="shared" ca="1" si="109"/>
        <v>0.11536409761863409</v>
      </c>
      <c r="E334">
        <f t="shared" ca="1" si="109"/>
        <v>0.41401690952712489</v>
      </c>
      <c r="F334">
        <f t="shared" ca="1" si="109"/>
        <v>0.37706814312252113</v>
      </c>
      <c r="G334">
        <f t="shared" ca="1" si="109"/>
        <v>0.15595602314362267</v>
      </c>
      <c r="H334">
        <f t="shared" ca="1" si="109"/>
        <v>0.16434551001462261</v>
      </c>
      <c r="I334">
        <f t="shared" ca="1" si="109"/>
        <v>0.89138605569879359</v>
      </c>
      <c r="M334" t="str">
        <f t="shared" ca="1" si="101"/>
        <v>삭제</v>
      </c>
      <c r="N334" t="str">
        <f t="shared" ca="1" si="102"/>
        <v>삭제</v>
      </c>
      <c r="O334" t="str">
        <f t="shared" ca="1" si="103"/>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캐릭터",IF(ISERROR(FIND("지정 캐릭터 LBP",$M334)),0,1)),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IF($O334&lt;=15,1,1+($O334-15)^0.5/8)*CHOOSE(MID($N334,7,1)+1,1,1.25,2)*(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t="shared" ca="1" si="104"/>
        <v>0</v>
      </c>
      <c r="AA334" t="str">
        <f t="shared" ca="1" si="105"/>
        <v/>
      </c>
      <c r="AH334" t="str">
        <f t="shared" si="106"/>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IFERROR(VLOOKUP(AC334,[2]ActorTable!$A:$G,MATCH("이름참고",[2]ActorTable!$1:$1,0),0),"캐릭터없음"),
"")))))</f>
        <v/>
      </c>
      <c r="AJ334">
        <v>1</v>
      </c>
      <c r="AK33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v>
      </c>
      <c r="AL334" t="str">
        <f t="shared" ca="1" si="107"/>
        <v>{"dy":23,"sl":10}</v>
      </c>
    </row>
    <row r="335" spans="1:38">
      <c r="A335">
        <v>24</v>
      </c>
      <c r="B335">
        <v>10</v>
      </c>
      <c r="C335">
        <f t="shared" si="99"/>
        <v>1</v>
      </c>
      <c r="D335">
        <f t="shared" ca="1" si="109"/>
        <v>0.84902226812924764</v>
      </c>
      <c r="E335">
        <f t="shared" ca="1" si="109"/>
        <v>3.6907934807581921E-2</v>
      </c>
      <c r="F335">
        <f t="shared" ca="1" si="109"/>
        <v>0.43644670322629253</v>
      </c>
      <c r="G335">
        <f t="shared" ca="1" si="109"/>
        <v>0.90264310847106788</v>
      </c>
      <c r="H335">
        <f t="shared" ca="1" si="109"/>
        <v>0.10500557071952632</v>
      </c>
      <c r="I335">
        <f t="shared" ca="1" si="109"/>
        <v>0.27560847181466608</v>
      </c>
      <c r="M335" t="str">
        <f t="shared" ca="1" si="101"/>
        <v>삭제</v>
      </c>
      <c r="N335" t="str">
        <f t="shared" ca="1" si="102"/>
        <v>삭제</v>
      </c>
      <c r="O335" t="str">
        <f t="shared" ca="1" si="103"/>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캐릭터",IF(ISERROR(FIND("지정 캐릭터 LBP",$M335)),0,1)),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IF($O335&lt;=15,1,1+($O335-15)^0.5/8)*CHOOSE(MID($N335,7,1)+1,1,1.25,2)*(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t="shared" ca="1" si="104"/>
        <v>0</v>
      </c>
      <c r="AA335" t="str">
        <f t="shared" ca="1" si="105"/>
        <v/>
      </c>
      <c r="AH335" t="str">
        <f t="shared" si="106"/>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IFERROR(VLOOKUP(AC335,[2]ActorTable!$A:$G,MATCH("이름참고",[2]ActorTable!$1:$1,0),0),"캐릭터없음"),
"")))))</f>
        <v/>
      </c>
      <c r="AJ335">
        <v>1</v>
      </c>
      <c r="AK33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v>
      </c>
      <c r="AL335" t="str">
        <f t="shared" ca="1" si="107"/>
        <v>{"dy":24,"sl":10}</v>
      </c>
    </row>
    <row r="336" spans="1:38">
      <c r="A336">
        <v>25</v>
      </c>
      <c r="B336">
        <v>10</v>
      </c>
      <c r="C336">
        <f t="shared" si="99"/>
        <v>1</v>
      </c>
      <c r="D336">
        <f t="shared" ca="1" si="109"/>
        <v>0.11039756471846429</v>
      </c>
      <c r="E336">
        <f t="shared" ca="1" si="109"/>
        <v>0.49483865634196522</v>
      </c>
      <c r="F336">
        <f t="shared" ca="1" si="109"/>
        <v>1.1603843542573378E-2</v>
      </c>
      <c r="G336">
        <f t="shared" ca="1" si="109"/>
        <v>6.0019970495543529E-2</v>
      </c>
      <c r="H336">
        <f t="shared" ca="1" si="109"/>
        <v>0.85384885558145251</v>
      </c>
      <c r="I336">
        <f t="shared" ca="1" si="109"/>
        <v>0.67398350318682809</v>
      </c>
      <c r="J336" t="s">
        <v>86</v>
      </c>
      <c r="K336" t="s">
        <v>260</v>
      </c>
      <c r="M336" t="str">
        <f t="shared" si="101"/>
        <v>지정 캐릭터</v>
      </c>
      <c r="N336" t="str">
        <f t="shared" ca="1" si="102"/>
        <v>Actor0240</v>
      </c>
      <c r="O336">
        <f t="shared" ca="1" si="103"/>
        <v>1</v>
      </c>
      <c r="P336" t="str">
        <f>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DI</v>
      </c>
      <c r="Q336">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INT($O336*VLOOKUP($M336,$AN:$BA,MATCH($AX$1,$AN$1:$BA$1,0),0)*IF($O336&lt;=15,1,1+($O336-15)^0.5/8)*CHOOSE(MID($N336,7,1)+1,1,1.25,2))),
"그외없음")))))))</f>
        <v>517</v>
      </c>
      <c r="R336">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캐릭터",IF(ISERROR(FIND("지정 캐릭터 LBP",$M336)),0,1)),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IF($O336&lt;=15,1,1+($O336-15)^0.5/8)*CHOOSE(MID($N336,7,1)+1,1,1.25,2)*(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367</v>
      </c>
      <c r="S336" t="str">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
      </c>
      <c r="T336">
        <f t="shared" ca="1" si="104"/>
        <v>1</v>
      </c>
      <c r="U336" t="s">
        <v>86</v>
      </c>
      <c r="V336" t="s">
        <v>261</v>
      </c>
      <c r="W336">
        <v>1</v>
      </c>
      <c r="X336" t="s">
        <v>133</v>
      </c>
      <c r="Y336">
        <v>504</v>
      </c>
      <c r="Z336">
        <v>343</v>
      </c>
      <c r="AA336" t="str">
        <f t="shared" ca="1" si="105"/>
        <v>fc</v>
      </c>
      <c r="AB336" t="s">
        <v>86</v>
      </c>
      <c r="AC336" t="s">
        <v>261</v>
      </c>
      <c r="AD336">
        <v>1</v>
      </c>
      <c r="AE336" t="s">
        <v>133</v>
      </c>
      <c r="AF336">
        <v>500</v>
      </c>
      <c r="AG336">
        <v>364</v>
      </c>
      <c r="AH336" t="str">
        <f t="shared" si="106"/>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IFERROR(VLOOKUP(AC336,[2]ActorTable!$A:$G,MATCH("이름참고",[2]ActorTable!$1:$1,0),0),"캐릭터없음"),
"")))))</f>
        <v>클레타</v>
      </c>
      <c r="AJ336">
        <v>1</v>
      </c>
      <c r="AK33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t="shared" ca="1" si="107"/>
        <v>{"dy":25,"sl":10,"tp":"fc","vl":"Actor0240","cn":1,"pt":"DI","pp":500,"pr":364}</v>
      </c>
    </row>
    <row r="337" spans="1:38">
      <c r="A337">
        <v>26</v>
      </c>
      <c r="B337">
        <v>10</v>
      </c>
      <c r="C337">
        <f t="shared" si="99"/>
        <v>1</v>
      </c>
      <c r="D337">
        <f t="shared" ca="1" si="109"/>
        <v>0.44207295468925756</v>
      </c>
      <c r="E337">
        <f t="shared" ca="1" si="109"/>
        <v>0.18091422076199704</v>
      </c>
      <c r="F337">
        <f t="shared" ca="1" si="109"/>
        <v>0.12064030859785069</v>
      </c>
      <c r="G337">
        <f t="shared" ca="1" si="109"/>
        <v>0.75717044164145153</v>
      </c>
      <c r="H337">
        <f t="shared" ca="1" si="109"/>
        <v>0.61894787025543563</v>
      </c>
      <c r="I337">
        <f t="shared" ca="1" si="109"/>
        <v>0.31614448148559704</v>
      </c>
      <c r="M337" t="str">
        <f t="shared" ca="1" si="101"/>
        <v>삭제</v>
      </c>
      <c r="N337" t="str">
        <f t="shared" ca="1" si="102"/>
        <v>삭제</v>
      </c>
      <c r="O337" t="str">
        <f t="shared" ca="1" si="103"/>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캐릭터",IF(ISERROR(FIND("지정 캐릭터 LBP",$M337)),0,1)),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IF($O337&lt;=15,1,1+($O337-15)^0.5/8)*CHOOSE(MID($N337,7,1)+1,1,1.25,2)*(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t="shared" ca="1" si="104"/>
        <v>0</v>
      </c>
      <c r="AA337" t="str">
        <f t="shared" ca="1" si="105"/>
        <v/>
      </c>
      <c r="AH337" t="str">
        <f t="shared" si="106"/>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IFERROR(VLOOKUP(AC337,[2]ActorTable!$A:$G,MATCH("이름참고",[2]ActorTable!$1:$1,0),0),"캐릭터없음"),
"")))))</f>
        <v/>
      </c>
      <c r="AJ337">
        <v>1</v>
      </c>
      <c r="AK33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t="shared" ca="1" si="107"/>
        <v>{"dy":26,"sl":10}</v>
      </c>
    </row>
    <row r="338" spans="1:38">
      <c r="A338">
        <v>27</v>
      </c>
      <c r="B338">
        <v>10</v>
      </c>
      <c r="C338">
        <f t="shared" si="99"/>
        <v>1</v>
      </c>
      <c r="D338">
        <f t="shared" ca="1" si="109"/>
        <v>0.67642464464923047</v>
      </c>
      <c r="E338">
        <f t="shared" ca="1" si="109"/>
        <v>0.76705084982028338</v>
      </c>
      <c r="F338">
        <f t="shared" ca="1" si="109"/>
        <v>0.40062100281640778</v>
      </c>
      <c r="G338">
        <f t="shared" ca="1" si="109"/>
        <v>9.7928626143559683E-2</v>
      </c>
      <c r="H338">
        <f t="shared" ca="1" si="109"/>
        <v>0.30830582295678355</v>
      </c>
      <c r="I338">
        <f t="shared" ca="1" si="109"/>
        <v>0.20583125657652945</v>
      </c>
      <c r="M338" t="str">
        <f t="shared" ca="1" si="101"/>
        <v>삭제</v>
      </c>
      <c r="N338" t="str">
        <f t="shared" ca="1" si="102"/>
        <v>삭제</v>
      </c>
      <c r="O338" t="str">
        <f t="shared" ca="1" si="103"/>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캐릭터",IF(ISERROR(FIND("지정 캐릭터 LBP",$M338)),0,1)),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IF($O338&lt;=15,1,1+($O338-15)^0.5/8)*CHOOSE(MID($N338,7,1)+1,1,1.25,2)*(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t="shared" ca="1" si="104"/>
        <v>0</v>
      </c>
      <c r="AA338" t="str">
        <f t="shared" ca="1" si="105"/>
        <v/>
      </c>
      <c r="AH338" t="str">
        <f t="shared" si="106"/>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IFERROR(VLOOKUP(AC338,[2]ActorTable!$A:$G,MATCH("이름참고",[2]ActorTable!$1:$1,0),0),"캐릭터없음"),
"")))))</f>
        <v/>
      </c>
      <c r="AJ338">
        <v>1</v>
      </c>
      <c r="AK33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t="shared" ca="1" si="107"/>
        <v>{"dy":27,"sl":10}</v>
      </c>
    </row>
    <row r="339" spans="1:38">
      <c r="A339">
        <v>28</v>
      </c>
      <c r="B339">
        <v>10</v>
      </c>
      <c r="C339">
        <f t="shared" si="99"/>
        <v>1</v>
      </c>
      <c r="D339">
        <f t="shared" ca="1" si="109"/>
        <v>0.6768189145459077</v>
      </c>
      <c r="E339">
        <f t="shared" ca="1" si="109"/>
        <v>0.34997823887771318</v>
      </c>
      <c r="F339">
        <f t="shared" ca="1" si="109"/>
        <v>0.71327241801607477</v>
      </c>
      <c r="G339">
        <f t="shared" ca="1" si="109"/>
        <v>0.59827446702533726</v>
      </c>
      <c r="H339">
        <f t="shared" ca="1" si="109"/>
        <v>0.860103939552471</v>
      </c>
      <c r="I339">
        <f t="shared" ca="1" si="109"/>
        <v>0.34601123401813483</v>
      </c>
      <c r="M339" t="str">
        <f t="shared" ca="1" si="101"/>
        <v>삭제</v>
      </c>
      <c r="N339" t="str">
        <f t="shared" ca="1" si="102"/>
        <v>삭제</v>
      </c>
      <c r="O339" t="str">
        <f t="shared" ca="1" si="103"/>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캐릭터",IF(ISERROR(FIND("지정 캐릭터 LBP",$M339)),0,1)),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IF($O339&lt;=15,1,1+($O339-15)^0.5/8)*CHOOSE(MID($N339,7,1)+1,1,1.25,2)*(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t="shared" ca="1" si="104"/>
        <v>0</v>
      </c>
      <c r="AA339" t="str">
        <f t="shared" ca="1" si="105"/>
        <v/>
      </c>
      <c r="AH339" t="str">
        <f t="shared" si="106"/>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IFERROR(VLOOKUP(AC339,[2]ActorTable!$A:$G,MATCH("이름참고",[2]ActorTable!$1:$1,0),0),"캐릭터없음"),
"")))))</f>
        <v/>
      </c>
      <c r="AJ339">
        <v>1</v>
      </c>
      <c r="AK33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t="shared" ca="1" si="107"/>
        <v>{"dy":28,"sl":10}</v>
      </c>
    </row>
    <row r="340" spans="1:38">
      <c r="A340">
        <v>29</v>
      </c>
      <c r="B340">
        <v>10</v>
      </c>
      <c r="C340">
        <f t="shared" si="99"/>
        <v>1</v>
      </c>
      <c r="D340">
        <f t="shared" ca="1" si="109"/>
        <v>0.27944231316306234</v>
      </c>
      <c r="E340">
        <f t="shared" ca="1" si="109"/>
        <v>0.27913255732665976</v>
      </c>
      <c r="F340">
        <f t="shared" ca="1" si="109"/>
        <v>0.67260962871616314</v>
      </c>
      <c r="G340">
        <f t="shared" ca="1" si="109"/>
        <v>0.30301677829689411</v>
      </c>
      <c r="H340">
        <f t="shared" ca="1" si="109"/>
        <v>0.75194740778794411</v>
      </c>
      <c r="I340">
        <f t="shared" ca="1" si="109"/>
        <v>0.28250441270044935</v>
      </c>
      <c r="M340" t="str">
        <f t="shared" ca="1" si="101"/>
        <v>삭제</v>
      </c>
      <c r="N340" t="str">
        <f t="shared" ca="1" si="102"/>
        <v>삭제</v>
      </c>
      <c r="O340" t="str">
        <f t="shared" ca="1" si="103"/>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캐릭터",IF(ISERROR(FIND("지정 캐릭터 LBP",$M340)),0,1)),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IF($O340&lt;=15,1,1+($O340-15)^0.5/8)*CHOOSE(MID($N340,7,1)+1,1,1.25,2)*(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t="shared" ca="1" si="104"/>
        <v>0</v>
      </c>
      <c r="AA340" t="str">
        <f t="shared" ca="1" si="105"/>
        <v/>
      </c>
      <c r="AH340" t="str">
        <f t="shared" si="106"/>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IFERROR(VLOOKUP(AC340,[2]ActorTable!$A:$G,MATCH("이름참고",[2]ActorTable!$1:$1,0),0),"캐릭터없음"),
"")))))</f>
        <v/>
      </c>
      <c r="AJ340">
        <v>1</v>
      </c>
      <c r="AK34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t="shared" ca="1" si="107"/>
        <v>{"dy":29,"sl":10}</v>
      </c>
    </row>
    <row r="341" spans="1:38">
      <c r="A341">
        <v>30</v>
      </c>
      <c r="B341">
        <v>10</v>
      </c>
      <c r="C341">
        <f t="shared" si="99"/>
        <v>1</v>
      </c>
      <c r="D341">
        <f t="shared" ca="1" si="109"/>
        <v>0.3186587482527603</v>
      </c>
      <c r="E341">
        <f t="shared" ca="1" si="109"/>
        <v>0.52116739238465093</v>
      </c>
      <c r="F341">
        <f t="shared" ca="1" si="109"/>
        <v>0.44094603506921903</v>
      </c>
      <c r="G341">
        <f t="shared" ca="1" si="109"/>
        <v>0.19660647203983006</v>
      </c>
      <c r="H341">
        <f t="shared" ca="1" si="109"/>
        <v>0.94841380901090877</v>
      </c>
      <c r="I341">
        <f t="shared" ca="1" si="109"/>
        <v>0.22104160503451731</v>
      </c>
      <c r="M341" t="str">
        <f t="shared" ca="1" si="101"/>
        <v>삭제</v>
      </c>
      <c r="N341" t="str">
        <f t="shared" ca="1" si="102"/>
        <v>삭제</v>
      </c>
      <c r="O341" t="str">
        <f t="shared" ca="1" si="103"/>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캐릭터",IF(ISERROR(FIND("지정 캐릭터 LBP",$M341)),0,1)),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IF($O341&lt;=15,1,1+($O341-15)^0.5/8)*CHOOSE(MID($N341,7,1)+1,1,1.25,2)*(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t="shared" ca="1" si="104"/>
        <v>0</v>
      </c>
      <c r="AA341" t="str">
        <f t="shared" ca="1" si="105"/>
        <v/>
      </c>
      <c r="AH341" t="str">
        <f t="shared" si="106"/>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IFERROR(VLOOKUP(AC341,[2]ActorTable!$A:$G,MATCH("이름참고",[2]ActorTable!$1:$1,0),0),"캐릭터없음"),
"")))))</f>
        <v/>
      </c>
      <c r="AJ341">
        <v>1</v>
      </c>
      <c r="AK34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t="shared" ca="1" si="107"/>
        <v>{"dy":30,"sl":10}</v>
      </c>
    </row>
    <row r="342" spans="1:38">
      <c r="A342">
        <v>31</v>
      </c>
      <c r="B342">
        <v>10</v>
      </c>
      <c r="C342">
        <f t="shared" si="99"/>
        <v>1</v>
      </c>
      <c r="D342">
        <f t="shared" ref="D342:I351" ca="1" si="110">RAND()</f>
        <v>0.1141457995661761</v>
      </c>
      <c r="E342">
        <f t="shared" ca="1" si="110"/>
        <v>0.85840770397821231</v>
      </c>
      <c r="F342">
        <f t="shared" ca="1" si="110"/>
        <v>0.29991877475786366</v>
      </c>
      <c r="G342">
        <f t="shared" ca="1" si="110"/>
        <v>0.58758649074401159</v>
      </c>
      <c r="H342">
        <f t="shared" ca="1" si="110"/>
        <v>0.10553946831063088</v>
      </c>
      <c r="I342">
        <f t="shared" ca="1" si="110"/>
        <v>0.38664364904019233</v>
      </c>
      <c r="M342" t="str">
        <f t="shared" ca="1" si="101"/>
        <v>삭제</v>
      </c>
      <c r="N342" t="str">
        <f t="shared" ca="1" si="102"/>
        <v>삭제</v>
      </c>
      <c r="O342" t="str">
        <f t="shared" ca="1" si="103"/>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캐릭터",IF(ISERROR(FIND("지정 캐릭터 LBP",$M342)),0,1)),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IF($O342&lt;=15,1,1+($O342-15)^0.5/8)*CHOOSE(MID($N342,7,1)+1,1,1.25,2)*(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t="shared" ca="1" si="104"/>
        <v>0</v>
      </c>
      <c r="AA342" t="str">
        <f t="shared" ca="1" si="105"/>
        <v/>
      </c>
      <c r="AH342" t="str">
        <f t="shared" si="106"/>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IFERROR(VLOOKUP(AC342,[2]ActorTable!$A:$G,MATCH("이름참고",[2]ActorTable!$1:$1,0),0),"캐릭터없음"),
"")))))</f>
        <v/>
      </c>
      <c r="AJ342">
        <v>1</v>
      </c>
      <c r="AK34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t="shared" ca="1" si="107"/>
        <v>{"dy":31,"sl":10}</v>
      </c>
    </row>
    <row r="343" spans="1:38">
      <c r="A343">
        <v>1</v>
      </c>
      <c r="B343">
        <v>11</v>
      </c>
      <c r="C343">
        <f t="shared" si="99"/>
        <v>2</v>
      </c>
      <c r="D343">
        <f t="shared" ca="1" si="110"/>
        <v>0.87583399416848662</v>
      </c>
      <c r="E343">
        <f t="shared" ca="1" si="110"/>
        <v>0.40085280710183013</v>
      </c>
      <c r="F343">
        <f t="shared" ca="1" si="110"/>
        <v>0.38193476296931472</v>
      </c>
      <c r="G343">
        <f t="shared" ca="1" si="110"/>
        <v>0.71512454658659597</v>
      </c>
      <c r="H343">
        <f t="shared" ca="1" si="110"/>
        <v>0.15408613815719552</v>
      </c>
      <c r="I343">
        <f t="shared" ca="1" si="110"/>
        <v>0.12803394902570908</v>
      </c>
      <c r="M343" t="str">
        <f t="shared" ca="1" si="101"/>
        <v>삭제</v>
      </c>
      <c r="N343" t="str">
        <f t="shared" ca="1" si="102"/>
        <v>삭제</v>
      </c>
      <c r="O343" t="str">
        <f t="shared" ca="1" si="103"/>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캐릭터",IF(ISERROR(FIND("지정 캐릭터 LBP",$M343)),0,1)),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IF($O343&lt;=15,1,1+($O343-15)^0.5/8)*CHOOSE(MID($N343,7,1)+1,1,1.25,2)*(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t="shared" ca="1" si="104"/>
        <v>0</v>
      </c>
      <c r="AA343" t="str">
        <f t="shared" ca="1" si="105"/>
        <v/>
      </c>
      <c r="AH343" t="str">
        <f t="shared" si="106"/>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IFERROR(VLOOKUP(AC343,[2]ActorTable!$A:$G,MATCH("이름참고",[2]ActorTable!$1:$1,0),0),"캐릭터없음"),
"")))))</f>
        <v/>
      </c>
      <c r="AJ343">
        <v>1</v>
      </c>
      <c r="AK34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t="shared" ca="1" si="107"/>
        <v>{"dy":1,"sl":11}</v>
      </c>
    </row>
    <row r="344" spans="1:38">
      <c r="A344">
        <v>2</v>
      </c>
      <c r="B344">
        <v>11</v>
      </c>
      <c r="C344">
        <f t="shared" si="99"/>
        <v>2</v>
      </c>
      <c r="D344">
        <f t="shared" ca="1" si="110"/>
        <v>0.21597734745872432</v>
      </c>
      <c r="E344">
        <f t="shared" ca="1" si="110"/>
        <v>0.72033539659343426</v>
      </c>
      <c r="F344">
        <f t="shared" ca="1" si="110"/>
        <v>0.62224698447927629</v>
      </c>
      <c r="G344">
        <f t="shared" ca="1" si="110"/>
        <v>0.55072479675043917</v>
      </c>
      <c r="H344">
        <f t="shared" ca="1" si="110"/>
        <v>0.86777881442763061</v>
      </c>
      <c r="I344">
        <f t="shared" ca="1" si="110"/>
        <v>0.63512912327195026</v>
      </c>
      <c r="M344" t="str">
        <f t="shared" ca="1" si="101"/>
        <v>삭제</v>
      </c>
      <c r="N344" t="str">
        <f t="shared" ca="1" si="102"/>
        <v>삭제</v>
      </c>
      <c r="O344" t="str">
        <f t="shared" ca="1" si="103"/>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캐릭터",IF(ISERROR(FIND("지정 캐릭터 LBP",$M344)),0,1)),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IF($O344&lt;=15,1,1+($O344-15)^0.5/8)*CHOOSE(MID($N344,7,1)+1,1,1.25,2)*(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t="shared" ca="1" si="104"/>
        <v>0</v>
      </c>
      <c r="AA344" t="str">
        <f t="shared" ca="1" si="105"/>
        <v/>
      </c>
      <c r="AH344" t="str">
        <f t="shared" si="106"/>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IFERROR(VLOOKUP(AC344,[2]ActorTable!$A:$G,MATCH("이름참고",[2]ActorTable!$1:$1,0),0),"캐릭터없음"),
"")))))</f>
        <v/>
      </c>
      <c r="AJ344">
        <v>1</v>
      </c>
      <c r="AK34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t="shared" ca="1" si="107"/>
        <v>{"dy":2,"sl":11}</v>
      </c>
    </row>
    <row r="345" spans="1:38">
      <c r="A345">
        <v>3</v>
      </c>
      <c r="B345">
        <v>11</v>
      </c>
      <c r="C345">
        <f t="shared" si="99"/>
        <v>2</v>
      </c>
      <c r="D345">
        <f t="shared" ca="1" si="110"/>
        <v>0.28185552908657563</v>
      </c>
      <c r="E345">
        <f t="shared" ca="1" si="110"/>
        <v>0.91639002305727724</v>
      </c>
      <c r="F345">
        <f t="shared" ca="1" si="110"/>
        <v>0.99172485069096439</v>
      </c>
      <c r="G345">
        <f t="shared" ca="1" si="110"/>
        <v>0.28005570528870227</v>
      </c>
      <c r="H345">
        <f t="shared" ca="1" si="110"/>
        <v>0.93422936236074872</v>
      </c>
      <c r="I345">
        <f t="shared" ca="1" si="110"/>
        <v>0.66920873126167724</v>
      </c>
      <c r="M345" t="str">
        <f t="shared" ca="1" si="101"/>
        <v>삭제</v>
      </c>
      <c r="N345" t="str">
        <f t="shared" ca="1" si="102"/>
        <v>삭제</v>
      </c>
      <c r="O345" t="str">
        <f t="shared" ca="1" si="103"/>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캐릭터",IF(ISERROR(FIND("지정 캐릭터 LBP",$M345)),0,1)),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IF($O345&lt;=15,1,1+($O345-15)^0.5/8)*CHOOSE(MID($N345,7,1)+1,1,1.25,2)*(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t="shared" ca="1" si="104"/>
        <v>0</v>
      </c>
      <c r="AA345" t="str">
        <f t="shared" ca="1" si="105"/>
        <v/>
      </c>
      <c r="AH345" t="str">
        <f t="shared" si="106"/>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IFERROR(VLOOKUP(AC345,[2]ActorTable!$A:$G,MATCH("이름참고",[2]ActorTable!$1:$1,0),0),"캐릭터없음"),
"")))))</f>
        <v/>
      </c>
      <c r="AJ345">
        <v>1</v>
      </c>
      <c r="AK34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t="shared" ca="1" si="107"/>
        <v>{"dy":3,"sl":11}</v>
      </c>
    </row>
    <row r="346" spans="1:38">
      <c r="A346">
        <v>4</v>
      </c>
      <c r="B346">
        <v>11</v>
      </c>
      <c r="C346">
        <f t="shared" si="99"/>
        <v>2</v>
      </c>
      <c r="D346">
        <f t="shared" ca="1" si="110"/>
        <v>0.38322733129487374</v>
      </c>
      <c r="E346">
        <f t="shared" ca="1" si="110"/>
        <v>0.36674660322643349</v>
      </c>
      <c r="F346">
        <f t="shared" ca="1" si="110"/>
        <v>0.7334347264887533</v>
      </c>
      <c r="G346">
        <f t="shared" ca="1" si="110"/>
        <v>0.13734318565216441</v>
      </c>
      <c r="H346">
        <f t="shared" ca="1" si="110"/>
        <v>0.72627368065190068</v>
      </c>
      <c r="I346">
        <f t="shared" ca="1" si="110"/>
        <v>0.72678530879115022</v>
      </c>
      <c r="M346" t="str">
        <f t="shared" ca="1" si="101"/>
        <v>삭제</v>
      </c>
      <c r="N346" t="str">
        <f t="shared" ca="1" si="102"/>
        <v>삭제</v>
      </c>
      <c r="O346" t="str">
        <f t="shared" ca="1" si="103"/>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캐릭터",IF(ISERROR(FIND("지정 캐릭터 LBP",$M346)),0,1)),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IF($O346&lt;=15,1,1+($O346-15)^0.5/8)*CHOOSE(MID($N346,7,1)+1,1,1.25,2)*(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t="shared" ca="1" si="104"/>
        <v>0</v>
      </c>
      <c r="AA346" t="str">
        <f t="shared" ca="1" si="105"/>
        <v/>
      </c>
      <c r="AH346" t="str">
        <f t="shared" si="106"/>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IFERROR(VLOOKUP(AC346,[2]ActorTable!$A:$G,MATCH("이름참고",[2]ActorTable!$1:$1,0),0),"캐릭터없음"),
"")))))</f>
        <v/>
      </c>
      <c r="AJ346">
        <v>1</v>
      </c>
      <c r="AK34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t="shared" ca="1" si="107"/>
        <v>{"dy":4,"sl":11}</v>
      </c>
    </row>
    <row r="347" spans="1:38">
      <c r="A347">
        <v>5</v>
      </c>
      <c r="B347">
        <v>11</v>
      </c>
      <c r="C347">
        <f t="shared" si="99"/>
        <v>2</v>
      </c>
      <c r="D347">
        <f t="shared" ca="1" si="110"/>
        <v>0.10458490214363714</v>
      </c>
      <c r="E347">
        <f t="shared" ca="1" si="110"/>
        <v>0.79595786162944326</v>
      </c>
      <c r="F347">
        <f t="shared" ca="1" si="110"/>
        <v>0.51968091090747648</v>
      </c>
      <c r="G347">
        <f t="shared" ca="1" si="110"/>
        <v>0.51257104326989955</v>
      </c>
      <c r="H347">
        <f t="shared" ca="1" si="110"/>
        <v>0.65628530541933872</v>
      </c>
      <c r="I347">
        <f t="shared" ca="1" si="110"/>
        <v>0.75449705306278225</v>
      </c>
      <c r="J347" t="s">
        <v>327</v>
      </c>
      <c r="K347" t="s">
        <v>257</v>
      </c>
      <c r="M347" t="str">
        <f t="shared" si="101"/>
        <v>지정 캐릭터 LBP4</v>
      </c>
      <c r="N347" t="str">
        <f t="shared" ca="1" si="102"/>
        <v>Actor1002</v>
      </c>
      <c r="O347">
        <f t="shared" ca="1" si="103"/>
        <v>1</v>
      </c>
      <c r="P347" t="str">
        <f>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DI</v>
      </c>
      <c r="Q347">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INT($O347*VLOOKUP($M347,$AN:$BA,MATCH($AX$1,$AN$1:$BA$1,0),0)*IF($O347&lt;=15,1,1+($O347-15)^0.5/8)*CHOOSE(MID($N347,7,1)+1,1,1.25,2))),
"그외없음")))))))</f>
        <v>53</v>
      </c>
      <c r="R347">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캐릭터",IF(ISERROR(FIND("지정 캐릭터 LBP",$M347)),0,1)),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IF($O347&lt;=15,1,1+($O347-15)^0.5/8)*CHOOSE(MID($N347,7,1)+1,1,1.25,2)*(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37</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t="shared" ca="1" si="104"/>
        <v>0</v>
      </c>
      <c r="U347" t="s">
        <v>327</v>
      </c>
      <c r="V347" t="s">
        <v>201</v>
      </c>
      <c r="W347">
        <v>1</v>
      </c>
      <c r="X347" t="s">
        <v>133</v>
      </c>
      <c r="Y347">
        <v>50</v>
      </c>
      <c r="Z347">
        <v>34</v>
      </c>
      <c r="AA347" t="str">
        <f t="shared" ca="1" si="105"/>
        <v/>
      </c>
      <c r="AH347" t="str">
        <f t="shared" si="106"/>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IFERROR(VLOOKUP(AC347,[2]ActorTable!$A:$G,MATCH("이름참고",[2]ActorTable!$1:$1,0),0),"캐릭터없음"),
"")))))</f>
        <v/>
      </c>
      <c r="AJ347">
        <v>1</v>
      </c>
      <c r="AK34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v>
      </c>
      <c r="AL347" t="str">
        <f t="shared" ca="1" si="107"/>
        <v>{"dy":5,"sl":11}</v>
      </c>
    </row>
    <row r="348" spans="1:38">
      <c r="A348">
        <v>6</v>
      </c>
      <c r="B348">
        <v>11</v>
      </c>
      <c r="C348">
        <f t="shared" si="99"/>
        <v>2</v>
      </c>
      <c r="D348">
        <f t="shared" ca="1" si="110"/>
        <v>0.84066554793411974</v>
      </c>
      <c r="E348">
        <f t="shared" ca="1" si="110"/>
        <v>0.59318545974828096</v>
      </c>
      <c r="F348">
        <f t="shared" ca="1" si="110"/>
        <v>0.93186612806832558</v>
      </c>
      <c r="G348">
        <f t="shared" ca="1" si="110"/>
        <v>0.26133968546456787</v>
      </c>
      <c r="H348">
        <f t="shared" ca="1" si="110"/>
        <v>0.74020360008459796</v>
      </c>
      <c r="I348">
        <f t="shared" ca="1" si="110"/>
        <v>0.6529479446279105</v>
      </c>
      <c r="J348" t="s">
        <v>327</v>
      </c>
      <c r="M348" t="str">
        <f t="shared" si="101"/>
        <v>지정 캐릭터 LBP4</v>
      </c>
      <c r="N348" t="str">
        <f t="shared" ca="1" si="102"/>
        <v>Actor1002</v>
      </c>
      <c r="O348">
        <f t="shared" ca="1" si="103"/>
        <v>1</v>
      </c>
      <c r="P348" t="str">
        <f>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DI</v>
      </c>
      <c r="Q348">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INT($O348*VLOOKUP($M348,$AN:$BA,MATCH($AX$1,$AN$1:$BA$1,0),0)*IF($O348&lt;=15,1,1+($O348-15)^0.5/8)*CHOOSE(MID($N348,7,1)+1,1,1.25,2))),
"그외없음")))))))</f>
        <v>53</v>
      </c>
      <c r="R348">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캐릭터",IF(ISERROR(FIND("지정 캐릭터 LBP",$M348)),0,1)),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IF($O348&lt;=15,1,1+($O348-15)^0.5/8)*CHOOSE(MID($N348,7,1)+1,1,1.25,2)*(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37</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t="shared" ca="1" si="104"/>
        <v>0</v>
      </c>
      <c r="U348" t="s">
        <v>327</v>
      </c>
      <c r="V348" t="s">
        <v>201</v>
      </c>
      <c r="W348">
        <v>1</v>
      </c>
      <c r="X348" t="s">
        <v>133</v>
      </c>
      <c r="Y348">
        <v>50</v>
      </c>
      <c r="Z348">
        <v>34</v>
      </c>
      <c r="AA348" t="str">
        <f t="shared" ca="1" si="105"/>
        <v>fl4</v>
      </c>
      <c r="AB348" t="s">
        <v>327</v>
      </c>
      <c r="AC348" t="s">
        <v>201</v>
      </c>
      <c r="AD348">
        <v>1</v>
      </c>
      <c r="AE348" t="s">
        <v>133</v>
      </c>
      <c r="AF348">
        <v>50</v>
      </c>
      <c r="AG348">
        <v>34</v>
      </c>
      <c r="AH348" t="str">
        <f t="shared" si="106"/>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IFERROR(VLOOKUP(AC348,[2]ActorTable!$A:$G,MATCH("이름참고",[2]ActorTable!$1:$1,0),0),"캐릭터없음"),
"")))))</f>
        <v>소하</v>
      </c>
      <c r="AJ348">
        <v>1</v>
      </c>
      <c r="AK34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v>
      </c>
      <c r="AL348" t="str">
        <f t="shared" ca="1" si="107"/>
        <v>{"dy":6,"sl":11,"tp":"fl4","vl":"Actor1002","cn":1,"pt":"DI","pp":50,"pr":34}</v>
      </c>
    </row>
    <row r="349" spans="1:38">
      <c r="A349">
        <v>7</v>
      </c>
      <c r="B349">
        <v>11</v>
      </c>
      <c r="C349">
        <f t="shared" si="99"/>
        <v>2</v>
      </c>
      <c r="D349">
        <f t="shared" ca="1" si="110"/>
        <v>0.94680131711753301</v>
      </c>
      <c r="E349">
        <f t="shared" ca="1" si="110"/>
        <v>5.2187922312572077E-2</v>
      </c>
      <c r="F349">
        <f t="shared" ca="1" si="110"/>
        <v>0.75603615078890352</v>
      </c>
      <c r="G349">
        <f t="shared" ca="1" si="110"/>
        <v>0.61219059834984313</v>
      </c>
      <c r="H349">
        <f t="shared" ca="1" si="110"/>
        <v>0.64361428936946685</v>
      </c>
      <c r="I349">
        <f t="shared" ca="1" si="110"/>
        <v>0.14809300963931649</v>
      </c>
      <c r="J349" t="s">
        <v>327</v>
      </c>
      <c r="M349" t="str">
        <f t="shared" si="101"/>
        <v>지정 캐릭터 LBP4</v>
      </c>
      <c r="N349" t="str">
        <f t="shared" ca="1" si="102"/>
        <v>Actor1002</v>
      </c>
      <c r="O349">
        <f t="shared" ca="1" si="103"/>
        <v>1</v>
      </c>
      <c r="P349" t="str">
        <f>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DI</v>
      </c>
      <c r="Q349">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INT($O349*VLOOKUP($M349,$AN:$BA,MATCH($AX$1,$AN$1:$BA$1,0),0)*IF($O349&lt;=15,1,1+($O349-15)^0.5/8)*CHOOSE(MID($N349,7,1)+1,1,1.25,2))),
"그외없음")))))))</f>
        <v>53</v>
      </c>
      <c r="R349">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캐릭터",IF(ISERROR(FIND("지정 캐릭터 LBP",$M349)),0,1)),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IF($O349&lt;=15,1,1+($O349-15)^0.5/8)*CHOOSE(MID($N349,7,1)+1,1,1.25,2)*(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37</v>
      </c>
      <c r="S349" t="str">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
      </c>
      <c r="T349">
        <f t="shared" ca="1" si="104"/>
        <v>0</v>
      </c>
      <c r="U349" t="s">
        <v>327</v>
      </c>
      <c r="V349" t="s">
        <v>201</v>
      </c>
      <c r="W349">
        <v>1</v>
      </c>
      <c r="X349" t="s">
        <v>133</v>
      </c>
      <c r="Y349">
        <v>50</v>
      </c>
      <c r="Z349">
        <v>34</v>
      </c>
      <c r="AA349" t="str">
        <f t="shared" ca="1" si="105"/>
        <v>fl4</v>
      </c>
      <c r="AB349" t="s">
        <v>327</v>
      </c>
      <c r="AC349" t="s">
        <v>201</v>
      </c>
      <c r="AD349">
        <v>1</v>
      </c>
      <c r="AE349" t="s">
        <v>133</v>
      </c>
      <c r="AF349">
        <v>50</v>
      </c>
      <c r="AG349">
        <v>34</v>
      </c>
      <c r="AH349" t="str">
        <f t="shared" si="106"/>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IFERROR(VLOOKUP(AC349,[2]ActorTable!$A:$G,MATCH("이름참고",[2]ActorTable!$1:$1,0),0),"캐릭터없음"),
"")))))</f>
        <v>소하</v>
      </c>
      <c r="AJ349">
        <v>1</v>
      </c>
      <c r="AK34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v>
      </c>
      <c r="AL349" t="str">
        <f t="shared" ca="1" si="107"/>
        <v>{"dy":7,"sl":11,"tp":"fl4","vl":"Actor1002","cn":1,"pt":"DI","pp":50,"pr":34}</v>
      </c>
    </row>
    <row r="350" spans="1:38">
      <c r="A350">
        <v>8</v>
      </c>
      <c r="B350">
        <v>11</v>
      </c>
      <c r="C350">
        <f t="shared" si="99"/>
        <v>2</v>
      </c>
      <c r="D350">
        <f t="shared" ca="1" si="110"/>
        <v>0.70297995935528124</v>
      </c>
      <c r="E350">
        <f t="shared" ca="1" si="110"/>
        <v>0.49933103044710858</v>
      </c>
      <c r="F350">
        <f t="shared" ca="1" si="110"/>
        <v>0.71930575409308328</v>
      </c>
      <c r="G350">
        <f t="shared" ca="1" si="110"/>
        <v>0.35917635726795005</v>
      </c>
      <c r="H350">
        <f t="shared" ca="1" si="110"/>
        <v>9.1020638805847098E-2</v>
      </c>
      <c r="I350">
        <f t="shared" ca="1" si="110"/>
        <v>0.28620254285608637</v>
      </c>
      <c r="J350" t="s">
        <v>327</v>
      </c>
      <c r="M350" t="str">
        <f t="shared" si="101"/>
        <v>지정 캐릭터 LBP4</v>
      </c>
      <c r="N350" t="str">
        <f t="shared" ca="1" si="102"/>
        <v>Actor1002</v>
      </c>
      <c r="O350">
        <f t="shared" ca="1" si="103"/>
        <v>1</v>
      </c>
      <c r="P350" t="str">
        <f>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DI</v>
      </c>
      <c r="Q350">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INT($O350*VLOOKUP($M350,$AN:$BA,MATCH($AX$1,$AN$1:$BA$1,0),0)*IF($O350&lt;=15,1,1+($O350-15)^0.5/8)*CHOOSE(MID($N350,7,1)+1,1,1.25,2))),
"그외없음")))))))</f>
        <v>53</v>
      </c>
      <c r="R350">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캐릭터",IF(ISERROR(FIND("지정 캐릭터 LBP",$M350)),0,1)),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IF($O350&lt;=15,1,1+($O350-15)^0.5/8)*CHOOSE(MID($N350,7,1)+1,1,1.25,2)*(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37</v>
      </c>
      <c r="S350" t="str">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
      </c>
      <c r="T350">
        <f t="shared" ca="1" si="104"/>
        <v>0</v>
      </c>
      <c r="U350" t="s">
        <v>327</v>
      </c>
      <c r="V350" t="s">
        <v>201</v>
      </c>
      <c r="W350">
        <v>1</v>
      </c>
      <c r="X350" t="s">
        <v>133</v>
      </c>
      <c r="Y350">
        <v>50</v>
      </c>
      <c r="Z350">
        <v>34</v>
      </c>
      <c r="AA350" t="str">
        <f t="shared" ca="1" si="105"/>
        <v/>
      </c>
      <c r="AH350" t="str">
        <f t="shared" si="106"/>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IFERROR(VLOOKUP(AC350,[2]ActorTable!$A:$G,MATCH("이름참고",[2]ActorTable!$1:$1,0),0),"캐릭터없음"),
"")))))</f>
        <v/>
      </c>
      <c r="AJ350">
        <v>1</v>
      </c>
      <c r="AK35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v>
      </c>
      <c r="AL350" t="str">
        <f t="shared" ca="1" si="107"/>
        <v>{"dy":8,"sl":11}</v>
      </c>
    </row>
    <row r="351" spans="1:38">
      <c r="A351">
        <v>9</v>
      </c>
      <c r="B351">
        <v>11</v>
      </c>
      <c r="C351">
        <f t="shared" si="99"/>
        <v>2</v>
      </c>
      <c r="D351">
        <f t="shared" ca="1" si="110"/>
        <v>0.79812454752457418</v>
      </c>
      <c r="E351">
        <f t="shared" ca="1" si="110"/>
        <v>2.9178955434736698E-2</v>
      </c>
      <c r="F351">
        <f t="shared" ca="1" si="110"/>
        <v>0.70969212886235844</v>
      </c>
      <c r="G351">
        <f t="shared" ca="1" si="110"/>
        <v>0.27336591116828557</v>
      </c>
      <c r="H351">
        <f t="shared" ca="1" si="110"/>
        <v>0.18766221171701714</v>
      </c>
      <c r="I351">
        <f t="shared" ca="1" si="110"/>
        <v>0.98293345853303205</v>
      </c>
      <c r="M351" t="str">
        <f t="shared" ca="1" si="101"/>
        <v>삭제</v>
      </c>
      <c r="N351" t="str">
        <f t="shared" ca="1" si="102"/>
        <v>삭제</v>
      </c>
      <c r="O351" t="str">
        <f t="shared" ca="1" si="103"/>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캐릭터",IF(ISERROR(FIND("지정 캐릭터 LBP",$M351)),0,1)),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IF($O351&lt;=15,1,1+($O351-15)^0.5/8)*CHOOSE(MID($N351,7,1)+1,1,1.25,2)*(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t="shared" ca="1" si="104"/>
        <v>0</v>
      </c>
      <c r="AA351" t="str">
        <f t="shared" ca="1" si="105"/>
        <v/>
      </c>
      <c r="AH351" t="str">
        <f t="shared" si="106"/>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IFERROR(VLOOKUP(AC351,[2]ActorTable!$A:$G,MATCH("이름참고",[2]ActorTable!$1:$1,0),0),"캐릭터없음"),
"")))))</f>
        <v/>
      </c>
      <c r="AJ351">
        <v>1</v>
      </c>
      <c r="AK35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v>
      </c>
      <c r="AL351" t="str">
        <f t="shared" ca="1" si="107"/>
        <v>{"dy":9,"sl":11}</v>
      </c>
    </row>
    <row r="352" spans="1:38">
      <c r="A352">
        <v>10</v>
      </c>
      <c r="B352">
        <v>11</v>
      </c>
      <c r="C352">
        <f t="shared" si="99"/>
        <v>2</v>
      </c>
      <c r="D352">
        <f t="shared" ref="D352:I361" ca="1" si="111">RAND()</f>
        <v>0.20472241272634562</v>
      </c>
      <c r="E352">
        <f t="shared" ca="1" si="111"/>
        <v>0.38151941656942134</v>
      </c>
      <c r="F352">
        <f t="shared" ca="1" si="111"/>
        <v>0.89008066910222206</v>
      </c>
      <c r="G352">
        <f t="shared" ca="1" si="111"/>
        <v>0.49884153569297818</v>
      </c>
      <c r="H352">
        <f t="shared" ca="1" si="111"/>
        <v>0.30664021475398862</v>
      </c>
      <c r="I352">
        <f t="shared" ca="1" si="111"/>
        <v>1.0047515267712415E-2</v>
      </c>
      <c r="M352" t="str">
        <f t="shared" ca="1" si="101"/>
        <v>삭제</v>
      </c>
      <c r="N352" t="str">
        <f t="shared" ca="1" si="102"/>
        <v>삭제</v>
      </c>
      <c r="O352" t="str">
        <f t="shared" ca="1" si="103"/>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캐릭터",IF(ISERROR(FIND("지정 캐릭터 LBP",$M352)),0,1)),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IF($O352&lt;=15,1,1+($O352-15)^0.5/8)*CHOOSE(MID($N352,7,1)+1,1,1.25,2)*(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t="shared" ca="1" si="104"/>
        <v>0</v>
      </c>
      <c r="AA352" t="str">
        <f t="shared" ca="1" si="105"/>
        <v/>
      </c>
      <c r="AH352" t="str">
        <f t="shared" si="106"/>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IFERROR(VLOOKUP(AC352,[2]ActorTable!$A:$G,MATCH("이름참고",[2]ActorTable!$1:$1,0),0),"캐릭터없음"),
"")))))</f>
        <v/>
      </c>
      <c r="AJ352">
        <v>1</v>
      </c>
      <c r="AK35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v>
      </c>
      <c r="AL352" t="str">
        <f t="shared" ca="1" si="107"/>
        <v>{"dy":10,"sl":11}</v>
      </c>
    </row>
    <row r="353" spans="1:38">
      <c r="A353">
        <v>11</v>
      </c>
      <c r="B353">
        <v>11</v>
      </c>
      <c r="C353">
        <f t="shared" si="99"/>
        <v>2</v>
      </c>
      <c r="D353">
        <f t="shared" ca="1" si="111"/>
        <v>0.41217148189649921</v>
      </c>
      <c r="E353">
        <f t="shared" ca="1" si="111"/>
        <v>0.6205282215998652</v>
      </c>
      <c r="F353">
        <f t="shared" ca="1" si="111"/>
        <v>0.2902995915636517</v>
      </c>
      <c r="G353">
        <f t="shared" ca="1" si="111"/>
        <v>5.7334720552789431E-2</v>
      </c>
      <c r="H353">
        <f t="shared" ca="1" si="111"/>
        <v>0.78429415103829114</v>
      </c>
      <c r="I353">
        <f t="shared" ca="1" si="111"/>
        <v>0.45092404405350928</v>
      </c>
      <c r="M353" t="str">
        <f t="shared" ca="1" si="101"/>
        <v>삭제</v>
      </c>
      <c r="N353" t="str">
        <f t="shared" ca="1" si="102"/>
        <v>삭제</v>
      </c>
      <c r="O353" t="str">
        <f t="shared" ca="1" si="103"/>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캐릭터",IF(ISERROR(FIND("지정 캐릭터 LBP",$M353)),0,1)),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IF($O353&lt;=15,1,1+($O353-15)^0.5/8)*CHOOSE(MID($N353,7,1)+1,1,1.25,2)*(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t="shared" ca="1" si="104"/>
        <v>0</v>
      </c>
      <c r="AA353" t="str">
        <f t="shared" ca="1" si="105"/>
        <v/>
      </c>
      <c r="AH353" t="str">
        <f t="shared" si="106"/>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IFERROR(VLOOKUP(AC353,[2]ActorTable!$A:$G,MATCH("이름참고",[2]ActorTable!$1:$1,0),0),"캐릭터없음"),
"")))))</f>
        <v/>
      </c>
      <c r="AJ353">
        <v>1</v>
      </c>
      <c r="AK35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v>
      </c>
      <c r="AL353" t="str">
        <f t="shared" ca="1" si="107"/>
        <v>{"dy":11,"sl":11}</v>
      </c>
    </row>
    <row r="354" spans="1:38">
      <c r="A354">
        <v>12</v>
      </c>
      <c r="B354">
        <v>11</v>
      </c>
      <c r="C354">
        <f t="shared" si="99"/>
        <v>2</v>
      </c>
      <c r="D354">
        <f t="shared" ca="1" si="111"/>
        <v>0.47124866494288786</v>
      </c>
      <c r="E354">
        <f t="shared" ca="1" si="111"/>
        <v>0.82049679477065585</v>
      </c>
      <c r="F354">
        <f t="shared" ca="1" si="111"/>
        <v>0.59228451065076881</v>
      </c>
      <c r="G354">
        <f t="shared" ca="1" si="111"/>
        <v>0.59360683638474265</v>
      </c>
      <c r="H354">
        <f t="shared" ca="1" si="111"/>
        <v>0.54321442553213428</v>
      </c>
      <c r="I354">
        <f t="shared" ca="1" si="111"/>
        <v>0.70979156767618456</v>
      </c>
      <c r="M354" t="str">
        <f t="shared" ca="1" si="101"/>
        <v>삭제</v>
      </c>
      <c r="N354" t="str">
        <f t="shared" ca="1" si="102"/>
        <v>삭제</v>
      </c>
      <c r="O354" t="str">
        <f t="shared" ca="1" si="103"/>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캐릭터",IF(ISERROR(FIND("지정 캐릭터 LBP",$M354)),0,1)),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IF($O354&lt;=15,1,1+($O354-15)^0.5/8)*CHOOSE(MID($N354,7,1)+1,1,1.25,2)*(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t="shared" ca="1" si="104"/>
        <v>0</v>
      </c>
      <c r="AA354" t="str">
        <f t="shared" ca="1" si="105"/>
        <v/>
      </c>
      <c r="AH354" t="str">
        <f t="shared" si="106"/>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IFERROR(VLOOKUP(AC354,[2]ActorTable!$A:$G,MATCH("이름참고",[2]ActorTable!$1:$1,0),0),"캐릭터없음"),
"")))))</f>
        <v/>
      </c>
      <c r="AJ354">
        <v>1</v>
      </c>
      <c r="AK35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v>
      </c>
      <c r="AL354" t="str">
        <f t="shared" ca="1" si="107"/>
        <v>{"dy":12,"sl":11}</v>
      </c>
    </row>
    <row r="355" spans="1:38">
      <c r="A355">
        <v>13</v>
      </c>
      <c r="B355">
        <v>11</v>
      </c>
      <c r="C355">
        <f t="shared" si="99"/>
        <v>2</v>
      </c>
      <c r="D355">
        <f t="shared" ca="1" si="111"/>
        <v>0.29287235606719775</v>
      </c>
      <c r="E355">
        <f t="shared" ca="1" si="111"/>
        <v>0.40344806931875821</v>
      </c>
      <c r="F355">
        <f t="shared" ca="1" si="111"/>
        <v>0.77944993095341231</v>
      </c>
      <c r="G355">
        <f t="shared" ca="1" si="111"/>
        <v>0.36414119706538517</v>
      </c>
      <c r="H355">
        <f t="shared" ca="1" si="111"/>
        <v>4.3447296086187026E-2</v>
      </c>
      <c r="I355">
        <f t="shared" ca="1" si="111"/>
        <v>0.35754356797555475</v>
      </c>
      <c r="M355" t="str">
        <f t="shared" ca="1" si="101"/>
        <v>삭제</v>
      </c>
      <c r="N355" t="str">
        <f t="shared" ca="1" si="102"/>
        <v>삭제</v>
      </c>
      <c r="O355" t="str">
        <f t="shared" ca="1" si="103"/>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캐릭터",IF(ISERROR(FIND("지정 캐릭터 LBP",$M355)),0,1)),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IF($O355&lt;=15,1,1+($O355-15)^0.5/8)*CHOOSE(MID($N355,7,1)+1,1,1.25,2)*(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t="shared" ca="1" si="104"/>
        <v>0</v>
      </c>
      <c r="AA355" t="str">
        <f t="shared" ca="1" si="105"/>
        <v/>
      </c>
      <c r="AH355" t="str">
        <f t="shared" si="106"/>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IFERROR(VLOOKUP(AC355,[2]ActorTable!$A:$G,MATCH("이름참고",[2]ActorTable!$1:$1,0),0),"캐릭터없음"),
"")))))</f>
        <v/>
      </c>
      <c r="AJ355">
        <v>1</v>
      </c>
      <c r="AK35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v>
      </c>
      <c r="AL355" t="str">
        <f t="shared" ca="1" si="107"/>
        <v>{"dy":13,"sl":11}</v>
      </c>
    </row>
    <row r="356" spans="1:38">
      <c r="A356">
        <v>14</v>
      </c>
      <c r="B356">
        <v>11</v>
      </c>
      <c r="C356">
        <f t="shared" si="99"/>
        <v>2</v>
      </c>
      <c r="D356">
        <f t="shared" ca="1" si="111"/>
        <v>0.50269741553300529</v>
      </c>
      <c r="E356">
        <f t="shared" ca="1" si="111"/>
        <v>0.60183077050511113</v>
      </c>
      <c r="F356">
        <f t="shared" ca="1" si="111"/>
        <v>0.91137803783737426</v>
      </c>
      <c r="G356">
        <f t="shared" ca="1" si="111"/>
        <v>0.68344484144957385</v>
      </c>
      <c r="H356">
        <f t="shared" ca="1" si="111"/>
        <v>0.99391887748259189</v>
      </c>
      <c r="I356">
        <f t="shared" ca="1" si="111"/>
        <v>0.82563707308085821</v>
      </c>
      <c r="M356" t="str">
        <f t="shared" ca="1" si="101"/>
        <v>삭제</v>
      </c>
      <c r="N356" t="str">
        <f t="shared" ca="1" si="102"/>
        <v>삭제</v>
      </c>
      <c r="O356" t="str">
        <f t="shared" ca="1" si="103"/>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캐릭터",IF(ISERROR(FIND("지정 캐릭터 LBP",$M356)),0,1)),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IF($O356&lt;=15,1,1+($O356-15)^0.5/8)*CHOOSE(MID($N356,7,1)+1,1,1.25,2)*(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t="shared" ca="1" si="104"/>
        <v>0</v>
      </c>
      <c r="AA356" t="str">
        <f t="shared" ca="1" si="105"/>
        <v/>
      </c>
      <c r="AH356" t="str">
        <f t="shared" si="106"/>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IFERROR(VLOOKUP(AC356,[2]ActorTable!$A:$G,MATCH("이름참고",[2]ActorTable!$1:$1,0),0),"캐릭터없음"),
"")))))</f>
        <v/>
      </c>
      <c r="AJ356">
        <v>1</v>
      </c>
      <c r="AK35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v>
      </c>
      <c r="AL356" t="str">
        <f t="shared" ca="1" si="107"/>
        <v>{"dy":14,"sl":11}</v>
      </c>
    </row>
    <row r="357" spans="1:38">
      <c r="A357">
        <v>15</v>
      </c>
      <c r="B357">
        <v>11</v>
      </c>
      <c r="C357">
        <f t="shared" si="99"/>
        <v>2</v>
      </c>
      <c r="D357">
        <f t="shared" ca="1" si="111"/>
        <v>0.42831692630130636</v>
      </c>
      <c r="E357">
        <f t="shared" ca="1" si="111"/>
        <v>0.1559303127788263</v>
      </c>
      <c r="F357">
        <f t="shared" ca="1" si="111"/>
        <v>0.28834234126278924</v>
      </c>
      <c r="G357">
        <f t="shared" ca="1" si="111"/>
        <v>0.96495068536185269</v>
      </c>
      <c r="H357">
        <f t="shared" ca="1" si="111"/>
        <v>0.32517191264126</v>
      </c>
      <c r="I357">
        <f t="shared" ca="1" si="111"/>
        <v>0.47977078627324032</v>
      </c>
      <c r="M357" t="str">
        <f t="shared" ca="1" si="101"/>
        <v>삭제</v>
      </c>
      <c r="N357" t="str">
        <f t="shared" ca="1" si="102"/>
        <v>삭제</v>
      </c>
      <c r="O357" t="str">
        <f t="shared" ca="1" si="103"/>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캐릭터",IF(ISERROR(FIND("지정 캐릭터 LBP",$M357)),0,1)),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IF($O357&lt;=15,1,1+($O357-15)^0.5/8)*CHOOSE(MID($N357,7,1)+1,1,1.25,2)*(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t="shared" ca="1" si="104"/>
        <v>0</v>
      </c>
      <c r="AA357" t="str">
        <f t="shared" ca="1" si="105"/>
        <v/>
      </c>
      <c r="AH357" t="str">
        <f t="shared" si="106"/>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IFERROR(VLOOKUP(AC357,[2]ActorTable!$A:$G,MATCH("이름참고",[2]ActorTable!$1:$1,0),0),"캐릭터없음"),
"")))))</f>
        <v/>
      </c>
      <c r="AJ357">
        <v>1</v>
      </c>
      <c r="AK35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v>
      </c>
      <c r="AL357" t="str">
        <f t="shared" ca="1" si="107"/>
        <v>{"dy":15,"sl":11}</v>
      </c>
    </row>
    <row r="358" spans="1:38">
      <c r="A358">
        <v>16</v>
      </c>
      <c r="B358">
        <v>11</v>
      </c>
      <c r="C358">
        <f t="shared" si="99"/>
        <v>2</v>
      </c>
      <c r="D358">
        <f t="shared" ca="1" si="111"/>
        <v>0.59048737591891776</v>
      </c>
      <c r="E358">
        <f t="shared" ca="1" si="111"/>
        <v>0.55596798168963357</v>
      </c>
      <c r="F358">
        <f t="shared" ca="1" si="111"/>
        <v>0.52571628093740297</v>
      </c>
      <c r="G358">
        <f t="shared" ca="1" si="111"/>
        <v>0.80836009747081805</v>
      </c>
      <c r="H358">
        <f t="shared" ca="1" si="111"/>
        <v>0.61015445553388681</v>
      </c>
      <c r="I358">
        <f t="shared" ca="1" si="111"/>
        <v>0.8316351686606509</v>
      </c>
      <c r="M358" t="str">
        <f t="shared" ca="1" si="101"/>
        <v>삭제</v>
      </c>
      <c r="N358" t="str">
        <f t="shared" ca="1" si="102"/>
        <v>삭제</v>
      </c>
      <c r="O358" t="str">
        <f t="shared" ca="1" si="103"/>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캐릭터",IF(ISERROR(FIND("지정 캐릭터 LBP",$M358)),0,1)),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IF($O358&lt;=15,1,1+($O358-15)^0.5/8)*CHOOSE(MID($N358,7,1)+1,1,1.25,2)*(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t="shared" ca="1" si="104"/>
        <v>0</v>
      </c>
      <c r="AA358" t="str">
        <f t="shared" ca="1" si="105"/>
        <v/>
      </c>
      <c r="AH358" t="str">
        <f t="shared" si="106"/>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IFERROR(VLOOKUP(AC358,[2]ActorTable!$A:$G,MATCH("이름참고",[2]ActorTable!$1:$1,0),0),"캐릭터없음"),
"")))))</f>
        <v/>
      </c>
      <c r="AJ358">
        <v>1</v>
      </c>
      <c r="AK35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v>
      </c>
      <c r="AL358" t="str">
        <f t="shared" ca="1" si="107"/>
        <v>{"dy":16,"sl":11}</v>
      </c>
    </row>
    <row r="359" spans="1:38">
      <c r="A359">
        <v>17</v>
      </c>
      <c r="B359">
        <v>11</v>
      </c>
      <c r="C359">
        <f t="shared" si="99"/>
        <v>2</v>
      </c>
      <c r="D359">
        <f t="shared" ca="1" si="111"/>
        <v>0.92147620381236628</v>
      </c>
      <c r="E359">
        <f t="shared" ca="1" si="111"/>
        <v>0.26186982350326748</v>
      </c>
      <c r="F359">
        <f t="shared" ca="1" si="111"/>
        <v>0.51154913446271988</v>
      </c>
      <c r="G359">
        <f t="shared" ca="1" si="111"/>
        <v>1.6480504187778133E-2</v>
      </c>
      <c r="H359">
        <f t="shared" ca="1" si="111"/>
        <v>8.3738468962231916E-2</v>
      </c>
      <c r="I359">
        <f t="shared" ca="1" si="111"/>
        <v>0.59979148406199234</v>
      </c>
      <c r="M359" t="str">
        <f t="shared" ca="1" si="101"/>
        <v>삭제</v>
      </c>
      <c r="N359" t="str">
        <f t="shared" ca="1" si="102"/>
        <v>삭제</v>
      </c>
      <c r="O359" t="str">
        <f t="shared" ca="1" si="103"/>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캐릭터",IF(ISERROR(FIND("지정 캐릭터 LBP",$M359)),0,1)),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IF($O359&lt;=15,1,1+($O359-15)^0.5/8)*CHOOSE(MID($N359,7,1)+1,1,1.25,2)*(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t="shared" ca="1" si="104"/>
        <v>0</v>
      </c>
      <c r="AA359" t="str">
        <f t="shared" ca="1" si="105"/>
        <v/>
      </c>
      <c r="AH359" t="str">
        <f t="shared" si="106"/>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IFERROR(VLOOKUP(AC359,[2]ActorTable!$A:$G,MATCH("이름참고",[2]ActorTable!$1:$1,0),0),"캐릭터없음"),
"")))))</f>
        <v/>
      </c>
      <c r="AJ359">
        <v>1</v>
      </c>
      <c r="AK35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v>
      </c>
      <c r="AL359" t="str">
        <f t="shared" ca="1" si="107"/>
        <v>{"dy":17,"sl":11}</v>
      </c>
    </row>
    <row r="360" spans="1:38">
      <c r="A360">
        <v>18</v>
      </c>
      <c r="B360">
        <v>11</v>
      </c>
      <c r="C360">
        <f t="shared" si="99"/>
        <v>2</v>
      </c>
      <c r="D360">
        <f t="shared" ca="1" si="111"/>
        <v>0.39568223394348678</v>
      </c>
      <c r="E360">
        <f t="shared" ca="1" si="111"/>
        <v>0.65106200191939945</v>
      </c>
      <c r="F360">
        <f t="shared" ca="1" si="111"/>
        <v>0.43358913494826556</v>
      </c>
      <c r="G360">
        <f t="shared" ca="1" si="111"/>
        <v>0.70443719314641595</v>
      </c>
      <c r="H360">
        <f t="shared" ca="1" si="111"/>
        <v>0.92043045236006948</v>
      </c>
      <c r="I360">
        <f t="shared" ca="1" si="111"/>
        <v>0.34096785765164583</v>
      </c>
      <c r="M360" t="str">
        <f t="shared" ca="1" si="101"/>
        <v>삭제</v>
      </c>
      <c r="N360" t="str">
        <f t="shared" ca="1" si="102"/>
        <v>삭제</v>
      </c>
      <c r="O360" t="str">
        <f t="shared" ca="1" si="103"/>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캐릭터",IF(ISERROR(FIND("지정 캐릭터 LBP",$M360)),0,1)),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IF($O360&lt;=15,1,1+($O360-15)^0.5/8)*CHOOSE(MID($N360,7,1)+1,1,1.25,2)*(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t="shared" ca="1" si="104"/>
        <v>0</v>
      </c>
      <c r="AA360" t="str">
        <f t="shared" ca="1" si="105"/>
        <v/>
      </c>
      <c r="AH360" t="str">
        <f t="shared" si="106"/>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IFERROR(VLOOKUP(AC360,[2]ActorTable!$A:$G,MATCH("이름참고",[2]ActorTable!$1:$1,0),0),"캐릭터없음"),
"")))))</f>
        <v/>
      </c>
      <c r="AJ360">
        <v>1</v>
      </c>
      <c r="AK36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v>
      </c>
      <c r="AL360" t="str">
        <f t="shared" ca="1" si="107"/>
        <v>{"dy":18,"sl":11}</v>
      </c>
    </row>
    <row r="361" spans="1:38">
      <c r="A361">
        <v>19</v>
      </c>
      <c r="B361">
        <v>11</v>
      </c>
      <c r="C361">
        <f t="shared" si="99"/>
        <v>2</v>
      </c>
      <c r="D361">
        <f t="shared" ca="1" si="111"/>
        <v>0.46082381746430623</v>
      </c>
      <c r="E361">
        <f t="shared" ca="1" si="111"/>
        <v>0.94001776071845156</v>
      </c>
      <c r="F361">
        <f t="shared" ca="1" si="111"/>
        <v>0.57621806428443656</v>
      </c>
      <c r="G361">
        <f t="shared" ca="1" si="111"/>
        <v>0.3260665410340351</v>
      </c>
      <c r="H361">
        <f t="shared" ca="1" si="111"/>
        <v>0.17903114848619595</v>
      </c>
      <c r="I361">
        <f t="shared" ca="1" si="111"/>
        <v>0.21115669575358686</v>
      </c>
      <c r="M361" t="str">
        <f t="shared" ca="1" si="101"/>
        <v>삭제</v>
      </c>
      <c r="N361" t="str">
        <f t="shared" ca="1" si="102"/>
        <v>삭제</v>
      </c>
      <c r="O361" t="str">
        <f t="shared" ca="1" si="103"/>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캐릭터",IF(ISERROR(FIND("지정 캐릭터 LBP",$M361)),0,1)),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IF($O361&lt;=15,1,1+($O361-15)^0.5/8)*CHOOSE(MID($N361,7,1)+1,1,1.25,2)*(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t="shared" ca="1" si="104"/>
        <v>0</v>
      </c>
      <c r="AA361" t="str">
        <f t="shared" ca="1" si="105"/>
        <v/>
      </c>
      <c r="AH361" t="str">
        <f t="shared" si="106"/>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IFERROR(VLOOKUP(AC361,[2]ActorTable!$A:$G,MATCH("이름참고",[2]ActorTable!$1:$1,0),0),"캐릭터없음"),
"")))))</f>
        <v/>
      </c>
      <c r="AJ361">
        <v>1</v>
      </c>
      <c r="AK36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v>
      </c>
      <c r="AL361" t="str">
        <f t="shared" ca="1" si="107"/>
        <v>{"dy":19,"sl":11}</v>
      </c>
    </row>
    <row r="362" spans="1:38">
      <c r="A362">
        <v>20</v>
      </c>
      <c r="B362">
        <v>11</v>
      </c>
      <c r="C362">
        <f t="shared" si="99"/>
        <v>2</v>
      </c>
      <c r="D362">
        <f t="shared" ref="D362:I373" ca="1" si="112">RAND()</f>
        <v>0.19122184839800582</v>
      </c>
      <c r="E362">
        <f t="shared" ca="1" si="112"/>
        <v>0.75889761648886833</v>
      </c>
      <c r="F362">
        <f t="shared" ca="1" si="112"/>
        <v>0.38142516623637723</v>
      </c>
      <c r="G362">
        <f t="shared" ca="1" si="112"/>
        <v>0.7232629336522749</v>
      </c>
      <c r="H362">
        <f t="shared" ca="1" si="112"/>
        <v>0.10035129500416062</v>
      </c>
      <c r="I362">
        <f t="shared" ca="1" si="112"/>
        <v>0.91550298439504652</v>
      </c>
      <c r="M362" t="str">
        <f t="shared" ca="1" si="101"/>
        <v>삭제</v>
      </c>
      <c r="N362" t="str">
        <f t="shared" ca="1" si="102"/>
        <v>삭제</v>
      </c>
      <c r="O362" t="str">
        <f t="shared" ca="1" si="103"/>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캐릭터",IF(ISERROR(FIND("지정 캐릭터 LBP",$M362)),0,1)),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IF($O362&lt;=15,1,1+($O362-15)^0.5/8)*CHOOSE(MID($N362,7,1)+1,1,1.25,2)*(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t="shared" ca="1" si="104"/>
        <v>0</v>
      </c>
      <c r="AA362" t="str">
        <f t="shared" ca="1" si="105"/>
        <v/>
      </c>
      <c r="AH362" t="str">
        <f t="shared" si="106"/>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IFERROR(VLOOKUP(AC362,[2]ActorTable!$A:$G,MATCH("이름참고",[2]ActorTable!$1:$1,0),0),"캐릭터없음"),
"")))))</f>
        <v/>
      </c>
      <c r="AJ362">
        <v>1</v>
      </c>
      <c r="AK36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v>
      </c>
      <c r="AL362" t="str">
        <f t="shared" ca="1" si="107"/>
        <v>{"dy":20,"sl":11}</v>
      </c>
    </row>
    <row r="363" spans="1:38">
      <c r="A363">
        <v>21</v>
      </c>
      <c r="B363">
        <v>11</v>
      </c>
      <c r="C363">
        <f t="shared" si="99"/>
        <v>2</v>
      </c>
      <c r="D363">
        <f t="shared" ca="1" si="112"/>
        <v>0.31649690148521259</v>
      </c>
      <c r="E363">
        <f t="shared" ca="1" si="112"/>
        <v>0.17823890757608174</v>
      </c>
      <c r="F363">
        <f t="shared" ca="1" si="112"/>
        <v>0.44985885637440237</v>
      </c>
      <c r="G363">
        <f t="shared" ca="1" si="112"/>
        <v>0.43481811614809485</v>
      </c>
      <c r="H363">
        <f t="shared" ca="1" si="112"/>
        <v>0.96716822774026023</v>
      </c>
      <c r="I363">
        <f t="shared" ca="1" si="112"/>
        <v>0.4837223742524962</v>
      </c>
      <c r="M363" t="str">
        <f t="shared" ca="1" si="101"/>
        <v>삭제</v>
      </c>
      <c r="N363" t="str">
        <f t="shared" ca="1" si="102"/>
        <v>삭제</v>
      </c>
      <c r="O363" t="str">
        <f t="shared" ca="1" si="103"/>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캐릭터",IF(ISERROR(FIND("지정 캐릭터 LBP",$M363)),0,1)),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IF($O363&lt;=15,1,1+($O363-15)^0.5/8)*CHOOSE(MID($N363,7,1)+1,1,1.25,2)*(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t="shared" ca="1" si="104"/>
        <v>0</v>
      </c>
      <c r="AA363" t="str">
        <f t="shared" ca="1" si="105"/>
        <v/>
      </c>
      <c r="AH363" t="str">
        <f t="shared" si="106"/>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IFERROR(VLOOKUP(AC363,[2]ActorTable!$A:$G,MATCH("이름참고",[2]ActorTable!$1:$1,0),0),"캐릭터없음"),
"")))))</f>
        <v/>
      </c>
      <c r="AJ363">
        <v>1</v>
      </c>
      <c r="AK36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v>
      </c>
      <c r="AL363" t="str">
        <f t="shared" ca="1" si="107"/>
        <v>{"dy":21,"sl":11}</v>
      </c>
    </row>
    <row r="364" spans="1:38">
      <c r="A364">
        <v>22</v>
      </c>
      <c r="B364">
        <v>11</v>
      </c>
      <c r="C364">
        <f t="shared" si="99"/>
        <v>2</v>
      </c>
      <c r="D364">
        <f t="shared" ca="1" si="112"/>
        <v>0.12261325525319322</v>
      </c>
      <c r="E364">
        <f t="shared" ca="1" si="112"/>
        <v>0.24163260530416075</v>
      </c>
      <c r="F364">
        <f t="shared" ca="1" si="112"/>
        <v>2.7721109330040794E-2</v>
      </c>
      <c r="G364">
        <f t="shared" ca="1" si="112"/>
        <v>0.79538756943861499</v>
      </c>
      <c r="H364">
        <f t="shared" ca="1" si="112"/>
        <v>0.41779923656843099</v>
      </c>
      <c r="I364">
        <f t="shared" ca="1" si="112"/>
        <v>0.64826217837536215</v>
      </c>
      <c r="M364" t="str">
        <f t="shared" ca="1" si="101"/>
        <v>삭제</v>
      </c>
      <c r="N364" t="str">
        <f t="shared" ca="1" si="102"/>
        <v>삭제</v>
      </c>
      <c r="O364" t="str">
        <f t="shared" ca="1" si="103"/>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캐릭터",IF(ISERROR(FIND("지정 캐릭터 LBP",$M364)),0,1)),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IF($O364&lt;=15,1,1+($O364-15)^0.5/8)*CHOOSE(MID($N364,7,1)+1,1,1.25,2)*(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t="shared" ca="1" si="104"/>
        <v>0</v>
      </c>
      <c r="AA364" t="str">
        <f t="shared" ca="1" si="105"/>
        <v/>
      </c>
      <c r="AH364" t="str">
        <f t="shared" si="106"/>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IFERROR(VLOOKUP(AC364,[2]ActorTable!$A:$G,MATCH("이름참고",[2]ActorTable!$1:$1,0),0),"캐릭터없음"),
"")))))</f>
        <v/>
      </c>
      <c r="AJ364">
        <v>1</v>
      </c>
      <c r="AK364"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v>
      </c>
      <c r="AL364" t="str">
        <f t="shared" ca="1" si="107"/>
        <v>{"dy":22,"sl":11}</v>
      </c>
    </row>
    <row r="365" spans="1:38">
      <c r="A365">
        <v>23</v>
      </c>
      <c r="B365">
        <v>11</v>
      </c>
      <c r="C365">
        <f t="shared" si="99"/>
        <v>2</v>
      </c>
      <c r="D365">
        <f t="shared" ca="1" si="112"/>
        <v>0.20514609347273949</v>
      </c>
      <c r="E365">
        <f t="shared" ca="1" si="112"/>
        <v>0.32368406542572836</v>
      </c>
      <c r="F365">
        <f t="shared" ca="1" si="112"/>
        <v>0.78927991594377844</v>
      </c>
      <c r="G365">
        <f t="shared" ca="1" si="112"/>
        <v>0.13359690950512504</v>
      </c>
      <c r="H365">
        <f t="shared" ca="1" si="112"/>
        <v>5.9258140833742257E-3</v>
      </c>
      <c r="I365">
        <f t="shared" ca="1" si="112"/>
        <v>0.85189140758144966</v>
      </c>
      <c r="M365" t="str">
        <f t="shared" ca="1" si="101"/>
        <v>삭제</v>
      </c>
      <c r="N365" t="str">
        <f t="shared" ca="1" si="102"/>
        <v>삭제</v>
      </c>
      <c r="O365" t="str">
        <f t="shared" ca="1" si="103"/>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캐릭터",IF(ISERROR(FIND("지정 캐릭터 LBP",$M365)),0,1)),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IF($O365&lt;=15,1,1+($O365-15)^0.5/8)*CHOOSE(MID($N365,7,1)+1,1,1.25,2)*(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t="shared" ca="1" si="104"/>
        <v>0</v>
      </c>
      <c r="AA365" t="str">
        <f t="shared" ca="1" si="105"/>
        <v/>
      </c>
      <c r="AH365" t="str">
        <f t="shared" si="106"/>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IFERROR(VLOOKUP(AC365,[2]ActorTable!$A:$G,MATCH("이름참고",[2]ActorTable!$1:$1,0),0),"캐릭터없음"),
"")))))</f>
        <v/>
      </c>
      <c r="AJ365">
        <v>1</v>
      </c>
      <c r="AK365"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v>
      </c>
      <c r="AL365" t="str">
        <f t="shared" ca="1" si="107"/>
        <v>{"dy":23,"sl":11}</v>
      </c>
    </row>
    <row r="366" spans="1:38">
      <c r="A366">
        <v>24</v>
      </c>
      <c r="B366">
        <v>11</v>
      </c>
      <c r="C366">
        <f t="shared" si="99"/>
        <v>2</v>
      </c>
      <c r="D366">
        <f t="shared" ca="1" si="112"/>
        <v>0.81586101665235611</v>
      </c>
      <c r="E366">
        <f t="shared" ca="1" si="112"/>
        <v>0.96730010481635142</v>
      </c>
      <c r="F366">
        <f t="shared" ca="1" si="112"/>
        <v>0.56430932148815294</v>
      </c>
      <c r="G366">
        <f t="shared" ca="1" si="112"/>
        <v>0.45668660498913283</v>
      </c>
      <c r="H366">
        <f t="shared" ca="1" si="112"/>
        <v>0.80725433336402164</v>
      </c>
      <c r="I366">
        <f t="shared" ca="1" si="112"/>
        <v>0.37916847512200402</v>
      </c>
      <c r="M366" t="str">
        <f t="shared" ca="1" si="101"/>
        <v>삭제</v>
      </c>
      <c r="N366" t="str">
        <f t="shared" ca="1" si="102"/>
        <v>삭제</v>
      </c>
      <c r="O366" t="str">
        <f t="shared" ca="1" si="103"/>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캐릭터",IF(ISERROR(FIND("지정 캐릭터 LBP",$M366)),0,1)),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IF($O366&lt;=15,1,1+($O366-15)^0.5/8)*CHOOSE(MID($N366,7,1)+1,1,1.25,2)*(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t="shared" ca="1" si="104"/>
        <v>0</v>
      </c>
      <c r="AA366" t="str">
        <f t="shared" ca="1" si="105"/>
        <v/>
      </c>
      <c r="AH366" t="str">
        <f t="shared" si="106"/>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IFERROR(VLOOKUP(AC366,[2]ActorTable!$A:$G,MATCH("이름참고",[2]ActorTable!$1:$1,0),0),"캐릭터없음"),
"")))))</f>
        <v/>
      </c>
      <c r="AJ366">
        <v>1</v>
      </c>
      <c r="AK366"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v>
      </c>
      <c r="AL366" t="str">
        <f t="shared" ca="1" si="107"/>
        <v>{"dy":24,"sl":11}</v>
      </c>
    </row>
    <row r="367" spans="1:38">
      <c r="A367">
        <v>25</v>
      </c>
      <c r="B367">
        <v>11</v>
      </c>
      <c r="C367">
        <f t="shared" si="99"/>
        <v>2</v>
      </c>
      <c r="D367">
        <f t="shared" ca="1" si="112"/>
        <v>0.58400973070302686</v>
      </c>
      <c r="E367">
        <f t="shared" ca="1" si="112"/>
        <v>0.43236417446727193</v>
      </c>
      <c r="F367">
        <f t="shared" ca="1" si="112"/>
        <v>8.9294413277069884E-2</v>
      </c>
      <c r="G367">
        <f t="shared" ca="1" si="112"/>
        <v>0.10372405139184393</v>
      </c>
      <c r="H367">
        <f t="shared" ca="1" si="112"/>
        <v>0.43715232602191401</v>
      </c>
      <c r="I367">
        <f t="shared" ca="1" si="112"/>
        <v>0.72966505472912024</v>
      </c>
      <c r="J367" t="s">
        <v>87</v>
      </c>
      <c r="K367" t="s">
        <v>262</v>
      </c>
      <c r="L367">
        <v>45</v>
      </c>
      <c r="M367" t="str">
        <f t="shared" si="101"/>
        <v>지정 캐릭터 PP</v>
      </c>
      <c r="N367" t="str">
        <f t="shared" ca="1" si="102"/>
        <v>Actor0037</v>
      </c>
      <c r="O367">
        <f t="shared" ca="1" si="103"/>
        <v>45</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INT($O367*VLOOKUP($M367,$AN:$BA,MATCH($AX$1,$AN$1:$BA$1,0),0)*IF($O367&lt;=15,1,1+($O367-15)^0.5/8)*CHOOSE(MID($N367,7,1)+1,1,1.25,2))),
"그외없음")))))))</f>
        <v>23</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캐릭터",IF(ISERROR(FIND("지정 캐릭터 LBP",$M367)),0,1)),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IF($O367&lt;=15,1,1+($O367-15)^0.5/8)*CHOOSE(MID($N367,7,1)+1,1,1.25,2)*(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20</v>
      </c>
      <c r="S367" t="str">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
      </c>
      <c r="T367">
        <f t="shared" ca="1" si="104"/>
        <v>0</v>
      </c>
      <c r="U367" t="s">
        <v>87</v>
      </c>
      <c r="V367" t="s">
        <v>263</v>
      </c>
      <c r="W367">
        <v>144</v>
      </c>
      <c r="X367" t="s">
        <v>133</v>
      </c>
      <c r="Y367">
        <v>45</v>
      </c>
      <c r="Z367">
        <v>107</v>
      </c>
      <c r="AA367" t="str">
        <f t="shared" ca="1" si="105"/>
        <v>fp</v>
      </c>
      <c r="AB367" t="s">
        <v>87</v>
      </c>
      <c r="AC367" t="s">
        <v>263</v>
      </c>
      <c r="AD367">
        <v>94</v>
      </c>
      <c r="AE367" t="s">
        <v>133</v>
      </c>
      <c r="AF367">
        <v>29</v>
      </c>
      <c r="AG367">
        <v>71</v>
      </c>
      <c r="AH367" t="str">
        <f t="shared" si="106"/>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IFERROR(VLOOKUP(AC367,[2]ActorTable!$A:$G,MATCH("이름참고",[2]ActorTable!$1:$1,0),0),"캐릭터없음"),
"")))))</f>
        <v>튤린</v>
      </c>
      <c r="AJ367">
        <v>1</v>
      </c>
      <c r="AK367"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v>
      </c>
      <c r="AL367" t="str">
        <f t="shared" ca="1" si="107"/>
        <v>{"dy":25,"sl":11,"tp":"fp","vl":"Actor0037","cn":94,"pt":"DI","pp":29,"pr":71}</v>
      </c>
    </row>
    <row r="368" spans="1:38">
      <c r="A368">
        <v>26</v>
      </c>
      <c r="B368">
        <v>11</v>
      </c>
      <c r="C368">
        <f t="shared" si="99"/>
        <v>2</v>
      </c>
      <c r="D368">
        <f t="shared" ca="1" si="112"/>
        <v>0.63579408573004925</v>
      </c>
      <c r="E368">
        <f t="shared" ca="1" si="112"/>
        <v>0.17762475652235066</v>
      </c>
      <c r="F368">
        <f t="shared" ca="1" si="112"/>
        <v>0.51890227424113977</v>
      </c>
      <c r="G368">
        <f t="shared" ca="1" si="112"/>
        <v>0.93514989805045934</v>
      </c>
      <c r="H368">
        <f t="shared" ca="1" si="112"/>
        <v>0.51014140831057619</v>
      </c>
      <c r="I368">
        <f t="shared" ca="1" si="112"/>
        <v>0.46126347137383295</v>
      </c>
      <c r="M368" t="str">
        <f t="shared" ca="1" si="101"/>
        <v>삭제</v>
      </c>
      <c r="N368" t="str">
        <f t="shared" ca="1" si="102"/>
        <v>삭제</v>
      </c>
      <c r="O368" t="str">
        <f t="shared" ca="1" si="103"/>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캐릭터",IF(ISERROR(FIND("지정 캐릭터 LBP",$M368)),0,1)),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IF($O368&lt;=15,1,1+($O368-15)^0.5/8)*CHOOSE(MID($N368,7,1)+1,1,1.25,2)*(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t="shared" ca="1" si="104"/>
        <v>0</v>
      </c>
      <c r="AA368" t="str">
        <f t="shared" ca="1" si="105"/>
        <v/>
      </c>
      <c r="AH368" t="str">
        <f t="shared" si="106"/>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IFERROR(VLOOKUP(AC368,[2]ActorTable!$A:$G,MATCH("이름참고",[2]ActorTable!$1:$1,0),0),"캐릭터없음"),
"")))))</f>
        <v/>
      </c>
      <c r="AJ368">
        <v>1</v>
      </c>
      <c r="AK368"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v>
      </c>
      <c r="AL368" t="str">
        <f t="shared" ca="1" si="107"/>
        <v>{"dy":26,"sl":11}</v>
      </c>
    </row>
    <row r="369" spans="1:38">
      <c r="A369">
        <v>27</v>
      </c>
      <c r="B369">
        <v>11</v>
      </c>
      <c r="C369">
        <f t="shared" si="99"/>
        <v>2</v>
      </c>
      <c r="D369">
        <f t="shared" ca="1" si="112"/>
        <v>0.56080253444775052</v>
      </c>
      <c r="E369">
        <f t="shared" ca="1" si="112"/>
        <v>0.16288445159690668</v>
      </c>
      <c r="F369">
        <f t="shared" ca="1" si="112"/>
        <v>0.11356173968660954</v>
      </c>
      <c r="G369">
        <f t="shared" ca="1" si="112"/>
        <v>1.969037498838877E-2</v>
      </c>
      <c r="H369">
        <f t="shared" ca="1" si="112"/>
        <v>0.17150964808390756</v>
      </c>
      <c r="I369">
        <f t="shared" ca="1" si="112"/>
        <v>0.93618933093698209</v>
      </c>
      <c r="M369" t="str">
        <f t="shared" ca="1" si="101"/>
        <v>삭제</v>
      </c>
      <c r="N369" t="str">
        <f t="shared" ca="1" si="102"/>
        <v>삭제</v>
      </c>
      <c r="O369" t="str">
        <f t="shared" ca="1" si="103"/>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캐릭터",IF(ISERROR(FIND("지정 캐릭터 LBP",$M369)),0,1)),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IF($O369&lt;=15,1,1+($O369-15)^0.5/8)*CHOOSE(MID($N369,7,1)+1,1,1.25,2)*(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t="shared" ca="1" si="104"/>
        <v>0</v>
      </c>
      <c r="AA369" t="str">
        <f t="shared" ca="1" si="105"/>
        <v/>
      </c>
      <c r="AH369" t="str">
        <f t="shared" si="106"/>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IFERROR(VLOOKUP(AC369,[2]ActorTable!$A:$G,MATCH("이름참고",[2]ActorTable!$1:$1,0),0),"캐릭터없음"),
"")))))</f>
        <v/>
      </c>
      <c r="AJ369">
        <v>1</v>
      </c>
      <c r="AK369"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v>
      </c>
      <c r="AL369" t="str">
        <f t="shared" ca="1" si="107"/>
        <v>{"dy":27,"sl":11}</v>
      </c>
    </row>
    <row r="370" spans="1:38">
      <c r="A370">
        <v>28</v>
      </c>
      <c r="B370">
        <v>11</v>
      </c>
      <c r="C370">
        <f t="shared" si="99"/>
        <v>2</v>
      </c>
      <c r="D370">
        <f t="shared" ca="1" si="112"/>
        <v>0.65281463054281874</v>
      </c>
      <c r="E370">
        <f t="shared" ca="1" si="112"/>
        <v>0.60238383033987486</v>
      </c>
      <c r="F370">
        <f t="shared" ca="1" si="112"/>
        <v>0.44631815049104195</v>
      </c>
      <c r="G370">
        <f t="shared" ca="1" si="112"/>
        <v>0.40853229473670649</v>
      </c>
      <c r="H370">
        <f t="shared" ca="1" si="112"/>
        <v>0.85447580115071675</v>
      </c>
      <c r="I370">
        <f t="shared" ca="1" si="112"/>
        <v>0.64569205794060291</v>
      </c>
      <c r="M370" t="str">
        <f t="shared" ca="1" si="101"/>
        <v>삭제</v>
      </c>
      <c r="N370" t="str">
        <f t="shared" ca="1" si="102"/>
        <v>삭제</v>
      </c>
      <c r="O370" t="str">
        <f t="shared" ca="1" si="103"/>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캐릭터",IF(ISERROR(FIND("지정 캐릭터 LBP",$M370)),0,1)),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IF($O370&lt;=15,1,1+($O370-15)^0.5/8)*CHOOSE(MID($N370,7,1)+1,1,1.25,2)*(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t="shared" ca="1" si="104"/>
        <v>0</v>
      </c>
      <c r="AA370" t="str">
        <f t="shared" ca="1" si="105"/>
        <v/>
      </c>
      <c r="AH370" t="str">
        <f t="shared" si="106"/>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IFERROR(VLOOKUP(AC370,[2]ActorTable!$A:$G,MATCH("이름참고",[2]ActorTable!$1:$1,0),0),"캐릭터없음"),
"")))))</f>
        <v/>
      </c>
      <c r="AJ370">
        <v>1</v>
      </c>
      <c r="AK370"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v>
      </c>
      <c r="AL370" t="str">
        <f t="shared" ca="1" si="107"/>
        <v>{"dy":28,"sl":11}</v>
      </c>
    </row>
    <row r="371" spans="1:38">
      <c r="A371">
        <v>29</v>
      </c>
      <c r="B371">
        <v>11</v>
      </c>
      <c r="C371">
        <f t="shared" si="99"/>
        <v>2</v>
      </c>
      <c r="D371">
        <f t="shared" ca="1" si="112"/>
        <v>0.48117766689728725</v>
      </c>
      <c r="E371">
        <f t="shared" ca="1" si="112"/>
        <v>0.62109786325394378</v>
      </c>
      <c r="F371">
        <f t="shared" ca="1" si="112"/>
        <v>0.35715228712349212</v>
      </c>
      <c r="G371">
        <f t="shared" ca="1" si="112"/>
        <v>0.38632085116288595</v>
      </c>
      <c r="H371">
        <f t="shared" ca="1" si="112"/>
        <v>0.83668527427064054</v>
      </c>
      <c r="I371">
        <f t="shared" ca="1" si="112"/>
        <v>3.4214634756723483E-2</v>
      </c>
      <c r="M371" t="str">
        <f t="shared" ca="1" si="101"/>
        <v>삭제</v>
      </c>
      <c r="N371" t="str">
        <f t="shared" ca="1" si="102"/>
        <v>삭제</v>
      </c>
      <c r="O371" t="str">
        <f t="shared" ca="1" si="103"/>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캐릭터",IF(ISERROR(FIND("지정 캐릭터 LBP",$M371)),0,1)),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IF($O371&lt;=15,1,1+($O371-15)^0.5/8)*CHOOSE(MID($N371,7,1)+1,1,1.25,2)*(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t="shared" ca="1" si="104"/>
        <v>0</v>
      </c>
      <c r="AA371" t="str">
        <f t="shared" ca="1" si="105"/>
        <v/>
      </c>
      <c r="AH371" t="str">
        <f t="shared" si="106"/>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IFERROR(VLOOKUP(AC371,[2]ActorTable!$A:$G,MATCH("이름참고",[2]ActorTable!$1:$1,0),0),"캐릭터없음"),
"")))))</f>
        <v/>
      </c>
      <c r="AJ371">
        <v>1</v>
      </c>
      <c r="AK371"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v>
      </c>
      <c r="AL371" t="str">
        <f t="shared" ca="1" si="107"/>
        <v>{"dy":29,"sl":11}</v>
      </c>
    </row>
    <row r="372" spans="1:38">
      <c r="A372">
        <v>30</v>
      </c>
      <c r="B372">
        <v>11</v>
      </c>
      <c r="C372">
        <f t="shared" si="99"/>
        <v>2</v>
      </c>
      <c r="D372">
        <f t="shared" ca="1" si="112"/>
        <v>0.96078704418928174</v>
      </c>
      <c r="E372">
        <f t="shared" ca="1" si="112"/>
        <v>0.48107093395582734</v>
      </c>
      <c r="F372">
        <f t="shared" ca="1" si="112"/>
        <v>0.31371211257466569</v>
      </c>
      <c r="G372">
        <f t="shared" ca="1" si="112"/>
        <v>0.31036530184688127</v>
      </c>
      <c r="H372">
        <f t="shared" ca="1" si="112"/>
        <v>0.13826419012685776</v>
      </c>
      <c r="I372">
        <f t="shared" ca="1" si="112"/>
        <v>0.42336916036522199</v>
      </c>
      <c r="M372" t="str">
        <f t="shared" ca="1" si="101"/>
        <v>삭제</v>
      </c>
      <c r="N372" t="str">
        <f t="shared" ca="1" si="102"/>
        <v>삭제</v>
      </c>
      <c r="O372" t="str">
        <f t="shared" ca="1" si="103"/>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캐릭터",IF(ISERROR(FIND("지정 캐릭터 LBP",$M372)),0,1)),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IF($O372&lt;=15,1,1+($O372-15)^0.5/8)*CHOOSE(MID($N372,7,1)+1,1,1.25,2)*(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t="shared" ca="1" si="104"/>
        <v>0</v>
      </c>
      <c r="AA372" t="str">
        <f t="shared" ca="1" si="105"/>
        <v/>
      </c>
      <c r="AH372" t="str">
        <f t="shared" si="106"/>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IFERROR(VLOOKUP(AC372,[2]ActorTable!$A:$G,MATCH("이름참고",[2]ActorTable!$1:$1,0),0),"캐릭터없음"),
"")))))</f>
        <v/>
      </c>
      <c r="AJ372">
        <v>1</v>
      </c>
      <c r="AK372"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v>
      </c>
      <c r="AL372" t="str">
        <f t="shared" ca="1" si="107"/>
        <v>{"dy":30,"sl":11}</v>
      </c>
    </row>
    <row r="373" spans="1:38">
      <c r="A373">
        <v>31</v>
      </c>
      <c r="B373">
        <v>11</v>
      </c>
      <c r="C373">
        <f t="shared" si="99"/>
        <v>2</v>
      </c>
      <c r="D373">
        <f t="shared" ca="1" si="112"/>
        <v>7.8061506025461025E-2</v>
      </c>
      <c r="E373">
        <f t="shared" ca="1" si="112"/>
        <v>0.34292738732427963</v>
      </c>
      <c r="F373">
        <f t="shared" ca="1" si="112"/>
        <v>0.24880573272715545</v>
      </c>
      <c r="G373">
        <f t="shared" ca="1" si="112"/>
        <v>0.18947248788926907</v>
      </c>
      <c r="H373">
        <f t="shared" ca="1" si="112"/>
        <v>0.74579217703109568</v>
      </c>
      <c r="I373">
        <f t="shared" ca="1" si="112"/>
        <v>0.95132359319753423</v>
      </c>
      <c r="M373" t="str">
        <f t="shared" ca="1" si="101"/>
        <v>삭제</v>
      </c>
      <c r="N373" t="str">
        <f t="shared" ca="1" si="102"/>
        <v>삭제</v>
      </c>
      <c r="O373" t="str">
        <f t="shared" ca="1" si="103"/>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캐릭터",IF(ISERROR(FIND("지정 캐릭터 LBP",$M373)),0,1)),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IF($O373&lt;=15,1,1+($O373-15)^0.5/8)*CHOOSE(MID($N373,7,1)+1,1,1.25,2)*(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t="shared" ca="1" si="104"/>
        <v>0</v>
      </c>
      <c r="AA373" t="str">
        <f t="shared" ca="1" si="105"/>
        <v/>
      </c>
      <c r="AH373" t="str">
        <f t="shared" si="106"/>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IFERROR(VLOOKUP(AC373,[2]ActorTable!$A:$G,MATCH("이름참고",[2]ActorTable!$1:$1,0),0),"캐릭터없음"),
"")))))</f>
        <v/>
      </c>
      <c r="AJ373">
        <v>1</v>
      </c>
      <c r="AK373" t="str">
        <f t="shared" ca="1" si="108"/>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117,"pr":99},{"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tp":"fl4","vl":"Actor1002","cn":1,"pt":"DI","pp":50,"pr":34},{"dy":7,"sl":11,"tp":"fl4","vl":"Actor1002","cn":1,"pt":"DI","pp":50,"pr":34},{"dy":8,"sl":11},{"dy":9,"sl":11},{"dy":10,"sl":11},{"dy":11,"sl":11},{"dy":12,"sl":11},{"dy":13,"sl":11},{"dy":14,"sl":11},{"dy":15,"sl":11},{"dy":16,"sl":11},{"dy":17,"sl":11},{"dy":18,"sl":11},{"dy":19,"sl":11},{"dy":20,"sl":11},{"dy":21,"sl":11},{"dy":22,"sl":11},{"dy":23,"sl":11},{"dy":24,"sl":11},{"dy":25,"sl":11,"tp":"fp","vl":"Actor0037","cn":94,"pt":"DI","pp":29,"pr":71},{"dy":26,"sl":11},{"dy":27,"sl":11},{"dy":28,"sl":11},{"dy":29,"sl":11},{"dy":30,"sl":11},{"dy":31,"sl":11}</v>
      </c>
      <c r="AL373" t="str">
        <f t="shared" ca="1" si="107"/>
        <v>{"dy":31,"sl":11}</v>
      </c>
    </row>
  </sheetData>
  <autoFilter ref="AJ1:AJ373" xr:uid="{2D1E7AD5-7508-4439-B76E-7FCBFCB9C0E2}"/>
  <sortState xmlns:xlrd2="http://schemas.microsoft.com/office/spreadsheetml/2017/richdata2" ref="A2:AL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247</v>
      </c>
      <c r="C2" s="1">
        <v>0.99</v>
      </c>
      <c r="D2" s="1">
        <v>1200</v>
      </c>
      <c r="E2">
        <v>15</v>
      </c>
    </row>
    <row r="3" spans="1:6">
      <c r="A3" t="s">
        <v>16</v>
      </c>
      <c r="B3" t="s">
        <v>249</v>
      </c>
      <c r="C3" s="1">
        <v>4.99</v>
      </c>
      <c r="D3" s="1">
        <v>5900</v>
      </c>
      <c r="E3">
        <v>85</v>
      </c>
    </row>
    <row r="4" spans="1:6">
      <c r="A4" t="s">
        <v>17</v>
      </c>
      <c r="B4" t="s">
        <v>251</v>
      </c>
      <c r="C4" s="1">
        <v>9.99</v>
      </c>
      <c r="D4" s="1">
        <v>12000</v>
      </c>
      <c r="E4">
        <v>180</v>
      </c>
      <c r="F4" t="s">
        <v>21</v>
      </c>
    </row>
    <row r="5" spans="1:6">
      <c r="A5" t="s">
        <v>18</v>
      </c>
      <c r="B5" t="s">
        <v>252</v>
      </c>
      <c r="C5" s="1">
        <v>19.989999999999998</v>
      </c>
      <c r="D5" s="1">
        <v>25000</v>
      </c>
      <c r="E5">
        <v>390</v>
      </c>
    </row>
    <row r="6" spans="1:6">
      <c r="A6" t="s">
        <v>19</v>
      </c>
      <c r="B6" t="s">
        <v>248</v>
      </c>
      <c r="C6" s="1">
        <v>49.99</v>
      </c>
      <c r="D6" s="1">
        <v>65000</v>
      </c>
      <c r="E6">
        <v>1050</v>
      </c>
    </row>
    <row r="7" spans="1:6">
      <c r="A7" t="s">
        <v>20</v>
      </c>
      <c r="B7" t="s">
        <v>250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253</v>
      </c>
      <c r="C2">
        <v>30</v>
      </c>
      <c r="D2">
        <v>9500</v>
      </c>
    </row>
    <row r="3" spans="1:6">
      <c r="A3" t="s">
        <v>7</v>
      </c>
      <c r="B3" t="s">
        <v>254</v>
      </c>
      <c r="C3">
        <v>140</v>
      </c>
      <c r="D3">
        <v>48000</v>
      </c>
      <c r="E3" t="s">
        <v>10</v>
      </c>
      <c r="F3">
        <v>8</v>
      </c>
    </row>
    <row r="4" spans="1:6">
      <c r="A4" t="s">
        <v>8</v>
      </c>
      <c r="B4" t="s">
        <v>255</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321</v>
      </c>
      <c r="B1" s="2" t="s">
        <v>11</v>
      </c>
      <c r="C1" s="4" t="s">
        <v>30</v>
      </c>
      <c r="D1" s="5" t="s">
        <v>29</v>
      </c>
      <c r="E1" s="3" t="s">
        <v>5</v>
      </c>
      <c r="F1" s="3" t="s">
        <v>322</v>
      </c>
    </row>
    <row r="2" spans="1:6">
      <c r="A2" t="s">
        <v>323</v>
      </c>
      <c r="B2" t="s">
        <v>325</v>
      </c>
      <c r="C2" s="1">
        <v>1.99</v>
      </c>
      <c r="D2" s="1">
        <v>2500</v>
      </c>
      <c r="F2">
        <v>1</v>
      </c>
    </row>
    <row r="3" spans="1:6">
      <c r="A3" t="s">
        <v>324</v>
      </c>
      <c r="B3" t="s">
        <v>326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2021-03-06T04:45:46Z</dcterms:modified>
</cp:coreProperties>
</file>