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2B43773-8223-4872-97E8-D1F4DA45F064}" xr6:coauthVersionLast="45" xr6:coauthVersionMax="45" xr10:uidLastSave="{00000000-0000-0000-0000-000000000000}"/>
  <bookViews>
    <workbookView xWindow="-28920" yWindow="-120" windowWidth="29040" windowHeight="15840" tabRatio="653" activeTab="6"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5" i="9"/>
  <c r="AH204" i="9"/>
  <c r="AH203" i="9"/>
  <c r="AH202" i="9"/>
  <c r="AH201" i="9"/>
  <c r="AH200" i="9"/>
  <c r="AH197" i="9"/>
  <c r="AH196" i="9"/>
  <c r="AH195" i="9"/>
  <c r="AH194" i="9"/>
  <c r="AH193" i="9"/>
  <c r="AH191" i="9"/>
  <c r="AH190" i="9"/>
  <c r="AH189" i="9"/>
  <c r="AH188" i="9"/>
  <c r="AH187" i="9"/>
  <c r="AH186" i="9"/>
  <c r="AH184" i="9"/>
  <c r="AH183" i="9"/>
  <c r="AH182" i="9"/>
  <c r="AH181" i="9"/>
  <c r="AH180" i="9"/>
  <c r="AH179" i="9"/>
  <c r="AH176" i="9"/>
  <c r="AH175" i="9"/>
  <c r="AH174" i="9"/>
  <c r="AH173" i="9"/>
  <c r="AH172" i="9"/>
  <c r="AH170" i="9"/>
  <c r="AH169" i="9"/>
  <c r="AH168" i="9"/>
  <c r="AH167" i="9"/>
  <c r="AH166" i="9"/>
  <c r="AH165" i="9"/>
  <c r="AH162" i="9"/>
  <c r="AH161" i="9"/>
  <c r="AH160" i="9"/>
  <c r="AH159" i="9"/>
  <c r="AH158" i="9"/>
  <c r="AH155" i="9"/>
  <c r="AH154" i="9"/>
  <c r="AH153" i="9"/>
  <c r="AH152" i="9"/>
  <c r="AH151" i="9"/>
  <c r="AH149" i="9"/>
  <c r="AH148" i="9"/>
  <c r="AH147" i="9"/>
  <c r="AH146" i="9"/>
  <c r="AH145" i="9"/>
  <c r="AH144" i="9"/>
  <c r="AH141" i="9"/>
  <c r="AH140" i="9"/>
  <c r="AH139" i="9"/>
  <c r="AH138" i="9"/>
  <c r="AH137" i="9"/>
  <c r="AH134" i="9"/>
  <c r="AH133" i="9"/>
  <c r="AH132" i="9"/>
  <c r="AH131" i="9"/>
  <c r="AH130" i="9"/>
  <c r="AH127" i="9"/>
  <c r="AH126" i="9"/>
  <c r="AH125" i="9"/>
  <c r="AH124" i="9"/>
  <c r="AH123" i="9"/>
  <c r="AH121"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2" i="9"/>
  <c r="AH71" i="9"/>
  <c r="AH70" i="9"/>
  <c r="AH69" i="9"/>
  <c r="AH68" i="9"/>
  <c r="AH67" i="9"/>
  <c r="AH64" i="9"/>
  <c r="AH63" i="9"/>
  <c r="AH62" i="9"/>
  <c r="AH61" i="9"/>
  <c r="AH60" i="9"/>
  <c r="AH57" i="9"/>
  <c r="AH56" i="9"/>
  <c r="AH55" i="9"/>
  <c r="AH54" i="9"/>
  <c r="AH53" i="9"/>
  <c r="AH50" i="9"/>
  <c r="AH49" i="9"/>
  <c r="AH48" i="9"/>
  <c r="AH47" i="9"/>
  <c r="AH46" i="9"/>
  <c r="AH44"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AX6" i="9" l="1"/>
  <c r="AW6"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F280" i="9" l="1"/>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L220" i="9" s="1"/>
  <c r="D219" i="9"/>
  <c r="L219" i="9" s="1"/>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68" i="9"/>
  <c r="L32" i="9"/>
  <c r="L205" i="9"/>
  <c r="L60" i="9"/>
  <c r="L24" i="9"/>
  <c r="BG9" i="9"/>
  <c r="BG10" i="9" s="1"/>
  <c r="BG11" i="9" s="1"/>
  <c r="BG12" i="9" s="1"/>
  <c r="L208" i="9" s="1"/>
  <c r="L201" i="9" l="1"/>
  <c r="O201" i="9" s="1"/>
  <c r="P201" i="9" s="1"/>
  <c r="L145" i="9"/>
  <c r="L19" i="9"/>
  <c r="L75" i="9"/>
  <c r="O25" i="9"/>
  <c r="P25" i="9" s="1"/>
  <c r="O137" i="9"/>
  <c r="P137" i="9" s="1"/>
  <c r="O208" i="9"/>
  <c r="P208"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N67" i="9"/>
  <c r="Q67" i="9" s="1"/>
  <c r="O67" i="9"/>
  <c r="P67" i="9" s="1"/>
  <c r="N4" i="9"/>
  <c r="Q4" i="9" s="1"/>
  <c r="O4" i="9"/>
  <c r="P4" i="9" s="1"/>
  <c r="N208" i="9"/>
  <c r="Q208" i="9" s="1"/>
  <c r="N200" i="9"/>
  <c r="Q200" i="9" s="1"/>
  <c r="N60" i="9"/>
  <c r="Q60" i="9" s="1"/>
  <c r="N73" i="9"/>
  <c r="N9" i="9"/>
  <c r="N107" i="9"/>
  <c r="N79" i="9"/>
  <c r="N51" i="9"/>
  <c r="N193" i="9"/>
  <c r="Q193" i="9" s="1"/>
  <c r="N165" i="9"/>
  <c r="Q165" i="9" s="1"/>
  <c r="N199" i="9"/>
  <c r="N184" i="9"/>
  <c r="N16" i="9"/>
  <c r="N11" i="9"/>
  <c r="Q11" i="9" s="1"/>
  <c r="N109" i="9"/>
  <c r="Q109" i="9" s="1"/>
  <c r="N45" i="9"/>
  <c r="N143" i="9"/>
  <c r="N115" i="9"/>
  <c r="N87" i="9"/>
  <c r="N128" i="9"/>
  <c r="N142" i="9"/>
  <c r="N170" i="9"/>
  <c r="N17" i="9"/>
  <c r="N25" i="9"/>
  <c r="Q25" i="9" s="1"/>
  <c r="N177" i="9"/>
  <c r="M95" i="9"/>
  <c r="N95" i="9"/>
  <c r="Q95" i="9" s="1"/>
  <c r="N205" i="9"/>
  <c r="N213" i="9"/>
  <c r="N10" i="9"/>
  <c r="N38" i="9"/>
  <c r="N52" i="9"/>
  <c r="N72" i="9"/>
  <c r="M81" i="9"/>
  <c r="S81" i="9" s="1"/>
  <c r="N81" i="9"/>
  <c r="Q81" i="9" s="1"/>
  <c r="M179" i="9"/>
  <c r="S179" i="9" s="1"/>
  <c r="N179" i="9"/>
  <c r="Q179" i="9" s="1"/>
  <c r="M151" i="9"/>
  <c r="N151" i="9"/>
  <c r="Q151" i="9" s="1"/>
  <c r="M123" i="9"/>
  <c r="S123" i="9" s="1"/>
  <c r="N123" i="9"/>
  <c r="Q123" i="9" s="1"/>
  <c r="N156" i="9"/>
  <c r="N164" i="9"/>
  <c r="N178" i="9"/>
  <c r="N206" i="9"/>
  <c r="N53" i="9"/>
  <c r="Q53" i="9" s="1"/>
  <c r="N30" i="9"/>
  <c r="M88" i="9"/>
  <c r="S88" i="9" s="1"/>
  <c r="N88" i="9"/>
  <c r="Q88" i="9" s="1"/>
  <c r="N44" i="9"/>
  <c r="N114" i="9"/>
  <c r="N86" i="9"/>
  <c r="N100" i="9"/>
  <c r="N192" i="9"/>
  <c r="M18" i="9"/>
  <c r="N18" i="9"/>
  <c r="Q18" i="9" s="1"/>
  <c r="N135" i="9"/>
  <c r="N214" i="9"/>
  <c r="Q214" i="9" s="1"/>
  <c r="N74" i="9"/>
  <c r="Q74" i="9" s="1"/>
  <c r="N108" i="9"/>
  <c r="N58" i="9"/>
  <c r="M68" i="9"/>
  <c r="N68" i="9"/>
  <c r="Q68" i="9" s="1"/>
  <c r="M46" i="9"/>
  <c r="N46" i="9"/>
  <c r="Q46" i="9" s="1"/>
  <c r="N66" i="9"/>
  <c r="N3" i="9"/>
  <c r="N65" i="9"/>
  <c r="M144" i="9"/>
  <c r="N144" i="9"/>
  <c r="Q144" i="9" s="1"/>
  <c r="N80" i="9"/>
  <c r="N94" i="9"/>
  <c r="N150" i="9"/>
  <c r="N122" i="9"/>
  <c r="N136" i="9"/>
  <c r="N121" i="9"/>
  <c r="N93" i="9"/>
  <c r="N198" i="9"/>
  <c r="N171" i="9"/>
  <c r="N149" i="9"/>
  <c r="N24" i="9"/>
  <c r="N59" i="9"/>
  <c r="M137" i="9"/>
  <c r="N137" i="9"/>
  <c r="Q137" i="9" s="1"/>
  <c r="M32" i="9"/>
  <c r="N32" i="9"/>
  <c r="Q32" i="9" s="1"/>
  <c r="M201" i="9"/>
  <c r="N201" i="9"/>
  <c r="Q201" i="9" s="1"/>
  <c r="N212" i="9"/>
  <c r="N23" i="9"/>
  <c r="M102" i="9"/>
  <c r="N102" i="9"/>
  <c r="Q102" i="9" s="1"/>
  <c r="N39" i="9"/>
  <c r="Q39" i="9" s="1"/>
  <c r="N101" i="9"/>
  <c r="N37" i="9"/>
  <c r="M116" i="9"/>
  <c r="N116" i="9"/>
  <c r="Q116" i="9" s="1"/>
  <c r="M130" i="9"/>
  <c r="N130" i="9"/>
  <c r="Q130" i="9" s="1"/>
  <c r="M186" i="9"/>
  <c r="N186" i="9"/>
  <c r="Q186" i="9" s="1"/>
  <c r="M158" i="9"/>
  <c r="N158" i="9"/>
  <c r="Q158" i="9" s="1"/>
  <c r="M172" i="9"/>
  <c r="N172" i="9"/>
  <c r="Q172" i="9" s="1"/>
  <c r="N157" i="9"/>
  <c r="N129" i="9"/>
  <c r="N163" i="9"/>
  <c r="N207" i="9"/>
  <c r="Q207" i="9" s="1"/>
  <c r="N191" i="9"/>
  <c r="N2" i="9"/>
  <c r="M4" i="9"/>
  <c r="M193" i="9"/>
  <c r="M109" i="9"/>
  <c r="M39" i="9"/>
  <c r="M207" i="9"/>
  <c r="M165" i="9"/>
  <c r="M67" i="9"/>
  <c r="M208"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L147" i="9"/>
  <c r="Q147" i="9" s="1"/>
  <c r="L29" i="9"/>
  <c r="Q29" i="9" s="1"/>
  <c r="L42" i="9"/>
  <c r="Q42" i="9" s="1"/>
  <c r="L28" i="9"/>
  <c r="Q28" i="9" s="1"/>
  <c r="L56" i="9"/>
  <c r="Q56" i="9" s="1"/>
  <c r="L162" i="9"/>
  <c r="Q162" i="9" s="1"/>
  <c r="L127" i="9"/>
  <c r="Q127" i="9" s="1"/>
  <c r="L62" i="9"/>
  <c r="L148" i="9"/>
  <c r="Q148" i="9" s="1"/>
  <c r="L89" i="9"/>
  <c r="L138" i="9"/>
  <c r="L183" i="9"/>
  <c r="Q183" i="9" s="1"/>
  <c r="L216" i="9"/>
  <c r="L181" i="9"/>
  <c r="L202" i="9"/>
  <c r="L78" i="9"/>
  <c r="Q78" i="9" s="1"/>
  <c r="L43" i="9"/>
  <c r="Q43" i="9" s="1"/>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L221" i="9" l="1"/>
  <c r="N219" i="9"/>
  <c r="N220" i="9" s="1"/>
  <c r="Q218" i="9"/>
  <c r="P133" i="9"/>
  <c r="P50" i="9"/>
  <c r="P168" i="9"/>
  <c r="P155" i="9"/>
  <c r="P161" i="9"/>
  <c r="P141" i="9"/>
  <c r="P127" i="9"/>
  <c r="P147" i="9"/>
  <c r="P91" i="9"/>
  <c r="P190" i="9"/>
  <c r="P84" i="9"/>
  <c r="P211" i="9"/>
  <c r="P175" i="9"/>
  <c r="P7" i="9"/>
  <c r="P217" i="9"/>
  <c r="P64" i="9"/>
  <c r="P162" i="9"/>
  <c r="P126" i="9"/>
  <c r="P119" i="9"/>
  <c r="P15" i="9"/>
  <c r="P154" i="9"/>
  <c r="P210" i="9"/>
  <c r="P63" i="9"/>
  <c r="P36" i="9"/>
  <c r="P43" i="9"/>
  <c r="P56" i="9"/>
  <c r="P106" i="9"/>
  <c r="P189" i="9"/>
  <c r="P169" i="9"/>
  <c r="P113" i="9"/>
  <c r="P176" i="9"/>
  <c r="P35" i="9"/>
  <c r="P134" i="9"/>
  <c r="P28" i="9"/>
  <c r="P204" i="9"/>
  <c r="P77" i="9"/>
  <c r="P105" i="9"/>
  <c r="P148" i="9"/>
  <c r="P70" i="9"/>
  <c r="P8" i="9"/>
  <c r="P99" i="9"/>
  <c r="P14" i="9"/>
  <c r="P21" i="9"/>
  <c r="P29" i="9"/>
  <c r="P120" i="9"/>
  <c r="P182" i="9"/>
  <c r="P140" i="9"/>
  <c r="P197" i="9"/>
  <c r="P57" i="9"/>
  <c r="P85" i="9"/>
  <c r="P49" i="9"/>
  <c r="P22" i="9"/>
  <c r="P78" i="9"/>
  <c r="P98" i="9"/>
  <c r="P42" i="9"/>
  <c r="P112" i="9"/>
  <c r="P196" i="9"/>
  <c r="P92" i="9"/>
  <c r="P203" i="9"/>
  <c r="P242" i="9"/>
  <c r="P183" i="9"/>
  <c r="P71" i="9"/>
  <c r="P218" i="9"/>
  <c r="M19" i="9"/>
  <c r="S19" i="9" s="1"/>
  <c r="O19" i="9"/>
  <c r="P19" i="9" s="1"/>
  <c r="O75" i="9"/>
  <c r="P75" i="9" s="1"/>
  <c r="R88" i="9"/>
  <c r="N19" i="9"/>
  <c r="Q19" i="9" s="1"/>
  <c r="N75" i="9"/>
  <c r="Q75" i="9" s="1"/>
  <c r="M75" i="9"/>
  <c r="S75" i="9" s="1"/>
  <c r="R179" i="9"/>
  <c r="N145" i="9"/>
  <c r="Q145" i="9" s="1"/>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208" i="9"/>
  <c r="S208" i="9"/>
  <c r="R102" i="9"/>
  <c r="S102" i="9"/>
  <c r="R201" i="9"/>
  <c r="S201"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N218" i="9"/>
  <c r="O218" i="9"/>
  <c r="N181" i="9"/>
  <c r="Q181" i="9" s="1"/>
  <c r="N62" i="9"/>
  <c r="Q62" i="9" s="1"/>
  <c r="N34" i="9"/>
  <c r="Q34" i="9" s="1"/>
  <c r="N83" i="9"/>
  <c r="Q83" i="9" s="1"/>
  <c r="N48" i="9"/>
  <c r="Q48" i="9" s="1"/>
  <c r="N118" i="9"/>
  <c r="Q118" i="9" s="1"/>
  <c r="N153" i="9"/>
  <c r="Q153" i="9" s="1"/>
  <c r="N90" i="9"/>
  <c r="Q90" i="9" s="1"/>
  <c r="N216" i="9"/>
  <c r="Q216" i="9" s="1"/>
  <c r="N104" i="9"/>
  <c r="Q104" i="9" s="1"/>
  <c r="M195" i="9"/>
  <c r="S195" i="9" s="1"/>
  <c r="N195" i="9"/>
  <c r="Q195" i="9" s="1"/>
  <c r="M125" i="9"/>
  <c r="S125" i="9" s="1"/>
  <c r="N125" i="9"/>
  <c r="Q125" i="9" s="1"/>
  <c r="M56" i="9"/>
  <c r="S56" i="9" s="1"/>
  <c r="N56" i="9"/>
  <c r="M189" i="9"/>
  <c r="S189" i="9" s="1"/>
  <c r="N189" i="9"/>
  <c r="M197" i="9"/>
  <c r="N197" i="9"/>
  <c r="M215" i="9"/>
  <c r="S215" i="9" s="1"/>
  <c r="N215" i="9"/>
  <c r="Q215" i="9" s="1"/>
  <c r="M97" i="9"/>
  <c r="S97" i="9" s="1"/>
  <c r="N97" i="9"/>
  <c r="Q97" i="9" s="1"/>
  <c r="M57" i="9"/>
  <c r="S57" i="9" s="1"/>
  <c r="N57" i="9"/>
  <c r="N139" i="9"/>
  <c r="Q139" i="9" s="1"/>
  <c r="M98" i="9"/>
  <c r="N98" i="9"/>
  <c r="M202" i="9"/>
  <c r="N202" i="9"/>
  <c r="Q202" i="9" s="1"/>
  <c r="M148" i="9"/>
  <c r="N148" i="9"/>
  <c r="M42" i="9"/>
  <c r="N42" i="9"/>
  <c r="M112" i="9"/>
  <c r="N112" i="9"/>
  <c r="M85" i="9"/>
  <c r="S85" i="9" s="1"/>
  <c r="N85" i="9"/>
  <c r="N111" i="9"/>
  <c r="Q111" i="9" s="1"/>
  <c r="M47" i="9"/>
  <c r="S47" i="9" s="1"/>
  <c r="N47" i="9"/>
  <c r="Q47" i="9" s="1"/>
  <c r="M155" i="9"/>
  <c r="S155" i="9" s="1"/>
  <c r="N155" i="9"/>
  <c r="M69" i="9"/>
  <c r="N69" i="9"/>
  <c r="Q69" i="9" s="1"/>
  <c r="M33" i="9"/>
  <c r="S33" i="9" s="1"/>
  <c r="N33" i="9"/>
  <c r="Q33" i="9" s="1"/>
  <c r="M180" i="9"/>
  <c r="S180" i="9" s="1"/>
  <c r="N180" i="9"/>
  <c r="Q180" i="9" s="1"/>
  <c r="M154" i="9"/>
  <c r="N154" i="9"/>
  <c r="M36" i="9"/>
  <c r="S36" i="9" s="1"/>
  <c r="N36" i="9"/>
  <c r="M138" i="9"/>
  <c r="N138" i="9"/>
  <c r="Q138" i="9" s="1"/>
  <c r="M106" i="9"/>
  <c r="S106" i="9" s="1"/>
  <c r="N106" i="9"/>
  <c r="M113" i="9"/>
  <c r="N113" i="9"/>
  <c r="M194" i="9"/>
  <c r="N194" i="9"/>
  <c r="Q194" i="9" s="1"/>
  <c r="M131" i="9"/>
  <c r="S131" i="9" s="1"/>
  <c r="N131" i="9"/>
  <c r="Q131" i="9" s="1"/>
  <c r="N132" i="9"/>
  <c r="Q132" i="9" s="1"/>
  <c r="M29" i="9"/>
  <c r="N29" i="9"/>
  <c r="M26" i="9"/>
  <c r="S26" i="9" s="1"/>
  <c r="N26" i="9"/>
  <c r="Q26" i="9" s="1"/>
  <c r="M120" i="9"/>
  <c r="N120" i="9"/>
  <c r="M182" i="9"/>
  <c r="N182" i="9"/>
  <c r="M187" i="9"/>
  <c r="N187" i="9"/>
  <c r="Q187" i="9" s="1"/>
  <c r="M159" i="9"/>
  <c r="S159" i="9" s="1"/>
  <c r="N159" i="9"/>
  <c r="Q159" i="9" s="1"/>
  <c r="M117" i="9"/>
  <c r="N117" i="9"/>
  <c r="Q117" i="9" s="1"/>
  <c r="M140" i="9"/>
  <c r="S140" i="9" s="1"/>
  <c r="N140" i="9"/>
  <c r="M15" i="9"/>
  <c r="N15" i="9"/>
  <c r="M8" i="9"/>
  <c r="N8" i="9"/>
  <c r="M188" i="9"/>
  <c r="N188" i="9"/>
  <c r="Q188" i="9" s="1"/>
  <c r="M174" i="9"/>
  <c r="N174" i="9"/>
  <c r="Q174" i="9" s="1"/>
  <c r="M49" i="9"/>
  <c r="N49" i="9"/>
  <c r="M146" i="9"/>
  <c r="N146" i="9"/>
  <c r="Q146" i="9" s="1"/>
  <c r="M196" i="9"/>
  <c r="S196" i="9" s="1"/>
  <c r="N196" i="9"/>
  <c r="M161" i="9"/>
  <c r="N161" i="9"/>
  <c r="M22" i="9"/>
  <c r="S22" i="9" s="1"/>
  <c r="N22" i="9"/>
  <c r="M141" i="9"/>
  <c r="N141" i="9"/>
  <c r="M92" i="9"/>
  <c r="N92" i="9"/>
  <c r="M127" i="9"/>
  <c r="N127" i="9"/>
  <c r="M147" i="9"/>
  <c r="N147" i="9"/>
  <c r="M91" i="9"/>
  <c r="N91" i="9"/>
  <c r="N6" i="9"/>
  <c r="Q6" i="9" s="1"/>
  <c r="M190" i="9"/>
  <c r="N190" i="9"/>
  <c r="M41" i="9"/>
  <c r="S41" i="9" s="1"/>
  <c r="N41" i="9"/>
  <c r="Q41" i="9" s="1"/>
  <c r="M152" i="9"/>
  <c r="S152" i="9" s="1"/>
  <c r="N152" i="9"/>
  <c r="Q152" i="9" s="1"/>
  <c r="M203" i="9"/>
  <c r="N203" i="9"/>
  <c r="M82" i="9"/>
  <c r="N82" i="9"/>
  <c r="Q82" i="9" s="1"/>
  <c r="M40" i="9"/>
  <c r="N40" i="9"/>
  <c r="Q40" i="9" s="1"/>
  <c r="M96" i="9"/>
  <c r="N96" i="9"/>
  <c r="Q96" i="9" s="1"/>
  <c r="M76" i="9"/>
  <c r="N76" i="9"/>
  <c r="Q76" i="9" s="1"/>
  <c r="M70" i="9"/>
  <c r="S70" i="9" s="1"/>
  <c r="N70" i="9"/>
  <c r="M99" i="9"/>
  <c r="S99" i="9" s="1"/>
  <c r="N99" i="9"/>
  <c r="M14" i="9"/>
  <c r="S14" i="9" s="1"/>
  <c r="N14" i="9"/>
  <c r="M21" i="9"/>
  <c r="N21" i="9"/>
  <c r="M242" i="9"/>
  <c r="N242" i="9"/>
  <c r="M84" i="9"/>
  <c r="N84" i="9"/>
  <c r="M211" i="9"/>
  <c r="N211" i="9"/>
  <c r="M175" i="9"/>
  <c r="S175" i="9" s="1"/>
  <c r="N175" i="9"/>
  <c r="M7" i="9"/>
  <c r="S7" i="9" s="1"/>
  <c r="N7" i="9"/>
  <c r="M217" i="9"/>
  <c r="S217" i="9" s="1"/>
  <c r="N217" i="9"/>
  <c r="M61" i="9"/>
  <c r="N61" i="9"/>
  <c r="Q61" i="9" s="1"/>
  <c r="M64" i="9"/>
  <c r="S64" i="9" s="1"/>
  <c r="N64" i="9"/>
  <c r="M183" i="9"/>
  <c r="N183" i="9"/>
  <c r="M162" i="9"/>
  <c r="N162" i="9"/>
  <c r="M126" i="9"/>
  <c r="N126" i="9"/>
  <c r="M71" i="9"/>
  <c r="S71" i="9" s="1"/>
  <c r="N71" i="9"/>
  <c r="M119" i="9"/>
  <c r="N119" i="9"/>
  <c r="M110" i="9"/>
  <c r="S110" i="9" s="1"/>
  <c r="N110" i="9"/>
  <c r="Q110" i="9" s="1"/>
  <c r="M124" i="9"/>
  <c r="S124" i="9" s="1"/>
  <c r="N124" i="9"/>
  <c r="Q124" i="9" s="1"/>
  <c r="M173" i="9"/>
  <c r="N173" i="9"/>
  <c r="Q173" i="9" s="1"/>
  <c r="M12" i="9"/>
  <c r="S12" i="9" s="1"/>
  <c r="N12" i="9"/>
  <c r="Q12" i="9" s="1"/>
  <c r="M166" i="9"/>
  <c r="N166" i="9"/>
  <c r="Q166" i="9" s="1"/>
  <c r="M210" i="9"/>
  <c r="N210" i="9"/>
  <c r="M43" i="9"/>
  <c r="N43" i="9"/>
  <c r="M13" i="9"/>
  <c r="N13" i="9"/>
  <c r="Q13" i="9" s="1"/>
  <c r="M169" i="9"/>
  <c r="N169" i="9"/>
  <c r="M176" i="9"/>
  <c r="S176" i="9" s="1"/>
  <c r="N176" i="9"/>
  <c r="M5" i="9"/>
  <c r="O5" i="9" s="1"/>
  <c r="P5" i="9" s="1"/>
  <c r="N5" i="9"/>
  <c r="Q5" i="9" s="1"/>
  <c r="M63" i="9"/>
  <c r="N63" i="9"/>
  <c r="M55" i="9"/>
  <c r="S55" i="9" s="1"/>
  <c r="N55" i="9"/>
  <c r="Q55" i="9" s="1"/>
  <c r="M35" i="9"/>
  <c r="S35" i="9" s="1"/>
  <c r="N35" i="9"/>
  <c r="M133" i="9"/>
  <c r="S133" i="9" s="1"/>
  <c r="N133" i="9"/>
  <c r="M50" i="9"/>
  <c r="S50" i="9" s="1"/>
  <c r="N50" i="9"/>
  <c r="M134" i="9"/>
  <c r="N134" i="9"/>
  <c r="N160" i="9"/>
  <c r="Q160" i="9" s="1"/>
  <c r="N27" i="9"/>
  <c r="Q27" i="9" s="1"/>
  <c r="M78" i="9"/>
  <c r="S78" i="9" s="1"/>
  <c r="N78" i="9"/>
  <c r="M89" i="9"/>
  <c r="S89" i="9" s="1"/>
  <c r="N89" i="9"/>
  <c r="Q89" i="9" s="1"/>
  <c r="M28" i="9"/>
  <c r="S28" i="9" s="1"/>
  <c r="N28" i="9"/>
  <c r="M167" i="9"/>
  <c r="S167" i="9" s="1"/>
  <c r="N167" i="9"/>
  <c r="Q167" i="9" s="1"/>
  <c r="M20" i="9"/>
  <c r="S20" i="9" s="1"/>
  <c r="N20" i="9"/>
  <c r="Q20" i="9" s="1"/>
  <c r="M209" i="9"/>
  <c r="N209" i="9"/>
  <c r="Q209" i="9" s="1"/>
  <c r="M204" i="9"/>
  <c r="S204" i="9" s="1"/>
  <c r="N204" i="9"/>
  <c r="M77" i="9"/>
  <c r="N77" i="9"/>
  <c r="M103" i="9"/>
  <c r="N103" i="9"/>
  <c r="Q103" i="9" s="1"/>
  <c r="M105" i="9"/>
  <c r="N105" i="9"/>
  <c r="M168" i="9"/>
  <c r="N168" i="9"/>
  <c r="M54" i="9"/>
  <c r="N54" i="9"/>
  <c r="Q54" i="9" s="1"/>
  <c r="M111" i="9"/>
  <c r="S111" i="9" s="1"/>
  <c r="M132" i="9"/>
  <c r="M181" i="9"/>
  <c r="M62" i="9"/>
  <c r="M83" i="9"/>
  <c r="M34" i="9"/>
  <c r="M216" i="9"/>
  <c r="M6" i="9"/>
  <c r="M139" i="9"/>
  <c r="S139" i="9" s="1"/>
  <c r="M118" i="9"/>
  <c r="M160" i="9"/>
  <c r="M90" i="9"/>
  <c r="M153" i="9"/>
  <c r="M48" i="9"/>
  <c r="M219" i="9"/>
  <c r="O219" i="9" s="1"/>
  <c r="M218" i="9"/>
  <c r="M104" i="9"/>
  <c r="M27" i="9"/>
  <c r="R97" i="9"/>
  <c r="L257" i="9"/>
  <c r="L238" i="9"/>
  <c r="Q238" i="9" s="1"/>
  <c r="L229" i="9"/>
  <c r="L279" i="9"/>
  <c r="Q279" i="9" s="1"/>
  <c r="L267" i="9"/>
  <c r="Q267" i="9" s="1"/>
  <c r="L272" i="9"/>
  <c r="Q272" i="9" s="1"/>
  <c r="L260" i="9"/>
  <c r="Q260" i="9" s="1"/>
  <c r="L262" i="9"/>
  <c r="Q262" i="9" s="1"/>
  <c r="L264" i="9"/>
  <c r="Q264" i="9" s="1"/>
  <c r="L280" i="9"/>
  <c r="Q280" i="9" s="1"/>
  <c r="L226" i="9"/>
  <c r="L249" i="9"/>
  <c r="L231" i="9"/>
  <c r="Q231" i="9" s="1"/>
  <c r="L273" i="9"/>
  <c r="Q273" i="9" s="1"/>
  <c r="L255" i="9"/>
  <c r="L263" i="9"/>
  <c r="Q263" i="9" s="1"/>
  <c r="L256" i="9"/>
  <c r="L239" i="9"/>
  <c r="Q239" i="9" s="1"/>
  <c r="L265" i="9"/>
  <c r="Q265" i="9" s="1"/>
  <c r="L228" i="9"/>
  <c r="L252" i="9"/>
  <c r="L245" i="9"/>
  <c r="Q245" i="9" s="1"/>
  <c r="L259" i="9"/>
  <c r="Q259" i="9" s="1"/>
  <c r="L278" i="9"/>
  <c r="Q278" i="9" s="1"/>
  <c r="L250" i="9"/>
  <c r="L251" i="9"/>
  <c r="L232" i="9"/>
  <c r="Q232" i="9" s="1"/>
  <c r="L222" i="9"/>
  <c r="Q222" i="9" s="1"/>
  <c r="L274" i="9"/>
  <c r="Q274" i="9" s="1"/>
  <c r="L275" i="9"/>
  <c r="Q275" i="9" s="1"/>
  <c r="L246" i="9"/>
  <c r="Q246" i="9" s="1"/>
  <c r="L235" i="9"/>
  <c r="Q235" i="9" s="1"/>
  <c r="L253" i="9"/>
  <c r="L248" i="9"/>
  <c r="Q248" i="9" s="1"/>
  <c r="L230" i="9"/>
  <c r="Q230" i="9" s="1"/>
  <c r="L236" i="9"/>
  <c r="Q236" i="9" s="1"/>
  <c r="L227" i="9"/>
  <c r="L271" i="9"/>
  <c r="Q271" i="9" s="1"/>
  <c r="L224" i="9"/>
  <c r="Q224" i="9" s="1"/>
  <c r="L270" i="9"/>
  <c r="Q270" i="9" s="1"/>
  <c r="L266" i="9"/>
  <c r="Q266" i="9" s="1"/>
  <c r="L277" i="9"/>
  <c r="Q277" i="9" s="1"/>
  <c r="L243" i="9"/>
  <c r="Q243" i="9" s="1"/>
  <c r="L254" i="9"/>
  <c r="L223" i="9"/>
  <c r="Q223" i="9" s="1"/>
  <c r="L241" i="9"/>
  <c r="Q241" i="9" s="1"/>
  <c r="L240" i="9"/>
  <c r="Q240" i="9" s="1"/>
  <c r="L268" i="9"/>
  <c r="Q268" i="9" s="1"/>
  <c r="L276" i="9"/>
  <c r="Q276" i="9" s="1"/>
  <c r="L237" i="9"/>
  <c r="Q237" i="9" s="1"/>
  <c r="L261" i="9"/>
  <c r="Q261" i="9" s="1"/>
  <c r="L234" i="9"/>
  <c r="Q234" i="9" s="1"/>
  <c r="L244" i="9"/>
  <c r="Q244" i="9" s="1"/>
  <c r="L225" i="9"/>
  <c r="L258" i="9"/>
  <c r="Q258" i="9" s="1"/>
  <c r="L247" i="9"/>
  <c r="Q247" i="9" s="1"/>
  <c r="L233" i="9"/>
  <c r="Q233" i="9" s="1"/>
  <c r="L269" i="9"/>
  <c r="Q269" i="9" s="1"/>
  <c r="Q221" i="9" l="1"/>
  <c r="P221" i="9"/>
  <c r="N221" i="9"/>
  <c r="Q219" i="9"/>
  <c r="Q220" i="9" s="1"/>
  <c r="Q250" i="9"/>
  <c r="Q251" i="9" s="1"/>
  <c r="Q252" i="9" s="1"/>
  <c r="Q253" i="9" s="1"/>
  <c r="Q254" i="9" s="1"/>
  <c r="Q255" i="9" s="1"/>
  <c r="Q249" i="9"/>
  <c r="P233" i="9"/>
  <c r="P247" i="9"/>
  <c r="P237" i="9"/>
  <c r="P271" i="9"/>
  <c r="P235" i="9"/>
  <c r="P273" i="9"/>
  <c r="P262" i="9"/>
  <c r="P238" i="9"/>
  <c r="P232" i="9"/>
  <c r="P276" i="9"/>
  <c r="P243" i="9"/>
  <c r="P246" i="9"/>
  <c r="P265" i="9"/>
  <c r="P231" i="9"/>
  <c r="P260" i="9"/>
  <c r="P223" i="9"/>
  <c r="P258" i="9"/>
  <c r="P236" i="9"/>
  <c r="P224" i="9"/>
  <c r="P264" i="9"/>
  <c r="P268" i="9"/>
  <c r="P275" i="9"/>
  <c r="P239" i="9"/>
  <c r="P244" i="9"/>
  <c r="P266" i="9"/>
  <c r="P274" i="9"/>
  <c r="P267" i="9"/>
  <c r="P261" i="9"/>
  <c r="P277" i="9"/>
  <c r="P278" i="9"/>
  <c r="P272" i="9"/>
  <c r="P240" i="9"/>
  <c r="P230" i="9"/>
  <c r="P259" i="9"/>
  <c r="P269" i="9"/>
  <c r="P234" i="9"/>
  <c r="P241" i="9"/>
  <c r="P270" i="9"/>
  <c r="P248" i="9"/>
  <c r="P245" i="9"/>
  <c r="P263" i="9"/>
  <c r="P280" i="9"/>
  <c r="P279" i="9"/>
  <c r="P222" i="9"/>
  <c r="P219" i="9"/>
  <c r="P249"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N254" i="9"/>
  <c r="N251" i="9"/>
  <c r="O251" i="9"/>
  <c r="O252" i="9"/>
  <c r="N252" i="9"/>
  <c r="O255" i="9"/>
  <c r="N255" i="9"/>
  <c r="O250" i="9"/>
  <c r="P250" i="9" s="1"/>
  <c r="P251" i="9" s="1"/>
  <c r="N250" i="9"/>
  <c r="O256" i="9"/>
  <c r="N256" i="9"/>
  <c r="O253" i="9"/>
  <c r="N253" i="9"/>
  <c r="R50" i="9"/>
  <c r="R12" i="9"/>
  <c r="R176" i="9"/>
  <c r="R196" i="9"/>
  <c r="N223" i="9"/>
  <c r="N225" i="9"/>
  <c r="R124" i="9"/>
  <c r="R152" i="9"/>
  <c r="N222" i="9"/>
  <c r="N224"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S219" i="9"/>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R219" i="9"/>
  <c r="O268" i="9"/>
  <c r="O278" i="9"/>
  <c r="O272" i="9"/>
  <c r="O244" i="9"/>
  <c r="O240" i="9"/>
  <c r="O266" i="9"/>
  <c r="O230" i="9"/>
  <c r="O274" i="9"/>
  <c r="O259" i="9"/>
  <c r="O226" i="9"/>
  <c r="O267" i="9"/>
  <c r="O271" i="9"/>
  <c r="O236" i="9"/>
  <c r="O239" i="9"/>
  <c r="O234" i="9"/>
  <c r="O270" i="9"/>
  <c r="O245" i="9"/>
  <c r="O279" i="9"/>
  <c r="O247" i="9"/>
  <c r="O235" i="9"/>
  <c r="O275" i="9"/>
  <c r="O269" i="9"/>
  <c r="O241" i="9"/>
  <c r="O248" i="9"/>
  <c r="O263" i="9"/>
  <c r="O280" i="9"/>
  <c r="O233" i="9"/>
  <c r="O261" i="9"/>
  <c r="O232" i="9"/>
  <c r="O264" i="9"/>
  <c r="O229" i="9"/>
  <c r="O273" i="9"/>
  <c r="O238" i="9"/>
  <c r="O237" i="9"/>
  <c r="O228" i="9"/>
  <c r="O262" i="9"/>
  <c r="O258" i="9"/>
  <c r="O276" i="9"/>
  <c r="O243" i="9"/>
  <c r="O227" i="9"/>
  <c r="O246" i="9"/>
  <c r="O265" i="9"/>
  <c r="O231" i="9"/>
  <c r="O260" i="9"/>
  <c r="O257" i="9"/>
  <c r="O277" i="9"/>
  <c r="N249" i="9"/>
  <c r="O249" i="9"/>
  <c r="M233" i="9"/>
  <c r="S233" i="9" s="1"/>
  <c r="N233" i="9"/>
  <c r="N229" i="9"/>
  <c r="M269" i="9"/>
  <c r="S269" i="9" s="1"/>
  <c r="N269" i="9"/>
  <c r="M234" i="9"/>
  <c r="S234" i="9" s="1"/>
  <c r="N234" i="9"/>
  <c r="M241" i="9"/>
  <c r="S241" i="9" s="1"/>
  <c r="N241" i="9"/>
  <c r="M270" i="9"/>
  <c r="S270" i="9" s="1"/>
  <c r="N270" i="9"/>
  <c r="M248" i="9"/>
  <c r="S248" i="9" s="1"/>
  <c r="N248" i="9"/>
  <c r="M245" i="9"/>
  <c r="S245" i="9" s="1"/>
  <c r="N245" i="9"/>
  <c r="M263" i="9"/>
  <c r="N263" i="9"/>
  <c r="M280" i="9"/>
  <c r="S280" i="9" s="1"/>
  <c r="N280" i="9"/>
  <c r="M279" i="9"/>
  <c r="S279" i="9" s="1"/>
  <c r="N279" i="9"/>
  <c r="M261" i="9"/>
  <c r="N261" i="9"/>
  <c r="M247" i="9"/>
  <c r="S247" i="9" s="1"/>
  <c r="N247" i="9"/>
  <c r="M271" i="9"/>
  <c r="S271" i="9" s="1"/>
  <c r="N271" i="9"/>
  <c r="M262" i="9"/>
  <c r="S262" i="9" s="1"/>
  <c r="N262" i="9"/>
  <c r="M264" i="9"/>
  <c r="S264" i="9" s="1"/>
  <c r="N264" i="9"/>
  <c r="M237" i="9"/>
  <c r="N237" i="9"/>
  <c r="M235" i="9"/>
  <c r="S235" i="9" s="1"/>
  <c r="N235" i="9"/>
  <c r="M273" i="9"/>
  <c r="S273" i="9" s="1"/>
  <c r="N273" i="9"/>
  <c r="M238" i="9"/>
  <c r="N238" i="9"/>
  <c r="M258" i="9"/>
  <c r="S258" i="9" s="1"/>
  <c r="N258" i="9"/>
  <c r="M276" i="9"/>
  <c r="S276" i="9" s="1"/>
  <c r="N276" i="9"/>
  <c r="M243" i="9"/>
  <c r="N243" i="9"/>
  <c r="M246" i="9"/>
  <c r="S246" i="9" s="1"/>
  <c r="N246" i="9"/>
  <c r="M265" i="9"/>
  <c r="N265" i="9"/>
  <c r="M231" i="9"/>
  <c r="S231" i="9" s="1"/>
  <c r="N231" i="9"/>
  <c r="M260" i="9"/>
  <c r="S260" i="9" s="1"/>
  <c r="N260" i="9"/>
  <c r="N257" i="9"/>
  <c r="M268" i="9"/>
  <c r="S268" i="9" s="1"/>
  <c r="N268" i="9"/>
  <c r="M277" i="9"/>
  <c r="S277" i="9" s="1"/>
  <c r="N277" i="9"/>
  <c r="M236" i="9"/>
  <c r="S236" i="9" s="1"/>
  <c r="N236" i="9"/>
  <c r="M275" i="9"/>
  <c r="S275" i="9" s="1"/>
  <c r="N275" i="9"/>
  <c r="M278" i="9"/>
  <c r="S278" i="9" s="1"/>
  <c r="N278" i="9"/>
  <c r="M239" i="9"/>
  <c r="N239" i="9"/>
  <c r="M272" i="9"/>
  <c r="S272" i="9" s="1"/>
  <c r="N272" i="9"/>
  <c r="M232" i="9"/>
  <c r="S232" i="9" s="1"/>
  <c r="N232" i="9"/>
  <c r="M244" i="9"/>
  <c r="N244" i="9"/>
  <c r="M240" i="9"/>
  <c r="S240" i="9" s="1"/>
  <c r="N240" i="9"/>
  <c r="M266" i="9"/>
  <c r="S266" i="9" s="1"/>
  <c r="N266" i="9"/>
  <c r="M230" i="9"/>
  <c r="N230" i="9"/>
  <c r="M274" i="9"/>
  <c r="S274" i="9" s="1"/>
  <c r="N274" i="9"/>
  <c r="M259" i="9"/>
  <c r="S259" i="9" s="1"/>
  <c r="N259" i="9"/>
  <c r="N226" i="9"/>
  <c r="N227" i="9" s="1"/>
  <c r="N228" i="9" s="1"/>
  <c r="M267" i="9"/>
  <c r="S267" i="9" s="1"/>
  <c r="N267" i="9"/>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52" i="9" l="1"/>
  <c r="P253" i="9" s="1"/>
  <c r="P254" i="9" s="1"/>
  <c r="P255" i="9" s="1"/>
  <c r="P220" i="9"/>
  <c r="R249" i="9"/>
  <c r="R278" i="9"/>
  <c r="R259" i="9"/>
  <c r="R277" i="9"/>
  <c r="R241" i="9"/>
  <c r="R232" i="9"/>
  <c r="R245" i="9"/>
  <c r="R276" i="9"/>
  <c r="R246" i="9"/>
  <c r="R266" i="9"/>
  <c r="R236" i="9"/>
  <c r="R264" i="9"/>
  <c r="R260" i="9"/>
  <c r="R279" i="9"/>
  <c r="R275" i="9"/>
  <c r="R247" i="9"/>
  <c r="R267" i="9"/>
  <c r="R233" i="9"/>
  <c r="R258" i="9"/>
  <c r="R240" i="9"/>
  <c r="R248"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S224" i="9"/>
  <c r="M255" i="9"/>
  <c r="R255" i="9" s="1"/>
  <c r="S254" i="9"/>
  <c r="R272" i="9"/>
  <c r="D5" i="8"/>
  <c r="E5" i="8" s="1"/>
  <c r="M226" i="9" l="1"/>
  <c r="M227" i="9" s="1"/>
  <c r="S227" i="9" s="1"/>
  <c r="Q225" i="9"/>
  <c r="Q226" i="9" s="1"/>
  <c r="Q227" i="9" s="1"/>
  <c r="Q228" i="9" s="1"/>
  <c r="Q229" i="9" s="1"/>
  <c r="S225" i="9"/>
  <c r="O225" i="9"/>
  <c r="P225" i="9" s="1"/>
  <c r="P226" i="9" s="1"/>
  <c r="P227" i="9" s="1"/>
  <c r="P228" i="9" s="1"/>
  <c r="P229" i="9" s="1"/>
  <c r="R225" i="9"/>
  <c r="M256" i="9"/>
  <c r="S255" i="9"/>
  <c r="R273" i="9"/>
  <c r="D6" i="8"/>
  <c r="E6" i="8" s="1"/>
  <c r="Z127" i="9"/>
  <c r="Z126" i="9"/>
  <c r="Q256" i="9" l="1"/>
  <c r="Q257" i="9" s="1"/>
  <c r="P256" i="9"/>
  <c r="P257" i="9" s="1"/>
  <c r="S256" i="9"/>
  <c r="M257" i="9"/>
  <c r="S226" i="9"/>
  <c r="R227" i="9"/>
  <c r="M228" i="9"/>
  <c r="R228" i="9" s="1"/>
  <c r="R226" i="9"/>
  <c r="M229" i="9"/>
  <c r="AS8" i="9"/>
  <c r="AS11" i="9"/>
  <c r="R256" i="9"/>
  <c r="D7" i="8"/>
  <c r="E7" i="8" s="1"/>
  <c r="AG238" i="9"/>
  <c r="AG269" i="9"/>
  <c r="AG267" i="9"/>
  <c r="AS7" i="9" l="1"/>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C6" i="6"/>
  <c r="B6" i="6"/>
  <c r="C5" i="6"/>
  <c r="B5" i="6"/>
  <c r="C4" i="6"/>
  <c r="B4" i="6"/>
  <c r="C3" i="6"/>
  <c r="B3" i="6"/>
  <c r="C2" i="6"/>
  <c r="B2" i="6"/>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BM92" i="9" l="1"/>
  <c r="BM103" i="9" l="1"/>
  <c r="BM115" i="9" l="1"/>
  <c r="BM126" i="9" l="1"/>
  <c r="BM9" i="9" l="1"/>
  <c r="BM124" i="9" l="1"/>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AH42" i="9" l="1"/>
  <c r="AH3" i="9"/>
  <c r="AH2" i="9"/>
  <c r="AH10" i="9"/>
  <c r="AH9" i="9"/>
  <c r="AH185" i="9"/>
  <c r="AH143" i="9"/>
  <c r="AH107" i="9"/>
  <c r="AH101" i="9"/>
  <c r="AH65" i="9"/>
  <c r="AH59" i="9"/>
  <c r="AH23" i="9"/>
  <c r="AH17" i="9"/>
  <c r="AH52" i="9"/>
  <c r="AH16" i="9"/>
  <c r="AH115" i="9"/>
  <c r="AH178" i="9"/>
  <c r="AH142" i="9"/>
  <c r="AH136" i="9"/>
  <c r="AH100" i="9"/>
  <c r="AH94" i="9"/>
  <c r="AH58" i="9"/>
  <c r="AH37" i="9"/>
  <c r="AH213" i="9"/>
  <c r="AH177" i="9"/>
  <c r="AH171" i="9"/>
  <c r="AH135" i="9"/>
  <c r="AH129" i="9"/>
  <c r="AH93" i="9"/>
  <c r="AH87" i="9"/>
  <c r="AH51" i="9"/>
  <c r="AH45" i="9"/>
  <c r="AH157" i="9"/>
  <c r="AH73" i="9"/>
  <c r="AH212" i="9"/>
  <c r="AH206" i="9"/>
  <c r="AH164" i="9"/>
  <c r="AH128" i="9"/>
  <c r="AH122" i="9"/>
  <c r="AH86" i="9"/>
  <c r="AH80" i="9"/>
  <c r="AH38" i="9"/>
  <c r="AH199" i="9"/>
  <c r="AH163" i="9"/>
  <c r="AH31" i="9"/>
  <c r="AH198" i="9"/>
  <c r="AH192" i="9"/>
  <c r="AH156" i="9"/>
  <c r="AH150" i="9"/>
  <c r="AH114" i="9"/>
  <c r="AH108" i="9"/>
  <c r="AH66" i="9"/>
  <c r="AH30" i="9"/>
  <c r="AH24" i="9"/>
  <c r="AH79" i="9"/>
  <c r="BJ67" i="9"/>
  <c r="BJ84" i="9"/>
  <c r="BJ128" i="9"/>
  <c r="BJ86" i="9"/>
  <c r="BJ114" i="9"/>
  <c r="BJ82" i="9"/>
  <c r="BJ81" i="9"/>
  <c r="BJ87" i="9"/>
  <c r="BJ83" i="9"/>
  <c r="BJ85" i="9"/>
  <c r="BM2" i="9"/>
  <c r="BJ92" i="9"/>
  <c r="BJ103" i="9"/>
  <c r="BJ115" i="9"/>
  <c r="BJ126" i="9"/>
  <c r="BJ9" i="9"/>
  <c r="BJ124" i="9"/>
  <c r="BJ55" i="9"/>
  <c r="BJ49" i="9"/>
  <c r="BJ31" i="9"/>
  <c r="BJ17" i="9"/>
  <c r="BJ28" i="9"/>
  <c r="BJ76" i="9"/>
  <c r="BJ88" i="9"/>
  <c r="BJ11" i="9"/>
  <c r="BJ47" i="9"/>
  <c r="BJ111" i="9"/>
  <c r="BJ102" i="9"/>
  <c r="BJ37" i="9"/>
  <c r="BJ6" i="9"/>
  <c r="BJ30" i="9"/>
  <c r="BJ113" i="9"/>
  <c r="BJ58" i="9"/>
  <c r="BJ33" i="9"/>
  <c r="BJ119" i="9"/>
  <c r="BJ32" i="9"/>
  <c r="BJ105" i="9"/>
  <c r="BJ75" i="9"/>
  <c r="BJ25" i="9"/>
  <c r="BJ79" i="9"/>
  <c r="BJ19" i="9"/>
  <c r="BJ48" i="9"/>
  <c r="BJ118" i="9"/>
  <c r="BJ122" i="9"/>
  <c r="BJ5" i="9"/>
  <c r="BJ96" i="9"/>
  <c r="BJ41" i="9"/>
  <c r="BJ78" i="9"/>
  <c r="BJ16" i="9"/>
  <c r="BJ52" i="9"/>
  <c r="BJ107" i="9"/>
  <c r="BJ63" i="9"/>
  <c r="BJ112" i="9"/>
  <c r="BJ27" i="9"/>
  <c r="BJ26" i="9"/>
  <c r="BJ69" i="9"/>
  <c r="BJ93" i="9"/>
  <c r="BJ71" i="9"/>
  <c r="BJ13" i="9"/>
  <c r="BJ66" i="9"/>
  <c r="BJ61" i="9"/>
  <c r="BJ59" i="9"/>
  <c r="BJ50" i="9"/>
  <c r="BJ104" i="9"/>
  <c r="BJ45" i="9"/>
  <c r="BJ97" i="9"/>
  <c r="BJ38" i="9"/>
  <c r="BJ120" i="9"/>
  <c r="BJ125" i="9"/>
  <c r="BJ98" i="9"/>
  <c r="BJ44" i="9"/>
  <c r="BJ108" i="9"/>
  <c r="BJ91" i="9"/>
  <c r="BJ20" i="9"/>
  <c r="BJ99" i="9"/>
  <c r="BJ22" i="9"/>
  <c r="BJ7" i="9"/>
  <c r="BJ116" i="9"/>
  <c r="BJ36" i="9"/>
  <c r="BJ35" i="9"/>
  <c r="BJ72" i="9"/>
  <c r="BJ127" i="9"/>
  <c r="BJ90" i="9"/>
  <c r="BJ101" i="9"/>
  <c r="BJ46" i="9"/>
  <c r="BJ10" i="9"/>
  <c r="BJ106" i="9"/>
  <c r="BJ57" i="9"/>
  <c r="BJ21" i="9"/>
  <c r="BJ62" i="9"/>
  <c r="BJ80" i="9"/>
  <c r="BJ14" i="9"/>
  <c r="BJ12" i="9"/>
  <c r="BJ3" i="9"/>
  <c r="BJ54" i="9"/>
  <c r="BJ23" i="9"/>
  <c r="BJ117" i="9"/>
  <c r="BJ34" i="9"/>
  <c r="BJ89" i="9"/>
  <c r="BJ73" i="9"/>
  <c r="BJ24" i="9"/>
  <c r="BJ94" i="9"/>
  <c r="BJ53" i="9"/>
  <c r="BJ64" i="9"/>
  <c r="BJ39" i="9"/>
  <c r="BJ43" i="9"/>
  <c r="BJ60" i="9"/>
  <c r="BJ70" i="9"/>
  <c r="BJ109" i="9"/>
  <c r="BJ123" i="9"/>
  <c r="BJ18" i="9"/>
  <c r="BJ74" i="9"/>
  <c r="BJ121" i="9"/>
  <c r="BJ65" i="9"/>
  <c r="BJ29" i="9"/>
  <c r="BJ77" i="9"/>
  <c r="BJ95" i="9"/>
  <c r="BJ4" i="9"/>
  <c r="BJ40" i="9"/>
  <c r="BJ100" i="9"/>
  <c r="BJ51" i="9"/>
  <c r="BJ15" i="9"/>
  <c r="BJ56" i="9"/>
  <c r="BJ68" i="9"/>
  <c r="BJ8" i="9"/>
  <c r="BJ110" i="9"/>
  <c r="BJ42" i="9"/>
  <c r="BJ2" i="9" l="1"/>
  <c r="BK2" i="9" s="1"/>
  <c r="BL3" i="9" s="1"/>
  <c r="BL1" i="9"/>
  <c r="AC1" i="9" a="1"/>
  <c r="AC1" i="9" s="1"/>
  <c r="BK3" i="9" l="1"/>
  <c r="BL4" i="9" s="1"/>
  <c r="BK37" i="9"/>
  <c r="BK45" i="9"/>
  <c r="BK24" i="9"/>
  <c r="BK38" i="9"/>
  <c r="BK33" i="9"/>
  <c r="BK92" i="9"/>
  <c r="BK101" i="9"/>
  <c r="BK118" i="9"/>
  <c r="BK127" i="9"/>
  <c r="BK83" i="9"/>
  <c r="BK35" i="9"/>
  <c r="BK111" i="9"/>
  <c r="BK89" i="9"/>
  <c r="BK27" i="9"/>
  <c r="BK110" i="9"/>
  <c r="BK109" i="9"/>
  <c r="BK115" i="9"/>
  <c r="BK10" i="9"/>
  <c r="BK58" i="9"/>
  <c r="BK125" i="9"/>
  <c r="BK88" i="9"/>
  <c r="BK66" i="9"/>
  <c r="BK23" i="9"/>
  <c r="BK103" i="9"/>
  <c r="BK26" i="9"/>
  <c r="BK42" i="9"/>
  <c r="BK84" i="9"/>
  <c r="BK31" i="9"/>
  <c r="BK69" i="9"/>
  <c r="BK14" i="9"/>
  <c r="BK86" i="9"/>
  <c r="BK25" i="9"/>
  <c r="BK99" i="9"/>
  <c r="BK18" i="9"/>
  <c r="BK9" i="9"/>
  <c r="BK73" i="9"/>
  <c r="BK119" i="9"/>
  <c r="BK44" i="9"/>
  <c r="BK60" i="9"/>
  <c r="BK91" i="9"/>
  <c r="BK96" i="9"/>
  <c r="BK6" i="9"/>
  <c r="BK97" i="9"/>
  <c r="BK94" i="9"/>
  <c r="BK49" i="9"/>
  <c r="BK61" i="9"/>
  <c r="BK79" i="9"/>
  <c r="BK87" i="9"/>
  <c r="BK47" i="9"/>
  <c r="BK59" i="9"/>
  <c r="BK34" i="9"/>
  <c r="BK85" i="9"/>
  <c r="BK5" i="9"/>
  <c r="BK72" i="9"/>
  <c r="BK95" i="9"/>
  <c r="BK28" i="9"/>
  <c r="BK4" i="9"/>
  <c r="BK19" i="9"/>
  <c r="BK7" i="9"/>
  <c r="BK121" i="9"/>
  <c r="BK80" i="9"/>
  <c r="BK104" i="9"/>
  <c r="AK70" i="9"/>
  <c r="AK63" i="9"/>
  <c r="AK71" i="9"/>
  <c r="AK64" i="9"/>
  <c r="BK113" i="9"/>
  <c r="BK120" i="9"/>
  <c r="BK64" i="9"/>
  <c r="BK126" i="9"/>
  <c r="BK107" i="9"/>
  <c r="BK106" i="9"/>
  <c r="BK56" i="9"/>
  <c r="BK102" i="9"/>
  <c r="BK82" i="9"/>
  <c r="BK41" i="9"/>
  <c r="BK90" i="9"/>
  <c r="BK40" i="9"/>
  <c r="BK53" i="9"/>
  <c r="BK57" i="9"/>
  <c r="BK78" i="9"/>
  <c r="BK100" i="9"/>
  <c r="BK117" i="9"/>
  <c r="BK122" i="9"/>
  <c r="BK77" i="9"/>
  <c r="BK50" i="9"/>
  <c r="BK55" i="9"/>
  <c r="BK62" i="9"/>
  <c r="BK16" i="9"/>
  <c r="BK74" i="9"/>
  <c r="BK52" i="9"/>
  <c r="BK15" i="9"/>
  <c r="BK39" i="9"/>
  <c r="BK67" i="9"/>
  <c r="BK32" i="9"/>
  <c r="BK108" i="9"/>
  <c r="BK70" i="9"/>
  <c r="BK11" i="9"/>
  <c r="BK36" i="9"/>
  <c r="BK71" i="9"/>
  <c r="BK81" i="9"/>
  <c r="BK48" i="9"/>
  <c r="BK116" i="9"/>
  <c r="BK65" i="9"/>
  <c r="BK105" i="9"/>
  <c r="BK46" i="9"/>
  <c r="BK22" i="9"/>
  <c r="BK128" i="9"/>
  <c r="BK75" i="9"/>
  <c r="BK20" i="9"/>
  <c r="BK123" i="9"/>
  <c r="BK17" i="9"/>
  <c r="BK93" i="9"/>
  <c r="BK12" i="9"/>
  <c r="BK114" i="9"/>
  <c r="BK63" i="9"/>
  <c r="BK124" i="9"/>
  <c r="BK112" i="9"/>
  <c r="BK21" i="9"/>
  <c r="BK8" i="9"/>
  <c r="BK29" i="9"/>
  <c r="BK43" i="9"/>
  <c r="BK98" i="9"/>
  <c r="BK76" i="9"/>
  <c r="BK13" i="9"/>
  <c r="BK54" i="9"/>
  <c r="BK30" i="9"/>
  <c r="BK51" i="9"/>
  <c r="BK68" i="9"/>
  <c r="BL5" i="9" l="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171" i="9" l="1"/>
  <c r="M31" i="9"/>
  <c r="M156" i="9"/>
  <c r="R156" i="9" s="1"/>
  <c r="M122" i="9"/>
  <c r="S122" i="9" s="1"/>
  <c r="M150" i="9"/>
  <c r="O150" i="9" s="1"/>
  <c r="Q150" i="9" s="1"/>
  <c r="M24" i="9"/>
  <c r="O24" i="9" s="1"/>
  <c r="Q24" i="9" s="1"/>
  <c r="M191" i="9"/>
  <c r="R191" i="9" s="1"/>
  <c r="M100" i="9"/>
  <c r="O100" i="9" s="1"/>
  <c r="Q100" i="9" s="1"/>
  <c r="M142" i="9"/>
  <c r="O142" i="9" s="1"/>
  <c r="Q142" i="9" s="1"/>
  <c r="M80" i="9"/>
  <c r="O80" i="9" s="1"/>
  <c r="Q80" i="9" s="1"/>
  <c r="M2" i="9"/>
  <c r="M212" i="9"/>
  <c r="S212" i="9" s="1"/>
  <c r="M10" i="9"/>
  <c r="O10" i="9" s="1"/>
  <c r="Q10" i="9" s="1"/>
  <c r="M94" i="9"/>
  <c r="S94" i="9" s="1"/>
  <c r="M37" i="9"/>
  <c r="S37" i="9" s="1"/>
  <c r="M45" i="9"/>
  <c r="O45" i="9" s="1"/>
  <c r="Q45" i="9" s="1"/>
  <c r="M73" i="9"/>
  <c r="R73" i="9" s="1"/>
  <c r="M157" i="9"/>
  <c r="O157" i="9" s="1"/>
  <c r="Q157" i="9" s="1"/>
  <c r="M79" i="9"/>
  <c r="R79" i="9" s="1"/>
  <c r="M38" i="9"/>
  <c r="O38" i="9" s="1"/>
  <c r="Q38" i="9" s="1"/>
  <c r="M3" i="9"/>
  <c r="S3" i="9" s="1"/>
  <c r="M16" i="9"/>
  <c r="R16" i="9" s="1"/>
  <c r="M129" i="9"/>
  <c r="R129" i="9" s="1"/>
  <c r="M65" i="9"/>
  <c r="S65" i="9" s="1"/>
  <c r="M121" i="9"/>
  <c r="R121" i="9" s="1"/>
  <c r="M87" i="9"/>
  <c r="O87" i="9" s="1"/>
  <c r="Q87" i="9" s="1"/>
  <c r="M143" i="9"/>
  <c r="R143" i="9" s="1"/>
  <c r="M178" i="9"/>
  <c r="R178" i="9" s="1"/>
  <c r="M115" i="9"/>
  <c r="S115" i="9" s="1"/>
  <c r="M136" i="9"/>
  <c r="R136" i="9" s="1"/>
  <c r="M52" i="9"/>
  <c r="O52" i="9" s="1"/>
  <c r="Q52" i="9" s="1"/>
  <c r="M107" i="9"/>
  <c r="O107" i="9" s="1"/>
  <c r="Q107" i="9" s="1"/>
  <c r="M51" i="9"/>
  <c r="R51" i="9" s="1"/>
  <c r="M170" i="9"/>
  <c r="S170" i="9" s="1"/>
  <c r="M206" i="9"/>
  <c r="R206" i="9" s="1"/>
  <c r="M101" i="9"/>
  <c r="S101" i="9" s="1"/>
  <c r="M128" i="9"/>
  <c r="O128" i="9" s="1"/>
  <c r="Q128" i="9" s="1"/>
  <c r="M114" i="9"/>
  <c r="R114" i="9" s="1"/>
  <c r="M59" i="9"/>
  <c r="R59" i="9" s="1"/>
  <c r="M198" i="9"/>
  <c r="O198" i="9" s="1"/>
  <c r="Q198" i="9" s="1"/>
  <c r="M213" i="9"/>
  <c r="O213" i="9" s="1"/>
  <c r="Q213" i="9" s="1"/>
  <c r="M135" i="9"/>
  <c r="R135" i="9" s="1"/>
  <c r="M93" i="9"/>
  <c r="O93" i="9" s="1"/>
  <c r="Q93" i="9" s="1"/>
  <c r="M17" i="9"/>
  <c r="S17" i="9" s="1"/>
  <c r="M9" i="9"/>
  <c r="R9" i="9" s="1"/>
  <c r="M86" i="9"/>
  <c r="R86" i="9" s="1"/>
  <c r="M66" i="9"/>
  <c r="O66" i="9" s="1"/>
  <c r="Q66" i="9" s="1"/>
  <c r="M192" i="9"/>
  <c r="O192" i="9" s="1"/>
  <c r="Q192" i="9" s="1"/>
  <c r="M108" i="9"/>
  <c r="S108" i="9" s="1"/>
  <c r="M184" i="9"/>
  <c r="O184" i="9" s="1"/>
  <c r="Q184" i="9" s="1"/>
  <c r="M164" i="9"/>
  <c r="R164" i="9" s="1"/>
  <c r="M58" i="9"/>
  <c r="R58" i="9" s="1"/>
  <c r="M205" i="9"/>
  <c r="O205" i="9" s="1"/>
  <c r="Q205" i="9" s="1"/>
  <c r="M149" i="9"/>
  <c r="R149" i="9" s="1"/>
  <c r="M72" i="9"/>
  <c r="R72" i="9" s="1"/>
  <c r="M163" i="9"/>
  <c r="R163" i="9" s="1"/>
  <c r="M199" i="9"/>
  <c r="O199" i="9" s="1"/>
  <c r="Q199" i="9" s="1"/>
  <c r="M185" i="9"/>
  <c r="R185" i="9" s="1"/>
  <c r="M44" i="9"/>
  <c r="M30" i="9"/>
  <c r="S30" i="9" s="1"/>
  <c r="M177" i="9"/>
  <c r="M23" i="9"/>
  <c r="S100" i="9"/>
  <c r="R171" i="9"/>
  <c r="S171" i="9"/>
  <c r="O171" i="9"/>
  <c r="Q171" i="9" s="1"/>
  <c r="O164" i="9" l="1"/>
  <c r="Q164" i="9" s="1"/>
  <c r="R24" i="9"/>
  <c r="S157" i="9"/>
  <c r="R157" i="9"/>
  <c r="O212" i="9"/>
  <c r="Q212" i="9" s="1"/>
  <c r="R212" i="9"/>
  <c r="S24" i="9"/>
  <c r="O37" i="9"/>
  <c r="Q37" i="9" s="1"/>
  <c r="R37" i="9"/>
  <c r="R80" i="9"/>
  <c r="O122" i="9"/>
  <c r="Q122" i="9" s="1"/>
  <c r="S80" i="9"/>
  <c r="O59" i="9"/>
  <c r="Q59" i="9" s="1"/>
  <c r="S156" i="9"/>
  <c r="S142" i="9"/>
  <c r="R142" i="9"/>
  <c r="O51" i="9"/>
  <c r="Q51" i="9" s="1"/>
  <c r="R3" i="9"/>
  <c r="S164" i="9"/>
  <c r="S143" i="9"/>
  <c r="O143" i="9"/>
  <c r="Q143" i="9" s="1"/>
  <c r="O156" i="9"/>
  <c r="Q156" i="9" s="1"/>
  <c r="S51" i="9"/>
  <c r="O3" i="9"/>
  <c r="Q3" i="9" s="1"/>
  <c r="S198" i="9"/>
  <c r="S150" i="9"/>
  <c r="S31" i="9"/>
  <c r="R31" i="9"/>
  <c r="O31" i="9"/>
  <c r="S185" i="9"/>
  <c r="O16" i="9"/>
  <c r="Q16" i="9" s="1"/>
  <c r="S16" i="9"/>
  <c r="R122" i="9"/>
  <c r="O58" i="9"/>
  <c r="Q58" i="9" s="1"/>
  <c r="O170" i="9"/>
  <c r="Q170" i="9" s="1"/>
  <c r="R45" i="9"/>
  <c r="S87" i="9"/>
  <c r="S129" i="9"/>
  <c r="O129" i="9"/>
  <c r="Q129" i="9" s="1"/>
  <c r="S73" i="9"/>
  <c r="R115" i="9"/>
  <c r="S58" i="9"/>
  <c r="R198" i="9"/>
  <c r="O115" i="9"/>
  <c r="Q115" i="9" s="1"/>
  <c r="O73" i="9"/>
  <c r="Q73" i="9" s="1"/>
  <c r="P205" i="9"/>
  <c r="P93" i="9"/>
  <c r="P24" i="9"/>
  <c r="P37" i="9"/>
  <c r="P80" i="9"/>
  <c r="P157" i="9"/>
  <c r="P171" i="9"/>
  <c r="P142" i="9"/>
  <c r="P199" i="9"/>
  <c r="P184" i="9"/>
  <c r="P192" i="9"/>
  <c r="P66" i="9"/>
  <c r="P213" i="9"/>
  <c r="P198" i="9"/>
  <c r="P128" i="9"/>
  <c r="P107" i="9"/>
  <c r="P52" i="9"/>
  <c r="P87" i="9"/>
  <c r="P38" i="9"/>
  <c r="P45" i="9"/>
  <c r="P10" i="9"/>
  <c r="P100" i="9"/>
  <c r="P150" i="9"/>
  <c r="S128" i="9"/>
  <c r="R87" i="9"/>
  <c r="R100" i="9"/>
  <c r="O94" i="9"/>
  <c r="Q94" i="9" s="1"/>
  <c r="R94" i="9"/>
  <c r="R38" i="9"/>
  <c r="R205" i="9"/>
  <c r="R213" i="9"/>
  <c r="S205" i="9"/>
  <c r="O86" i="9"/>
  <c r="Q86" i="9" s="1"/>
  <c r="O108" i="9"/>
  <c r="Q108" i="9" s="1"/>
  <c r="S121" i="9"/>
  <c r="S2" i="9"/>
  <c r="S93" i="9"/>
  <c r="R52" i="9"/>
  <c r="R108" i="9"/>
  <c r="R93" i="9"/>
  <c r="R128" i="9"/>
  <c r="O121" i="9"/>
  <c r="Q121" i="9" s="1"/>
  <c r="S79" i="9"/>
  <c r="S52" i="9"/>
  <c r="O79" i="9"/>
  <c r="Q79" i="9" s="1"/>
  <c r="O191" i="9"/>
  <c r="Q191" i="9" s="1"/>
  <c r="O101" i="9"/>
  <c r="Q101" i="9" s="1"/>
  <c r="O135" i="9"/>
  <c r="Q135" i="9" s="1"/>
  <c r="O185" i="9"/>
  <c r="Q185" i="9" s="1"/>
  <c r="S59" i="9"/>
  <c r="R170" i="9"/>
  <c r="O178" i="9"/>
  <c r="Q178" i="9" s="1"/>
  <c r="O2" i="9"/>
  <c r="Q2" i="9" s="1"/>
  <c r="S178" i="9"/>
  <c r="R2" i="9"/>
  <c r="S199" i="9"/>
  <c r="S45" i="9"/>
  <c r="R107" i="9"/>
  <c r="R199" i="9"/>
  <c r="O9" i="9"/>
  <c r="Q9" i="9" s="1"/>
  <c r="R150" i="9"/>
  <c r="S38" i="9"/>
  <c r="S136" i="9"/>
  <c r="O163" i="9"/>
  <c r="Q163" i="9" s="1"/>
  <c r="S163" i="9"/>
  <c r="S86" i="9"/>
  <c r="R17" i="9"/>
  <c r="S9" i="9"/>
  <c r="S114" i="9"/>
  <c r="R30" i="9"/>
  <c r="R66" i="9"/>
  <c r="S184" i="9"/>
  <c r="R101" i="9"/>
  <c r="S135" i="9"/>
  <c r="S191" i="9"/>
  <c r="O30" i="9"/>
  <c r="Q30" i="9" s="1"/>
  <c r="R184" i="9"/>
  <c r="R192" i="9"/>
  <c r="O17" i="9"/>
  <c r="Q17" i="9" s="1"/>
  <c r="O206" i="9"/>
  <c r="Q206" i="9" s="1"/>
  <c r="O136" i="9"/>
  <c r="Q136" i="9" s="1"/>
  <c r="O65" i="9"/>
  <c r="Q65" i="9" s="1"/>
  <c r="S149" i="9"/>
  <c r="S10" i="9"/>
  <c r="S213" i="9"/>
  <c r="R65" i="9"/>
  <c r="O149" i="9"/>
  <c r="Q149" i="9" s="1"/>
  <c r="R10" i="9"/>
  <c r="S192" i="9"/>
  <c r="S107" i="9"/>
  <c r="O114" i="9"/>
  <c r="Q114" i="9" s="1"/>
  <c r="S66" i="9"/>
  <c r="S206" i="9"/>
  <c r="O72" i="9"/>
  <c r="Q72" i="9" s="1"/>
  <c r="R44" i="9"/>
  <c r="O44" i="9"/>
  <c r="Q44" i="9" s="1"/>
  <c r="S44" i="9"/>
  <c r="S72" i="9"/>
  <c r="O23" i="9"/>
  <c r="Q23" i="9" s="1"/>
  <c r="S23" i="9"/>
  <c r="R23" i="9"/>
  <c r="R177" i="9"/>
  <c r="O177" i="9"/>
  <c r="Q177" i="9" s="1"/>
  <c r="S177" i="9"/>
  <c r="P164" i="9" l="1"/>
  <c r="P51" i="9"/>
  <c r="P212" i="9"/>
  <c r="P3" i="9"/>
  <c r="P58" i="9"/>
  <c r="P122" i="9"/>
  <c r="P59" i="9"/>
  <c r="P143" i="9"/>
  <c r="P156" i="9"/>
  <c r="Q31" i="9"/>
  <c r="P31" i="9"/>
  <c r="P115" i="9"/>
  <c r="P16" i="9"/>
  <c r="P170" i="9"/>
  <c r="P129" i="9"/>
  <c r="P73" i="9"/>
  <c r="P86" i="9"/>
  <c r="P149" i="9"/>
  <c r="P79" i="9"/>
  <c r="P65" i="9"/>
  <c r="P177" i="9"/>
  <c r="P23" i="9"/>
  <c r="P44" i="9"/>
  <c r="P72" i="9"/>
  <c r="P114" i="9"/>
  <c r="P136" i="9"/>
  <c r="P206" i="9"/>
  <c r="P17" i="9"/>
  <c r="P30" i="9"/>
  <c r="P163" i="9"/>
  <c r="P9" i="9"/>
  <c r="P178" i="9"/>
  <c r="P185" i="9"/>
  <c r="P135" i="9"/>
  <c r="P101" i="9"/>
  <c r="P191" i="9"/>
  <c r="P121" i="9"/>
  <c r="P108" i="9"/>
  <c r="P94" i="9"/>
  <c r="P2" i="9"/>
  <c r="AS4" i="9"/>
  <c r="AS3" i="9"/>
  <c r="AS2" i="9"/>
  <c r="S1" i="9" a="1"/>
  <c r="S1" i="9" s="1"/>
  <c r="Z254" i="9"/>
  <c r="Z221" i="9"/>
  <c r="Z252" i="9"/>
  <c r="Z222" i="9"/>
  <c r="Z223" i="9"/>
  <c r="Z253" i="9"/>
  <c r="Z3" i="9"/>
  <c r="Z130" i="9"/>
  <c r="Z191" i="9"/>
  <c r="Z164" i="9"/>
  <c r="Z19" i="9"/>
  <c r="Z193" i="9"/>
  <c r="Z4" i="9"/>
  <c r="Z192" i="9"/>
  <c r="Z102" i="9"/>
  <c r="Z256" i="9"/>
  <c r="Z80" i="9"/>
  <c r="Z145" i="9"/>
  <c r="Z25" i="9"/>
  <c r="Z53" i="9"/>
  <c r="Z201" i="9"/>
  <c r="Z158" i="9"/>
  <c r="Z12" i="9"/>
  <c r="Z88" i="9"/>
  <c r="Z107" i="9"/>
  <c r="Z54" i="9"/>
  <c r="Z165" i="9"/>
  <c r="Z136" i="9"/>
  <c r="Z152" i="9"/>
  <c r="Z143" i="9"/>
  <c r="Z39" i="9"/>
  <c r="Z156" i="9"/>
  <c r="Z207" i="9"/>
  <c r="Z173" i="9"/>
  <c r="Z26" i="9"/>
  <c r="Z216" i="9"/>
  <c r="Z86" i="9"/>
  <c r="Z124" i="9"/>
  <c r="Z157" i="9"/>
  <c r="Z214" i="9"/>
  <c r="Z46" i="9"/>
  <c r="Z72" i="9"/>
  <c r="Z45" i="9"/>
  <c r="Z116" i="9"/>
  <c r="Z146" i="9"/>
  <c r="Z121" i="9"/>
  <c r="Z69" i="9"/>
  <c r="Z93" i="9"/>
  <c r="Z111" i="9"/>
  <c r="Z184" i="9"/>
  <c r="Z81" i="9"/>
  <c r="Z87" i="9"/>
  <c r="Z65" i="9"/>
  <c r="Z48" i="9"/>
  <c r="Z179" i="9"/>
  <c r="Z83" i="9"/>
  <c r="Z150" i="9"/>
  <c r="Z149" i="9"/>
  <c r="Z31" i="9"/>
  <c r="Z109" i="9"/>
  <c r="Z41" i="9"/>
  <c r="Z10" i="9"/>
  <c r="Z178" i="9"/>
  <c r="Z208" i="9"/>
  <c r="Z11" i="9"/>
  <c r="Z17" i="9"/>
  <c r="Z47" i="9"/>
  <c r="Z59" i="9"/>
  <c r="Z108" i="9"/>
  <c r="Z138" i="9"/>
  <c r="Z226" i="9"/>
  <c r="Z89" i="9"/>
  <c r="Z177" i="9"/>
  <c r="Z153" i="9"/>
  <c r="Z110" i="9"/>
  <c r="Z44" i="9"/>
  <c r="Z96" i="9"/>
  <c r="Z122" i="9"/>
  <c r="Z181" i="9"/>
  <c r="Z257" i="9"/>
  <c r="Z67" i="9"/>
  <c r="Z90" i="9"/>
  <c r="Z170" i="9"/>
  <c r="Z104" i="9"/>
  <c r="Z137" i="9"/>
  <c r="Z185" i="9"/>
  <c r="Z132" i="9"/>
  <c r="Z101" i="9"/>
  <c r="Z38" i="9"/>
  <c r="Z6" i="9"/>
  <c r="Z142" i="9"/>
  <c r="Z79" i="9"/>
  <c r="Z30" i="9"/>
  <c r="Z20" i="9"/>
  <c r="Z123" i="9"/>
  <c r="Z5" i="9"/>
  <c r="Z68" i="9"/>
  <c r="Z194" i="9"/>
  <c r="Z215" i="9"/>
  <c r="Z27" i="9"/>
  <c r="Z159" i="9"/>
  <c r="Z144" i="9"/>
  <c r="Z103" i="9"/>
  <c r="Z18" i="9"/>
  <c r="Z52" i="9"/>
  <c r="Z23" i="9"/>
  <c r="Z117" i="9"/>
  <c r="Z13" i="9"/>
  <c r="Z209" i="9"/>
  <c r="Z115" i="9"/>
  <c r="Z82" i="9"/>
  <c r="Z34" i="9"/>
  <c r="Z40" i="9"/>
  <c r="Z172" i="9"/>
  <c r="Z212" i="9"/>
  <c r="Z205" i="9"/>
  <c r="Z51" i="9"/>
  <c r="Z37" i="9"/>
  <c r="Z95" i="9"/>
  <c r="Z139" i="9"/>
  <c r="Z74" i="9"/>
  <c r="Z55" i="9"/>
  <c r="Z94" i="9"/>
  <c r="Z118" i="9"/>
  <c r="Z24" i="9"/>
  <c r="Z76" i="9"/>
  <c r="Z151" i="9"/>
  <c r="Z187" i="9"/>
  <c r="Z2" i="9"/>
  <c r="Z114" i="9"/>
  <c r="Z171" i="9"/>
  <c r="Z62" i="9"/>
  <c r="Z100" i="9"/>
  <c r="Z66" i="9"/>
  <c r="Z61" i="9"/>
  <c r="Z199" i="9"/>
  <c r="Z73" i="9"/>
  <c r="Z97" i="9"/>
  <c r="Z75" i="9"/>
  <c r="Z163" i="9"/>
  <c r="Z42" i="9"/>
  <c r="Z131" i="9"/>
  <c r="Z60" i="9"/>
  <c r="Z213" i="9"/>
  <c r="Z43" i="9"/>
  <c r="Z180" i="9"/>
  <c r="Z160" i="9"/>
  <c r="Z186" i="9"/>
  <c r="Z200" i="9"/>
  <c r="Z174" i="9"/>
  <c r="Z206" i="9"/>
  <c r="Z225" i="9"/>
  <c r="Z58" i="9"/>
  <c r="Z202" i="9"/>
  <c r="Z198" i="9"/>
  <c r="Z195" i="9"/>
  <c r="Z135" i="9"/>
  <c r="Z33" i="9"/>
  <c r="Z129" i="9"/>
  <c r="Z32" i="9"/>
  <c r="Z128" i="9"/>
  <c r="Z9" i="9"/>
  <c r="Z16" i="9"/>
  <c r="Z167" i="9"/>
  <c r="Z188" i="9"/>
  <c r="Z166" i="9"/>
  <c r="Z125" i="9"/>
  <c r="AK4" i="9" l="1"/>
  <c r="AK12" i="9"/>
  <c r="AK11" i="9"/>
  <c r="AK9" i="9"/>
  <c r="AK6" i="9"/>
  <c r="AK5" i="9"/>
  <c r="AK10" i="9"/>
  <c r="AK13" i="9"/>
  <c r="AK3" i="9"/>
  <c r="AK2" i="9"/>
  <c r="AJ2" i="9" s="1"/>
  <c r="AK43" i="9"/>
  <c r="AK42" i="9"/>
  <c r="AK167" i="9"/>
  <c r="AK181" i="9"/>
  <c r="AK180" i="9"/>
  <c r="AK149" i="9"/>
  <c r="AK97" i="9"/>
  <c r="AK184" i="9"/>
  <c r="AK75" i="9"/>
  <c r="AK111" i="9"/>
  <c r="AK199" i="9"/>
  <c r="AK136" i="9"/>
  <c r="AK101" i="9"/>
  <c r="AK86" i="9"/>
  <c r="AK88" i="9"/>
  <c r="AK100" i="9"/>
  <c r="AK116" i="9"/>
  <c r="AK128" i="9"/>
  <c r="AK200" i="9"/>
  <c r="AK135" i="9"/>
  <c r="AK114" i="9"/>
  <c r="AK81" i="9"/>
  <c r="AK186" i="9"/>
  <c r="AK139" i="9"/>
  <c r="AK108" i="9"/>
  <c r="AK166" i="9"/>
  <c r="AK94" i="9"/>
  <c r="AK145" i="9"/>
  <c r="AK138" i="9"/>
  <c r="AK90" i="9"/>
  <c r="AK129" i="9"/>
  <c r="AK193" i="9"/>
  <c r="AK132" i="9"/>
  <c r="AK123" i="9"/>
  <c r="AK89" i="9"/>
  <c r="AK191" i="9"/>
  <c r="AK125" i="9"/>
  <c r="AK73" i="9"/>
  <c r="AK185" i="9"/>
  <c r="AK159" i="9"/>
  <c r="AK195" i="9"/>
  <c r="AK192" i="9"/>
  <c r="AK213" i="9"/>
  <c r="AK170" i="9"/>
  <c r="AK202" i="9"/>
  <c r="AK82" i="9"/>
  <c r="AK124" i="9"/>
  <c r="AK201" i="9"/>
  <c r="AK160" i="9"/>
  <c r="AK72" i="9"/>
  <c r="AK144" i="9"/>
  <c r="AK178" i="9"/>
  <c r="AK76" i="9"/>
  <c r="AK172" i="9"/>
  <c r="AK214" i="9"/>
  <c r="AK87" i="9"/>
  <c r="AK117" i="9"/>
  <c r="AK205" i="9"/>
  <c r="AK174" i="9"/>
  <c r="AK95" i="9"/>
  <c r="AK164" i="9"/>
  <c r="AK150" i="9"/>
  <c r="AK188" i="9"/>
  <c r="AK173" i="9"/>
  <c r="AK158" i="9"/>
  <c r="AK207" i="9"/>
  <c r="AK143" i="9"/>
  <c r="AK80" i="9"/>
  <c r="AK107" i="9"/>
  <c r="AK177" i="9"/>
  <c r="AK206" i="9"/>
  <c r="AK93" i="9"/>
  <c r="AK198" i="9"/>
  <c r="AK103" i="9"/>
  <c r="AK131" i="9"/>
  <c r="AK209" i="9"/>
  <c r="AK83" i="9"/>
  <c r="AK194" i="9"/>
  <c r="AK130" i="9"/>
  <c r="AK142" i="9"/>
  <c r="AK215" i="9"/>
  <c r="AK146" i="9"/>
  <c r="AK163" i="9"/>
  <c r="AK156" i="9"/>
  <c r="AK109" i="9"/>
  <c r="AK74" i="9"/>
  <c r="AK115" i="9"/>
  <c r="AK79" i="9"/>
  <c r="AK122" i="9"/>
  <c r="AK151" i="9"/>
  <c r="AK153" i="9"/>
  <c r="AK152" i="9"/>
  <c r="AK216" i="9"/>
  <c r="AK118" i="9"/>
  <c r="AK137" i="9"/>
  <c r="AK121" i="9"/>
  <c r="AK104" i="9"/>
  <c r="AK96" i="9"/>
  <c r="AK157" i="9"/>
  <c r="AK102" i="9"/>
  <c r="AK110" i="9"/>
  <c r="AK171" i="9"/>
  <c r="AK187" i="9"/>
  <c r="AK212" i="9"/>
  <c r="AK208" i="9"/>
  <c r="AK165" i="9"/>
  <c r="AK179" i="9"/>
  <c r="AK256" i="9"/>
  <c r="AK257" i="9"/>
  <c r="AK226" i="9"/>
  <c r="AK225" i="9"/>
  <c r="AK25" i="9"/>
  <c r="AK55" i="9"/>
  <c r="AK31" i="9"/>
  <c r="AK48" i="9"/>
  <c r="AK59" i="9"/>
  <c r="AK19" i="9"/>
  <c r="AK30" i="9"/>
  <c r="AK17" i="9"/>
  <c r="AK66" i="9"/>
  <c r="AK20" i="9"/>
  <c r="AK54" i="9"/>
  <c r="AK47" i="9"/>
  <c r="AK58" i="9"/>
  <c r="AK34" i="9"/>
  <c r="AK223" i="9"/>
  <c r="AK254" i="9"/>
  <c r="AK68" i="9"/>
  <c r="AK26" i="9"/>
  <c r="AK16" i="9"/>
  <c r="AK65" i="9"/>
  <c r="AK27" i="9"/>
  <c r="AK53" i="9"/>
  <c r="AK33" i="9"/>
  <c r="AK24" i="9"/>
  <c r="AK39" i="9"/>
  <c r="AK40" i="9"/>
  <c r="AK18" i="9"/>
  <c r="AK61" i="9"/>
  <c r="AK222" i="9"/>
  <c r="AK23" i="9"/>
  <c r="AK44" i="9"/>
  <c r="AK221" i="9"/>
  <c r="AK60" i="9"/>
  <c r="AK37" i="9"/>
  <c r="AK46" i="9"/>
  <c r="AK41" i="9"/>
  <c r="AK62" i="9"/>
  <c r="AK38" i="9"/>
  <c r="AK67" i="9"/>
  <c r="AK52" i="9"/>
  <c r="AK253" i="9"/>
  <c r="AK69" i="9"/>
  <c r="AK51" i="9"/>
  <c r="AK252" i="9"/>
  <c r="AK32" i="9"/>
  <c r="AK45"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big ? 200 : 30;
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50;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<sst xmlns="http://schemas.openxmlformats.org/spreadsheetml/2006/main" count="1048" uniqueCount="237">
  <si>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</si>
  <si>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</si>
  <si>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</si>
  <si>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</si>
  <si>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</si>
  <si>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</si>
  <si>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</si>
  <si>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</si>
  <si>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</si>
  <si>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</si>
  <si>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</si>
  <si>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</si>
  <si>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</si>
  <si>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</si>
  <si>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</si>
  <si>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</si>
  <si>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</si>
  <si>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</si>
  <si>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</si>
  <si>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</si>
  <si>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</si>
  <si>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</si>
  <si>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</si>
  <si>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</si>
  <si>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</si>
  <si>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</si>
  <si>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</si>
  <si>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</si>
  <si>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</si>
  <si>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</si>
  <si>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</si>
  <si>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GoldBox1</t>
    <phoneticPr fontId="1" type="noConversion"/>
  </si>
  <si>
    <t>GoldBox2</t>
  </si>
  <si>
    <t>GoldBox3</t>
  </si>
  <si>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</si>
  <si>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</si>
  <si>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</si>
  <si>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</si>
  <si>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</si>
  <si>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</si>
  <si>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</si>
  <si>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</si>
  <si>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</si>
  <si>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</si>
  <si>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</si>
  <si>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</si>
  <si>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</si>
  <si>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</si>
  <si>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</si>
  <si>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</si>
  <si>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</si>
  <si>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</si>
  <si>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</si>
  <si>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</si>
  <si>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LevelBox0</t>
    <phoneticPr fontId="1" type="noConversion"/>
  </si>
  <si>
    <t>LevelBox1</t>
  </si>
  <si>
    <t>LevelBox2</t>
  </si>
  <si>
    <t>LevelBox3</t>
  </si>
  <si>
    <t>LevelBox4</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</si>
  <si>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</si>
  <si>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</si>
  <si>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</si>
  <si>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</si>
  <si>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</si>
  <si>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</si>
  <si>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</si>
  <si>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</si>
  <si>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</si>
  <si>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</si>
  <si>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</si>
  <si>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</si>
  <si>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</si>
  <si>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</si>
  <si>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GO</t>
    <phoneticPr fontId="1" type="noConversion"/>
  </si>
  <si>
    <t>DI</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</si>
  <si>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</si>
  <si>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</si>
  <si>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</si>
  <si>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</si>
  <si>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</si>
  <si>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</si>
  <si>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</si>
  <si>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</si>
  <si>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</si>
  <si>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</si>
  <si>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</si>
  <si>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</si>
  <si>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</si>
  <si>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</si>
  <si>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</si>
  <si>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</si>
  <si>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</si>
  <si>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</si>
  <si>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</si>
  <si>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</si>
  <si>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</si>
  <si>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</si>
  <si>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</si>
  <si>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</si>
  <si>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</si>
  <si>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</si>
  <si>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</si>
  <si>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</si>
  <si>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</si>
  <si>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</si>
  <si>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</si>
  <si>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</si>
  <si>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</si>
  <si>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</si>
  <si>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</si>
  <si>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</si>
  <si>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</si>
  <si>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</si>
  <si>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Equip1002</t>
  </si>
  <si>
    <t>Actor0037</t>
  </si>
  <si>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</si>
  <si>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</si>
  <si>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</si>
  <si>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</si>
  <si>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</si>
  <si>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</si>
  <si>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</si>
  <si>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</si>
  <si>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</si>
  <si>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</si>
  <si>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Equip3201</t>
  </si>
  <si>
    <t>Equip6101</t>
  </si>
  <si>
    <t>Equip4001</t>
  </si>
  <si>
    <t>Equip5201</t>
  </si>
  <si>
    <t>Equip0102</t>
  </si>
  <si>
    <t>Equip1102</t>
  </si>
  <si>
    <t>Equip4102</t>
  </si>
  <si>
    <t>DI</t>
    <phoneticPr fontId="1" type="noConversion"/>
  </si>
  <si>
    <t>Actor1002</t>
    <phoneticPr fontId="1" type="noConversion"/>
  </si>
  <si>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</si>
  <si>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</si>
  <si>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</si>
  <si>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</si>
  <si>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</si>
  <si>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</si>
  <si>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</si>
  <si>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</si>
  <si>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</si>
  <si>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</si>
  <si>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</si>
  <si>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</si>
  <si>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</si>
  <si>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</si>
  <si>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</si>
  <si>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</si>
  <si>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</si>
  <si>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</si>
  <si>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</si>
  <si>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</si>
  <si>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</si>
  <si>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</si>
  <si>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</si>
  <si>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</si>
  <si>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</si>
  <si>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</si>
  <si>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</si>
  <si>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</si>
  <si>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</si>
  <si>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</si>
  <si>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</si>
  <si>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</si>
  <si>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</si>
  <si>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</si>
  <si>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</si>
  <si>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</si>
  <si>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</si>
  <si>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</si>
  <si>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</si>
  <si>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</si>
  <si>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</si>
  <si>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</si>
  <si>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</si>
  <si>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</si>
  <si>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</si>
  <si>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</si>
  <si>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</si>
  <si>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</si>
  <si>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</si>
  <si>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</si>
  <si>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</si>
  <si>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</si>
  <si>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</si>
  <si>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</si>
  <si>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</si>
  <si>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</si>
  <si>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</si>
  <si>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</si>
  <si>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</si>
  <si>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</si>
  <si>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</si>
  <si>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</si>
  <si>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</si>
  <si>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</si>
  <si>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</si>
  <si>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</si>
  <si>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</si>
  <si>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</si>
  <si>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</si>
  <si>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Equip1101</t>
  </si>
  <si>
    <t>Equip8201</t>
  </si>
  <si>
    <t>Equip2201</t>
  </si>
  <si>
    <t>Equip4301</t>
  </si>
  <si>
    <t>Equip3101</t>
  </si>
  <si>
    <t>Equip4101</t>
  </si>
  <si>
    <t>Equip3002</t>
  </si>
  <si>
    <t>Equip3202</t>
  </si>
  <si>
    <t>Equip6102</t>
  </si>
  <si>
    <t>Equip0301</t>
  </si>
  <si>
    <t>Equip2001</t>
  </si>
  <si>
    <t>Equip2302</t>
  </si>
  <si>
    <t>Equip7202</t>
  </si>
  <si>
    <t>Equip1302</t>
  </si>
  <si>
    <t>Equip6301</t>
  </si>
  <si>
    <t>Equip8301</t>
  </si>
  <si>
    <t>Equip7002</t>
  </si>
  <si>
    <t>Equip2101</t>
  </si>
  <si>
    <t>Equip2002</t>
  </si>
  <si>
    <t>Equip8101</t>
  </si>
  <si>
    <t>Equip1301</t>
  </si>
  <si>
    <t>Equip1201</t>
  </si>
  <si>
    <t>Equip5102</t>
  </si>
  <si>
    <t>Equip8102</t>
  </si>
  <si>
    <t>Equip3302</t>
  </si>
  <si>
    <t>Equip4202</t>
  </si>
  <si>
    <t>Equip0302</t>
  </si>
  <si>
    <t>Equip3001</t>
    <phoneticPr fontId="1" type="noConversion"/>
  </si>
  <si>
    <t>DI</t>
    <phoneticPr fontId="1" type="noConversion"/>
  </si>
  <si>
    <t>지정 캐릭터</t>
    <phoneticPr fontId="1" type="noConversion"/>
  </si>
  <si>
    <t>메릴</t>
  </si>
  <si>
    <t>길이 참고</t>
    <phoneticPr fontId="1" type="noConversion"/>
  </si>
  <si>
    <t>킵시리즈</t>
  </si>
  <si>
    <t>Actor1002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</si>
</sst>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평균</v>
          </cell>
          <cell r="Y1" t="str">
            <v>민맥배율</v>
          </cell>
          <cell r="Z1" t="str">
            <v>수치민</v>
          </cell>
          <cell r="AA1" t="str">
            <v>수치맥</v>
          </cell>
          <cell r="AB1" t="str">
            <v>수치평균</v>
          </cell>
          <cell r="AC1" t="str">
            <v>로그화민</v>
          </cell>
          <cell r="AD1" t="str">
            <v>로그화맥</v>
          </cell>
          <cell r="AE1" t="str">
            <v>로그화평균</v>
          </cell>
          <cell r="AF1" t="str">
            <v>평균로그화</v>
          </cell>
          <cell r="AG1" t="str">
            <v>stageDropWeight|Float</v>
          </cell>
          <cell r="AH1" t="str">
            <v>startingDropChapter|Int</v>
          </cell>
          <cell r="AI1" t="str">
            <v>startingDropStage|Int</v>
          </cell>
          <cell r="AJ1">
            <v>330</v>
          </cell>
          <cell r="AK1" t="str">
            <v>스테이지드랍비율</v>
          </cell>
          <cell r="AL1" t="str">
            <v>equipGachaWeight|Float</v>
          </cell>
          <cell r="AM1" t="str">
            <v>업데이트순번</v>
          </cell>
          <cell r="AN1" t="str">
            <v>표준 GO pr Min</v>
          </cell>
          <cell r="AO1" t="str">
            <v>표준 GO pr Max</v>
          </cell>
          <cell r="AP1" t="str">
            <v>표준 DI pr Min</v>
          </cell>
          <cell r="AQ1" t="str">
            <v>표준 DI pr Max</v>
          </cell>
          <cell r="AR1" t="str">
            <v>표준 DI pp Min</v>
          </cell>
          <cell r="AS1" t="str">
            <v>표준 DI pp Max</v>
          </cell>
          <cell r="AU1" t="str">
            <v>equipType_Verify</v>
          </cell>
          <cell r="AV1" t="str">
            <v>value</v>
          </cell>
          <cell r="AX1" t="str">
            <v>randType_Verify</v>
          </cell>
          <cell r="AY1" t="str">
            <v>value</v>
          </cell>
          <cell r="AZ1" t="str">
            <v>f1</v>
          </cell>
          <cell r="BA1" t="str">
            <v>leftright</v>
          </cell>
        </row>
        <row r="2">
          <cell r="A2" t="str">
            <v>Equip0001</v>
          </cell>
          <cell r="B2" t="str">
            <v/>
          </cell>
          <cell r="C2" t="str">
            <v>Axe</v>
          </cell>
          <cell r="D2">
            <v>0</v>
          </cell>
          <cell r="E2">
            <v>0</v>
          </cell>
          <cell r="F2">
            <v>0</v>
          </cell>
          <cell r="G2">
            <v>1</v>
          </cell>
          <cell r="H2">
            <v>0</v>
          </cell>
          <cell r="I2">
            <v>1</v>
          </cell>
          <cell r="J2">
            <v>11.1</v>
          </cell>
          <cell r="K2">
            <v>14.1</v>
          </cell>
          <cell r="L2" t="str">
            <v>유니티 랜덤</v>
          </cell>
          <cell r="M2">
            <v>0</v>
          </cell>
          <cell r="N2" t="str">
            <v/>
          </cell>
          <cell r="P2" t="str">
            <v>StAxe</v>
          </cell>
          <cell r="Q2">
            <v>1</v>
          </cell>
          <cell r="R2" t="str">
            <v>Shot_StAxe</v>
          </cell>
          <cell r="S2" t="str">
            <v>EquipName_StAxe</v>
          </cell>
          <cell r="T2" t="str">
            <v>스타일 액스</v>
          </cell>
          <cell r="U2">
            <v>1</v>
          </cell>
          <cell r="V2">
            <v>11.1</v>
          </cell>
          <cell r="W2">
            <v>14.1</v>
          </cell>
          <cell r="X2">
            <v>12.6</v>
          </cell>
          <cell r="Y2">
            <v>1.2702702702702702</v>
          </cell>
          <cell r="Z2">
            <v>11.1</v>
          </cell>
          <cell r="AA2">
            <v>14.1</v>
          </cell>
          <cell r="AB2">
            <v>12.6</v>
          </cell>
          <cell r="AC2">
            <v>13.869173356391855</v>
          </cell>
          <cell r="AD2">
            <v>43.369823878707052</v>
          </cell>
          <cell r="AE2">
            <v>28.619498617549453</v>
          </cell>
          <cell r="AF2">
            <v>29.499581880388746</v>
          </cell>
          <cell r="AG2">
            <v>4.2</v>
          </cell>
          <cell r="AH2">
            <v>2</v>
          </cell>
          <cell r="AI2">
            <v>10</v>
          </cell>
          <cell r="AJ2">
            <v>4.2</v>
          </cell>
          <cell r="AK2">
            <v>6.7221510883482757E-2</v>
          </cell>
          <cell r="AL2">
            <v>25</v>
          </cell>
          <cell r="AM2">
            <v>0</v>
          </cell>
          <cell r="AN2">
            <v>3950</v>
          </cell>
          <cell r="AO2">
            <v>4850</v>
          </cell>
          <cell r="AU2" t="str">
            <v>Axe</v>
          </cell>
          <cell r="AV2">
            <v>0</v>
          </cell>
          <cell r="AX2" t="str">
            <v>유니티 랜덤</v>
          </cell>
          <cell r="AY2">
            <v>0</v>
          </cell>
        </row>
        <row r="3">
          <cell r="A3" t="str">
            <v>Equip0002</v>
          </cell>
          <cell r="B3" t="str">
            <v/>
          </cell>
          <cell r="C3" t="str">
            <v>Axe</v>
          </cell>
          <cell r="D3">
            <v>0</v>
          </cell>
          <cell r="E3">
            <v>0</v>
          </cell>
          <cell r="F3">
            <v>0</v>
          </cell>
          <cell r="G3">
            <v>2</v>
          </cell>
          <cell r="H3">
            <v>0</v>
          </cell>
          <cell r="I3">
            <v>1</v>
          </cell>
          <cell r="J3">
            <v>10.85</v>
          </cell>
          <cell r="K3">
            <v>13.5</v>
          </cell>
          <cell r="L3" t="str">
            <v>유니티 랜덤</v>
          </cell>
          <cell r="M3">
            <v>0</v>
          </cell>
          <cell r="N3" t="str">
            <v/>
          </cell>
          <cell r="P3" t="str">
            <v>FairyAxe</v>
          </cell>
          <cell r="Q3">
            <v>1</v>
          </cell>
          <cell r="R3" t="str">
            <v>Shot_FairyAxe</v>
          </cell>
          <cell r="S3" t="str">
            <v>EquipName_FairyAxe</v>
          </cell>
          <cell r="T3" t="str">
            <v>얼룩진 도끼</v>
          </cell>
          <cell r="U3">
            <v>1</v>
          </cell>
          <cell r="V3">
            <v>10.85</v>
          </cell>
          <cell r="W3">
            <v>13.5</v>
          </cell>
          <cell r="X3">
            <v>12.175000000000001</v>
          </cell>
          <cell r="Y3">
            <v>1.2442396313364055</v>
          </cell>
          <cell r="Z3">
            <v>10.85</v>
          </cell>
          <cell r="AA3">
            <v>13.5</v>
          </cell>
          <cell r="AB3">
            <v>12.175000000000001</v>
          </cell>
          <cell r="AC3">
            <v>11.060050219001823</v>
          </cell>
          <cell r="AD3">
            <v>38.007449771766858</v>
          </cell>
          <cell r="AE3">
            <v>24.533749995384341</v>
          </cell>
          <cell r="AF3">
            <v>25.26837378101942</v>
          </cell>
          <cell r="AG3">
            <v>3.3600000000000003</v>
          </cell>
          <cell r="AH3">
            <v>2</v>
          </cell>
          <cell r="AI3">
            <v>20</v>
          </cell>
          <cell r="AJ3">
            <v>3.3600000000000003</v>
          </cell>
          <cell r="AK3">
            <v>5.3777208706786213E-2</v>
          </cell>
          <cell r="AL3">
            <v>20</v>
          </cell>
          <cell r="AM3">
            <v>0</v>
          </cell>
          <cell r="AN3">
            <v>4050</v>
          </cell>
          <cell r="AO3">
            <v>5250</v>
          </cell>
          <cell r="AU3" t="str">
            <v>Dagger</v>
          </cell>
          <cell r="AV3">
            <v>1</v>
          </cell>
          <cell r="AX3" t="str">
            <v>커브</v>
          </cell>
          <cell r="AY3">
            <v>1</v>
          </cell>
          <cell r="AZ3" t="str">
            <v>skew</v>
          </cell>
          <cell r="BA3" t="str">
            <v>사용</v>
          </cell>
        </row>
        <row r="4">
          <cell r="A4" t="str">
            <v>Equip0101</v>
          </cell>
          <cell r="B4" t="str">
            <v/>
          </cell>
          <cell r="C4" t="str">
            <v>Axe</v>
          </cell>
          <cell r="D4">
            <v>0</v>
          </cell>
          <cell r="E4">
            <v>1</v>
          </cell>
          <cell r="F4">
            <v>1</v>
          </cell>
          <cell r="G4">
            <v>1</v>
          </cell>
          <cell r="H4">
            <v>0</v>
          </cell>
          <cell r="I4">
            <v>1</v>
          </cell>
          <cell r="J4">
            <v>13.35</v>
          </cell>
          <cell r="K4">
            <v>19.95</v>
          </cell>
          <cell r="L4" t="str">
            <v>유니티 랜덤</v>
          </cell>
          <cell r="M4">
            <v>0</v>
          </cell>
          <cell r="N4" t="str">
            <v/>
          </cell>
          <cell r="P4" t="str">
            <v>HeavySkullAxe</v>
          </cell>
          <cell r="Q4">
            <v>1</v>
          </cell>
          <cell r="R4" t="str">
            <v>Shot_HeavySkullAxe</v>
          </cell>
          <cell r="S4" t="str">
            <v>EquipName_HeavySkullAxe</v>
          </cell>
          <cell r="T4" t="str">
            <v>헤비 스컬 액스</v>
          </cell>
          <cell r="U4">
            <v>1.4641000000000006</v>
          </cell>
          <cell r="V4">
            <v>9.1199999999999992</v>
          </cell>
          <cell r="W4">
            <v>13.63</v>
          </cell>
          <cell r="X4">
            <v>11.375</v>
          </cell>
          <cell r="Y4">
            <v>1.4945175438596494</v>
          </cell>
          <cell r="Z4">
            <v>13.352592000000005</v>
          </cell>
          <cell r="AA4">
            <v>19.955683000000011</v>
          </cell>
          <cell r="AB4">
            <v>16.654137500000008</v>
          </cell>
          <cell r="AC4">
            <v>36.653552491669075</v>
          </cell>
          <cell r="AD4">
            <v>86.202013455049155</v>
          </cell>
          <cell r="AE4">
            <v>61.427782973359115</v>
          </cell>
          <cell r="AF4">
            <v>63.899813184936022</v>
          </cell>
          <cell r="AG4">
            <v>3.2</v>
          </cell>
          <cell r="AH4">
            <v>2</v>
          </cell>
          <cell r="AI4">
            <v>30</v>
          </cell>
          <cell r="AJ4">
            <v>3.2</v>
          </cell>
          <cell r="AK4">
            <v>5.1216389244558291E-2</v>
          </cell>
          <cell r="AL4">
            <v>30</v>
          </cell>
          <cell r="AM4">
            <v>0</v>
          </cell>
          <cell r="AN4">
            <v>11950</v>
          </cell>
          <cell r="AO4">
            <v>14450</v>
          </cell>
          <cell r="AU4" t="str">
            <v>Bow</v>
          </cell>
          <cell r="AV4">
            <v>2</v>
          </cell>
          <cell r="AX4" t="str">
            <v>익스포넨셜</v>
          </cell>
          <cell r="AY4">
            <v>2</v>
          </cell>
          <cell r="AZ4" t="str">
            <v>exponent</v>
          </cell>
          <cell r="BA4" t="str">
            <v>사용</v>
          </cell>
        </row>
        <row r="5">
          <cell r="A5" t="str">
            <v>Equip0102</v>
          </cell>
          <cell r="B5" t="str">
            <v/>
          </cell>
          <cell r="C5" t="str">
            <v>Axe</v>
          </cell>
          <cell r="D5">
            <v>0</v>
          </cell>
          <cell r="E5">
            <v>1</v>
          </cell>
          <cell r="F5">
            <v>1</v>
          </cell>
          <cell r="G5">
            <v>2</v>
          </cell>
          <cell r="H5">
            <v>0</v>
          </cell>
          <cell r="I5">
            <v>1</v>
          </cell>
          <cell r="J5">
            <v>12.93</v>
          </cell>
          <cell r="K5">
            <v>19.39</v>
          </cell>
          <cell r="L5" t="str">
            <v>유니티 랜덤</v>
          </cell>
          <cell r="M5">
            <v>0</v>
          </cell>
          <cell r="N5" t="str">
            <v/>
          </cell>
          <cell r="P5" t="str">
            <v>StealthScythe</v>
          </cell>
          <cell r="Q5">
            <v>1</v>
          </cell>
          <cell r="R5" t="str">
            <v>Shot_StealthScythe</v>
          </cell>
          <cell r="S5" t="str">
            <v>EquipName_StealthScythe</v>
          </cell>
          <cell r="T5" t="str">
            <v>이국의 무기</v>
          </cell>
          <cell r="U5">
            <v>1.4641000000000006</v>
          </cell>
          <cell r="V5">
            <v>8.83</v>
          </cell>
          <cell r="W5">
            <v>13.25</v>
          </cell>
          <cell r="X5">
            <v>11.04</v>
          </cell>
          <cell r="Y5">
            <v>1.5005662514156286</v>
          </cell>
          <cell r="Z5">
            <v>12.928003000000006</v>
          </cell>
          <cell r="AA5">
            <v>19.399325000000008</v>
          </cell>
          <cell r="AB5">
            <v>16.163664000000008</v>
          </cell>
          <cell r="AC5">
            <v>32.668648633831936</v>
          </cell>
          <cell r="AD5">
            <v>82.715191443638616</v>
          </cell>
          <cell r="AE5">
            <v>57.691920038735276</v>
          </cell>
          <cell r="AF5">
            <v>60.213562088319975</v>
          </cell>
          <cell r="AG5">
            <v>2.5600000000000005</v>
          </cell>
          <cell r="AH5">
            <v>2</v>
          </cell>
          <cell r="AI5">
            <v>40</v>
          </cell>
          <cell r="AJ5">
            <v>2.5600000000000005</v>
          </cell>
          <cell r="AK5">
            <v>4.097311139564664E-2</v>
          </cell>
          <cell r="AL5">
            <v>24</v>
          </cell>
          <cell r="AM5">
            <v>0</v>
          </cell>
          <cell r="AN5">
            <v>12050</v>
          </cell>
          <cell r="AO5">
            <v>14850</v>
          </cell>
          <cell r="AU5" t="str">
            <v>Staff</v>
          </cell>
          <cell r="AV5">
            <v>3</v>
          </cell>
          <cell r="AX5" t="str">
            <v>리니어</v>
          </cell>
          <cell r="AY5">
            <v>3</v>
          </cell>
          <cell r="AZ5" t="str">
            <v>slope</v>
          </cell>
        </row>
        <row r="6">
          <cell r="A6" t="str">
            <v>Equip0201</v>
          </cell>
          <cell r="B6" t="str">
            <v/>
          </cell>
          <cell r="C6" t="str">
            <v>Axe</v>
          </cell>
          <cell r="D6">
            <v>0</v>
          </cell>
          <cell r="E6">
            <v>2</v>
          </cell>
          <cell r="F6">
            <v>2</v>
          </cell>
          <cell r="G6">
            <v>1</v>
          </cell>
          <cell r="H6">
            <v>0</v>
          </cell>
          <cell r="I6">
            <v>2</v>
          </cell>
          <cell r="J6">
            <v>21.64</v>
          </cell>
          <cell r="K6">
            <v>33.299999999999997</v>
          </cell>
          <cell r="L6" t="str">
            <v>유니티 랜덤</v>
          </cell>
          <cell r="M6">
            <v>0</v>
          </cell>
          <cell r="N6" t="str">
            <v/>
          </cell>
          <cell r="P6" t="str">
            <v>HeavyAxe</v>
          </cell>
          <cell r="Q6">
            <v>1</v>
          </cell>
          <cell r="R6" t="str">
            <v>Shot_HeavyAxe</v>
          </cell>
          <cell r="S6" t="str">
            <v>EquipName_HeavyAxe</v>
          </cell>
          <cell r="T6" t="str">
            <v>헤비 액스</v>
          </cell>
          <cell r="U6">
            <v>2.5937424601000023</v>
          </cell>
          <cell r="V6">
            <v>8.34</v>
          </cell>
          <cell r="W6">
            <v>12.84</v>
          </cell>
          <cell r="X6">
            <v>10.59</v>
          </cell>
          <cell r="Y6">
            <v>1.539568345323741</v>
          </cell>
          <cell r="Z6">
            <v>21.63181211723402</v>
          </cell>
          <cell r="AA6">
            <v>33.303653187684027</v>
          </cell>
          <cell r="AB6">
            <v>27.467732652459024</v>
          </cell>
          <cell r="AC6">
            <v>96.147511584896733</v>
          </cell>
          <cell r="AD6">
            <v>149.35826551443705</v>
          </cell>
          <cell r="AE6">
            <v>122.75288854966689</v>
          </cell>
          <cell r="AF6">
            <v>125.60096373976666</v>
          </cell>
          <cell r="AG6">
            <v>1.5</v>
          </cell>
          <cell r="AH6">
            <v>3</v>
          </cell>
          <cell r="AI6">
            <v>10</v>
          </cell>
          <cell r="AJ6">
            <v>1.5</v>
          </cell>
          <cell r="AK6">
            <v>2.4007682458386699E-2</v>
          </cell>
          <cell r="AL6">
            <v>10</v>
          </cell>
          <cell r="AM6">
            <v>0</v>
          </cell>
          <cell r="AN6">
            <v>35950</v>
          </cell>
          <cell r="AO6">
            <v>43250</v>
          </cell>
          <cell r="AP6">
            <v>5</v>
          </cell>
          <cell r="AQ6">
            <v>7</v>
          </cell>
          <cell r="AU6" t="str">
            <v>Hammer</v>
          </cell>
          <cell r="AV6">
            <v>4</v>
          </cell>
          <cell r="AX6" t="str">
            <v>정규분포</v>
          </cell>
          <cell r="AY6">
            <v>4</v>
          </cell>
        </row>
        <row r="7">
          <cell r="A7" t="str">
            <v>Equip0202</v>
          </cell>
          <cell r="B7" t="str">
            <v/>
          </cell>
          <cell r="C7" t="str">
            <v>Axe</v>
          </cell>
          <cell r="D7">
            <v>0</v>
          </cell>
          <cell r="E7">
            <v>2</v>
          </cell>
          <cell r="F7">
            <v>2</v>
          </cell>
          <cell r="G7">
            <v>2</v>
          </cell>
          <cell r="H7">
            <v>0</v>
          </cell>
          <cell r="I7">
            <v>2</v>
          </cell>
          <cell r="J7">
            <v>20.93</v>
          </cell>
          <cell r="K7">
            <v>32.58</v>
          </cell>
          <cell r="L7" t="str">
            <v>유니티 랜덤</v>
          </cell>
          <cell r="M7">
            <v>0</v>
          </cell>
          <cell r="N7" t="str">
            <v/>
          </cell>
          <cell r="P7" t="str">
            <v>MeleeAxe</v>
          </cell>
          <cell r="Q7">
            <v>1</v>
          </cell>
          <cell r="R7" t="str">
            <v>Shot_MeleeAxe</v>
          </cell>
          <cell r="S7" t="str">
            <v>EquipName_MeleeAxe</v>
          </cell>
          <cell r="T7" t="str">
            <v>밀리 액스</v>
          </cell>
          <cell r="U7">
            <v>2.5937424601000023</v>
          </cell>
          <cell r="V7">
            <v>8.07</v>
          </cell>
          <cell r="W7">
            <v>12.56</v>
          </cell>
          <cell r="X7">
            <v>10.315000000000001</v>
          </cell>
          <cell r="Y7">
            <v>1.5563816604708798</v>
          </cell>
          <cell r="Z7">
            <v>20.931501653007018</v>
          </cell>
          <cell r="AA7">
            <v>32.577405298856029</v>
          </cell>
          <cell r="AB7">
            <v>26.754453475931523</v>
          </cell>
          <cell r="AC7">
            <v>92.089242028442186</v>
          </cell>
          <cell r="AD7">
            <v>146.63939565598787</v>
          </cell>
          <cell r="AE7">
            <v>119.36431884221503</v>
          </cell>
          <cell r="AF7">
            <v>122.35641660562942</v>
          </cell>
          <cell r="AG7">
            <v>1.2000000000000002</v>
          </cell>
          <cell r="AH7">
            <v>3</v>
          </cell>
          <cell r="AI7">
            <v>20</v>
          </cell>
          <cell r="AJ7">
            <v>1.2000000000000002</v>
          </cell>
          <cell r="AK7">
            <v>1.9206145966709363E-2</v>
          </cell>
          <cell r="AL7">
            <v>8</v>
          </cell>
          <cell r="AM7">
            <v>0</v>
          </cell>
          <cell r="AN7">
            <v>36050</v>
          </cell>
          <cell r="AO7">
            <v>43650</v>
          </cell>
          <cell r="AP7">
            <v>6</v>
          </cell>
          <cell r="AQ7">
            <v>8</v>
          </cell>
          <cell r="AU7" t="str">
            <v>Sword</v>
          </cell>
          <cell r="AV7">
            <v>5</v>
          </cell>
        </row>
        <row r="8">
          <cell r="A8" t="str">
            <v>Equip0301</v>
          </cell>
          <cell r="B8" t="str">
            <v/>
          </cell>
          <cell r="C8" t="str">
            <v>Axe</v>
          </cell>
          <cell r="D8">
            <v>0</v>
          </cell>
          <cell r="E8">
            <v>3</v>
          </cell>
          <cell r="F8">
            <v>3</v>
          </cell>
          <cell r="G8">
            <v>1</v>
          </cell>
          <cell r="H8">
            <v>0</v>
          </cell>
          <cell r="I8">
            <v>2</v>
          </cell>
          <cell r="J8">
            <v>49.66</v>
          </cell>
          <cell r="K8">
            <v>75.319999999999993</v>
          </cell>
          <cell r="L8" t="str">
            <v>유니티 랜덤</v>
          </cell>
          <cell r="M8">
            <v>0</v>
          </cell>
          <cell r="N8" t="str">
            <v/>
          </cell>
          <cell r="P8" t="str">
            <v>NecroScythe</v>
          </cell>
          <cell r="Q8">
            <v>1</v>
          </cell>
          <cell r="R8" t="str">
            <v>Shot_NecroScythe</v>
          </cell>
          <cell r="S8" t="str">
            <v>EquipName_NecroScythe</v>
          </cell>
          <cell r="T8" t="str">
            <v>자작나무 도끼</v>
          </cell>
          <cell r="U8">
            <v>6.1159090448414624</v>
          </cell>
          <cell r="V8">
            <v>8.1199999999999992</v>
          </cell>
          <cell r="W8">
            <v>12.32</v>
          </cell>
          <cell r="X8">
            <v>10.219999999999999</v>
          </cell>
          <cell r="Y8">
            <v>1.517241379310345</v>
          </cell>
          <cell r="Z8">
            <v>49.661181444112671</v>
          </cell>
          <cell r="AA8">
            <v>75.347999432446812</v>
          </cell>
          <cell r="AB8">
            <v>62.504590438279742</v>
          </cell>
          <cell r="AC8">
            <v>198.62964129507606</v>
          </cell>
          <cell r="AD8">
            <v>250.03897289908844</v>
          </cell>
          <cell r="AE8">
            <v>224.33430709708225</v>
          </cell>
          <cell r="AF8">
            <v>226.99415725493162</v>
          </cell>
          <cell r="AG8">
            <v>0.6</v>
          </cell>
          <cell r="AH8">
            <v>5</v>
          </cell>
          <cell r="AI8">
            <v>10</v>
          </cell>
          <cell r="AJ8">
            <v>0</v>
          </cell>
          <cell r="AK8">
            <v>0</v>
          </cell>
          <cell r="AL8">
            <v>4.5</v>
          </cell>
          <cell r="AM8">
            <v>0</v>
          </cell>
          <cell r="AP8">
            <v>15</v>
          </cell>
          <cell r="AQ8">
            <v>18</v>
          </cell>
          <cell r="AU8" t="str">
            <v>Gun</v>
          </cell>
          <cell r="AV8">
            <v>6</v>
          </cell>
        </row>
        <row r="9">
          <cell r="A9" t="str">
            <v>Equip0302</v>
          </cell>
          <cell r="B9" t="str">
            <v/>
          </cell>
          <cell r="C9" t="str">
            <v>Axe</v>
          </cell>
          <cell r="D9">
            <v>0</v>
          </cell>
          <cell r="E9">
            <v>3</v>
          </cell>
          <cell r="F9">
            <v>3</v>
          </cell>
          <cell r="G9">
            <v>2</v>
          </cell>
          <cell r="H9">
            <v>0</v>
          </cell>
          <cell r="I9">
            <v>2</v>
          </cell>
          <cell r="J9">
            <v>44.21</v>
          </cell>
          <cell r="K9">
            <v>79.14</v>
          </cell>
          <cell r="L9" t="str">
            <v>유니티 랜덤</v>
          </cell>
          <cell r="M9">
            <v>0</v>
          </cell>
          <cell r="N9" t="str">
            <v/>
          </cell>
          <cell r="P9" t="str">
            <v>PickAxe</v>
          </cell>
          <cell r="Q9">
            <v>1</v>
          </cell>
          <cell r="R9" t="str">
            <v>Shot_PickAxe</v>
          </cell>
          <cell r="S9" t="str">
            <v>EquipName_PickAxe</v>
          </cell>
          <cell r="T9" t="str">
            <v>픽액스</v>
          </cell>
          <cell r="U9">
            <v>6.1159090448414624</v>
          </cell>
          <cell r="V9">
            <v>7.22</v>
          </cell>
          <cell r="W9">
            <v>12.94</v>
          </cell>
          <cell r="X9">
            <v>10.08</v>
          </cell>
          <cell r="Y9">
            <v>1.7922437673130194</v>
          </cell>
          <cell r="Z9">
            <v>44.156863303755358</v>
          </cell>
          <cell r="AA9">
            <v>79.139863040248514</v>
          </cell>
          <cell r="AB9">
            <v>61.648363172001936</v>
          </cell>
          <cell r="AC9">
            <v>184.14316651343916</v>
          </cell>
          <cell r="AD9">
            <v>256.09366539734935</v>
          </cell>
          <cell r="AE9">
            <v>220.11841595539425</v>
          </cell>
          <cell r="AF9">
            <v>225.293231348299</v>
          </cell>
          <cell r="AG9">
            <v>0.48</v>
          </cell>
          <cell r="AH9">
            <v>6</v>
          </cell>
          <cell r="AI9">
            <v>10</v>
          </cell>
          <cell r="AJ9">
            <v>0</v>
          </cell>
          <cell r="AK9">
            <v>0</v>
          </cell>
          <cell r="AL9">
            <v>3.6</v>
          </cell>
          <cell r="AM9">
            <v>0</v>
          </cell>
          <cell r="AP9">
            <v>18</v>
          </cell>
          <cell r="AQ9">
            <v>21</v>
          </cell>
          <cell r="AU9" t="str">
            <v>Shield</v>
          </cell>
          <cell r="AV9">
            <v>7</v>
          </cell>
        </row>
        <row r="10">
          <cell r="A10" t="str">
            <v>Equip0401</v>
          </cell>
          <cell r="B10" t="str">
            <v/>
          </cell>
          <cell r="C10" t="str">
            <v>Axe</v>
          </cell>
          <cell r="D10">
            <v>0</v>
          </cell>
          <cell r="E10">
            <v>4</v>
          </cell>
          <cell r="F10">
            <v>4</v>
          </cell>
          <cell r="G10">
            <v>1</v>
          </cell>
          <cell r="H10">
            <v>0</v>
          </cell>
          <cell r="I10">
            <v>3</v>
          </cell>
          <cell r="J10">
            <v>128.83000000000001</v>
          </cell>
          <cell r="K10">
            <v>176.03</v>
          </cell>
          <cell r="L10" t="str">
            <v>리니어</v>
          </cell>
          <cell r="M10">
            <v>3</v>
          </cell>
          <cell r="N10">
            <v>-20</v>
          </cell>
          <cell r="P10" t="str">
            <v>ElvenAxe</v>
          </cell>
          <cell r="Q10">
            <v>1</v>
          </cell>
          <cell r="R10" t="str">
            <v>Shot_ElvenAxe</v>
          </cell>
          <cell r="S10" t="str">
            <v>EquipName_ElvenAxe</v>
          </cell>
          <cell r="T10" t="str">
            <v>흑빛 띠를 두른 해머</v>
          </cell>
          <cell r="U10">
            <v>14.420993610649951</v>
          </cell>
          <cell r="V10">
            <v>8.93</v>
          </cell>
          <cell r="W10">
            <v>12.21</v>
          </cell>
          <cell r="X10">
            <v>10.57</v>
          </cell>
          <cell r="Y10">
            <v>1.3673012318029116</v>
          </cell>
          <cell r="Z10">
            <v>128.77947294310405</v>
          </cell>
          <cell r="AA10">
            <v>176.08033198603593</v>
          </cell>
          <cell r="AB10">
            <v>152.42990246456998</v>
          </cell>
          <cell r="AC10">
            <v>316.13393943304925</v>
          </cell>
          <cell r="AD10">
            <v>354.71172171052592</v>
          </cell>
          <cell r="AE10">
            <v>335.42283057178759</v>
          </cell>
          <cell r="AF10">
            <v>336.92529750827487</v>
          </cell>
          <cell r="AG10">
            <v>1</v>
          </cell>
          <cell r="AH10">
            <v>6</v>
          </cell>
          <cell r="AI10">
            <v>30</v>
          </cell>
          <cell r="AJ10">
            <v>0</v>
          </cell>
          <cell r="AK10">
            <v>0</v>
          </cell>
          <cell r="AL10">
            <v>1</v>
          </cell>
          <cell r="AM10">
            <v>0</v>
          </cell>
          <cell r="AP10">
            <v>50</v>
          </cell>
          <cell r="AQ10">
            <v>60</v>
          </cell>
          <cell r="AR10">
            <v>80</v>
          </cell>
          <cell r="AS10">
            <v>96</v>
          </cell>
          <cell r="AU10" t="str">
            <v>TwoHanded</v>
          </cell>
          <cell r="AV10">
            <v>8</v>
          </cell>
        </row>
        <row r="11">
          <cell r="A11" t="str">
            <v>Equip0402</v>
          </cell>
          <cell r="B11" t="str">
            <v/>
          </cell>
          <cell r="C11" t="str">
            <v>Axe</v>
          </cell>
          <cell r="D11">
            <v>0</v>
          </cell>
          <cell r="E11">
            <v>4</v>
          </cell>
          <cell r="F11">
            <v>4</v>
          </cell>
          <cell r="G11">
            <v>2</v>
          </cell>
          <cell r="H11">
            <v>0</v>
          </cell>
          <cell r="I11">
            <v>3</v>
          </cell>
          <cell r="J11">
            <v>113.52</v>
          </cell>
          <cell r="K11">
            <v>184.96</v>
          </cell>
          <cell r="L11" t="str">
            <v>리니어</v>
          </cell>
          <cell r="M11">
            <v>3</v>
          </cell>
          <cell r="N11">
            <v>-20</v>
          </cell>
          <cell r="P11" t="str">
            <v>StylizedAxe</v>
          </cell>
          <cell r="Q11">
            <v>1</v>
          </cell>
          <cell r="R11" t="str">
            <v>Shot_StylizedAxe</v>
          </cell>
          <cell r="S11" t="str">
            <v>EquipName_StylizedAxe</v>
          </cell>
          <cell r="T11" t="str">
            <v>동여맨 수정도끼</v>
          </cell>
          <cell r="U11">
            <v>14.420993610649951</v>
          </cell>
          <cell r="V11">
            <v>7.87</v>
          </cell>
          <cell r="W11">
            <v>12.83</v>
          </cell>
          <cell r="X11">
            <v>10.35</v>
          </cell>
          <cell r="Y11">
            <v>1.6302414231257942</v>
          </cell>
          <cell r="Z11">
            <v>113.49321971581512</v>
          </cell>
          <cell r="AA11">
            <v>185.02134802463888</v>
          </cell>
          <cell r="AB11">
            <v>149.25728387022701</v>
          </cell>
          <cell r="AC11">
            <v>300.55203979085036</v>
          </cell>
          <cell r="AD11">
            <v>360.81963204787098</v>
          </cell>
          <cell r="AE11">
            <v>330.68583591936067</v>
          </cell>
          <cell r="AF11">
            <v>334.33157492276007</v>
          </cell>
          <cell r="AG11">
            <v>0.8</v>
          </cell>
          <cell r="AH11">
            <v>7</v>
          </cell>
          <cell r="AI11">
            <v>10</v>
          </cell>
          <cell r="AJ11">
            <v>0</v>
          </cell>
          <cell r="AK11">
            <v>0</v>
          </cell>
          <cell r="AL11">
            <v>0.8</v>
          </cell>
          <cell r="AM11">
            <v>0</v>
          </cell>
          <cell r="AP11">
            <v>51</v>
          </cell>
          <cell r="AQ11">
            <v>61</v>
          </cell>
          <cell r="AR11">
            <v>88</v>
          </cell>
          <cell r="AS11">
            <v>105</v>
          </cell>
        </row>
        <row r="12">
          <cell r="A12" t="str">
            <v>Equip0403</v>
          </cell>
          <cell r="B12" t="str">
            <v/>
          </cell>
          <cell r="C12" t="str">
            <v>Axe</v>
          </cell>
          <cell r="D12">
            <v>0</v>
          </cell>
          <cell r="E12">
            <v>4</v>
          </cell>
          <cell r="F12">
            <v>5</v>
          </cell>
          <cell r="G12">
            <v>3</v>
          </cell>
          <cell r="H12">
            <v>0</v>
          </cell>
          <cell r="I12">
            <v>3</v>
          </cell>
          <cell r="J12">
            <v>157.76</v>
          </cell>
          <cell r="K12">
            <v>215.56</v>
          </cell>
          <cell r="L12" t="str">
            <v>리니어</v>
          </cell>
          <cell r="M12">
            <v>3</v>
          </cell>
          <cell r="N12">
            <v>-10</v>
          </cell>
          <cell r="P12" t="str">
            <v>RunicAxe</v>
          </cell>
          <cell r="Q12">
            <v>1</v>
          </cell>
          <cell r="R12" t="str">
            <v>Shot_RunicAxe</v>
          </cell>
          <cell r="S12" t="str">
            <v>EquipName_RunicAxe</v>
          </cell>
          <cell r="T12" t="str">
            <v>달빛 도끼</v>
          </cell>
          <cell r="U12">
            <v>19.023558478220203</v>
          </cell>
          <cell r="V12">
            <v>8.2899999999999991</v>
          </cell>
          <cell r="W12">
            <v>11.33</v>
          </cell>
          <cell r="X12">
            <v>9.8099999999999987</v>
          </cell>
          <cell r="Y12">
            <v>1.3667068757539205</v>
          </cell>
          <cell r="Z12">
            <v>157.70529978444546</v>
          </cell>
          <cell r="AA12">
            <v>215.5369175582349</v>
          </cell>
          <cell r="AB12">
            <v>186.62110867134018</v>
          </cell>
          <cell r="AC12">
            <v>341.12088241441074</v>
          </cell>
          <cell r="AD12">
            <v>379.64504881560117</v>
          </cell>
          <cell r="AE12">
            <v>360.38296561500596</v>
          </cell>
          <cell r="AF12">
            <v>361.88127598015717</v>
          </cell>
          <cell r="AG12">
            <v>0.33</v>
          </cell>
          <cell r="AH12">
            <v>13</v>
          </cell>
          <cell r="AI12">
            <v>10</v>
          </cell>
          <cell r="AJ12">
            <v>0</v>
          </cell>
          <cell r="AK12">
            <v>0</v>
          </cell>
          <cell r="AL12">
            <v>0.2</v>
          </cell>
          <cell r="AM12">
            <v>1</v>
          </cell>
          <cell r="AP12">
            <v>100</v>
          </cell>
          <cell r="AQ12">
            <v>120</v>
          </cell>
          <cell r="AR12">
            <v>195</v>
          </cell>
          <cell r="AS12">
            <v>234</v>
          </cell>
        </row>
        <row r="13">
          <cell r="A13" t="str">
            <v>Equip0404</v>
          </cell>
          <cell r="B13" t="str">
            <v/>
          </cell>
          <cell r="C13" t="str">
            <v>Axe</v>
          </cell>
          <cell r="D13">
            <v>0</v>
          </cell>
          <cell r="E13">
            <v>4</v>
          </cell>
          <cell r="F13">
            <v>5</v>
          </cell>
          <cell r="G13">
            <v>4</v>
          </cell>
          <cell r="H13">
            <v>0</v>
          </cell>
          <cell r="I13">
            <v>3</v>
          </cell>
          <cell r="J13">
            <v>139.02000000000001</v>
          </cell>
          <cell r="K13">
            <v>226.49</v>
          </cell>
          <cell r="L13" t="str">
            <v>리니어</v>
          </cell>
          <cell r="M13">
            <v>3</v>
          </cell>
          <cell r="N13">
            <v>-10</v>
          </cell>
          <cell r="P13" t="str">
            <v>SlicerAxe</v>
          </cell>
          <cell r="Q13">
            <v>1</v>
          </cell>
          <cell r="R13" t="str">
            <v>Shot_SlicerAxe</v>
          </cell>
          <cell r="S13" t="str">
            <v>EquipName_SlicerAxe</v>
          </cell>
          <cell r="T13" t="str">
            <v>반달 도끼</v>
          </cell>
          <cell r="U13">
            <v>19.023558478220203</v>
          </cell>
          <cell r="V13">
            <v>7.3</v>
          </cell>
          <cell r="W13">
            <v>11.91</v>
          </cell>
          <cell r="X13">
            <v>9.6050000000000004</v>
          </cell>
          <cell r="Y13">
            <v>1.6315068493150686</v>
          </cell>
          <cell r="Z13">
            <v>476</v>
          </cell>
          <cell r="AA13">
            <v>25</v>
          </cell>
          <cell r="AB13">
            <v>250.5</v>
          </cell>
          <cell r="AC13">
            <v>477.34589068104265</v>
          </cell>
          <cell r="AD13">
            <v>113.9925502282332</v>
          </cell>
          <cell r="AE13">
            <v>295.66922045463792</v>
          </cell>
          <cell r="AF13">
            <v>398.18261363585134</v>
          </cell>
          <cell r="AG13">
            <v>0.26400000000000001</v>
          </cell>
          <cell r="AH13">
            <v>14</v>
          </cell>
          <cell r="AI13">
            <v>10</v>
          </cell>
          <cell r="AJ13">
            <v>0</v>
          </cell>
          <cell r="AK13">
            <v>0</v>
          </cell>
          <cell r="AL13">
            <v>0.16000000000000003</v>
          </cell>
          <cell r="AM13">
            <v>1</v>
          </cell>
          <cell r="AP13">
            <v>110</v>
          </cell>
          <cell r="AQ13">
            <v>132</v>
          </cell>
          <cell r="AR13">
            <v>201</v>
          </cell>
          <cell r="AS13">
            <v>241</v>
          </cell>
        </row>
        <row r="14">
          <cell r="A14" t="str">
            <v>Equip0405</v>
          </cell>
          <cell r="B14" t="str">
            <v/>
          </cell>
          <cell r="C14" t="str">
            <v>Axe</v>
          </cell>
          <cell r="D14">
            <v>0</v>
          </cell>
          <cell r="E14">
            <v>4</v>
          </cell>
          <cell r="F14">
            <v>6</v>
          </cell>
          <cell r="G14">
            <v>5</v>
          </cell>
          <cell r="H14">
            <v>0</v>
          </cell>
          <cell r="I14">
            <v>3</v>
          </cell>
          <cell r="J14">
            <v>193.2</v>
          </cell>
          <cell r="K14">
            <v>263.97000000000003</v>
          </cell>
          <cell r="L14" t="str">
            <v>리니어</v>
          </cell>
          <cell r="M14">
            <v>3</v>
          </cell>
          <cell r="N14">
            <v>-5</v>
          </cell>
          <cell r="P14" t="str">
            <v>ArsenalAxe</v>
          </cell>
          <cell r="Q14">
            <v>1</v>
          </cell>
          <cell r="R14" t="str">
            <v>Shot_ArsenalAxe</v>
          </cell>
          <cell r="S14" t="str">
            <v>EquipName_ArsenalAxe</v>
          </cell>
          <cell r="T14" t="str">
            <v>주시자의 도끼</v>
          </cell>
          <cell r="U14">
            <v>25.095065357147273</v>
          </cell>
          <cell r="V14">
            <v>7.6</v>
          </cell>
          <cell r="W14">
            <v>10.52</v>
          </cell>
          <cell r="X14">
            <v>9.0599999999999987</v>
          </cell>
          <cell r="Y14">
            <v>1.3842105263157896</v>
          </cell>
          <cell r="Z14">
            <v>13</v>
          </cell>
          <cell r="AA14">
            <v>11</v>
          </cell>
          <cell r="AB14">
            <v>12</v>
          </cell>
          <cell r="AC14">
            <v>33.353494693000926</v>
          </cell>
          <cell r="AD14">
            <v>12.753191322556347</v>
          </cell>
          <cell r="AE14">
            <v>23.053343007778636</v>
          </cell>
          <cell r="AF14">
            <v>23.483014339339547</v>
          </cell>
          <cell r="AG14">
            <v>0.11</v>
          </cell>
          <cell r="AH14">
            <v>20</v>
          </cell>
          <cell r="AI14">
            <v>10</v>
          </cell>
          <cell r="AJ14">
            <v>0</v>
          </cell>
          <cell r="AK14">
            <v>0</v>
          </cell>
          <cell r="AL14">
            <v>0.04</v>
          </cell>
          <cell r="AM14">
            <v>2</v>
          </cell>
          <cell r="AP14">
            <v>240</v>
          </cell>
          <cell r="AQ14">
            <v>288</v>
          </cell>
          <cell r="AR14">
            <v>620</v>
          </cell>
          <cell r="AS14">
            <v>744</v>
          </cell>
        </row>
        <row r="15">
          <cell r="A15" t="str">
            <v>Equip1001</v>
          </cell>
          <cell r="B15" t="str">
            <v/>
          </cell>
          <cell r="C15" t="str">
            <v>Dagger</v>
          </cell>
          <cell r="D15">
            <v>1</v>
          </cell>
          <cell r="E15">
            <v>0</v>
          </cell>
          <cell r="F15">
            <v>0</v>
          </cell>
          <cell r="G15">
            <v>1</v>
          </cell>
          <cell r="H15">
            <v>1</v>
          </cell>
          <cell r="I15">
            <v>1</v>
          </cell>
          <cell r="J15">
            <v>11.1</v>
          </cell>
          <cell r="K15">
            <v>14.1</v>
          </cell>
          <cell r="L15" t="str">
            <v>유니티 랜덤</v>
          </cell>
          <cell r="M15">
            <v>0</v>
          </cell>
          <cell r="N15" t="str">
            <v/>
          </cell>
          <cell r="P15" t="str">
            <v>VillagerDagger</v>
          </cell>
          <cell r="Q15">
            <v>1</v>
          </cell>
          <cell r="R15" t="str">
            <v>Shot_VillagerDagger</v>
          </cell>
          <cell r="S15" t="str">
            <v>EquipName_VillagerDagger</v>
          </cell>
          <cell r="T15" t="str">
            <v>용사의 단검</v>
          </cell>
          <cell r="U15">
            <v>1</v>
          </cell>
          <cell r="AG15">
            <v>4.2</v>
          </cell>
          <cell r="AH15">
            <v>2</v>
          </cell>
          <cell r="AI15">
            <v>10</v>
          </cell>
          <cell r="AJ15">
            <v>4.2</v>
          </cell>
          <cell r="AK15">
            <v>6.7221510883482757E-2</v>
          </cell>
          <cell r="AL15">
            <v>25</v>
          </cell>
          <cell r="AM15">
            <v>0</v>
          </cell>
          <cell r="AN15">
            <v>3950</v>
          </cell>
          <cell r="AO15">
            <v>4850</v>
          </cell>
        </row>
        <row r="16">
          <cell r="A16" t="str">
            <v>Equip1002</v>
          </cell>
          <cell r="B16" t="str">
            <v/>
          </cell>
          <cell r="C16" t="str">
            <v>Dagger</v>
          </cell>
          <cell r="D16">
            <v>1</v>
          </cell>
          <cell r="E16">
            <v>0</v>
          </cell>
          <cell r="F16">
            <v>0</v>
          </cell>
          <cell r="G16">
            <v>2</v>
          </cell>
          <cell r="H16">
            <v>1</v>
          </cell>
          <cell r="I16">
            <v>1</v>
          </cell>
          <cell r="J16">
            <v>10.85</v>
          </cell>
          <cell r="K16">
            <v>13.5</v>
          </cell>
          <cell r="L16" t="str">
            <v>유니티 랜덤</v>
          </cell>
          <cell r="M16">
            <v>0</v>
          </cell>
          <cell r="N16" t="str">
            <v/>
          </cell>
          <cell r="P16" t="str">
            <v>StealthDagger</v>
          </cell>
          <cell r="Q16">
            <v>1</v>
          </cell>
          <cell r="R16" t="str">
            <v>Shot_StealthDagger</v>
          </cell>
          <cell r="S16" t="str">
            <v>EquipName_StealthDagger</v>
          </cell>
          <cell r="T16" t="str">
            <v>반원 단검</v>
          </cell>
          <cell r="U16">
            <v>1</v>
          </cell>
          <cell r="AG16">
            <v>3.3600000000000003</v>
          </cell>
          <cell r="AH16">
            <v>2</v>
          </cell>
          <cell r="AI16">
            <v>20</v>
          </cell>
          <cell r="AJ16">
            <v>3.3600000000000003</v>
          </cell>
          <cell r="AK16">
            <v>5.3777208706786213E-2</v>
          </cell>
          <cell r="AL16">
            <v>20</v>
          </cell>
          <cell r="AM16">
            <v>0</v>
          </cell>
          <cell r="AN16">
            <v>4050</v>
          </cell>
          <cell r="AO16">
            <v>5250</v>
          </cell>
        </row>
        <row r="17">
          <cell r="A17" t="str">
            <v>Equip1101</v>
          </cell>
          <cell r="B17" t="str">
            <v/>
          </cell>
          <cell r="C17" t="str">
            <v>Dagger</v>
          </cell>
          <cell r="D17">
            <v>1</v>
          </cell>
          <cell r="E17">
            <v>1</v>
          </cell>
          <cell r="F17">
            <v>1</v>
          </cell>
          <cell r="G17">
            <v>1</v>
          </cell>
          <cell r="H17">
            <v>1</v>
          </cell>
          <cell r="I17">
            <v>1</v>
          </cell>
          <cell r="J17">
            <v>13.35</v>
          </cell>
          <cell r="K17">
            <v>19.95</v>
          </cell>
          <cell r="L17" t="str">
            <v>유니티 랜덤</v>
          </cell>
          <cell r="M17">
            <v>0</v>
          </cell>
          <cell r="N17" t="str">
            <v/>
          </cell>
          <cell r="P17" t="str">
            <v>StylizedKnife</v>
          </cell>
          <cell r="Q17">
            <v>1</v>
          </cell>
          <cell r="R17" t="str">
            <v>Shot_StylizedKnife</v>
          </cell>
          <cell r="S17" t="str">
            <v>EquipName_StylizedKnife</v>
          </cell>
          <cell r="T17" t="str">
            <v>휘어진 단검</v>
          </cell>
          <cell r="U17">
            <v>1.4641000000000006</v>
          </cell>
          <cell r="AG17">
            <v>3.2</v>
          </cell>
          <cell r="AH17">
            <v>2</v>
          </cell>
          <cell r="AI17">
            <v>30</v>
          </cell>
          <cell r="AJ17">
            <v>3.2</v>
          </cell>
          <cell r="AK17">
            <v>5.1216389244558291E-2</v>
          </cell>
          <cell r="AL17">
            <v>30</v>
          </cell>
          <cell r="AM17">
            <v>0</v>
          </cell>
          <cell r="AN17">
            <v>11950</v>
          </cell>
          <cell r="AO17">
            <v>14450</v>
          </cell>
        </row>
        <row r="18">
          <cell r="A18" t="str">
            <v>Equip1102</v>
          </cell>
          <cell r="B18" t="str">
            <v/>
          </cell>
          <cell r="C18" t="str">
            <v>Dagger</v>
          </cell>
          <cell r="D18">
            <v>1</v>
          </cell>
          <cell r="E18">
            <v>1</v>
          </cell>
          <cell r="F18">
            <v>1</v>
          </cell>
          <cell r="G18">
            <v>2</v>
          </cell>
          <cell r="H18">
            <v>1</v>
          </cell>
          <cell r="I18">
            <v>1</v>
          </cell>
          <cell r="J18">
            <v>12.93</v>
          </cell>
          <cell r="K18">
            <v>19.39</v>
          </cell>
          <cell r="L18" t="str">
            <v>유니티 랜덤</v>
          </cell>
          <cell r="M18">
            <v>0</v>
          </cell>
          <cell r="N18" t="str">
            <v/>
          </cell>
          <cell r="P18" t="str">
            <v>FourMaker59</v>
          </cell>
          <cell r="Q18">
            <v>1</v>
          </cell>
          <cell r="R18" t="str">
            <v>Shot_FourMaker59</v>
          </cell>
          <cell r="S18" t="str">
            <v>EquipName_FourMaker59</v>
          </cell>
          <cell r="T18" t="str">
            <v>그림자 단검</v>
          </cell>
          <cell r="U18">
            <v>1.4641000000000006</v>
          </cell>
          <cell r="AG18">
            <v>2.5600000000000005</v>
          </cell>
          <cell r="AH18">
            <v>2</v>
          </cell>
          <cell r="AI18">
            <v>40</v>
          </cell>
          <cell r="AJ18">
            <v>2.5600000000000005</v>
          </cell>
          <cell r="AK18">
            <v>4.097311139564664E-2</v>
          </cell>
          <cell r="AL18">
            <v>24</v>
          </cell>
          <cell r="AM18">
            <v>0</v>
          </cell>
          <cell r="AN18">
            <v>12050</v>
          </cell>
          <cell r="AO18">
            <v>14850</v>
          </cell>
        </row>
        <row r="19">
          <cell r="A19" t="str">
            <v>Equip1201</v>
          </cell>
          <cell r="B19" t="str">
            <v/>
          </cell>
          <cell r="C19" t="str">
            <v>Dagger</v>
          </cell>
          <cell r="D19">
            <v>1</v>
          </cell>
          <cell r="E19">
            <v>2</v>
          </cell>
          <cell r="F19">
            <v>2</v>
          </cell>
          <cell r="G19">
            <v>1</v>
          </cell>
          <cell r="H19">
            <v>1</v>
          </cell>
          <cell r="I19">
            <v>2</v>
          </cell>
          <cell r="J19">
            <v>21.64</v>
          </cell>
          <cell r="K19">
            <v>33.299999999999997</v>
          </cell>
          <cell r="L19" t="str">
            <v>유니티 랜덤</v>
          </cell>
          <cell r="M19">
            <v>0</v>
          </cell>
          <cell r="N19" t="str">
            <v/>
          </cell>
          <cell r="P19" t="str">
            <v>LowWeaponsDagger</v>
          </cell>
          <cell r="Q19">
            <v>1</v>
          </cell>
          <cell r="R19" t="str">
            <v>Shot_LowWeaponsDagger</v>
          </cell>
          <cell r="S19" t="str">
            <v>EquipName_LowWeaponsDagger</v>
          </cell>
          <cell r="T19" t="str">
            <v>사파이어 대거</v>
          </cell>
          <cell r="U19">
            <v>2.5937424601000023</v>
          </cell>
          <cell r="AG19">
            <v>1.5</v>
          </cell>
          <cell r="AH19">
            <v>3</v>
          </cell>
          <cell r="AI19">
            <v>30</v>
          </cell>
          <cell r="AJ19">
            <v>1.5</v>
          </cell>
          <cell r="AK19">
            <v>2.4007682458386699E-2</v>
          </cell>
          <cell r="AL19">
            <v>10</v>
          </cell>
          <cell r="AM19">
            <v>0</v>
          </cell>
          <cell r="AN19">
            <v>35950</v>
          </cell>
          <cell r="AO19">
            <v>43250</v>
          </cell>
          <cell r="AP19">
            <v>5</v>
          </cell>
          <cell r="AQ19">
            <v>7</v>
          </cell>
        </row>
        <row r="20">
          <cell r="A20" t="str">
            <v>Equip1202</v>
          </cell>
          <cell r="B20" t="str">
            <v/>
          </cell>
          <cell r="C20" t="str">
            <v>Dagger</v>
          </cell>
          <cell r="D20">
            <v>1</v>
          </cell>
          <cell r="E20">
            <v>2</v>
          </cell>
          <cell r="F20">
            <v>2</v>
          </cell>
          <cell r="G20">
            <v>2</v>
          </cell>
          <cell r="H20">
            <v>1</v>
          </cell>
          <cell r="I20">
            <v>2</v>
          </cell>
          <cell r="J20">
            <v>20.93</v>
          </cell>
          <cell r="K20">
            <v>32.58</v>
          </cell>
          <cell r="L20" t="str">
            <v>유니티 랜덤</v>
          </cell>
          <cell r="M20">
            <v>0</v>
          </cell>
          <cell r="N20" t="str">
            <v/>
          </cell>
          <cell r="P20" t="str">
            <v>FourMaker31</v>
          </cell>
          <cell r="Q20">
            <v>1</v>
          </cell>
          <cell r="R20" t="str">
            <v>Shot_FourMaker31</v>
          </cell>
          <cell r="S20" t="str">
            <v>EquipName_FourMaker31</v>
          </cell>
          <cell r="T20" t="str">
            <v>푸른 줄무늬 단검</v>
          </cell>
          <cell r="U20">
            <v>2.5937424601000023</v>
          </cell>
          <cell r="AG20">
            <v>1.2000000000000002</v>
          </cell>
          <cell r="AH20">
            <v>3</v>
          </cell>
          <cell r="AI20">
            <v>40</v>
          </cell>
          <cell r="AJ20">
            <v>0</v>
          </cell>
          <cell r="AK20">
            <v>0</v>
          </cell>
          <cell r="AL20">
            <v>8</v>
          </cell>
          <cell r="AM20">
            <v>0</v>
          </cell>
          <cell r="AN20">
            <v>36050</v>
          </cell>
          <cell r="AO20">
            <v>43650</v>
          </cell>
          <cell r="AP20">
            <v>6</v>
          </cell>
          <cell r="AQ20">
            <v>8</v>
          </cell>
        </row>
        <row r="21">
          <cell r="A21" t="str">
            <v>Equip1301</v>
          </cell>
          <cell r="B21" t="str">
            <v/>
          </cell>
          <cell r="C21" t="str">
            <v>Dagger</v>
          </cell>
          <cell r="D21">
            <v>1</v>
          </cell>
          <cell r="E21">
            <v>3</v>
          </cell>
          <cell r="F21">
            <v>3</v>
          </cell>
          <cell r="G21">
            <v>1</v>
          </cell>
          <cell r="H21">
            <v>1</v>
          </cell>
          <cell r="I21">
            <v>2</v>
          </cell>
          <cell r="J21">
            <v>49.66</v>
          </cell>
          <cell r="K21">
            <v>75.319999999999993</v>
          </cell>
          <cell r="L21" t="str">
            <v>유니티 랜덤</v>
          </cell>
          <cell r="M21">
            <v>0</v>
          </cell>
          <cell r="N21" t="str">
            <v/>
          </cell>
          <cell r="P21" t="str">
            <v>FourMaker84</v>
          </cell>
          <cell r="Q21">
            <v>1</v>
          </cell>
          <cell r="R21" t="str">
            <v>Shot_FourMaker84</v>
          </cell>
          <cell r="S21" t="str">
            <v>EquipName_FourMaker84</v>
          </cell>
          <cell r="T21" t="str">
            <v>위장용 세검</v>
          </cell>
          <cell r="U21">
            <v>6.1159090448414624</v>
          </cell>
          <cell r="AG21">
            <v>0.6</v>
          </cell>
          <cell r="AH21">
            <v>5</v>
          </cell>
          <cell r="AI21">
            <v>10</v>
          </cell>
          <cell r="AJ21">
            <v>0</v>
          </cell>
          <cell r="AK21">
            <v>0</v>
          </cell>
          <cell r="AL21">
            <v>4.5</v>
          </cell>
          <cell r="AM21">
            <v>0</v>
          </cell>
          <cell r="AP21">
            <v>15</v>
          </cell>
          <cell r="AQ21">
            <v>18</v>
          </cell>
        </row>
        <row r="22">
          <cell r="A22" t="str">
            <v>Equip1302</v>
          </cell>
          <cell r="B22" t="str">
            <v/>
          </cell>
          <cell r="C22" t="str">
            <v>Dagger</v>
          </cell>
          <cell r="D22">
            <v>1</v>
          </cell>
          <cell r="E22">
            <v>3</v>
          </cell>
          <cell r="F22">
            <v>3</v>
          </cell>
          <cell r="G22">
            <v>2</v>
          </cell>
          <cell r="H22">
            <v>1</v>
          </cell>
          <cell r="I22">
            <v>2</v>
          </cell>
          <cell r="J22">
            <v>44.21</v>
          </cell>
          <cell r="K22">
            <v>79.14</v>
          </cell>
          <cell r="L22" t="str">
            <v>유니티 랜덤</v>
          </cell>
          <cell r="M22">
            <v>0</v>
          </cell>
          <cell r="N22" t="str">
            <v/>
          </cell>
          <cell r="P22" t="str">
            <v>FourMaker83</v>
          </cell>
          <cell r="Q22">
            <v>1</v>
          </cell>
          <cell r="R22" t="str">
            <v>Shot_FourMaker83</v>
          </cell>
          <cell r="S22" t="str">
            <v>EquipName_FourMaker83</v>
          </cell>
          <cell r="T22" t="str">
            <v>흑진주 단검</v>
          </cell>
          <cell r="U22">
            <v>6.1159090448414624</v>
          </cell>
          <cell r="AG22">
            <v>0.48</v>
          </cell>
          <cell r="AH22">
            <v>6</v>
          </cell>
          <cell r="AI22">
            <v>10</v>
          </cell>
          <cell r="AJ22">
            <v>0</v>
          </cell>
          <cell r="AK22">
            <v>0</v>
          </cell>
          <cell r="AL22">
            <v>3.6</v>
          </cell>
          <cell r="AM22">
            <v>0</v>
          </cell>
          <cell r="AP22">
            <v>18</v>
          </cell>
          <cell r="AQ22">
            <v>21</v>
          </cell>
        </row>
        <row r="23">
          <cell r="A23" t="str">
            <v>Equip1401</v>
          </cell>
          <cell r="B23" t="str">
            <v/>
          </cell>
          <cell r="C23" t="str">
            <v>Dagger</v>
          </cell>
          <cell r="D23">
            <v>1</v>
          </cell>
          <cell r="E23">
            <v>4</v>
          </cell>
          <cell r="F23">
            <v>4</v>
          </cell>
          <cell r="G23">
            <v>1</v>
          </cell>
          <cell r="H23">
            <v>1</v>
          </cell>
          <cell r="I23">
            <v>3</v>
          </cell>
          <cell r="J23">
            <v>128.83000000000001</v>
          </cell>
          <cell r="K23">
            <v>176.03</v>
          </cell>
          <cell r="L23" t="str">
            <v>리니어</v>
          </cell>
          <cell r="M23">
            <v>3</v>
          </cell>
          <cell r="N23">
            <v>-20</v>
          </cell>
          <cell r="P23" t="str">
            <v>FourMaker97</v>
          </cell>
          <cell r="Q23">
            <v>1</v>
          </cell>
          <cell r="R23" t="str">
            <v>Shot_FourMaker97</v>
          </cell>
          <cell r="S23" t="str">
            <v>EquipName_FourMaker97</v>
          </cell>
          <cell r="T23" t="str">
            <v>왕실 호위단 단검</v>
          </cell>
          <cell r="U23">
            <v>14.420993610649951</v>
          </cell>
          <cell r="AG23">
            <v>1</v>
          </cell>
          <cell r="AH23">
            <v>6</v>
          </cell>
          <cell r="AI23">
            <v>30</v>
          </cell>
          <cell r="AJ23">
            <v>0</v>
          </cell>
          <cell r="AK23">
            <v>0</v>
          </cell>
          <cell r="AL23">
            <v>1</v>
          </cell>
          <cell r="AM23">
            <v>0</v>
          </cell>
          <cell r="AP23">
            <v>50</v>
          </cell>
          <cell r="AQ23">
            <v>60</v>
          </cell>
          <cell r="AR23">
            <v>80</v>
          </cell>
          <cell r="AS23">
            <v>96</v>
          </cell>
        </row>
        <row r="24">
          <cell r="A24" t="str">
            <v>Equip1402</v>
          </cell>
          <cell r="B24" t="str">
            <v/>
          </cell>
          <cell r="C24" t="str">
            <v>Dagger</v>
          </cell>
          <cell r="D24">
            <v>1</v>
          </cell>
          <cell r="E24">
            <v>4</v>
          </cell>
          <cell r="F24">
            <v>4</v>
          </cell>
          <cell r="G24">
            <v>2</v>
          </cell>
          <cell r="H24">
            <v>1</v>
          </cell>
          <cell r="I24">
            <v>3</v>
          </cell>
          <cell r="J24">
            <v>113.52</v>
          </cell>
          <cell r="K24">
            <v>184.96</v>
          </cell>
          <cell r="L24" t="str">
            <v>리니어</v>
          </cell>
          <cell r="M24">
            <v>3</v>
          </cell>
          <cell r="N24">
            <v>-20</v>
          </cell>
          <cell r="P24" t="str">
            <v>FourMaker94</v>
          </cell>
          <cell r="Q24">
            <v>1</v>
          </cell>
          <cell r="R24" t="str">
            <v>Shot_FourMaker94</v>
          </cell>
          <cell r="S24" t="str">
            <v>EquipName_FourMaker94</v>
          </cell>
          <cell r="T24" t="str">
            <v>나선형 단검</v>
          </cell>
          <cell r="U24">
            <v>14.420993610649951</v>
          </cell>
          <cell r="AG24">
            <v>0.8</v>
          </cell>
          <cell r="AH24">
            <v>7</v>
          </cell>
          <cell r="AI24">
            <v>10</v>
          </cell>
          <cell r="AJ24">
            <v>0</v>
          </cell>
          <cell r="AK24">
            <v>0</v>
          </cell>
          <cell r="AL24">
            <v>0.8</v>
          </cell>
          <cell r="AM24">
            <v>0</v>
          </cell>
          <cell r="AP24">
            <v>51</v>
          </cell>
          <cell r="AQ24">
            <v>61</v>
          </cell>
          <cell r="AR24">
            <v>88</v>
          </cell>
          <cell r="AS24">
            <v>105</v>
          </cell>
        </row>
        <row r="25">
          <cell r="A25" t="str">
            <v>Equip1403</v>
          </cell>
          <cell r="B25" t="str">
            <v/>
          </cell>
          <cell r="C25" t="str">
            <v>Dagger</v>
          </cell>
          <cell r="D25">
            <v>1</v>
          </cell>
          <cell r="E25">
            <v>4</v>
          </cell>
          <cell r="F25">
            <v>5</v>
          </cell>
          <cell r="G25">
            <v>3</v>
          </cell>
          <cell r="H25">
            <v>1</v>
          </cell>
          <cell r="I25">
            <v>3</v>
          </cell>
          <cell r="J25">
            <v>157.76</v>
          </cell>
          <cell r="K25">
            <v>215.56</v>
          </cell>
          <cell r="L25" t="str">
            <v>리니어</v>
          </cell>
          <cell r="M25">
            <v>3</v>
          </cell>
          <cell r="N25">
            <v>-10</v>
          </cell>
          <cell r="P25" t="str">
            <v>FourMaker129</v>
          </cell>
          <cell r="Q25">
            <v>1</v>
          </cell>
          <cell r="R25" t="str">
            <v>Shot_FourMaker129</v>
          </cell>
          <cell r="S25" t="str">
            <v>EquipName_FourMaker129</v>
          </cell>
          <cell r="T25" t="str">
            <v>붉은 꼬리 단검</v>
          </cell>
          <cell r="U25">
            <v>19.023558478220203</v>
          </cell>
          <cell r="AG25">
            <v>0.33</v>
          </cell>
          <cell r="AH25">
            <v>14</v>
          </cell>
          <cell r="AI25">
            <v>10</v>
          </cell>
          <cell r="AJ25">
            <v>0</v>
          </cell>
          <cell r="AK25">
            <v>0</v>
          </cell>
          <cell r="AL25">
            <v>0.2</v>
          </cell>
          <cell r="AM25">
            <v>1</v>
          </cell>
          <cell r="AP25">
            <v>100</v>
          </cell>
          <cell r="AQ25">
            <v>120</v>
          </cell>
          <cell r="AR25">
            <v>195</v>
          </cell>
          <cell r="AS25">
            <v>234</v>
          </cell>
        </row>
        <row r="26">
          <cell r="A26" t="str">
            <v>Equip1404</v>
          </cell>
          <cell r="B26" t="str">
            <v/>
          </cell>
          <cell r="C26" t="str">
            <v>Dagger</v>
          </cell>
          <cell r="D26">
            <v>1</v>
          </cell>
          <cell r="E26">
            <v>4</v>
          </cell>
          <cell r="F26">
            <v>5</v>
          </cell>
          <cell r="G26">
            <v>4</v>
          </cell>
          <cell r="H26">
            <v>1</v>
          </cell>
          <cell r="I26">
            <v>3</v>
          </cell>
          <cell r="J26">
            <v>139.02000000000001</v>
          </cell>
          <cell r="K26">
            <v>226.49</v>
          </cell>
          <cell r="L26" t="str">
            <v>리니어</v>
          </cell>
          <cell r="M26">
            <v>3</v>
          </cell>
          <cell r="N26">
            <v>-10</v>
          </cell>
          <cell r="P26" t="str">
            <v>FourMaker75</v>
          </cell>
          <cell r="Q26">
            <v>1</v>
          </cell>
          <cell r="R26" t="str">
            <v>Shot_FourMaker75</v>
          </cell>
          <cell r="S26" t="str">
            <v>EquipName_FourMaker75</v>
          </cell>
          <cell r="T26" t="str">
            <v>몬스터 박제 단검</v>
          </cell>
          <cell r="U26">
            <v>19.023558478220203</v>
          </cell>
          <cell r="AG26">
            <v>0.26400000000000001</v>
          </cell>
          <cell r="AH26">
            <v>15</v>
          </cell>
          <cell r="AI26">
            <v>10</v>
          </cell>
          <cell r="AJ26">
            <v>0</v>
          </cell>
          <cell r="AK26">
            <v>0</v>
          </cell>
          <cell r="AL26">
            <v>0.16000000000000003</v>
          </cell>
          <cell r="AM26">
            <v>1</v>
          </cell>
          <cell r="AP26">
            <v>110</v>
          </cell>
          <cell r="AQ26">
            <v>132</v>
          </cell>
          <cell r="AR26">
            <v>201</v>
          </cell>
          <cell r="AS26">
            <v>241</v>
          </cell>
        </row>
        <row r="27">
          <cell r="A27" t="str">
            <v>Equip1405</v>
          </cell>
          <cell r="B27" t="str">
            <v/>
          </cell>
          <cell r="C27" t="str">
            <v>Dagger</v>
          </cell>
          <cell r="D27">
            <v>1</v>
          </cell>
          <cell r="E27">
            <v>4</v>
          </cell>
          <cell r="F27">
            <v>6</v>
          </cell>
          <cell r="G27">
            <v>5</v>
          </cell>
          <cell r="H27">
            <v>1</v>
          </cell>
          <cell r="I27">
            <v>3</v>
          </cell>
          <cell r="J27">
            <v>193.2</v>
          </cell>
          <cell r="K27">
            <v>263.97000000000003</v>
          </cell>
          <cell r="L27" t="str">
            <v>리니어</v>
          </cell>
          <cell r="M27">
            <v>3</v>
          </cell>
          <cell r="N27">
            <v>-5</v>
          </cell>
          <cell r="P27" t="str">
            <v>FourMaker22</v>
          </cell>
          <cell r="Q27">
            <v>1</v>
          </cell>
          <cell r="R27" t="str">
            <v>Shot_FourMaker22</v>
          </cell>
          <cell r="S27" t="str">
            <v>EquipName_FourMaker22</v>
          </cell>
          <cell r="T27" t="str">
            <v>늑대의 신이 깃든 단검</v>
          </cell>
          <cell r="U27">
            <v>25.095065357147273</v>
          </cell>
          <cell r="AG27">
            <v>0.11</v>
          </cell>
          <cell r="AH27">
            <v>21</v>
          </cell>
          <cell r="AI27">
            <v>10</v>
          </cell>
          <cell r="AJ27">
            <v>0</v>
          </cell>
          <cell r="AK27">
            <v>0</v>
          </cell>
          <cell r="AL27">
            <v>0.04</v>
          </cell>
          <cell r="AM27">
            <v>2</v>
          </cell>
          <cell r="AP27">
            <v>240</v>
          </cell>
          <cell r="AQ27">
            <v>288</v>
          </cell>
          <cell r="AR27">
            <v>620</v>
          </cell>
          <cell r="AS27">
            <v>744</v>
          </cell>
        </row>
        <row r="28">
          <cell r="A28" t="str">
            <v>Equip2001</v>
          </cell>
          <cell r="B28" t="str">
            <v/>
          </cell>
          <cell r="C28" t="str">
            <v>Bow</v>
          </cell>
          <cell r="D28">
            <v>2</v>
          </cell>
          <cell r="E28">
            <v>0</v>
          </cell>
          <cell r="F28">
            <v>0</v>
          </cell>
          <cell r="G28">
            <v>1</v>
          </cell>
          <cell r="H28">
            <v>0</v>
          </cell>
          <cell r="I28">
            <v>1</v>
          </cell>
          <cell r="J28">
            <v>11.1</v>
          </cell>
          <cell r="K28">
            <v>14.1</v>
          </cell>
          <cell r="L28" t="str">
            <v>유니티 랜덤</v>
          </cell>
          <cell r="M28">
            <v>0</v>
          </cell>
          <cell r="N28" t="str">
            <v/>
          </cell>
          <cell r="P28" t="str">
            <v>JimHdBow7</v>
          </cell>
          <cell r="Q28">
            <v>1</v>
          </cell>
          <cell r="R28" t="str">
            <v>Shot_JimHdBow7</v>
          </cell>
          <cell r="S28" t="str">
            <v>EquipName_JimHdBow7</v>
          </cell>
          <cell r="T28" t="str">
            <v>유목민의 가보</v>
          </cell>
          <cell r="U28">
            <v>1</v>
          </cell>
          <cell r="AG28">
            <v>4.2</v>
          </cell>
          <cell r="AH28">
            <v>2</v>
          </cell>
          <cell r="AI28">
            <v>10</v>
          </cell>
          <cell r="AJ28">
            <v>4.2</v>
          </cell>
          <cell r="AK28">
            <v>6.7221510883482757E-2</v>
          </cell>
          <cell r="AL28">
            <v>25</v>
          </cell>
          <cell r="AM28">
            <v>0</v>
          </cell>
          <cell r="AN28">
            <v>3950</v>
          </cell>
          <cell r="AO28">
            <v>4850</v>
          </cell>
        </row>
        <row r="29">
          <cell r="A29" t="str">
            <v>Equip2002</v>
          </cell>
          <cell r="B29" t="str">
            <v/>
          </cell>
          <cell r="C29" t="str">
            <v>Bow</v>
          </cell>
          <cell r="D29">
            <v>2</v>
          </cell>
          <cell r="E29">
            <v>0</v>
          </cell>
          <cell r="F29">
            <v>0</v>
          </cell>
          <cell r="G29">
            <v>2</v>
          </cell>
          <cell r="H29">
            <v>0</v>
          </cell>
          <cell r="I29">
            <v>1</v>
          </cell>
          <cell r="J29">
            <v>10.85</v>
          </cell>
          <cell r="K29">
            <v>13.5</v>
          </cell>
          <cell r="L29" t="str">
            <v>유니티 랜덤</v>
          </cell>
          <cell r="M29">
            <v>0</v>
          </cell>
          <cell r="N29" t="str">
            <v/>
          </cell>
          <cell r="P29" t="str">
            <v>MyfgBowTen</v>
          </cell>
          <cell r="Q29">
            <v>1</v>
          </cell>
          <cell r="R29" t="str">
            <v>Shot_MyfgBowTen</v>
          </cell>
          <cell r="S29" t="str">
            <v>EquipName_MyfgBowTen</v>
          </cell>
          <cell r="T29" t="str">
            <v>블레이드 보우</v>
          </cell>
          <cell r="U29">
            <v>1</v>
          </cell>
          <cell r="AG29">
            <v>3.3600000000000003</v>
          </cell>
          <cell r="AH29">
            <v>2</v>
          </cell>
          <cell r="AI29">
            <v>20</v>
          </cell>
          <cell r="AJ29">
            <v>3.3600000000000003</v>
          </cell>
          <cell r="AK29">
            <v>5.3777208706786213E-2</v>
          </cell>
          <cell r="AL29">
            <v>20</v>
          </cell>
          <cell r="AM29">
            <v>0</v>
          </cell>
          <cell r="AN29">
            <v>4050</v>
          </cell>
          <cell r="AO29">
            <v>5250</v>
          </cell>
        </row>
        <row r="30">
          <cell r="A30" t="str">
            <v>Equip2101</v>
          </cell>
          <cell r="B30" t="str">
            <v/>
          </cell>
          <cell r="C30" t="str">
            <v>Bow</v>
          </cell>
          <cell r="D30">
            <v>2</v>
          </cell>
          <cell r="E30">
            <v>1</v>
          </cell>
          <cell r="F30">
            <v>1</v>
          </cell>
          <cell r="G30">
            <v>1</v>
          </cell>
          <cell r="H30">
            <v>0</v>
          </cell>
          <cell r="I30">
            <v>1</v>
          </cell>
          <cell r="J30">
            <v>13.35</v>
          </cell>
          <cell r="K30">
            <v>19.95</v>
          </cell>
          <cell r="L30" t="str">
            <v>유니티 랜덤</v>
          </cell>
          <cell r="M30">
            <v>0</v>
          </cell>
          <cell r="N30" t="str">
            <v/>
          </cell>
          <cell r="P30" t="str">
            <v>GoldenBow5</v>
          </cell>
          <cell r="Q30">
            <v>1</v>
          </cell>
          <cell r="R30" t="str">
            <v>Shot_GoldenBow5</v>
          </cell>
          <cell r="S30" t="str">
            <v>EquipName_GoldenBow5</v>
          </cell>
          <cell r="T30" t="str">
            <v>결사대의 활</v>
          </cell>
          <cell r="U30">
            <v>1.4641000000000006</v>
          </cell>
          <cell r="AG30">
            <v>3.2</v>
          </cell>
          <cell r="AH30">
            <v>3</v>
          </cell>
          <cell r="AI30">
            <v>10</v>
          </cell>
          <cell r="AJ30">
            <v>3.2</v>
          </cell>
          <cell r="AK30">
            <v>5.1216389244558291E-2</v>
          </cell>
          <cell r="AL30">
            <v>30</v>
          </cell>
          <cell r="AM30">
            <v>0</v>
          </cell>
          <cell r="AN30">
            <v>11950</v>
          </cell>
          <cell r="AO30">
            <v>14450</v>
          </cell>
        </row>
        <row r="31">
          <cell r="A31" t="str">
            <v>Equip2102</v>
          </cell>
          <cell r="B31" t="str">
            <v/>
          </cell>
          <cell r="C31" t="str">
            <v>Bow</v>
          </cell>
          <cell r="D31">
            <v>2</v>
          </cell>
          <cell r="E31">
            <v>1</v>
          </cell>
          <cell r="F31">
            <v>1</v>
          </cell>
          <cell r="G31">
            <v>2</v>
          </cell>
          <cell r="H31">
            <v>0</v>
          </cell>
          <cell r="I31">
            <v>1</v>
          </cell>
          <cell r="J31">
            <v>12.93</v>
          </cell>
          <cell r="K31">
            <v>19.39</v>
          </cell>
          <cell r="L31" t="str">
            <v>유니티 랜덤</v>
          </cell>
          <cell r="M31">
            <v>0</v>
          </cell>
          <cell r="N31" t="str">
            <v/>
          </cell>
          <cell r="P31" t="str">
            <v>JimHdBow11</v>
          </cell>
          <cell r="Q31">
            <v>1</v>
          </cell>
          <cell r="R31" t="str">
            <v>Shot_JimHdBow11</v>
          </cell>
          <cell r="S31" t="str">
            <v>EquipName_JimHdBow11</v>
          </cell>
          <cell r="T31" t="str">
            <v>몬스터 세포 조직 활</v>
          </cell>
          <cell r="U31">
            <v>1.4641000000000006</v>
          </cell>
          <cell r="AG31">
            <v>2.5600000000000005</v>
          </cell>
          <cell r="AH31">
            <v>3</v>
          </cell>
          <cell r="AI31">
            <v>20</v>
          </cell>
          <cell r="AJ31">
            <v>2.5600000000000005</v>
          </cell>
          <cell r="AK31">
            <v>4.097311139564664E-2</v>
          </cell>
          <cell r="AL31">
            <v>24</v>
          </cell>
          <cell r="AM31">
            <v>0</v>
          </cell>
          <cell r="AN31">
            <v>12050</v>
          </cell>
          <cell r="AO31">
            <v>14850</v>
          </cell>
        </row>
        <row r="32">
          <cell r="A32" t="str">
            <v>Equip2201</v>
          </cell>
          <cell r="B32" t="str">
            <v/>
          </cell>
          <cell r="C32" t="str">
            <v>Bow</v>
          </cell>
          <cell r="D32">
            <v>2</v>
          </cell>
          <cell r="E32">
            <v>2</v>
          </cell>
          <cell r="F32">
            <v>2</v>
          </cell>
          <cell r="G32">
            <v>1</v>
          </cell>
          <cell r="H32">
            <v>0</v>
          </cell>
          <cell r="I32">
            <v>2</v>
          </cell>
          <cell r="J32">
            <v>21.64</v>
          </cell>
          <cell r="K32">
            <v>33.299999999999997</v>
          </cell>
          <cell r="L32" t="str">
            <v>유니티 랜덤</v>
          </cell>
          <cell r="M32">
            <v>0</v>
          </cell>
          <cell r="N32" t="str">
            <v/>
          </cell>
          <cell r="P32" t="str">
            <v>ArmorySet43</v>
          </cell>
          <cell r="Q32">
            <v>1</v>
          </cell>
          <cell r="R32" t="str">
            <v>Shot_ArmorySet43</v>
          </cell>
          <cell r="S32" t="str">
            <v>EquipName_ArmorySet43</v>
          </cell>
          <cell r="T32" t="str">
            <v>이중 날개 활</v>
          </cell>
          <cell r="U32">
            <v>2.5937424601000023</v>
          </cell>
          <cell r="AG32">
            <v>1.5</v>
          </cell>
          <cell r="AH32">
            <v>4</v>
          </cell>
          <cell r="AI32">
            <v>10</v>
          </cell>
          <cell r="AJ32">
            <v>0</v>
          </cell>
          <cell r="AK32">
            <v>0</v>
          </cell>
          <cell r="AL32">
            <v>10</v>
          </cell>
          <cell r="AM32">
            <v>0</v>
          </cell>
          <cell r="AN32">
            <v>35950</v>
          </cell>
          <cell r="AO32">
            <v>43250</v>
          </cell>
          <cell r="AP32">
            <v>5</v>
          </cell>
          <cell r="AQ32">
            <v>7</v>
          </cell>
        </row>
        <row r="33">
          <cell r="A33" t="str">
            <v>Equip2202</v>
          </cell>
          <cell r="B33" t="str">
            <v/>
          </cell>
          <cell r="C33" t="str">
            <v>Bow</v>
          </cell>
          <cell r="D33">
            <v>2</v>
          </cell>
          <cell r="E33">
            <v>2</v>
          </cell>
          <cell r="F33">
            <v>2</v>
          </cell>
          <cell r="G33">
            <v>2</v>
          </cell>
          <cell r="H33">
            <v>0</v>
          </cell>
          <cell r="I33">
            <v>2</v>
          </cell>
          <cell r="J33">
            <v>20.93</v>
          </cell>
          <cell r="K33">
            <v>32.58</v>
          </cell>
          <cell r="L33" t="str">
            <v>유니티 랜덤</v>
          </cell>
          <cell r="M33">
            <v>0</v>
          </cell>
          <cell r="N33" t="str">
            <v/>
          </cell>
          <cell r="P33" t="str">
            <v>GoldenBow2</v>
          </cell>
          <cell r="Q33">
            <v>1</v>
          </cell>
          <cell r="R33" t="str">
            <v>Shot_GoldenBow2</v>
          </cell>
          <cell r="S33" t="str">
            <v>EquipName_GoldenBow2</v>
          </cell>
          <cell r="T33" t="str">
            <v>용사의 숏보우</v>
          </cell>
          <cell r="U33">
            <v>2.5937424601000023</v>
          </cell>
          <cell r="AG33">
            <v>1.2000000000000002</v>
          </cell>
          <cell r="AH33">
            <v>4</v>
          </cell>
          <cell r="AI33">
            <v>30</v>
          </cell>
          <cell r="AJ33">
            <v>0</v>
          </cell>
          <cell r="AK33">
            <v>0</v>
          </cell>
          <cell r="AL33">
            <v>8</v>
          </cell>
          <cell r="AM33">
            <v>0</v>
          </cell>
          <cell r="AN33">
            <v>36050</v>
          </cell>
          <cell r="AO33">
            <v>43650</v>
          </cell>
          <cell r="AP33">
            <v>6</v>
          </cell>
          <cell r="AQ33">
            <v>8</v>
          </cell>
        </row>
        <row r="34">
          <cell r="A34" t="str">
            <v>Equip2301</v>
          </cell>
          <cell r="B34" t="str">
            <v/>
          </cell>
          <cell r="C34" t="str">
            <v>Bow</v>
          </cell>
          <cell r="D34">
            <v>2</v>
          </cell>
          <cell r="E34">
            <v>3</v>
          </cell>
          <cell r="F34">
            <v>3</v>
          </cell>
          <cell r="G34">
            <v>1</v>
          </cell>
          <cell r="H34">
            <v>0</v>
          </cell>
          <cell r="I34">
            <v>2</v>
          </cell>
          <cell r="J34">
            <v>49.66</v>
          </cell>
          <cell r="K34">
            <v>75.319999999999993</v>
          </cell>
          <cell r="L34" t="str">
            <v>유니티 랜덤</v>
          </cell>
          <cell r="M34">
            <v>0</v>
          </cell>
          <cell r="N34" t="str">
            <v/>
          </cell>
          <cell r="P34" t="str">
            <v>JimHdBow6</v>
          </cell>
          <cell r="Q34">
            <v>1</v>
          </cell>
          <cell r="R34" t="str">
            <v>Shot_JimHdBow6</v>
          </cell>
          <cell r="S34" t="str">
            <v>EquipName_JimHdBow6</v>
          </cell>
          <cell r="T34" t="str">
            <v>뿔과 뼈로 만든 활</v>
          </cell>
          <cell r="U34">
            <v>6.1159090448414624</v>
          </cell>
          <cell r="AG34">
            <v>0.6</v>
          </cell>
          <cell r="AH34">
            <v>6</v>
          </cell>
          <cell r="AI34">
            <v>10</v>
          </cell>
          <cell r="AJ34">
            <v>0</v>
          </cell>
          <cell r="AK34">
            <v>0</v>
          </cell>
          <cell r="AL34">
            <v>4.5</v>
          </cell>
          <cell r="AM34">
            <v>0</v>
          </cell>
          <cell r="AP34">
            <v>15</v>
          </cell>
          <cell r="AQ34">
            <v>18</v>
          </cell>
        </row>
        <row r="35">
          <cell r="A35" t="str">
            <v>Equip2302</v>
          </cell>
          <cell r="B35" t="str">
            <v/>
          </cell>
          <cell r="C35" t="str">
            <v>Bow</v>
          </cell>
          <cell r="D35">
            <v>2</v>
          </cell>
          <cell r="E35">
            <v>3</v>
          </cell>
          <cell r="F35">
            <v>3</v>
          </cell>
          <cell r="G35">
            <v>2</v>
          </cell>
          <cell r="H35">
            <v>0</v>
          </cell>
          <cell r="I35">
            <v>2</v>
          </cell>
          <cell r="J35">
            <v>44.21</v>
          </cell>
          <cell r="K35">
            <v>79.14</v>
          </cell>
          <cell r="L35" t="str">
            <v>유니티 랜덤</v>
          </cell>
          <cell r="M35">
            <v>0</v>
          </cell>
          <cell r="N35" t="str">
            <v/>
          </cell>
          <cell r="P35" t="str">
            <v>FantasySetBow1</v>
          </cell>
          <cell r="Q35">
            <v>1</v>
          </cell>
          <cell r="R35" t="str">
            <v>Shot_FantasySetBow1</v>
          </cell>
          <cell r="S35" t="str">
            <v>EquipName_FantasySetBow1</v>
          </cell>
          <cell r="T35" t="str">
            <v>회전 강철 활</v>
          </cell>
          <cell r="U35">
            <v>6.1159090448414624</v>
          </cell>
          <cell r="AG35">
            <v>0.48</v>
          </cell>
          <cell r="AH35">
            <v>7</v>
          </cell>
          <cell r="AI35">
            <v>10</v>
          </cell>
          <cell r="AJ35">
            <v>0</v>
          </cell>
          <cell r="AK35">
            <v>0</v>
          </cell>
          <cell r="AL35">
            <v>3.6</v>
          </cell>
          <cell r="AM35">
            <v>0</v>
          </cell>
          <cell r="AP35">
            <v>18</v>
          </cell>
          <cell r="AQ35">
            <v>21</v>
          </cell>
        </row>
        <row r="36">
          <cell r="A36" t="str">
            <v>Equip2401</v>
          </cell>
          <cell r="B36" t="str">
            <v/>
          </cell>
          <cell r="C36" t="str">
            <v>Bow</v>
          </cell>
          <cell r="D36">
            <v>2</v>
          </cell>
          <cell r="E36">
            <v>4</v>
          </cell>
          <cell r="F36">
            <v>4</v>
          </cell>
          <cell r="G36">
            <v>1</v>
          </cell>
          <cell r="H36">
            <v>0</v>
          </cell>
          <cell r="I36">
            <v>3</v>
          </cell>
          <cell r="J36">
            <v>128.83000000000001</v>
          </cell>
          <cell r="K36">
            <v>176.03</v>
          </cell>
          <cell r="L36" t="str">
            <v>리니어</v>
          </cell>
          <cell r="M36">
            <v>3</v>
          </cell>
          <cell r="N36">
            <v>-20</v>
          </cell>
          <cell r="P36" t="str">
            <v>JimHdBow9</v>
          </cell>
          <cell r="Q36">
            <v>1</v>
          </cell>
          <cell r="R36" t="str">
            <v>Shot_JimHdBow9</v>
          </cell>
          <cell r="S36" t="str">
            <v>EquipName_JimHdBow9</v>
          </cell>
          <cell r="T36" t="str">
            <v>요정왕의 활</v>
          </cell>
          <cell r="U36">
            <v>14.420993610649951</v>
          </cell>
          <cell r="AG36">
            <v>1</v>
          </cell>
          <cell r="AH36">
            <v>7</v>
          </cell>
          <cell r="AI36">
            <v>20</v>
          </cell>
          <cell r="AJ36">
            <v>0</v>
          </cell>
          <cell r="AK36">
            <v>0</v>
          </cell>
          <cell r="AL36">
            <v>1</v>
          </cell>
          <cell r="AM36">
            <v>0</v>
          </cell>
          <cell r="AP36">
            <v>50</v>
          </cell>
          <cell r="AQ36">
            <v>60</v>
          </cell>
          <cell r="AR36">
            <v>80</v>
          </cell>
          <cell r="AS36">
            <v>96</v>
          </cell>
        </row>
        <row r="37">
          <cell r="A37" t="str">
            <v>Equip2402</v>
          </cell>
          <cell r="B37" t="str">
            <v/>
          </cell>
          <cell r="C37" t="str">
            <v>Bow</v>
          </cell>
          <cell r="D37">
            <v>2</v>
          </cell>
          <cell r="E37">
            <v>4</v>
          </cell>
          <cell r="F37">
            <v>4</v>
          </cell>
          <cell r="G37">
            <v>2</v>
          </cell>
          <cell r="H37">
            <v>0</v>
          </cell>
          <cell r="I37">
            <v>3</v>
          </cell>
          <cell r="J37">
            <v>113.52</v>
          </cell>
          <cell r="K37">
            <v>184.96</v>
          </cell>
          <cell r="L37" t="str">
            <v>리니어</v>
          </cell>
          <cell r="M37">
            <v>3</v>
          </cell>
          <cell r="N37">
            <v>-20</v>
          </cell>
          <cell r="P37" t="str">
            <v>GoldenBow3</v>
          </cell>
          <cell r="Q37">
            <v>1</v>
          </cell>
          <cell r="R37" t="str">
            <v>Shot_GoldenBow3</v>
          </cell>
          <cell r="S37" t="str">
            <v>EquipName_GoldenBow3</v>
          </cell>
          <cell r="T37" t="str">
            <v>고대인의 의식용 활</v>
          </cell>
          <cell r="U37">
            <v>14.420993610649951</v>
          </cell>
          <cell r="AG37">
            <v>0.8</v>
          </cell>
          <cell r="AH37">
            <v>8</v>
          </cell>
          <cell r="AI37">
            <v>10</v>
          </cell>
          <cell r="AJ37">
            <v>0</v>
          </cell>
          <cell r="AK37">
            <v>0</v>
          </cell>
          <cell r="AL37">
            <v>0.8</v>
          </cell>
          <cell r="AM37">
            <v>0</v>
          </cell>
          <cell r="AP37">
            <v>51</v>
          </cell>
          <cell r="AQ37">
            <v>61</v>
          </cell>
          <cell r="AR37">
            <v>88</v>
          </cell>
          <cell r="AS37">
            <v>105</v>
          </cell>
        </row>
        <row r="38">
          <cell r="A38" t="str">
            <v>Equip2403</v>
          </cell>
          <cell r="B38" t="str">
            <v/>
          </cell>
          <cell r="C38" t="str">
            <v>Bow</v>
          </cell>
          <cell r="D38">
            <v>2</v>
          </cell>
          <cell r="E38">
            <v>4</v>
          </cell>
          <cell r="F38">
            <v>5</v>
          </cell>
          <cell r="G38">
            <v>3</v>
          </cell>
          <cell r="H38">
            <v>0</v>
          </cell>
          <cell r="I38">
            <v>3</v>
          </cell>
          <cell r="J38">
            <v>157.76</v>
          </cell>
          <cell r="K38">
            <v>215.56</v>
          </cell>
          <cell r="L38" t="str">
            <v>리니어</v>
          </cell>
          <cell r="M38">
            <v>3</v>
          </cell>
          <cell r="N38">
            <v>-10</v>
          </cell>
          <cell r="P38" t="str">
            <v>JimHdBow10</v>
          </cell>
          <cell r="Q38">
            <v>1</v>
          </cell>
          <cell r="R38" t="str">
            <v>Shot_JimHdBow10</v>
          </cell>
          <cell r="S38" t="str">
            <v>EquipName_JimHdBow10</v>
          </cell>
          <cell r="T38" t="str">
            <v>신비한 나무로 만든 활</v>
          </cell>
          <cell r="U38">
            <v>19.023558478220203</v>
          </cell>
          <cell r="AG38">
            <v>0.33</v>
          </cell>
          <cell r="AH38">
            <v>15</v>
          </cell>
          <cell r="AI38">
            <v>10</v>
          </cell>
          <cell r="AJ38">
            <v>0</v>
          </cell>
          <cell r="AK38">
            <v>0</v>
          </cell>
          <cell r="AL38">
            <v>0.2</v>
          </cell>
          <cell r="AM38">
            <v>1</v>
          </cell>
          <cell r="AP38">
            <v>100</v>
          </cell>
          <cell r="AQ38">
            <v>120</v>
          </cell>
          <cell r="AR38">
            <v>195</v>
          </cell>
          <cell r="AS38">
            <v>234</v>
          </cell>
        </row>
        <row r="39">
          <cell r="A39" t="str">
            <v>Equip2404</v>
          </cell>
          <cell r="B39" t="str">
            <v/>
          </cell>
          <cell r="C39" t="str">
            <v>Bow</v>
          </cell>
          <cell r="D39">
            <v>2</v>
          </cell>
          <cell r="E39">
            <v>4</v>
          </cell>
          <cell r="F39">
            <v>5</v>
          </cell>
          <cell r="G39">
            <v>4</v>
          </cell>
          <cell r="H39">
            <v>0</v>
          </cell>
          <cell r="I39">
            <v>3</v>
          </cell>
          <cell r="J39">
            <v>139.02000000000001</v>
          </cell>
          <cell r="K39">
            <v>226.49</v>
          </cell>
          <cell r="L39" t="str">
            <v>리니어</v>
          </cell>
          <cell r="M39">
            <v>3</v>
          </cell>
          <cell r="N39">
            <v>-10</v>
          </cell>
          <cell r="P39" t="str">
            <v>ElvenBow</v>
          </cell>
          <cell r="Q39">
            <v>1</v>
          </cell>
          <cell r="R39" t="str">
            <v>Shot_ElvenBow</v>
          </cell>
          <cell r="S39" t="str">
            <v>EquipName_ElvenBow</v>
          </cell>
          <cell r="T39" t="str">
            <v>수평선을 가르는 활</v>
          </cell>
          <cell r="U39">
            <v>19.023558478220203</v>
          </cell>
          <cell r="AG39">
            <v>0.26400000000000001</v>
          </cell>
          <cell r="AH39">
            <v>16</v>
          </cell>
          <cell r="AI39">
            <v>10</v>
          </cell>
          <cell r="AJ39">
            <v>0</v>
          </cell>
          <cell r="AK39">
            <v>0</v>
          </cell>
          <cell r="AL39">
            <v>0.16000000000000003</v>
          </cell>
          <cell r="AM39">
            <v>1</v>
          </cell>
          <cell r="AP39">
            <v>110</v>
          </cell>
          <cell r="AQ39">
            <v>132</v>
          </cell>
          <cell r="AR39">
            <v>201</v>
          </cell>
          <cell r="AS39">
            <v>241</v>
          </cell>
        </row>
        <row r="40">
          <cell r="A40" t="str">
            <v>Equip2405</v>
          </cell>
          <cell r="B40" t="str">
            <v/>
          </cell>
          <cell r="C40" t="str">
            <v>Bow</v>
          </cell>
          <cell r="D40">
            <v>2</v>
          </cell>
          <cell r="E40">
            <v>4</v>
          </cell>
          <cell r="F40">
            <v>6</v>
          </cell>
          <cell r="G40">
            <v>5</v>
          </cell>
          <cell r="H40">
            <v>0</v>
          </cell>
          <cell r="I40">
            <v>3</v>
          </cell>
          <cell r="J40">
            <v>193.2</v>
          </cell>
          <cell r="K40">
            <v>263.97000000000003</v>
          </cell>
          <cell r="L40" t="str">
            <v>리니어</v>
          </cell>
          <cell r="M40">
            <v>3</v>
          </cell>
          <cell r="N40">
            <v>-5</v>
          </cell>
          <cell r="P40" t="str">
            <v>IchkaBow</v>
          </cell>
          <cell r="Q40">
            <v>1</v>
          </cell>
          <cell r="R40" t="str">
            <v>Shot_IchkaBow</v>
          </cell>
          <cell r="S40" t="str">
            <v>EquipName_IchkaBow</v>
          </cell>
          <cell r="T40" t="str">
            <v>고대신이 내린 활</v>
          </cell>
          <cell r="U40">
            <v>25.095065357147273</v>
          </cell>
          <cell r="AG40">
            <v>0.11</v>
          </cell>
          <cell r="AH40">
            <v>23</v>
          </cell>
          <cell r="AI40">
            <v>10</v>
          </cell>
          <cell r="AJ40">
            <v>0</v>
          </cell>
          <cell r="AK40">
            <v>0</v>
          </cell>
          <cell r="AL40">
            <v>0.04</v>
          </cell>
          <cell r="AM40">
            <v>2</v>
          </cell>
          <cell r="AP40">
            <v>240</v>
          </cell>
          <cell r="AQ40">
            <v>288</v>
          </cell>
          <cell r="AR40">
            <v>620</v>
          </cell>
          <cell r="AS40">
            <v>744</v>
          </cell>
        </row>
        <row r="41">
          <cell r="A41" t="str">
            <v>Equip3001</v>
          </cell>
          <cell r="B41" t="str">
            <v/>
          </cell>
          <cell r="C41" t="str">
            <v>Staff</v>
          </cell>
          <cell r="D41">
            <v>3</v>
          </cell>
          <cell r="E41">
            <v>0</v>
          </cell>
          <cell r="F41">
            <v>0</v>
          </cell>
          <cell r="G41">
            <v>1</v>
          </cell>
          <cell r="H41">
            <v>1</v>
          </cell>
          <cell r="I41">
            <v>1</v>
          </cell>
          <cell r="J41">
            <v>11.1</v>
          </cell>
          <cell r="K41">
            <v>14.1</v>
          </cell>
          <cell r="L41" t="str">
            <v>유니티 랜덤</v>
          </cell>
          <cell r="M41">
            <v>0</v>
          </cell>
          <cell r="N41" t="str">
            <v/>
          </cell>
          <cell r="P41" t="str">
            <v>FreeBlueStaff</v>
          </cell>
          <cell r="Q41">
            <v>1</v>
          </cell>
          <cell r="R41" t="str">
            <v>Shot_FreeBlueStaff</v>
          </cell>
          <cell r="S41" t="str">
            <v>EquipName_FreeBlueStaff</v>
          </cell>
          <cell r="T41" t="str">
            <v>푸른 보석 지팡이</v>
          </cell>
          <cell r="U41">
            <v>1</v>
          </cell>
          <cell r="AG41">
            <v>4.2</v>
          </cell>
          <cell r="AH41">
            <v>2</v>
          </cell>
          <cell r="AI41">
            <v>10</v>
          </cell>
          <cell r="AJ41">
            <v>4.2</v>
          </cell>
          <cell r="AK41">
            <v>6.7221510883482757E-2</v>
          </cell>
          <cell r="AL41">
            <v>25</v>
          </cell>
          <cell r="AM41">
            <v>0</v>
          </cell>
          <cell r="AN41">
            <v>3950</v>
          </cell>
          <cell r="AO41">
            <v>4850</v>
          </cell>
        </row>
        <row r="42">
          <cell r="A42" t="str">
            <v>Equip3002</v>
          </cell>
          <cell r="B42" t="str">
            <v/>
          </cell>
          <cell r="C42" t="str">
            <v>Staff</v>
          </cell>
          <cell r="D42">
            <v>3</v>
          </cell>
          <cell r="E42">
            <v>0</v>
          </cell>
          <cell r="F42">
            <v>0</v>
          </cell>
          <cell r="G42">
            <v>2</v>
          </cell>
          <cell r="H42">
            <v>1</v>
          </cell>
          <cell r="I42">
            <v>1</v>
          </cell>
          <cell r="J42">
            <v>10.85</v>
          </cell>
          <cell r="K42">
            <v>13.5</v>
          </cell>
          <cell r="L42" t="str">
            <v>유니티 랜덤</v>
          </cell>
          <cell r="M42">
            <v>0</v>
          </cell>
          <cell r="N42" t="str">
            <v/>
          </cell>
          <cell r="P42" t="str">
            <v>ArmoryAngSpear</v>
          </cell>
          <cell r="Q42">
            <v>1</v>
          </cell>
          <cell r="R42" t="str">
            <v>Shot_ArmoryAngSpear</v>
          </cell>
          <cell r="S42" t="str">
            <v>EquipName_ArmoryAngSpear</v>
          </cell>
          <cell r="T42" t="str">
            <v>떠오르는 태양의 지팡이</v>
          </cell>
          <cell r="U42">
            <v>1</v>
          </cell>
          <cell r="AG42">
            <v>3.3600000000000003</v>
          </cell>
          <cell r="AH42">
            <v>2</v>
          </cell>
          <cell r="AI42">
            <v>20</v>
          </cell>
          <cell r="AJ42">
            <v>3.3600000000000003</v>
          </cell>
          <cell r="AK42">
            <v>5.3777208706786213E-2</v>
          </cell>
          <cell r="AL42">
            <v>20</v>
          </cell>
          <cell r="AM42">
            <v>0</v>
          </cell>
          <cell r="AN42">
            <v>4050</v>
          </cell>
          <cell r="AO42">
            <v>5250</v>
          </cell>
        </row>
        <row r="43">
          <cell r="A43" t="str">
            <v>Equip3101</v>
          </cell>
          <cell r="B43" t="str">
            <v/>
          </cell>
          <cell r="C43" t="str">
            <v>Staff</v>
          </cell>
          <cell r="D43">
            <v>3</v>
          </cell>
          <cell r="E43">
            <v>1</v>
          </cell>
          <cell r="F43">
            <v>1</v>
          </cell>
          <cell r="G43">
            <v>1</v>
          </cell>
          <cell r="H43">
            <v>1</v>
          </cell>
          <cell r="I43">
            <v>1</v>
          </cell>
          <cell r="J43">
            <v>13.35</v>
          </cell>
          <cell r="K43">
            <v>19.95</v>
          </cell>
          <cell r="L43" t="str">
            <v>유니티 랜덤</v>
          </cell>
          <cell r="M43">
            <v>0</v>
          </cell>
          <cell r="N43" t="str">
            <v/>
          </cell>
          <cell r="P43" t="str">
            <v>FantasySetStaff4</v>
          </cell>
          <cell r="Q43">
            <v>1</v>
          </cell>
          <cell r="R43" t="str">
            <v>Shot_FantasySetStaff4</v>
          </cell>
          <cell r="S43" t="str">
            <v>EquipName_FantasySetStaff4</v>
          </cell>
          <cell r="T43" t="str">
            <v>원시 마족 지팡이</v>
          </cell>
          <cell r="U43">
            <v>1.4641000000000006</v>
          </cell>
          <cell r="AG43">
            <v>3.2</v>
          </cell>
          <cell r="AH43">
            <v>3</v>
          </cell>
          <cell r="AI43">
            <v>10</v>
          </cell>
          <cell r="AJ43">
            <v>3.2</v>
          </cell>
          <cell r="AK43">
            <v>5.1216389244558291E-2</v>
          </cell>
          <cell r="AL43">
            <v>30</v>
          </cell>
          <cell r="AM43">
            <v>0</v>
          </cell>
          <cell r="AN43">
            <v>11950</v>
          </cell>
          <cell r="AO43">
            <v>14450</v>
          </cell>
        </row>
        <row r="44">
          <cell r="A44" t="str">
            <v>Equip3102</v>
          </cell>
          <cell r="B44" t="str">
            <v/>
          </cell>
          <cell r="C44" t="str">
            <v>Staff</v>
          </cell>
          <cell r="D44">
            <v>3</v>
          </cell>
          <cell r="E44">
            <v>1</v>
          </cell>
          <cell r="F44">
            <v>1</v>
          </cell>
          <cell r="G44">
            <v>2</v>
          </cell>
          <cell r="H44">
            <v>1</v>
          </cell>
          <cell r="I44">
            <v>1</v>
          </cell>
          <cell r="J44">
            <v>12.93</v>
          </cell>
          <cell r="K44">
            <v>19.39</v>
          </cell>
          <cell r="L44" t="str">
            <v>유니티 랜덤</v>
          </cell>
          <cell r="M44">
            <v>0</v>
          </cell>
          <cell r="N44" t="str">
            <v/>
          </cell>
          <cell r="P44" t="str">
            <v>ArmoryWand2</v>
          </cell>
          <cell r="Q44">
            <v>1</v>
          </cell>
          <cell r="R44" t="str">
            <v>Shot_ArmoryWand2</v>
          </cell>
          <cell r="S44" t="str">
            <v>EquipName_ArmoryWand2</v>
          </cell>
          <cell r="T44" t="str">
            <v>흑마법의 지팡이</v>
          </cell>
          <cell r="U44">
            <v>1.4641000000000006</v>
          </cell>
          <cell r="AG44">
            <v>2.5600000000000005</v>
          </cell>
          <cell r="AH44">
            <v>4</v>
          </cell>
          <cell r="AI44">
            <v>10</v>
          </cell>
          <cell r="AJ44">
            <v>0</v>
          </cell>
          <cell r="AK44">
            <v>0</v>
          </cell>
          <cell r="AL44">
            <v>24</v>
          </cell>
          <cell r="AM44">
            <v>0</v>
          </cell>
          <cell r="AN44">
            <v>12050</v>
          </cell>
          <cell r="AO44">
            <v>14850</v>
          </cell>
        </row>
        <row r="45">
          <cell r="A45" t="str">
            <v>Equip3201</v>
          </cell>
          <cell r="B45" t="str">
            <v/>
          </cell>
          <cell r="C45" t="str">
            <v>Staff</v>
          </cell>
          <cell r="D45">
            <v>3</v>
          </cell>
          <cell r="E45">
            <v>2</v>
          </cell>
          <cell r="F45">
            <v>2</v>
          </cell>
          <cell r="G45">
            <v>1</v>
          </cell>
          <cell r="H45">
            <v>1</v>
          </cell>
          <cell r="I45">
            <v>2</v>
          </cell>
          <cell r="J45">
            <v>21.64</v>
          </cell>
          <cell r="K45">
            <v>33.299999999999997</v>
          </cell>
          <cell r="L45" t="str">
            <v>유니티 랜덤</v>
          </cell>
          <cell r="M45">
            <v>0</v>
          </cell>
          <cell r="N45" t="str">
            <v/>
          </cell>
          <cell r="P45" t="str">
            <v>FantasySetStaff3</v>
          </cell>
          <cell r="Q45">
            <v>1</v>
          </cell>
          <cell r="R45" t="str">
            <v>Shot_FantasySetStaff3</v>
          </cell>
          <cell r="S45" t="str">
            <v>EquipName_FantasySetStaff3</v>
          </cell>
          <cell r="T45" t="str">
            <v>빛을 가둔 수정 지팡이</v>
          </cell>
          <cell r="U45">
            <v>2.5937424601000023</v>
          </cell>
          <cell r="AG45">
            <v>1.5</v>
          </cell>
          <cell r="AH45">
            <v>5</v>
          </cell>
          <cell r="AI45">
            <v>10</v>
          </cell>
          <cell r="AJ45">
            <v>0</v>
          </cell>
          <cell r="AK45">
            <v>0</v>
          </cell>
          <cell r="AL45">
            <v>10</v>
          </cell>
          <cell r="AM45">
            <v>0</v>
          </cell>
          <cell r="AN45">
            <v>35950</v>
          </cell>
          <cell r="AO45">
            <v>43250</v>
          </cell>
          <cell r="AP45">
            <v>5</v>
          </cell>
          <cell r="AQ45">
            <v>7</v>
          </cell>
        </row>
        <row r="46">
          <cell r="A46" t="str">
            <v>Equip3202</v>
          </cell>
          <cell r="B46" t="str">
            <v/>
          </cell>
          <cell r="C46" t="str">
            <v>Staff</v>
          </cell>
          <cell r="D46">
            <v>3</v>
          </cell>
          <cell r="E46">
            <v>2</v>
          </cell>
          <cell r="F46">
            <v>2</v>
          </cell>
          <cell r="G46">
            <v>2</v>
          </cell>
          <cell r="H46">
            <v>1</v>
          </cell>
          <cell r="I46">
            <v>2</v>
          </cell>
          <cell r="J46">
            <v>20.93</v>
          </cell>
          <cell r="K46">
            <v>32.58</v>
          </cell>
          <cell r="L46" t="str">
            <v>유니티 랜덤</v>
          </cell>
          <cell r="M46">
            <v>0</v>
          </cell>
          <cell r="N46" t="str">
            <v/>
          </cell>
          <cell r="P46" t="str">
            <v>ArmoryWand1</v>
          </cell>
          <cell r="Q46">
            <v>1</v>
          </cell>
          <cell r="R46" t="str">
            <v>Shot_ArmoryWand1</v>
          </cell>
          <cell r="S46" t="str">
            <v>EquipName_ArmoryWand1</v>
          </cell>
          <cell r="T46" t="str">
            <v>흘러내리는 빛의 지팡이</v>
          </cell>
          <cell r="U46">
            <v>2.5937424601000023</v>
          </cell>
          <cell r="AG46">
            <v>1.2000000000000002</v>
          </cell>
          <cell r="AH46">
            <v>5</v>
          </cell>
          <cell r="AI46">
            <v>20</v>
          </cell>
          <cell r="AJ46">
            <v>0</v>
          </cell>
          <cell r="AK46">
            <v>0</v>
          </cell>
          <cell r="AL46">
            <v>8</v>
          </cell>
          <cell r="AM46">
            <v>0</v>
          </cell>
          <cell r="AN46">
            <v>36050</v>
          </cell>
          <cell r="AO46">
            <v>43650</v>
          </cell>
          <cell r="AP46">
            <v>6</v>
          </cell>
          <cell r="AQ46">
            <v>8</v>
          </cell>
        </row>
        <row r="47">
          <cell r="A47" t="str">
            <v>Equip3301</v>
          </cell>
          <cell r="B47" t="str">
            <v/>
          </cell>
          <cell r="C47" t="str">
            <v>Staff</v>
          </cell>
          <cell r="D47">
            <v>3</v>
          </cell>
          <cell r="E47">
            <v>3</v>
          </cell>
          <cell r="F47">
            <v>3</v>
          </cell>
          <cell r="G47">
            <v>1</v>
          </cell>
          <cell r="H47">
            <v>1</v>
          </cell>
          <cell r="I47">
            <v>2</v>
          </cell>
          <cell r="J47">
            <v>49.66</v>
          </cell>
          <cell r="K47">
            <v>75.319999999999993</v>
          </cell>
          <cell r="L47" t="str">
            <v>유니티 랜덤</v>
          </cell>
          <cell r="M47">
            <v>0</v>
          </cell>
          <cell r="N47" t="str">
            <v/>
          </cell>
          <cell r="P47" t="str">
            <v>JimHdStaff5</v>
          </cell>
          <cell r="Q47">
            <v>1</v>
          </cell>
          <cell r="R47" t="str">
            <v>Shot_JimHdStaff5</v>
          </cell>
          <cell r="S47" t="str">
            <v>EquipName_JimHdStaff5</v>
          </cell>
          <cell r="T47" t="str">
            <v>전투마법사의 지팡이</v>
          </cell>
          <cell r="U47">
            <v>6.1159090448414624</v>
          </cell>
          <cell r="AG47">
            <v>0.6</v>
          </cell>
          <cell r="AH47">
            <v>7</v>
          </cell>
          <cell r="AI47">
            <v>10</v>
          </cell>
          <cell r="AJ47">
            <v>0</v>
          </cell>
          <cell r="AK47">
            <v>0</v>
          </cell>
          <cell r="AL47">
            <v>4.5</v>
          </cell>
          <cell r="AM47">
            <v>0</v>
          </cell>
          <cell r="AP47">
            <v>15</v>
          </cell>
          <cell r="AQ47">
            <v>18</v>
          </cell>
        </row>
        <row r="48">
          <cell r="A48" t="str">
            <v>Equip3302</v>
          </cell>
          <cell r="B48" t="str">
            <v/>
          </cell>
          <cell r="C48" t="str">
            <v>Staff</v>
          </cell>
          <cell r="D48">
            <v>3</v>
          </cell>
          <cell r="E48">
            <v>3</v>
          </cell>
          <cell r="F48">
            <v>3</v>
          </cell>
          <cell r="G48">
            <v>2</v>
          </cell>
          <cell r="H48">
            <v>1</v>
          </cell>
          <cell r="I48">
            <v>2</v>
          </cell>
          <cell r="J48">
            <v>44.21</v>
          </cell>
          <cell r="K48">
            <v>79.14</v>
          </cell>
          <cell r="L48" t="str">
            <v>유니티 랜덤</v>
          </cell>
          <cell r="M48">
            <v>0</v>
          </cell>
          <cell r="N48" t="str">
            <v/>
          </cell>
          <cell r="P48" t="str">
            <v>GirlMageStaff</v>
          </cell>
          <cell r="Q48">
            <v>1</v>
          </cell>
          <cell r="R48" t="str">
            <v>Shot_GirlMageStaff</v>
          </cell>
          <cell r="S48" t="str">
            <v>EquipName_GirlMageStaff</v>
          </cell>
          <cell r="T48" t="str">
            <v>태양과 달과 별</v>
          </cell>
          <cell r="U48">
            <v>6.1159090448414624</v>
          </cell>
          <cell r="AG48">
            <v>0.48</v>
          </cell>
          <cell r="AH48">
            <v>8</v>
          </cell>
          <cell r="AI48">
            <v>10</v>
          </cell>
          <cell r="AJ48">
            <v>0</v>
          </cell>
          <cell r="AK48">
            <v>0</v>
          </cell>
          <cell r="AL48">
            <v>3.6</v>
          </cell>
          <cell r="AM48">
            <v>0</v>
          </cell>
          <cell r="AP48">
            <v>18</v>
          </cell>
          <cell r="AQ48">
            <v>21</v>
          </cell>
        </row>
        <row r="49">
          <cell r="A49" t="str">
            <v>Equip3401</v>
          </cell>
          <cell r="B49" t="str">
            <v/>
          </cell>
          <cell r="C49" t="str">
            <v>Staff</v>
          </cell>
          <cell r="D49">
            <v>3</v>
          </cell>
          <cell r="E49">
            <v>4</v>
          </cell>
          <cell r="F49">
            <v>4</v>
          </cell>
          <cell r="G49">
            <v>1</v>
          </cell>
          <cell r="H49">
            <v>1</v>
          </cell>
          <cell r="I49">
            <v>3</v>
          </cell>
          <cell r="J49">
            <v>128.83000000000001</v>
          </cell>
          <cell r="K49">
            <v>176.03</v>
          </cell>
          <cell r="L49" t="str">
            <v>리니어</v>
          </cell>
          <cell r="M49">
            <v>3</v>
          </cell>
          <cell r="N49">
            <v>-20</v>
          </cell>
          <cell r="P49" t="str">
            <v>HqStaff</v>
          </cell>
          <cell r="Q49">
            <v>1</v>
          </cell>
          <cell r="R49" t="str">
            <v>Shot_HqStaff</v>
          </cell>
          <cell r="S49" t="str">
            <v>EquipName_HqStaff</v>
          </cell>
          <cell r="T49" t="str">
            <v>응집 마나 실체화 지팡이</v>
          </cell>
          <cell r="U49">
            <v>14.420993610649951</v>
          </cell>
          <cell r="AG49">
            <v>1</v>
          </cell>
          <cell r="AH49">
            <v>9</v>
          </cell>
          <cell r="AI49">
            <v>10</v>
          </cell>
          <cell r="AJ49">
            <v>0</v>
          </cell>
          <cell r="AK49">
            <v>0</v>
          </cell>
          <cell r="AL49">
            <v>1</v>
          </cell>
          <cell r="AM49">
            <v>0</v>
          </cell>
          <cell r="AP49">
            <v>50</v>
          </cell>
          <cell r="AQ49">
            <v>60</v>
          </cell>
          <cell r="AR49">
            <v>80</v>
          </cell>
          <cell r="AS49">
            <v>96</v>
          </cell>
        </row>
        <row r="50">
          <cell r="A50" t="str">
            <v>Equip3402</v>
          </cell>
          <cell r="B50" t="str">
            <v/>
          </cell>
          <cell r="C50" t="str">
            <v>Staff</v>
          </cell>
          <cell r="D50">
            <v>3</v>
          </cell>
          <cell r="E50">
            <v>4</v>
          </cell>
          <cell r="F50">
            <v>4</v>
          </cell>
          <cell r="G50">
            <v>2</v>
          </cell>
          <cell r="H50">
            <v>1</v>
          </cell>
          <cell r="I50">
            <v>3</v>
          </cell>
          <cell r="J50">
            <v>113.52</v>
          </cell>
          <cell r="K50">
            <v>184.96</v>
          </cell>
          <cell r="L50" t="str">
            <v>리니어</v>
          </cell>
          <cell r="M50">
            <v>3</v>
          </cell>
          <cell r="N50">
            <v>-20</v>
          </cell>
          <cell r="P50" t="str">
            <v>MetalStaff</v>
          </cell>
          <cell r="Q50">
            <v>1</v>
          </cell>
          <cell r="R50" t="str">
            <v>Shot_MetalStaff</v>
          </cell>
          <cell r="S50" t="str">
            <v>EquipName_MetalStaff</v>
          </cell>
          <cell r="T50" t="str">
            <v>메탈 스태프</v>
          </cell>
          <cell r="U50">
            <v>14.420993610649951</v>
          </cell>
          <cell r="AG50">
            <v>0.8</v>
          </cell>
          <cell r="AH50">
            <v>10</v>
          </cell>
          <cell r="AI50">
            <v>10</v>
          </cell>
          <cell r="AJ50">
            <v>0</v>
          </cell>
          <cell r="AK50">
            <v>0</v>
          </cell>
          <cell r="AL50">
            <v>0.8</v>
          </cell>
          <cell r="AM50">
            <v>0</v>
          </cell>
          <cell r="AP50">
            <v>51</v>
          </cell>
          <cell r="AQ50">
            <v>61</v>
          </cell>
          <cell r="AR50">
            <v>88</v>
          </cell>
          <cell r="AS50">
            <v>105</v>
          </cell>
        </row>
        <row r="51">
          <cell r="A51" t="str">
            <v>Equip3403</v>
          </cell>
          <cell r="B51" t="str">
            <v/>
          </cell>
          <cell r="C51" t="str">
            <v>Staff</v>
          </cell>
          <cell r="D51">
            <v>3</v>
          </cell>
          <cell r="E51">
            <v>4</v>
          </cell>
          <cell r="F51">
            <v>5</v>
          </cell>
          <cell r="G51">
            <v>3</v>
          </cell>
          <cell r="H51">
            <v>1</v>
          </cell>
          <cell r="I51">
            <v>3</v>
          </cell>
          <cell r="J51">
            <v>157.76</v>
          </cell>
          <cell r="K51">
            <v>215.56</v>
          </cell>
          <cell r="L51" t="str">
            <v>리니어</v>
          </cell>
          <cell r="M51">
            <v>3</v>
          </cell>
          <cell r="N51">
            <v>-10</v>
          </cell>
          <cell r="P51" t="str">
            <v>FantasySetStaff1</v>
          </cell>
          <cell r="Q51">
            <v>1</v>
          </cell>
          <cell r="R51" t="str">
            <v>Shot_FantasySetStaff1</v>
          </cell>
          <cell r="S51" t="str">
            <v>EquipName_FantasySetStaff1</v>
          </cell>
          <cell r="T51" t="str">
            <v>앰버색 보석 지팡이</v>
          </cell>
          <cell r="U51">
            <v>19.023558478220203</v>
          </cell>
          <cell r="AG51">
            <v>0.33</v>
          </cell>
          <cell r="AH51">
            <v>17</v>
          </cell>
          <cell r="AI51">
            <v>10</v>
          </cell>
          <cell r="AJ51">
            <v>0</v>
          </cell>
          <cell r="AK51">
            <v>0</v>
          </cell>
          <cell r="AL51">
            <v>0.2</v>
          </cell>
          <cell r="AM51">
            <v>1</v>
          </cell>
          <cell r="AP51">
            <v>100</v>
          </cell>
          <cell r="AQ51">
            <v>120</v>
          </cell>
          <cell r="AR51">
            <v>195</v>
          </cell>
          <cell r="AS51">
            <v>234</v>
          </cell>
        </row>
        <row r="52">
          <cell r="A52" t="str">
            <v>Equip3404</v>
          </cell>
          <cell r="B52" t="str">
            <v/>
          </cell>
          <cell r="C52" t="str">
            <v>Staff</v>
          </cell>
          <cell r="D52">
            <v>3</v>
          </cell>
          <cell r="E52">
            <v>4</v>
          </cell>
          <cell r="F52">
            <v>5</v>
          </cell>
          <cell r="G52">
            <v>4</v>
          </cell>
          <cell r="H52">
            <v>1</v>
          </cell>
          <cell r="I52">
            <v>3</v>
          </cell>
          <cell r="J52">
            <v>139.02000000000001</v>
          </cell>
          <cell r="K52">
            <v>226.49</v>
          </cell>
          <cell r="L52" t="str">
            <v>리니어</v>
          </cell>
          <cell r="M52">
            <v>3</v>
          </cell>
          <cell r="N52">
            <v>-10</v>
          </cell>
          <cell r="P52" t="str">
            <v>IchkaStaff</v>
          </cell>
          <cell r="Q52">
            <v>1</v>
          </cell>
          <cell r="R52" t="str">
            <v>Shot_IchkaStaff</v>
          </cell>
          <cell r="S52" t="str">
            <v>EquipName_IchkaStaff</v>
          </cell>
          <cell r="T52" t="str">
            <v>선구자 지팡이</v>
          </cell>
          <cell r="U52">
            <v>19.023558478220203</v>
          </cell>
          <cell r="AG52">
            <v>0.26400000000000001</v>
          </cell>
          <cell r="AH52">
            <v>18</v>
          </cell>
          <cell r="AI52">
            <v>10</v>
          </cell>
          <cell r="AJ52">
            <v>0</v>
          </cell>
          <cell r="AK52">
            <v>0</v>
          </cell>
          <cell r="AL52">
            <v>0.16000000000000003</v>
          </cell>
          <cell r="AM52">
            <v>1</v>
          </cell>
          <cell r="AP52">
            <v>110</v>
          </cell>
          <cell r="AQ52">
            <v>132</v>
          </cell>
          <cell r="AR52">
            <v>201</v>
          </cell>
          <cell r="AS52">
            <v>241</v>
          </cell>
        </row>
        <row r="53">
          <cell r="A53" t="str">
            <v>Equip3405</v>
          </cell>
          <cell r="B53" t="str">
            <v/>
          </cell>
          <cell r="C53" t="str">
            <v>Staff</v>
          </cell>
          <cell r="D53">
            <v>3</v>
          </cell>
          <cell r="E53">
            <v>4</v>
          </cell>
          <cell r="F53">
            <v>6</v>
          </cell>
          <cell r="G53">
            <v>5</v>
          </cell>
          <cell r="H53">
            <v>1</v>
          </cell>
          <cell r="I53">
            <v>3</v>
          </cell>
          <cell r="J53">
            <v>193.2</v>
          </cell>
          <cell r="K53">
            <v>263.97000000000003</v>
          </cell>
          <cell r="L53" t="str">
            <v>리니어</v>
          </cell>
          <cell r="M53">
            <v>3</v>
          </cell>
          <cell r="N53">
            <v>-5</v>
          </cell>
          <cell r="P53" t="str">
            <v>ArsenalStaff</v>
          </cell>
          <cell r="Q53">
            <v>1</v>
          </cell>
          <cell r="R53" t="str">
            <v>Shot_ArsenalStaff</v>
          </cell>
          <cell r="S53" t="str">
            <v>EquipName_ArsenalStaff</v>
          </cell>
          <cell r="T53" t="str">
            <v>반중력 스태프</v>
          </cell>
          <cell r="U53">
            <v>25.095065357147273</v>
          </cell>
          <cell r="AG53">
            <v>0.11</v>
          </cell>
          <cell r="AH53">
            <v>24</v>
          </cell>
          <cell r="AI53">
            <v>10</v>
          </cell>
          <cell r="AJ53">
            <v>0</v>
          </cell>
          <cell r="AK53">
            <v>0</v>
          </cell>
          <cell r="AL53">
            <v>0.04</v>
          </cell>
          <cell r="AM53">
            <v>2</v>
          </cell>
          <cell r="AP53">
            <v>240</v>
          </cell>
          <cell r="AQ53">
            <v>288</v>
          </cell>
          <cell r="AR53">
            <v>620</v>
          </cell>
          <cell r="AS53">
            <v>744</v>
          </cell>
        </row>
        <row r="54">
          <cell r="A54" t="str">
            <v>Equip4001</v>
          </cell>
          <cell r="B54" t="str">
            <v/>
          </cell>
          <cell r="C54" t="str">
            <v>Hammer</v>
          </cell>
          <cell r="D54">
            <v>4</v>
          </cell>
          <cell r="E54">
            <v>0</v>
          </cell>
          <cell r="F54">
            <v>0</v>
          </cell>
          <cell r="G54">
            <v>1</v>
          </cell>
          <cell r="H54">
            <v>0</v>
          </cell>
          <cell r="I54">
            <v>1</v>
          </cell>
          <cell r="J54">
            <v>11.1</v>
          </cell>
          <cell r="K54">
            <v>14.1</v>
          </cell>
          <cell r="L54" t="str">
            <v>유니티 랜덤</v>
          </cell>
          <cell r="M54">
            <v>0</v>
          </cell>
          <cell r="N54" t="str">
            <v/>
          </cell>
          <cell r="P54" t="str">
            <v>DwarfHammer</v>
          </cell>
          <cell r="Q54">
            <v>1</v>
          </cell>
          <cell r="R54" t="str">
            <v>Shot_DwarfHammer</v>
          </cell>
          <cell r="S54" t="str">
            <v>EquipName_DwarfHammer</v>
          </cell>
          <cell r="T54" t="str">
            <v>드워프 해머</v>
          </cell>
          <cell r="U54">
            <v>1</v>
          </cell>
          <cell r="AG54">
            <v>4.2</v>
          </cell>
          <cell r="AH54">
            <v>3</v>
          </cell>
          <cell r="AI54">
            <v>10</v>
          </cell>
          <cell r="AJ54">
            <v>4.2</v>
          </cell>
          <cell r="AK54">
            <v>6.7221510883482757E-2</v>
          </cell>
          <cell r="AL54">
            <v>25</v>
          </cell>
          <cell r="AM54">
            <v>0</v>
          </cell>
          <cell r="AN54">
            <v>3950</v>
          </cell>
          <cell r="AO54">
            <v>4850</v>
          </cell>
        </row>
        <row r="55">
          <cell r="A55" t="str">
            <v>Equip4002</v>
          </cell>
          <cell r="B55" t="str">
            <v/>
          </cell>
          <cell r="C55" t="str">
            <v>Hammer</v>
          </cell>
          <cell r="D55">
            <v>4</v>
          </cell>
          <cell r="E55">
            <v>0</v>
          </cell>
          <cell r="F55">
            <v>0</v>
          </cell>
          <cell r="G55">
            <v>2</v>
          </cell>
          <cell r="H55">
            <v>0</v>
          </cell>
          <cell r="I55">
            <v>1</v>
          </cell>
          <cell r="J55">
            <v>10.85</v>
          </cell>
          <cell r="K55">
            <v>13.5</v>
          </cell>
          <cell r="L55" t="str">
            <v>유니티 랜덤</v>
          </cell>
          <cell r="M55">
            <v>0</v>
          </cell>
          <cell r="N55" t="str">
            <v/>
          </cell>
          <cell r="P55" t="str">
            <v>HeavyMace</v>
          </cell>
          <cell r="Q55">
            <v>1</v>
          </cell>
          <cell r="R55" t="str">
            <v>Shot_HeavyMace</v>
          </cell>
          <cell r="S55" t="str">
            <v>EquipName_HeavyMace</v>
          </cell>
          <cell r="T55" t="str">
            <v>헤비 메이스</v>
          </cell>
          <cell r="U55">
            <v>1</v>
          </cell>
          <cell r="AG55">
            <v>3.3600000000000003</v>
          </cell>
          <cell r="AH55">
            <v>3</v>
          </cell>
          <cell r="AI55">
            <v>20</v>
          </cell>
          <cell r="AJ55">
            <v>3.3600000000000003</v>
          </cell>
          <cell r="AK55">
            <v>5.3777208706786213E-2</v>
          </cell>
          <cell r="AL55">
            <v>20</v>
          </cell>
          <cell r="AM55">
            <v>0</v>
          </cell>
          <cell r="AN55">
            <v>4050</v>
          </cell>
          <cell r="AO55">
            <v>5250</v>
          </cell>
        </row>
        <row r="56">
          <cell r="A56" t="str">
            <v>Equip4101</v>
          </cell>
          <cell r="B56" t="str">
            <v/>
          </cell>
          <cell r="C56" t="str">
            <v>Hammer</v>
          </cell>
          <cell r="D56">
            <v>4</v>
          </cell>
          <cell r="E56">
            <v>1</v>
          </cell>
          <cell r="F56">
            <v>1</v>
          </cell>
          <cell r="G56">
            <v>1</v>
          </cell>
          <cell r="H56">
            <v>0</v>
          </cell>
          <cell r="I56">
            <v>1</v>
          </cell>
          <cell r="J56">
            <v>13.35</v>
          </cell>
          <cell r="K56">
            <v>19.95</v>
          </cell>
          <cell r="L56" t="str">
            <v>유니티 랜덤</v>
          </cell>
          <cell r="M56">
            <v>0</v>
          </cell>
          <cell r="N56" t="str">
            <v/>
          </cell>
          <cell r="P56" t="str">
            <v>LowPolyHammer</v>
          </cell>
          <cell r="Q56">
            <v>1</v>
          </cell>
          <cell r="R56" t="str">
            <v>Shot_LowPolyHammer</v>
          </cell>
          <cell r="S56" t="str">
            <v>EquipName_LowPolyHammer</v>
          </cell>
          <cell r="T56" t="str">
            <v>룬문자 해머</v>
          </cell>
          <cell r="U56">
            <v>1.4641000000000006</v>
          </cell>
          <cell r="AG56">
            <v>3.2</v>
          </cell>
          <cell r="AH56">
            <v>4</v>
          </cell>
          <cell r="AI56">
            <v>10</v>
          </cell>
          <cell r="AJ56">
            <v>0</v>
          </cell>
          <cell r="AK56">
            <v>0</v>
          </cell>
          <cell r="AL56">
            <v>30</v>
          </cell>
          <cell r="AM56">
            <v>0</v>
          </cell>
          <cell r="AN56">
            <v>11950</v>
          </cell>
          <cell r="AO56">
            <v>14450</v>
          </cell>
        </row>
        <row r="57">
          <cell r="A57" t="str">
            <v>Equip4102</v>
          </cell>
          <cell r="B57" t="str">
            <v/>
          </cell>
          <cell r="C57" t="str">
            <v>Hammer</v>
          </cell>
          <cell r="D57">
            <v>4</v>
          </cell>
          <cell r="E57">
            <v>1</v>
          </cell>
          <cell r="F57">
            <v>1</v>
          </cell>
          <cell r="G57">
            <v>2</v>
          </cell>
          <cell r="H57">
            <v>0</v>
          </cell>
          <cell r="I57">
            <v>1</v>
          </cell>
          <cell r="J57">
            <v>12.93</v>
          </cell>
          <cell r="K57">
            <v>19.39</v>
          </cell>
          <cell r="L57" t="str">
            <v>유니티 랜덤</v>
          </cell>
          <cell r="M57">
            <v>0</v>
          </cell>
          <cell r="N57" t="str">
            <v/>
          </cell>
          <cell r="P57" t="str">
            <v>StrongMaul</v>
          </cell>
          <cell r="Q57">
            <v>1</v>
          </cell>
          <cell r="R57" t="str">
            <v>Shot_StrongMaul</v>
          </cell>
          <cell r="S57" t="str">
            <v>EquipName_StrongMaul</v>
          </cell>
          <cell r="T57" t="str">
            <v>강철 마울</v>
          </cell>
          <cell r="U57">
            <v>1.4641000000000006</v>
          </cell>
          <cell r="AG57">
            <v>2.5600000000000005</v>
          </cell>
          <cell r="AH57">
            <v>5</v>
          </cell>
          <cell r="AI57">
            <v>10</v>
          </cell>
          <cell r="AJ57">
            <v>0</v>
          </cell>
          <cell r="AK57">
            <v>0</v>
          </cell>
          <cell r="AL57">
            <v>24</v>
          </cell>
          <cell r="AM57">
            <v>0</v>
          </cell>
          <cell r="AN57">
            <v>12050</v>
          </cell>
          <cell r="AO57">
            <v>14850</v>
          </cell>
        </row>
        <row r="58">
          <cell r="A58" t="str">
            <v>Equip4201</v>
          </cell>
          <cell r="B58" t="str">
            <v/>
          </cell>
          <cell r="C58" t="str">
            <v>Hammer</v>
          </cell>
          <cell r="D58">
            <v>4</v>
          </cell>
          <cell r="E58">
            <v>2</v>
          </cell>
          <cell r="F58">
            <v>2</v>
          </cell>
          <cell r="G58">
            <v>1</v>
          </cell>
          <cell r="H58">
            <v>0</v>
          </cell>
          <cell r="I58">
            <v>2</v>
          </cell>
          <cell r="J58">
            <v>21.64</v>
          </cell>
          <cell r="K58">
            <v>33.299999999999997</v>
          </cell>
          <cell r="L58" t="str">
            <v>유니티 랜덤</v>
          </cell>
          <cell r="M58">
            <v>0</v>
          </cell>
          <cell r="N58" t="str">
            <v/>
          </cell>
          <cell r="P58" t="str">
            <v>ArmoryHammer14</v>
          </cell>
          <cell r="Q58">
            <v>1</v>
          </cell>
          <cell r="R58" t="str">
            <v>Shot_ArmoryHammer14</v>
          </cell>
          <cell r="S58" t="str">
            <v>EquipName_ArmoryHammer14</v>
          </cell>
          <cell r="T58" t="str">
            <v>잔혹한 마족의 몽둥이</v>
          </cell>
          <cell r="U58">
            <v>2.5937424601000023</v>
          </cell>
          <cell r="AG58">
            <v>1.5</v>
          </cell>
          <cell r="AH58">
            <v>6</v>
          </cell>
          <cell r="AI58">
            <v>10</v>
          </cell>
          <cell r="AJ58">
            <v>0</v>
          </cell>
          <cell r="AK58">
            <v>0</v>
          </cell>
          <cell r="AL58">
            <v>10</v>
          </cell>
          <cell r="AM58">
            <v>0</v>
          </cell>
          <cell r="AN58">
            <v>35950</v>
          </cell>
          <cell r="AO58">
            <v>43250</v>
          </cell>
          <cell r="AP58">
            <v>5</v>
          </cell>
          <cell r="AQ58">
            <v>7</v>
          </cell>
        </row>
        <row r="59">
          <cell r="A59" t="str">
            <v>Equip4202</v>
          </cell>
          <cell r="B59" t="str">
            <v/>
          </cell>
          <cell r="C59" t="str">
            <v>Hammer</v>
          </cell>
          <cell r="D59">
            <v>4</v>
          </cell>
          <cell r="E59">
            <v>2</v>
          </cell>
          <cell r="F59">
            <v>2</v>
          </cell>
          <cell r="G59">
            <v>2</v>
          </cell>
          <cell r="H59">
            <v>0</v>
          </cell>
          <cell r="I59">
            <v>2</v>
          </cell>
          <cell r="J59">
            <v>20.93</v>
          </cell>
          <cell r="K59">
            <v>32.58</v>
          </cell>
          <cell r="L59" t="str">
            <v>유니티 랜덤</v>
          </cell>
          <cell r="M59">
            <v>0</v>
          </cell>
          <cell r="N59" t="str">
            <v/>
          </cell>
          <cell r="P59" t="str">
            <v>MysticHammer</v>
          </cell>
          <cell r="Q59">
            <v>1</v>
          </cell>
          <cell r="R59" t="str">
            <v>Shot_MysticHammer</v>
          </cell>
          <cell r="S59" t="str">
            <v>EquipName_MysticHammer</v>
          </cell>
          <cell r="T59" t="str">
            <v>미스틱 해머</v>
          </cell>
          <cell r="U59">
            <v>2.5937424601000023</v>
          </cell>
          <cell r="AG59">
            <v>1.2000000000000002</v>
          </cell>
          <cell r="AH59">
            <v>6</v>
          </cell>
          <cell r="AI59">
            <v>20</v>
          </cell>
          <cell r="AJ59">
            <v>0</v>
          </cell>
          <cell r="AK59">
            <v>0</v>
          </cell>
          <cell r="AL59">
            <v>8</v>
          </cell>
          <cell r="AM59">
            <v>0</v>
          </cell>
          <cell r="AN59">
            <v>36050</v>
          </cell>
          <cell r="AO59">
            <v>43650</v>
          </cell>
          <cell r="AP59">
            <v>6</v>
          </cell>
          <cell r="AQ59">
            <v>8</v>
          </cell>
        </row>
        <row r="60">
          <cell r="A60" t="str">
            <v>Equip4301</v>
          </cell>
          <cell r="B60" t="str">
            <v/>
          </cell>
          <cell r="C60" t="str">
            <v>Hammer</v>
          </cell>
          <cell r="D60">
            <v>4</v>
          </cell>
          <cell r="E60">
            <v>3</v>
          </cell>
          <cell r="F60">
            <v>3</v>
          </cell>
          <cell r="G60">
            <v>1</v>
          </cell>
          <cell r="H60">
            <v>0</v>
          </cell>
          <cell r="I60">
            <v>2</v>
          </cell>
          <cell r="J60">
            <v>49.66</v>
          </cell>
          <cell r="K60">
            <v>75.319999999999993</v>
          </cell>
          <cell r="L60" t="str">
            <v>유니티 랜덤</v>
          </cell>
          <cell r="M60">
            <v>0</v>
          </cell>
          <cell r="N60" t="str">
            <v/>
          </cell>
          <cell r="P60" t="str">
            <v>ElvenHammer</v>
          </cell>
          <cell r="Q60">
            <v>1</v>
          </cell>
          <cell r="R60" t="str">
            <v>Shot_ElvenHammer</v>
          </cell>
          <cell r="S60" t="str">
            <v>EquipName_ElvenHammer</v>
          </cell>
          <cell r="T60" t="str">
            <v>홍연의 해머</v>
          </cell>
          <cell r="U60">
            <v>6.1159090448414624</v>
          </cell>
          <cell r="AG60">
            <v>0.6</v>
          </cell>
          <cell r="AH60">
            <v>8</v>
          </cell>
          <cell r="AI60">
            <v>10</v>
          </cell>
          <cell r="AJ60">
            <v>0</v>
          </cell>
          <cell r="AK60">
            <v>0</v>
          </cell>
          <cell r="AL60">
            <v>4.5</v>
          </cell>
          <cell r="AM60">
            <v>0</v>
          </cell>
          <cell r="AP60">
            <v>15</v>
          </cell>
          <cell r="AQ60">
            <v>18</v>
          </cell>
        </row>
        <row r="61">
          <cell r="A61" t="str">
            <v>Equip4302</v>
          </cell>
          <cell r="B61" t="str">
            <v/>
          </cell>
          <cell r="C61" t="str">
            <v>Hammer</v>
          </cell>
          <cell r="D61">
            <v>4</v>
          </cell>
          <cell r="E61">
            <v>3</v>
          </cell>
          <cell r="F61">
            <v>3</v>
          </cell>
          <cell r="G61">
            <v>2</v>
          </cell>
          <cell r="H61">
            <v>0</v>
          </cell>
          <cell r="I61">
            <v>2</v>
          </cell>
          <cell r="J61">
            <v>44.21</v>
          </cell>
          <cell r="K61">
            <v>79.14</v>
          </cell>
          <cell r="L61" t="str">
            <v>유니티 랜덤</v>
          </cell>
          <cell r="M61">
            <v>0</v>
          </cell>
          <cell r="N61" t="str">
            <v/>
          </cell>
          <cell r="P61" t="str">
            <v>RunicHammer</v>
          </cell>
          <cell r="Q61">
            <v>1</v>
          </cell>
          <cell r="R61" t="str">
            <v>Shot_RunicHammer</v>
          </cell>
          <cell r="S61" t="str">
            <v>EquipName_RunicHammer</v>
          </cell>
          <cell r="T61" t="str">
            <v>알 수 없는 문자의 해머</v>
          </cell>
          <cell r="U61">
            <v>6.1159090448414624</v>
          </cell>
          <cell r="AG61">
            <v>0.48</v>
          </cell>
          <cell r="AH61">
            <v>9</v>
          </cell>
          <cell r="AI61">
            <v>10</v>
          </cell>
          <cell r="AJ61">
            <v>0</v>
          </cell>
          <cell r="AK61">
            <v>0</v>
          </cell>
          <cell r="AL61">
            <v>3.6</v>
          </cell>
          <cell r="AM61">
            <v>0</v>
          </cell>
          <cell r="AP61">
            <v>18</v>
          </cell>
          <cell r="AQ61">
            <v>21</v>
          </cell>
        </row>
        <row r="62">
          <cell r="A62" t="str">
            <v>Equip4401</v>
          </cell>
          <cell r="B62" t="str">
            <v/>
          </cell>
          <cell r="C62" t="str">
            <v>Hammer</v>
          </cell>
          <cell r="D62">
            <v>4</v>
          </cell>
          <cell r="E62">
            <v>4</v>
          </cell>
          <cell r="F62">
            <v>4</v>
          </cell>
          <cell r="G62">
            <v>1</v>
          </cell>
          <cell r="H62">
            <v>0</v>
          </cell>
          <cell r="I62">
            <v>3</v>
          </cell>
          <cell r="J62">
            <v>128.83000000000001</v>
          </cell>
          <cell r="K62">
            <v>176.03</v>
          </cell>
          <cell r="L62" t="str">
            <v>리니어</v>
          </cell>
          <cell r="M62">
            <v>3</v>
          </cell>
          <cell r="N62">
            <v>-20</v>
          </cell>
          <cell r="P62" t="str">
            <v>ArmoryHammer11</v>
          </cell>
          <cell r="Q62">
            <v>1</v>
          </cell>
          <cell r="R62" t="str">
            <v>Shot_ArmoryHammer11</v>
          </cell>
          <cell r="S62" t="str">
            <v>EquipName_ArmoryHammer11</v>
          </cell>
          <cell r="T62" t="str">
            <v>단단한 칼날 해머</v>
          </cell>
          <cell r="U62">
            <v>14.420993610649951</v>
          </cell>
          <cell r="AG62">
            <v>1</v>
          </cell>
          <cell r="AH62">
            <v>11</v>
          </cell>
          <cell r="AI62">
            <v>10</v>
          </cell>
          <cell r="AJ62">
            <v>0</v>
          </cell>
          <cell r="AK62">
            <v>0</v>
          </cell>
          <cell r="AL62">
            <v>1</v>
          </cell>
          <cell r="AM62">
            <v>0</v>
          </cell>
          <cell r="AP62">
            <v>50</v>
          </cell>
          <cell r="AQ62">
            <v>60</v>
          </cell>
          <cell r="AR62">
            <v>80</v>
          </cell>
          <cell r="AS62">
            <v>96</v>
          </cell>
        </row>
        <row r="63">
          <cell r="A63" t="str">
            <v>Equip4402</v>
          </cell>
          <cell r="B63" t="str">
            <v/>
          </cell>
          <cell r="C63" t="str">
            <v>Hammer</v>
          </cell>
          <cell r="D63">
            <v>4</v>
          </cell>
          <cell r="E63">
            <v>4</v>
          </cell>
          <cell r="F63">
            <v>4</v>
          </cell>
          <cell r="G63">
            <v>2</v>
          </cell>
          <cell r="H63">
            <v>0</v>
          </cell>
          <cell r="I63">
            <v>3</v>
          </cell>
          <cell r="J63">
            <v>113.52</v>
          </cell>
          <cell r="K63">
            <v>184.96</v>
          </cell>
          <cell r="L63" t="str">
            <v>리니어</v>
          </cell>
          <cell r="M63">
            <v>3</v>
          </cell>
          <cell r="N63">
            <v>-20</v>
          </cell>
          <cell r="P63" t="str">
            <v>MorningStar</v>
          </cell>
          <cell r="Q63">
            <v>1</v>
          </cell>
          <cell r="R63" t="str">
            <v>Shot_MorningStar</v>
          </cell>
          <cell r="S63" t="str">
            <v>EquipName_MorningStar</v>
          </cell>
          <cell r="T63" t="str">
            <v>모닝스타</v>
          </cell>
          <cell r="U63">
            <v>14.420993610649951</v>
          </cell>
          <cell r="AG63">
            <v>0.8</v>
          </cell>
          <cell r="AH63">
            <v>12</v>
          </cell>
          <cell r="AI63">
            <v>10</v>
          </cell>
          <cell r="AJ63">
            <v>0</v>
          </cell>
          <cell r="AK63">
            <v>0</v>
          </cell>
          <cell r="AL63">
            <v>0.8</v>
          </cell>
          <cell r="AM63">
            <v>0</v>
          </cell>
          <cell r="AP63">
            <v>51</v>
          </cell>
          <cell r="AQ63">
            <v>61</v>
          </cell>
          <cell r="AR63">
            <v>88</v>
          </cell>
          <cell r="AS63">
            <v>105</v>
          </cell>
        </row>
        <row r="64">
          <cell r="A64" t="str">
            <v>Equip4403</v>
          </cell>
          <cell r="B64" t="str">
            <v/>
          </cell>
          <cell r="C64" t="str">
            <v>Hammer</v>
          </cell>
          <cell r="D64">
            <v>4</v>
          </cell>
          <cell r="E64">
            <v>4</v>
          </cell>
          <cell r="F64">
            <v>5</v>
          </cell>
          <cell r="G64">
            <v>3</v>
          </cell>
          <cell r="H64">
            <v>0</v>
          </cell>
          <cell r="I64">
            <v>3</v>
          </cell>
          <cell r="J64">
            <v>157.76</v>
          </cell>
          <cell r="K64">
            <v>215.56</v>
          </cell>
          <cell r="L64" t="str">
            <v>리니어</v>
          </cell>
          <cell r="M64">
            <v>3</v>
          </cell>
          <cell r="N64">
            <v>-10</v>
          </cell>
          <cell r="P64" t="str">
            <v>MeleeHammer</v>
          </cell>
          <cell r="Q64">
            <v>1</v>
          </cell>
          <cell r="R64" t="str">
            <v>Shot_MeleeHammer</v>
          </cell>
          <cell r="S64" t="str">
            <v>EquipName_MeleeHammer</v>
          </cell>
          <cell r="T64" t="str">
            <v>밀리 해머</v>
          </cell>
          <cell r="U64">
            <v>19.023558478220203</v>
          </cell>
          <cell r="AG64">
            <v>0.33</v>
          </cell>
          <cell r="AH64">
            <v>19</v>
          </cell>
          <cell r="AI64">
            <v>10</v>
          </cell>
          <cell r="AJ64">
            <v>0</v>
          </cell>
          <cell r="AK64">
            <v>0</v>
          </cell>
          <cell r="AL64">
            <v>0.2</v>
          </cell>
          <cell r="AM64">
            <v>1</v>
          </cell>
          <cell r="AP64">
            <v>100</v>
          </cell>
          <cell r="AQ64">
            <v>120</v>
          </cell>
          <cell r="AR64">
            <v>195</v>
          </cell>
          <cell r="AS64">
            <v>234</v>
          </cell>
        </row>
        <row r="65">
          <cell r="A65" t="str">
            <v>Equip4404</v>
          </cell>
          <cell r="B65" t="str">
            <v/>
          </cell>
          <cell r="C65" t="str">
            <v>Hammer</v>
          </cell>
          <cell r="D65">
            <v>4</v>
          </cell>
          <cell r="E65">
            <v>4</v>
          </cell>
          <cell r="F65">
            <v>5</v>
          </cell>
          <cell r="G65">
            <v>4</v>
          </cell>
          <cell r="H65">
            <v>0</v>
          </cell>
          <cell r="I65">
            <v>3</v>
          </cell>
          <cell r="J65">
            <v>139.02000000000001</v>
          </cell>
          <cell r="K65">
            <v>226.49</v>
          </cell>
          <cell r="L65" t="str">
            <v>리니어</v>
          </cell>
          <cell r="M65">
            <v>3</v>
          </cell>
          <cell r="N65">
            <v>-10</v>
          </cell>
          <cell r="P65" t="str">
            <v>ArsenalHammer</v>
          </cell>
          <cell r="Q65">
            <v>1</v>
          </cell>
          <cell r="R65" t="str">
            <v>Shot_ArsenalHammer</v>
          </cell>
          <cell r="S65" t="str">
            <v>EquipName_ArsenalHammer</v>
          </cell>
          <cell r="T65" t="str">
            <v>수정 박힌 원석 해머</v>
          </cell>
          <cell r="U65">
            <v>19.023558478220203</v>
          </cell>
          <cell r="AG65">
            <v>0.26400000000000001</v>
          </cell>
          <cell r="AH65">
            <v>20</v>
          </cell>
          <cell r="AI65">
            <v>10</v>
          </cell>
          <cell r="AJ65">
            <v>0</v>
          </cell>
          <cell r="AK65">
            <v>0</v>
          </cell>
          <cell r="AL65">
            <v>0.16000000000000003</v>
          </cell>
          <cell r="AM65">
            <v>1</v>
          </cell>
          <cell r="AP65">
            <v>110</v>
          </cell>
          <cell r="AQ65">
            <v>132</v>
          </cell>
          <cell r="AR65">
            <v>201</v>
          </cell>
          <cell r="AS65">
            <v>241</v>
          </cell>
        </row>
        <row r="66">
          <cell r="A66" t="str">
            <v>Equip4405</v>
          </cell>
          <cell r="B66" t="str">
            <v/>
          </cell>
          <cell r="C66" t="str">
            <v>Hammer</v>
          </cell>
          <cell r="D66">
            <v>4</v>
          </cell>
          <cell r="E66">
            <v>4</v>
          </cell>
          <cell r="F66">
            <v>6</v>
          </cell>
          <cell r="G66">
            <v>5</v>
          </cell>
          <cell r="H66">
            <v>0</v>
          </cell>
          <cell r="I66">
            <v>3</v>
          </cell>
          <cell r="J66">
            <v>193.2</v>
          </cell>
          <cell r="K66">
            <v>263.97000000000003</v>
          </cell>
          <cell r="L66" t="str">
            <v>리니어</v>
          </cell>
          <cell r="M66">
            <v>3</v>
          </cell>
          <cell r="N66">
            <v>-5</v>
          </cell>
          <cell r="P66" t="str">
            <v>ArsenalGoldHammer</v>
          </cell>
          <cell r="Q66">
            <v>1</v>
          </cell>
          <cell r="R66" t="str">
            <v>Shot_ArsenalGoldHammer</v>
          </cell>
          <cell r="S66" t="str">
            <v>EquipName_ArsenalGoldHammer</v>
          </cell>
          <cell r="T66" t="str">
            <v>황제의 해머</v>
          </cell>
          <cell r="U66">
            <v>25.095065357147273</v>
          </cell>
          <cell r="AG66">
            <v>0.11</v>
          </cell>
          <cell r="AH66">
            <v>26</v>
          </cell>
          <cell r="AI66">
            <v>10</v>
          </cell>
          <cell r="AJ66">
            <v>0</v>
          </cell>
          <cell r="AK66">
            <v>0</v>
          </cell>
          <cell r="AL66">
            <v>0.04</v>
          </cell>
          <cell r="AM66">
            <v>2</v>
          </cell>
          <cell r="AP66">
            <v>240</v>
          </cell>
          <cell r="AQ66">
            <v>288</v>
          </cell>
          <cell r="AR66">
            <v>620</v>
          </cell>
          <cell r="AS66">
            <v>744</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U67">
            <v>1</v>
          </cell>
          <cell r="AG67">
            <v>0</v>
          </cell>
          <cell r="AH67">
            <v>1</v>
          </cell>
          <cell r="AI67">
            <v>1</v>
          </cell>
          <cell r="AL67">
            <v>0</v>
          </cell>
          <cell r="AM67">
            <v>99</v>
          </cell>
        </row>
        <row r="68">
          <cell r="A68" t="str">
            <v>Equip5001</v>
          </cell>
          <cell r="B68" t="str">
            <v/>
          </cell>
          <cell r="C68" t="str">
            <v>Sword</v>
          </cell>
          <cell r="D68">
            <v>5</v>
          </cell>
          <cell r="E68">
            <v>0</v>
          </cell>
          <cell r="F68">
            <v>0</v>
          </cell>
          <cell r="G68">
            <v>1</v>
          </cell>
          <cell r="H68">
            <v>1</v>
          </cell>
          <cell r="I68">
            <v>1</v>
          </cell>
          <cell r="J68">
            <v>11.1</v>
          </cell>
          <cell r="K68">
            <v>14.1</v>
          </cell>
          <cell r="L68" t="str">
            <v>유니티 랜덤</v>
          </cell>
          <cell r="M68">
            <v>0</v>
          </cell>
          <cell r="N68" t="str">
            <v/>
          </cell>
          <cell r="P68" t="str">
            <v>SevenBroadSword</v>
          </cell>
          <cell r="Q68">
            <v>1</v>
          </cell>
          <cell r="R68" t="str">
            <v>Shot_SevenBroadSword</v>
          </cell>
          <cell r="S68" t="str">
            <v>EquipName_SevenBroadSword</v>
          </cell>
          <cell r="T68" t="str">
            <v>루비 장식 아밍 소드</v>
          </cell>
          <cell r="U68">
            <v>1</v>
          </cell>
          <cell r="AG68">
            <v>4.2</v>
          </cell>
          <cell r="AH68">
            <v>4</v>
          </cell>
          <cell r="AI68">
            <v>10</v>
          </cell>
          <cell r="AJ68">
            <v>0</v>
          </cell>
          <cell r="AK68">
            <v>0</v>
          </cell>
          <cell r="AL68">
            <v>25</v>
          </cell>
          <cell r="AM68">
            <v>0</v>
          </cell>
          <cell r="AN68">
            <v>3950</v>
          </cell>
          <cell r="AO68">
            <v>4850</v>
          </cell>
        </row>
        <row r="69">
          <cell r="A69" t="str">
            <v>Equip5002</v>
          </cell>
          <cell r="B69" t="str">
            <v/>
          </cell>
          <cell r="C69" t="str">
            <v>Sword</v>
          </cell>
          <cell r="D69">
            <v>5</v>
          </cell>
          <cell r="E69">
            <v>0</v>
          </cell>
          <cell r="F69">
            <v>0</v>
          </cell>
          <cell r="G69">
            <v>2</v>
          </cell>
          <cell r="H69">
            <v>1</v>
          </cell>
          <cell r="I69">
            <v>1</v>
          </cell>
          <cell r="J69">
            <v>10.85</v>
          </cell>
          <cell r="K69">
            <v>13.5</v>
          </cell>
          <cell r="L69" t="str">
            <v>유니티 랜덤</v>
          </cell>
          <cell r="M69">
            <v>0</v>
          </cell>
          <cell r="N69" t="str">
            <v/>
          </cell>
          <cell r="P69" t="str">
            <v>ArmorySet12</v>
          </cell>
          <cell r="Q69">
            <v>1</v>
          </cell>
          <cell r="R69" t="str">
            <v>Shot_ArmorySet12</v>
          </cell>
          <cell r="S69" t="str">
            <v>EquipName_ArmorySet12</v>
          </cell>
          <cell r="T69" t="str">
            <v>주시자의 검</v>
          </cell>
          <cell r="U69">
            <v>1</v>
          </cell>
          <cell r="AG69">
            <v>3.3600000000000003</v>
          </cell>
          <cell r="AH69">
            <v>4</v>
          </cell>
          <cell r="AI69">
            <v>20</v>
          </cell>
          <cell r="AJ69">
            <v>0</v>
          </cell>
          <cell r="AK69">
            <v>0</v>
          </cell>
          <cell r="AL69">
            <v>20</v>
          </cell>
          <cell r="AM69">
            <v>0</v>
          </cell>
          <cell r="AN69">
            <v>4050</v>
          </cell>
          <cell r="AO69">
            <v>5250</v>
          </cell>
        </row>
        <row r="70">
          <cell r="A70" t="str">
            <v>Equip5101</v>
          </cell>
          <cell r="B70" t="str">
            <v/>
          </cell>
          <cell r="C70" t="str">
            <v>Sword</v>
          </cell>
          <cell r="D70">
            <v>5</v>
          </cell>
          <cell r="E70">
            <v>1</v>
          </cell>
          <cell r="F70">
            <v>1</v>
          </cell>
          <cell r="G70">
            <v>1</v>
          </cell>
          <cell r="H70">
            <v>1</v>
          </cell>
          <cell r="I70">
            <v>1</v>
          </cell>
          <cell r="J70">
            <v>13.35</v>
          </cell>
          <cell r="K70">
            <v>19.95</v>
          </cell>
          <cell r="L70" t="str">
            <v>유니티 랜덤</v>
          </cell>
          <cell r="M70">
            <v>0</v>
          </cell>
          <cell r="N70" t="str">
            <v/>
          </cell>
          <cell r="P70" t="str">
            <v>WideBlade</v>
          </cell>
          <cell r="Q70">
            <v>1</v>
          </cell>
          <cell r="R70" t="str">
            <v>Shot_WideBlade</v>
          </cell>
          <cell r="S70" t="str">
            <v>EquipName_WideBlade</v>
          </cell>
          <cell r="T70" t="str">
            <v>금빛 장식검</v>
          </cell>
          <cell r="U70">
            <v>1.4641000000000006</v>
          </cell>
          <cell r="AG70">
            <v>3.2</v>
          </cell>
          <cell r="AH70">
            <v>5</v>
          </cell>
          <cell r="AI70">
            <v>10</v>
          </cell>
          <cell r="AJ70">
            <v>0</v>
          </cell>
          <cell r="AK70">
            <v>0</v>
          </cell>
          <cell r="AL70">
            <v>30</v>
          </cell>
          <cell r="AM70">
            <v>0</v>
          </cell>
          <cell r="AN70">
            <v>11950</v>
          </cell>
          <cell r="AO70">
            <v>14450</v>
          </cell>
        </row>
        <row r="71">
          <cell r="A71" t="str">
            <v>Equip5102</v>
          </cell>
          <cell r="B71" t="str">
            <v/>
          </cell>
          <cell r="C71" t="str">
            <v>Sword</v>
          </cell>
          <cell r="D71">
            <v>5</v>
          </cell>
          <cell r="E71">
            <v>1</v>
          </cell>
          <cell r="F71">
            <v>1</v>
          </cell>
          <cell r="G71">
            <v>2</v>
          </cell>
          <cell r="H71">
            <v>1</v>
          </cell>
          <cell r="I71">
            <v>1</v>
          </cell>
          <cell r="J71">
            <v>12.93</v>
          </cell>
          <cell r="K71">
            <v>19.39</v>
          </cell>
          <cell r="L71" t="str">
            <v>유니티 랜덤</v>
          </cell>
          <cell r="M71">
            <v>0</v>
          </cell>
          <cell r="N71" t="str">
            <v/>
          </cell>
          <cell r="P71" t="str">
            <v>ElvenSword</v>
          </cell>
          <cell r="Q71">
            <v>1</v>
          </cell>
          <cell r="R71" t="str">
            <v>Shot_ElvenSword</v>
          </cell>
          <cell r="S71" t="str">
            <v>EquipName_ElvenSword</v>
          </cell>
          <cell r="T71" t="str">
            <v>생명의 붉은 검</v>
          </cell>
          <cell r="U71">
            <v>1.4641000000000006</v>
          </cell>
          <cell r="AG71">
            <v>2.5600000000000005</v>
          </cell>
          <cell r="AH71">
            <v>6</v>
          </cell>
          <cell r="AI71">
            <v>10</v>
          </cell>
          <cell r="AJ71">
            <v>0</v>
          </cell>
          <cell r="AK71">
            <v>0</v>
          </cell>
          <cell r="AL71">
            <v>24</v>
          </cell>
          <cell r="AM71">
            <v>0</v>
          </cell>
          <cell r="AN71">
            <v>12050</v>
          </cell>
          <cell r="AO71">
            <v>14850</v>
          </cell>
        </row>
        <row r="72">
          <cell r="A72" t="str">
            <v>Equip5201</v>
          </cell>
          <cell r="B72" t="str">
            <v/>
          </cell>
          <cell r="C72" t="str">
            <v>Sword</v>
          </cell>
          <cell r="D72">
            <v>5</v>
          </cell>
          <cell r="E72">
            <v>2</v>
          </cell>
          <cell r="F72">
            <v>2</v>
          </cell>
          <cell r="G72">
            <v>1</v>
          </cell>
          <cell r="H72">
            <v>1</v>
          </cell>
          <cell r="I72">
            <v>2</v>
          </cell>
          <cell r="J72">
            <v>21.64</v>
          </cell>
          <cell r="K72">
            <v>33.299999999999997</v>
          </cell>
          <cell r="L72" t="str">
            <v>유니티 랜덤</v>
          </cell>
          <cell r="M72">
            <v>0</v>
          </cell>
          <cell r="N72" t="str">
            <v/>
          </cell>
          <cell r="P72" t="str">
            <v>FourMaker152</v>
          </cell>
          <cell r="Q72">
            <v>1</v>
          </cell>
          <cell r="R72" t="str">
            <v>Shot_FourMaker152</v>
          </cell>
          <cell r="S72" t="str">
            <v>EquipName_FourMaker152</v>
          </cell>
          <cell r="T72" t="str">
            <v>금빛 휘장의 검</v>
          </cell>
          <cell r="U72">
            <v>2.5937424601000023</v>
          </cell>
          <cell r="AG72">
            <v>1.5</v>
          </cell>
          <cell r="AH72">
            <v>7</v>
          </cell>
          <cell r="AI72">
            <v>10</v>
          </cell>
          <cell r="AJ72">
            <v>0</v>
          </cell>
          <cell r="AK72">
            <v>0</v>
          </cell>
          <cell r="AL72">
            <v>10</v>
          </cell>
          <cell r="AM72">
            <v>0</v>
          </cell>
          <cell r="AN72">
            <v>35950</v>
          </cell>
          <cell r="AO72">
            <v>43250</v>
          </cell>
          <cell r="AP72">
            <v>5</v>
          </cell>
          <cell r="AQ72">
            <v>7</v>
          </cell>
        </row>
        <row r="73">
          <cell r="A73" t="str">
            <v>Equip5202</v>
          </cell>
          <cell r="B73" t="str">
            <v/>
          </cell>
          <cell r="C73" t="str">
            <v>Sword</v>
          </cell>
          <cell r="D73">
            <v>5</v>
          </cell>
          <cell r="E73">
            <v>2</v>
          </cell>
          <cell r="F73">
            <v>2</v>
          </cell>
          <cell r="G73">
            <v>2</v>
          </cell>
          <cell r="H73">
            <v>1</v>
          </cell>
          <cell r="I73">
            <v>2</v>
          </cell>
          <cell r="J73">
            <v>20.93</v>
          </cell>
          <cell r="K73">
            <v>32.58</v>
          </cell>
          <cell r="L73" t="str">
            <v>유니티 랜덤</v>
          </cell>
          <cell r="M73">
            <v>0</v>
          </cell>
          <cell r="N73" t="str">
            <v/>
          </cell>
          <cell r="P73" t="str">
            <v>SciFantasyRapier</v>
          </cell>
          <cell r="Q73">
            <v>1</v>
          </cell>
          <cell r="R73" t="str">
            <v>Shot_SciFantasyRapier</v>
          </cell>
          <cell r="S73" t="str">
            <v>EquipName_SciFantasyRapier</v>
          </cell>
          <cell r="T73" t="str">
            <v>에메랄드빛 레이피어</v>
          </cell>
          <cell r="U73">
            <v>2.5937424601000023</v>
          </cell>
          <cell r="AG73">
            <v>1.2000000000000002</v>
          </cell>
          <cell r="AH73">
            <v>8</v>
          </cell>
          <cell r="AI73">
            <v>10</v>
          </cell>
          <cell r="AJ73">
            <v>0</v>
          </cell>
          <cell r="AK73">
            <v>0</v>
          </cell>
          <cell r="AL73">
            <v>8</v>
          </cell>
          <cell r="AM73">
            <v>0</v>
          </cell>
          <cell r="AN73">
            <v>36050</v>
          </cell>
          <cell r="AO73">
            <v>43650</v>
          </cell>
          <cell r="AP73">
            <v>6</v>
          </cell>
          <cell r="AQ73">
            <v>8</v>
          </cell>
        </row>
        <row r="74">
          <cell r="A74" t="str">
            <v>Equip5301</v>
          </cell>
          <cell r="B74" t="str">
            <v/>
          </cell>
          <cell r="C74" t="str">
            <v>Sword</v>
          </cell>
          <cell r="D74">
            <v>5</v>
          </cell>
          <cell r="E74">
            <v>3</v>
          </cell>
          <cell r="F74">
            <v>3</v>
          </cell>
          <cell r="G74">
            <v>1</v>
          </cell>
          <cell r="H74">
            <v>1</v>
          </cell>
          <cell r="I74">
            <v>2</v>
          </cell>
          <cell r="J74">
            <v>49.66</v>
          </cell>
          <cell r="K74">
            <v>75.319999999999993</v>
          </cell>
          <cell r="L74" t="str">
            <v>유니티 랜덤</v>
          </cell>
          <cell r="M74">
            <v>0</v>
          </cell>
          <cell r="N74" t="str">
            <v/>
          </cell>
          <cell r="P74" t="str">
            <v>FourMaker11</v>
          </cell>
          <cell r="Q74">
            <v>1</v>
          </cell>
          <cell r="R74" t="str">
            <v>Shot_FourMaker11</v>
          </cell>
          <cell r="S74" t="str">
            <v>EquipName_FourMaker11</v>
          </cell>
          <cell r="T74" t="str">
            <v>투명한 수정검</v>
          </cell>
          <cell r="U74">
            <v>6.1159090448414624</v>
          </cell>
          <cell r="AG74">
            <v>0.6</v>
          </cell>
          <cell r="AH74">
            <v>10</v>
          </cell>
          <cell r="AI74">
            <v>10</v>
          </cell>
          <cell r="AJ74">
            <v>0</v>
          </cell>
          <cell r="AK74">
            <v>0</v>
          </cell>
          <cell r="AL74">
            <v>4.5</v>
          </cell>
          <cell r="AM74">
            <v>0</v>
          </cell>
          <cell r="AP74">
            <v>15</v>
          </cell>
          <cell r="AQ74">
            <v>18</v>
          </cell>
        </row>
        <row r="75">
          <cell r="A75" t="str">
            <v>Equip5302</v>
          </cell>
          <cell r="B75" t="str">
            <v/>
          </cell>
          <cell r="C75" t="str">
            <v>Sword</v>
          </cell>
          <cell r="D75">
            <v>5</v>
          </cell>
          <cell r="E75">
            <v>3</v>
          </cell>
          <cell r="F75">
            <v>3</v>
          </cell>
          <cell r="G75">
            <v>2</v>
          </cell>
          <cell r="H75">
            <v>1</v>
          </cell>
          <cell r="I75">
            <v>2</v>
          </cell>
          <cell r="J75">
            <v>44.21</v>
          </cell>
          <cell r="K75">
            <v>79.14</v>
          </cell>
          <cell r="L75" t="str">
            <v>유니티 랜덤</v>
          </cell>
          <cell r="M75">
            <v>0</v>
          </cell>
          <cell r="N75" t="str">
            <v/>
          </cell>
          <cell r="P75" t="str">
            <v>StylizedSword</v>
          </cell>
          <cell r="Q75">
            <v>1</v>
          </cell>
          <cell r="R75" t="str">
            <v>Shot_StylizedSword</v>
          </cell>
          <cell r="S75" t="str">
            <v>EquipName_StylizedSword</v>
          </cell>
          <cell r="T75" t="str">
            <v>뼈장식 골든 소드</v>
          </cell>
          <cell r="U75">
            <v>6.1159090448414624</v>
          </cell>
          <cell r="AG75">
            <v>0.48</v>
          </cell>
          <cell r="AH75">
            <v>11</v>
          </cell>
          <cell r="AI75">
            <v>10</v>
          </cell>
          <cell r="AJ75">
            <v>0</v>
          </cell>
          <cell r="AK75">
            <v>0</v>
          </cell>
          <cell r="AL75">
            <v>3.6</v>
          </cell>
          <cell r="AM75">
            <v>0</v>
          </cell>
          <cell r="AP75">
            <v>18</v>
          </cell>
          <cell r="AQ75">
            <v>21</v>
          </cell>
        </row>
        <row r="76">
          <cell r="A76" t="str">
            <v>Equip5401</v>
          </cell>
          <cell r="B76" t="str">
            <v/>
          </cell>
          <cell r="C76" t="str">
            <v>Sword</v>
          </cell>
          <cell r="D76">
            <v>5</v>
          </cell>
          <cell r="E76">
            <v>4</v>
          </cell>
          <cell r="F76">
            <v>4</v>
          </cell>
          <cell r="G76">
            <v>1</v>
          </cell>
          <cell r="H76">
            <v>1</v>
          </cell>
          <cell r="I76">
            <v>3</v>
          </cell>
          <cell r="J76">
            <v>128.83000000000001</v>
          </cell>
          <cell r="K76">
            <v>176.03</v>
          </cell>
          <cell r="L76" t="str">
            <v>리니어</v>
          </cell>
          <cell r="M76">
            <v>3</v>
          </cell>
          <cell r="N76">
            <v>-20</v>
          </cell>
          <cell r="P76" t="str">
            <v>FourMaker140</v>
          </cell>
          <cell r="Q76">
            <v>1</v>
          </cell>
          <cell r="R76" t="str">
            <v>Shot_FourMaker140</v>
          </cell>
          <cell r="S76" t="str">
            <v>EquipName_FourMaker140</v>
          </cell>
          <cell r="T76" t="str">
            <v>푸른 장미를 새긴 검</v>
          </cell>
          <cell r="U76">
            <v>14.420993610649951</v>
          </cell>
          <cell r="AG76">
            <v>1</v>
          </cell>
          <cell r="AH76">
            <v>13</v>
          </cell>
          <cell r="AI76">
            <v>10</v>
          </cell>
          <cell r="AJ76">
            <v>0</v>
          </cell>
          <cell r="AK76">
            <v>0</v>
          </cell>
          <cell r="AL76">
            <v>1</v>
          </cell>
          <cell r="AM76">
            <v>0</v>
          </cell>
          <cell r="AP76">
            <v>50</v>
          </cell>
          <cell r="AQ76">
            <v>60</v>
          </cell>
          <cell r="AR76">
            <v>80</v>
          </cell>
          <cell r="AS76">
            <v>96</v>
          </cell>
        </row>
        <row r="77">
          <cell r="A77" t="str">
            <v>Equip5402</v>
          </cell>
          <cell r="B77" t="str">
            <v/>
          </cell>
          <cell r="C77" t="str">
            <v>Sword</v>
          </cell>
          <cell r="D77">
            <v>5</v>
          </cell>
          <cell r="E77">
            <v>4</v>
          </cell>
          <cell r="F77">
            <v>4</v>
          </cell>
          <cell r="G77">
            <v>2</v>
          </cell>
          <cell r="H77">
            <v>1</v>
          </cell>
          <cell r="I77">
            <v>3</v>
          </cell>
          <cell r="J77">
            <v>113.52</v>
          </cell>
          <cell r="K77">
            <v>184.96</v>
          </cell>
          <cell r="L77" t="str">
            <v>리니어</v>
          </cell>
          <cell r="M77">
            <v>3</v>
          </cell>
          <cell r="N77">
            <v>-20</v>
          </cell>
          <cell r="P77" t="str">
            <v>JimHdAssassin12</v>
          </cell>
          <cell r="Q77">
            <v>1</v>
          </cell>
          <cell r="R77" t="str">
            <v>Shot_JimHdAssassin12</v>
          </cell>
          <cell r="S77" t="str">
            <v>EquipName_JimHdAssassin12</v>
          </cell>
          <cell r="T77" t="str">
            <v>용암 속에 사는 마물 검</v>
          </cell>
          <cell r="U77">
            <v>14.420993610649951</v>
          </cell>
          <cell r="AG77">
            <v>0.8</v>
          </cell>
          <cell r="AH77">
            <v>14</v>
          </cell>
          <cell r="AI77">
            <v>10</v>
          </cell>
          <cell r="AJ77">
            <v>0</v>
          </cell>
          <cell r="AK77">
            <v>0</v>
          </cell>
          <cell r="AL77">
            <v>0.8</v>
          </cell>
          <cell r="AM77">
            <v>0</v>
          </cell>
          <cell r="AP77">
            <v>51</v>
          </cell>
          <cell r="AQ77">
            <v>61</v>
          </cell>
          <cell r="AR77">
            <v>88</v>
          </cell>
          <cell r="AS77">
            <v>105</v>
          </cell>
        </row>
        <row r="78">
          <cell r="A78" t="str">
            <v>Equip5403</v>
          </cell>
          <cell r="B78" t="str">
            <v/>
          </cell>
          <cell r="C78" t="str">
            <v>Sword</v>
          </cell>
          <cell r="D78">
            <v>5</v>
          </cell>
          <cell r="E78">
            <v>4</v>
          </cell>
          <cell r="F78">
            <v>5</v>
          </cell>
          <cell r="G78">
            <v>3</v>
          </cell>
          <cell r="H78">
            <v>1</v>
          </cell>
          <cell r="I78">
            <v>3</v>
          </cell>
          <cell r="J78">
            <v>157.76</v>
          </cell>
          <cell r="K78">
            <v>215.56</v>
          </cell>
          <cell r="L78" t="str">
            <v>리니어</v>
          </cell>
          <cell r="M78">
            <v>3</v>
          </cell>
          <cell r="N78">
            <v>-10</v>
          </cell>
          <cell r="P78" t="str">
            <v>MoonSword</v>
          </cell>
          <cell r="Q78">
            <v>1</v>
          </cell>
          <cell r="R78" t="str">
            <v>Shot_MoonSword</v>
          </cell>
          <cell r="S78" t="str">
            <v>EquipName_MoonSword</v>
          </cell>
          <cell r="T78" t="str">
            <v>태양의 검</v>
          </cell>
          <cell r="U78">
            <v>19.023558478220203</v>
          </cell>
          <cell r="AG78">
            <v>0.33</v>
          </cell>
          <cell r="AH78">
            <v>21</v>
          </cell>
          <cell r="AI78">
            <v>10</v>
          </cell>
          <cell r="AJ78">
            <v>0</v>
          </cell>
          <cell r="AK78">
            <v>0</v>
          </cell>
          <cell r="AL78">
            <v>0.2</v>
          </cell>
          <cell r="AM78">
            <v>1</v>
          </cell>
          <cell r="AP78">
            <v>100</v>
          </cell>
          <cell r="AQ78">
            <v>120</v>
          </cell>
          <cell r="AR78">
            <v>195</v>
          </cell>
          <cell r="AS78">
            <v>234</v>
          </cell>
        </row>
        <row r="79">
          <cell r="A79" t="str">
            <v>Equip5404</v>
          </cell>
          <cell r="B79" t="str">
            <v/>
          </cell>
          <cell r="C79" t="str">
            <v>Sword</v>
          </cell>
          <cell r="D79">
            <v>5</v>
          </cell>
          <cell r="E79">
            <v>4</v>
          </cell>
          <cell r="F79">
            <v>5</v>
          </cell>
          <cell r="G79">
            <v>4</v>
          </cell>
          <cell r="H79">
            <v>1</v>
          </cell>
          <cell r="I79">
            <v>3</v>
          </cell>
          <cell r="J79">
            <v>139.02000000000001</v>
          </cell>
          <cell r="K79">
            <v>226.49</v>
          </cell>
          <cell r="L79" t="str">
            <v>리니어</v>
          </cell>
          <cell r="M79">
            <v>3</v>
          </cell>
          <cell r="N79">
            <v>-10</v>
          </cell>
          <cell r="P79" t="str">
            <v>JimHdAssassin11</v>
          </cell>
          <cell r="Q79">
            <v>1</v>
          </cell>
          <cell r="R79" t="str">
            <v>Shot_JimHdAssassin11</v>
          </cell>
          <cell r="S79" t="str">
            <v>EquipName_JimHdAssassin11</v>
          </cell>
          <cell r="T79" t="str">
            <v>에메랄드 곡도</v>
          </cell>
          <cell r="U79">
            <v>19.023558478220203</v>
          </cell>
          <cell r="AG79">
            <v>0.26400000000000001</v>
          </cell>
          <cell r="AH79">
            <v>22</v>
          </cell>
          <cell r="AI79">
            <v>10</v>
          </cell>
          <cell r="AJ79">
            <v>0</v>
          </cell>
          <cell r="AK79">
            <v>0</v>
          </cell>
          <cell r="AL79">
            <v>0.16000000000000003</v>
          </cell>
          <cell r="AM79">
            <v>1</v>
          </cell>
          <cell r="AP79">
            <v>110</v>
          </cell>
          <cell r="AQ79">
            <v>132</v>
          </cell>
          <cell r="AR79">
            <v>201</v>
          </cell>
          <cell r="AS79">
            <v>241</v>
          </cell>
        </row>
        <row r="80">
          <cell r="A80" t="str">
            <v>Equip5405</v>
          </cell>
          <cell r="B80" t="str">
            <v/>
          </cell>
          <cell r="C80" t="str">
            <v>Sword</v>
          </cell>
          <cell r="D80">
            <v>5</v>
          </cell>
          <cell r="E80">
            <v>4</v>
          </cell>
          <cell r="F80">
            <v>6</v>
          </cell>
          <cell r="G80">
            <v>5</v>
          </cell>
          <cell r="H80">
            <v>1</v>
          </cell>
          <cell r="I80">
            <v>3</v>
          </cell>
          <cell r="J80">
            <v>193.2</v>
          </cell>
          <cell r="K80">
            <v>263.97000000000003</v>
          </cell>
          <cell r="L80" t="str">
            <v>리니어</v>
          </cell>
          <cell r="M80">
            <v>3</v>
          </cell>
          <cell r="N80">
            <v>-5</v>
          </cell>
          <cell r="P80" t="str">
            <v>ArsenalSword</v>
          </cell>
          <cell r="Q80">
            <v>1</v>
          </cell>
          <cell r="R80" t="str">
            <v>Shot_ArsenalSword</v>
          </cell>
          <cell r="S80" t="str">
            <v>EquipName_ArsenalSword</v>
          </cell>
          <cell r="T80" t="str">
            <v>절명검</v>
          </cell>
          <cell r="U80">
            <v>25.095065357147273</v>
          </cell>
          <cell r="AG80">
            <v>0.11</v>
          </cell>
          <cell r="AH80">
            <v>28</v>
          </cell>
          <cell r="AI80">
            <v>10</v>
          </cell>
          <cell r="AJ80">
            <v>0</v>
          </cell>
          <cell r="AK80">
            <v>0</v>
          </cell>
          <cell r="AL80">
            <v>0.04</v>
          </cell>
          <cell r="AM80">
            <v>2</v>
          </cell>
          <cell r="AP80">
            <v>240</v>
          </cell>
          <cell r="AQ80">
            <v>288</v>
          </cell>
          <cell r="AR80">
            <v>620</v>
          </cell>
          <cell r="AS80">
            <v>744</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U81">
            <v>1</v>
          </cell>
          <cell r="AG81">
            <v>0</v>
          </cell>
          <cell r="AH81">
            <v>1</v>
          </cell>
          <cell r="AI81">
            <v>1</v>
          </cell>
          <cell r="AL81">
            <v>0</v>
          </cell>
          <cell r="AM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U82">
            <v>1</v>
          </cell>
          <cell r="AG82">
            <v>0</v>
          </cell>
          <cell r="AH82">
            <v>1</v>
          </cell>
          <cell r="AI82">
            <v>1</v>
          </cell>
          <cell r="AL82">
            <v>0</v>
          </cell>
          <cell r="AM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U83">
            <v>1</v>
          </cell>
          <cell r="AG83">
            <v>0</v>
          </cell>
          <cell r="AH83">
            <v>1</v>
          </cell>
          <cell r="AI83">
            <v>1</v>
          </cell>
          <cell r="AL83">
            <v>0</v>
          </cell>
          <cell r="AM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U84">
            <v>1</v>
          </cell>
          <cell r="AG84">
            <v>0</v>
          </cell>
          <cell r="AH84">
            <v>1</v>
          </cell>
          <cell r="AI84">
            <v>1</v>
          </cell>
          <cell r="AL84">
            <v>0</v>
          </cell>
          <cell r="AM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U85">
            <v>1</v>
          </cell>
          <cell r="AG85">
            <v>0</v>
          </cell>
          <cell r="AH85">
            <v>1</v>
          </cell>
          <cell r="AI85">
            <v>1</v>
          </cell>
          <cell r="AL85">
            <v>0</v>
          </cell>
          <cell r="AM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U86">
            <v>1</v>
          </cell>
          <cell r="AG86">
            <v>0</v>
          </cell>
          <cell r="AH86">
            <v>1</v>
          </cell>
          <cell r="AI86">
            <v>1</v>
          </cell>
          <cell r="AL86">
            <v>0</v>
          </cell>
          <cell r="AM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U87">
            <v>1</v>
          </cell>
          <cell r="AG87">
            <v>0</v>
          </cell>
          <cell r="AH87">
            <v>1</v>
          </cell>
          <cell r="AI87">
            <v>1</v>
          </cell>
          <cell r="AL87">
            <v>0</v>
          </cell>
          <cell r="AM87">
            <v>99</v>
          </cell>
        </row>
        <row r="88">
          <cell r="A88" t="str">
            <v>Equip6001</v>
          </cell>
          <cell r="B88" t="str">
            <v/>
          </cell>
          <cell r="C88" t="str">
            <v>Gun</v>
          </cell>
          <cell r="D88">
            <v>6</v>
          </cell>
          <cell r="E88">
            <v>0</v>
          </cell>
          <cell r="F88">
            <v>0</v>
          </cell>
          <cell r="G88">
            <v>1</v>
          </cell>
          <cell r="H88">
            <v>0</v>
          </cell>
          <cell r="I88">
            <v>1</v>
          </cell>
          <cell r="J88">
            <v>11.1</v>
          </cell>
          <cell r="K88">
            <v>14.1</v>
          </cell>
          <cell r="L88" t="str">
            <v>유니티 랜덤</v>
          </cell>
          <cell r="M88">
            <v>0</v>
          </cell>
          <cell r="N88" t="str">
            <v/>
          </cell>
          <cell r="P88" t="str">
            <v>TriRevolver</v>
          </cell>
          <cell r="Q88">
            <v>1</v>
          </cell>
          <cell r="R88" t="str">
            <v>Shot_TriRevolver</v>
          </cell>
          <cell r="S88" t="str">
            <v>EquipName_TriRevolver</v>
          </cell>
          <cell r="T88" t="str">
            <v>트라이리볼버</v>
          </cell>
          <cell r="U88">
            <v>1</v>
          </cell>
          <cell r="AG88">
            <v>0</v>
          </cell>
          <cell r="AH88">
            <v>99</v>
          </cell>
          <cell r="AI88">
            <v>99</v>
          </cell>
          <cell r="AJ88">
            <v>0</v>
          </cell>
          <cell r="AK88">
            <v>0</v>
          </cell>
          <cell r="AL88">
            <v>25</v>
          </cell>
          <cell r="AM88">
            <v>0</v>
          </cell>
          <cell r="AN88">
            <v>3950</v>
          </cell>
          <cell r="AO88">
            <v>4850</v>
          </cell>
        </row>
        <row r="89">
          <cell r="A89" t="str">
            <v>Equip6002</v>
          </cell>
          <cell r="B89" t="str">
            <v/>
          </cell>
          <cell r="C89" t="str">
            <v>Gun</v>
          </cell>
          <cell r="D89">
            <v>6</v>
          </cell>
          <cell r="E89">
            <v>0</v>
          </cell>
          <cell r="F89">
            <v>0</v>
          </cell>
          <cell r="G89">
            <v>2</v>
          </cell>
          <cell r="H89">
            <v>0</v>
          </cell>
          <cell r="I89">
            <v>1</v>
          </cell>
          <cell r="J89">
            <v>10.85</v>
          </cell>
          <cell r="K89">
            <v>13.5</v>
          </cell>
          <cell r="L89" t="str">
            <v>유니티 랜덤</v>
          </cell>
          <cell r="M89">
            <v>0</v>
          </cell>
          <cell r="N89" t="str">
            <v/>
          </cell>
          <cell r="P89" t="str">
            <v>SMG28</v>
          </cell>
          <cell r="Q89">
            <v>1</v>
          </cell>
          <cell r="R89" t="str">
            <v>Shot_SMG28</v>
          </cell>
          <cell r="S89" t="str">
            <v>EquipName_SMG28</v>
          </cell>
          <cell r="T89" t="str">
            <v>SMG28</v>
          </cell>
          <cell r="U89">
            <v>1</v>
          </cell>
          <cell r="AG89">
            <v>0</v>
          </cell>
          <cell r="AH89">
            <v>99</v>
          </cell>
          <cell r="AI89">
            <v>99</v>
          </cell>
          <cell r="AJ89">
            <v>0</v>
          </cell>
          <cell r="AK89">
            <v>0</v>
          </cell>
          <cell r="AL89">
            <v>20</v>
          </cell>
          <cell r="AM89">
            <v>0</v>
          </cell>
          <cell r="AN89">
            <v>4050</v>
          </cell>
          <cell r="AO89">
            <v>5250</v>
          </cell>
        </row>
        <row r="90">
          <cell r="A90" t="str">
            <v>Equip6101</v>
          </cell>
          <cell r="B90" t="str">
            <v/>
          </cell>
          <cell r="C90" t="str">
            <v>Gun</v>
          </cell>
          <cell r="D90">
            <v>6</v>
          </cell>
          <cell r="E90">
            <v>1</v>
          </cell>
          <cell r="F90">
            <v>1</v>
          </cell>
          <cell r="G90">
            <v>1</v>
          </cell>
          <cell r="H90">
            <v>0</v>
          </cell>
          <cell r="I90">
            <v>1</v>
          </cell>
          <cell r="J90">
            <v>13.35</v>
          </cell>
          <cell r="K90">
            <v>19.95</v>
          </cell>
          <cell r="L90" t="str">
            <v>유니티 랜덤</v>
          </cell>
          <cell r="M90">
            <v>0</v>
          </cell>
          <cell r="N90" t="str">
            <v/>
          </cell>
          <cell r="P90" t="str">
            <v>SciFiRifle4</v>
          </cell>
          <cell r="Q90">
            <v>1</v>
          </cell>
          <cell r="R90" t="str">
            <v>Shot_SciFiRifle4</v>
          </cell>
          <cell r="S90" t="str">
            <v>EquipName_SciFiRifle4</v>
          </cell>
          <cell r="T90" t="str">
            <v>라이플 모델 2048</v>
          </cell>
          <cell r="U90">
            <v>1.4641000000000006</v>
          </cell>
          <cell r="AG90">
            <v>0</v>
          </cell>
          <cell r="AH90">
            <v>99</v>
          </cell>
          <cell r="AI90">
            <v>99</v>
          </cell>
          <cell r="AJ90">
            <v>0</v>
          </cell>
          <cell r="AK90">
            <v>0</v>
          </cell>
          <cell r="AL90">
            <v>30</v>
          </cell>
          <cell r="AM90">
            <v>0</v>
          </cell>
          <cell r="AN90">
            <v>11950</v>
          </cell>
          <cell r="AO90">
            <v>14450</v>
          </cell>
        </row>
        <row r="91">
          <cell r="A91" t="str">
            <v>Equip6102</v>
          </cell>
          <cell r="B91" t="str">
            <v/>
          </cell>
          <cell r="C91" t="str">
            <v>Gun</v>
          </cell>
          <cell r="D91">
            <v>6</v>
          </cell>
          <cell r="E91">
            <v>1</v>
          </cell>
          <cell r="F91">
            <v>1</v>
          </cell>
          <cell r="G91">
            <v>2</v>
          </cell>
          <cell r="H91">
            <v>0</v>
          </cell>
          <cell r="I91">
            <v>1</v>
          </cell>
          <cell r="J91">
            <v>12.93</v>
          </cell>
          <cell r="K91">
            <v>19.39</v>
          </cell>
          <cell r="L91" t="str">
            <v>유니티 랜덤</v>
          </cell>
          <cell r="M91">
            <v>0</v>
          </cell>
          <cell r="N91" t="str">
            <v/>
          </cell>
          <cell r="P91" t="str">
            <v>BubbleBlaster</v>
          </cell>
          <cell r="Q91">
            <v>1</v>
          </cell>
          <cell r="R91" t="str">
            <v>Shot_BubbleBlaster</v>
          </cell>
          <cell r="S91" t="str">
            <v>EquipName_BubbleBlaster</v>
          </cell>
          <cell r="T91" t="str">
            <v>버블 블래스터</v>
          </cell>
          <cell r="U91">
            <v>1.4641000000000006</v>
          </cell>
          <cell r="AG91">
            <v>0</v>
          </cell>
          <cell r="AH91">
            <v>99</v>
          </cell>
          <cell r="AI91">
            <v>99</v>
          </cell>
          <cell r="AJ91">
            <v>0</v>
          </cell>
          <cell r="AK91">
            <v>0</v>
          </cell>
          <cell r="AL91">
            <v>24</v>
          </cell>
          <cell r="AM91">
            <v>0</v>
          </cell>
          <cell r="AN91">
            <v>12050</v>
          </cell>
          <cell r="AO91">
            <v>14850</v>
          </cell>
        </row>
        <row r="92">
          <cell r="A92" t="str">
            <v>Equip6201</v>
          </cell>
          <cell r="B92" t="str">
            <v/>
          </cell>
          <cell r="C92" t="str">
            <v>Gun</v>
          </cell>
          <cell r="D92">
            <v>6</v>
          </cell>
          <cell r="E92">
            <v>2</v>
          </cell>
          <cell r="F92">
            <v>2</v>
          </cell>
          <cell r="G92">
            <v>1</v>
          </cell>
          <cell r="H92">
            <v>0</v>
          </cell>
          <cell r="I92">
            <v>2</v>
          </cell>
          <cell r="J92">
            <v>21.64</v>
          </cell>
          <cell r="K92">
            <v>33.299999999999997</v>
          </cell>
          <cell r="L92" t="str">
            <v>유니티 랜덤</v>
          </cell>
          <cell r="M92">
            <v>0</v>
          </cell>
          <cell r="N92" t="str">
            <v/>
          </cell>
          <cell r="P92" t="str">
            <v>SMG31</v>
          </cell>
          <cell r="Q92">
            <v>1</v>
          </cell>
          <cell r="R92" t="str">
            <v>Shot_SMG31</v>
          </cell>
          <cell r="S92" t="str">
            <v>EquipName_SMG31</v>
          </cell>
          <cell r="T92" t="str">
            <v>SMG31</v>
          </cell>
          <cell r="U92">
            <v>2.5937424601000023</v>
          </cell>
          <cell r="AG92">
            <v>0</v>
          </cell>
          <cell r="AH92">
            <v>99</v>
          </cell>
          <cell r="AI92">
            <v>99</v>
          </cell>
          <cell r="AJ92">
            <v>0</v>
          </cell>
          <cell r="AK92">
            <v>0</v>
          </cell>
          <cell r="AL92">
            <v>10</v>
          </cell>
          <cell r="AM92">
            <v>0</v>
          </cell>
          <cell r="AN92">
            <v>35950</v>
          </cell>
          <cell r="AO92">
            <v>43250</v>
          </cell>
          <cell r="AP92">
            <v>5</v>
          </cell>
          <cell r="AQ92">
            <v>7</v>
          </cell>
        </row>
        <row r="93">
          <cell r="A93" t="str">
            <v>Equip6202</v>
          </cell>
          <cell r="B93" t="str">
            <v/>
          </cell>
          <cell r="C93" t="str">
            <v>Gun</v>
          </cell>
          <cell r="D93">
            <v>6</v>
          </cell>
          <cell r="E93">
            <v>2</v>
          </cell>
          <cell r="F93">
            <v>2</v>
          </cell>
          <cell r="G93">
            <v>2</v>
          </cell>
          <cell r="H93">
            <v>0</v>
          </cell>
          <cell r="I93">
            <v>2</v>
          </cell>
          <cell r="J93">
            <v>20.93</v>
          </cell>
          <cell r="K93">
            <v>32.58</v>
          </cell>
          <cell r="L93" t="str">
            <v>유니티 랜덤</v>
          </cell>
          <cell r="M93">
            <v>0</v>
          </cell>
          <cell r="N93" t="str">
            <v/>
          </cell>
          <cell r="P93" t="str">
            <v>SciFiGun</v>
          </cell>
          <cell r="Q93">
            <v>1</v>
          </cell>
          <cell r="R93" t="str">
            <v>Shot_SciFiGun</v>
          </cell>
          <cell r="S93" t="str">
            <v>EquipName_SciFiGun</v>
          </cell>
          <cell r="T93" t="str">
            <v>에너지탄 리볼버</v>
          </cell>
          <cell r="U93">
            <v>2.5937424601000023</v>
          </cell>
          <cell r="AG93">
            <v>0</v>
          </cell>
          <cell r="AH93">
            <v>99</v>
          </cell>
          <cell r="AI93">
            <v>99</v>
          </cell>
          <cell r="AJ93">
            <v>0</v>
          </cell>
          <cell r="AK93">
            <v>0</v>
          </cell>
          <cell r="AL93">
            <v>8</v>
          </cell>
          <cell r="AM93">
            <v>0</v>
          </cell>
          <cell r="AN93">
            <v>36050</v>
          </cell>
          <cell r="AO93">
            <v>43650</v>
          </cell>
          <cell r="AP93">
            <v>6</v>
          </cell>
          <cell r="AQ93">
            <v>8</v>
          </cell>
        </row>
        <row r="94">
          <cell r="A94" t="str">
            <v>Equip6301</v>
          </cell>
          <cell r="B94" t="str">
            <v/>
          </cell>
          <cell r="C94" t="str">
            <v>Gun</v>
          </cell>
          <cell r="D94">
            <v>6</v>
          </cell>
          <cell r="E94">
            <v>3</v>
          </cell>
          <cell r="F94">
            <v>3</v>
          </cell>
          <cell r="G94">
            <v>1</v>
          </cell>
          <cell r="H94">
            <v>0</v>
          </cell>
          <cell r="I94">
            <v>2</v>
          </cell>
          <cell r="J94">
            <v>49.66</v>
          </cell>
          <cell r="K94">
            <v>75.319999999999993</v>
          </cell>
          <cell r="L94" t="str">
            <v>유니티 랜덤</v>
          </cell>
          <cell r="M94">
            <v>0</v>
          </cell>
          <cell r="N94" t="str">
            <v/>
          </cell>
          <cell r="P94" t="str">
            <v>SciFiWarriorGun</v>
          </cell>
          <cell r="Q94">
            <v>1</v>
          </cell>
          <cell r="R94" t="str">
            <v>Shot_SciFiWarriorGun</v>
          </cell>
          <cell r="S94" t="str">
            <v>EquipName_SciFiWarriorGun</v>
          </cell>
          <cell r="T94" t="str">
            <v>광학입자포</v>
          </cell>
          <cell r="U94">
            <v>6.1159090448414624</v>
          </cell>
          <cell r="AG94">
            <v>0</v>
          </cell>
          <cell r="AH94">
            <v>99</v>
          </cell>
          <cell r="AI94">
            <v>99</v>
          </cell>
          <cell r="AJ94">
            <v>0</v>
          </cell>
          <cell r="AK94">
            <v>0</v>
          </cell>
          <cell r="AL94">
            <v>4.5</v>
          </cell>
          <cell r="AM94">
            <v>0</v>
          </cell>
          <cell r="AP94">
            <v>15</v>
          </cell>
          <cell r="AQ94">
            <v>18</v>
          </cell>
        </row>
        <row r="95">
          <cell r="A95" t="str">
            <v>Equip6302</v>
          </cell>
          <cell r="B95" t="str">
            <v/>
          </cell>
          <cell r="C95" t="str">
            <v>Gun</v>
          </cell>
          <cell r="D95">
            <v>6</v>
          </cell>
          <cell r="E95">
            <v>3</v>
          </cell>
          <cell r="F95">
            <v>3</v>
          </cell>
          <cell r="G95">
            <v>2</v>
          </cell>
          <cell r="H95">
            <v>0</v>
          </cell>
          <cell r="I95">
            <v>2</v>
          </cell>
          <cell r="J95">
            <v>44.21</v>
          </cell>
          <cell r="K95">
            <v>79.14</v>
          </cell>
          <cell r="L95" t="str">
            <v>유니티 랜덤</v>
          </cell>
          <cell r="M95">
            <v>0</v>
          </cell>
          <cell r="N95" t="str">
            <v/>
          </cell>
          <cell r="P95" t="str">
            <v>PetalShotgun</v>
          </cell>
          <cell r="Q95">
            <v>1</v>
          </cell>
          <cell r="R95" t="str">
            <v>Shot_PetalShotgun</v>
          </cell>
          <cell r="S95" t="str">
            <v>EquipName_PetalShotgun</v>
          </cell>
          <cell r="T95" t="str">
            <v>꽃잎 샷건</v>
          </cell>
          <cell r="U95">
            <v>6.1159090448414624</v>
          </cell>
          <cell r="AG95">
            <v>0</v>
          </cell>
          <cell r="AH95">
            <v>99</v>
          </cell>
          <cell r="AI95">
            <v>99</v>
          </cell>
          <cell r="AJ95">
            <v>0</v>
          </cell>
          <cell r="AK95">
            <v>0</v>
          </cell>
          <cell r="AL95">
            <v>3.6</v>
          </cell>
          <cell r="AM95">
            <v>0</v>
          </cell>
          <cell r="AP95">
            <v>18</v>
          </cell>
          <cell r="AQ95">
            <v>21</v>
          </cell>
        </row>
        <row r="96">
          <cell r="A96" t="str">
            <v>Equip6401</v>
          </cell>
          <cell r="B96" t="str">
            <v/>
          </cell>
          <cell r="C96" t="str">
            <v>Gun</v>
          </cell>
          <cell r="D96">
            <v>6</v>
          </cell>
          <cell r="E96">
            <v>4</v>
          </cell>
          <cell r="F96">
            <v>4</v>
          </cell>
          <cell r="G96">
            <v>1</v>
          </cell>
          <cell r="H96">
            <v>0</v>
          </cell>
          <cell r="I96">
            <v>3</v>
          </cell>
          <cell r="J96">
            <v>128.83000000000001</v>
          </cell>
          <cell r="K96">
            <v>176.03</v>
          </cell>
          <cell r="L96" t="str">
            <v>리니어</v>
          </cell>
          <cell r="M96">
            <v>3</v>
          </cell>
          <cell r="N96">
            <v>-20</v>
          </cell>
          <cell r="P96" t="str">
            <v>SMG30</v>
          </cell>
          <cell r="Q96">
            <v>1</v>
          </cell>
          <cell r="R96" t="str">
            <v>Shot_SMG30</v>
          </cell>
          <cell r="S96" t="str">
            <v>EquipName_SMG30</v>
          </cell>
          <cell r="T96" t="str">
            <v>SMG30</v>
          </cell>
          <cell r="U96">
            <v>14.420993610649951</v>
          </cell>
          <cell r="AG96">
            <v>0</v>
          </cell>
          <cell r="AH96">
            <v>99</v>
          </cell>
          <cell r="AI96">
            <v>99</v>
          </cell>
          <cell r="AJ96">
            <v>0</v>
          </cell>
          <cell r="AK96">
            <v>0</v>
          </cell>
          <cell r="AL96">
            <v>1</v>
          </cell>
          <cell r="AM96">
            <v>0</v>
          </cell>
          <cell r="AP96">
            <v>50</v>
          </cell>
          <cell r="AQ96">
            <v>60</v>
          </cell>
          <cell r="AR96">
            <v>80</v>
          </cell>
          <cell r="AS96">
            <v>96</v>
          </cell>
        </row>
        <row r="97">
          <cell r="A97" t="str">
            <v>Equip6402</v>
          </cell>
          <cell r="B97" t="str">
            <v/>
          </cell>
          <cell r="C97" t="str">
            <v>Gun</v>
          </cell>
          <cell r="D97">
            <v>6</v>
          </cell>
          <cell r="E97">
            <v>4</v>
          </cell>
          <cell r="F97">
            <v>4</v>
          </cell>
          <cell r="G97">
            <v>2</v>
          </cell>
          <cell r="H97">
            <v>0</v>
          </cell>
          <cell r="I97">
            <v>3</v>
          </cell>
          <cell r="J97">
            <v>113.52</v>
          </cell>
          <cell r="K97">
            <v>184.96</v>
          </cell>
          <cell r="L97" t="str">
            <v>리니어</v>
          </cell>
          <cell r="M97">
            <v>3</v>
          </cell>
          <cell r="N97">
            <v>-20</v>
          </cell>
          <cell r="P97" t="str">
            <v>SciFiRocketLauncher</v>
          </cell>
          <cell r="Q97">
            <v>1</v>
          </cell>
          <cell r="R97" t="str">
            <v>Shot_SciFiRocketLauncher</v>
          </cell>
          <cell r="S97" t="str">
            <v>EquipName_SciFiRocketLauncher</v>
          </cell>
          <cell r="T97" t="str">
            <v>인공지능 추적 로켓 런처</v>
          </cell>
          <cell r="U97">
            <v>14.420993610649951</v>
          </cell>
          <cell r="AG97">
            <v>0</v>
          </cell>
          <cell r="AH97">
            <v>99</v>
          </cell>
          <cell r="AI97">
            <v>99</v>
          </cell>
          <cell r="AJ97">
            <v>0</v>
          </cell>
          <cell r="AK97">
            <v>0</v>
          </cell>
          <cell r="AL97">
            <v>0.8</v>
          </cell>
          <cell r="AM97">
            <v>0</v>
          </cell>
          <cell r="AP97">
            <v>51</v>
          </cell>
          <cell r="AQ97">
            <v>61</v>
          </cell>
          <cell r="AR97">
            <v>88</v>
          </cell>
          <cell r="AS97">
            <v>105</v>
          </cell>
        </row>
        <row r="98">
          <cell r="A98" t="str">
            <v>Equip6403</v>
          </cell>
          <cell r="B98" t="str">
            <v/>
          </cell>
          <cell r="C98" t="str">
            <v>Gun</v>
          </cell>
          <cell r="D98">
            <v>6</v>
          </cell>
          <cell r="E98">
            <v>4</v>
          </cell>
          <cell r="F98">
            <v>5</v>
          </cell>
          <cell r="G98">
            <v>3</v>
          </cell>
          <cell r="H98">
            <v>0</v>
          </cell>
          <cell r="I98">
            <v>3</v>
          </cell>
          <cell r="J98">
            <v>157.76</v>
          </cell>
          <cell r="K98">
            <v>215.56</v>
          </cell>
          <cell r="L98" t="str">
            <v>리니어</v>
          </cell>
          <cell r="M98">
            <v>3</v>
          </cell>
          <cell r="N98">
            <v>-10</v>
          </cell>
          <cell r="P98" t="str">
            <v>SciFiRifle3</v>
          </cell>
          <cell r="Q98">
            <v>1</v>
          </cell>
          <cell r="R98" t="str">
            <v>Shot_SciFiRifle3</v>
          </cell>
          <cell r="S98" t="str">
            <v>EquipName_SciFiRifle3</v>
          </cell>
          <cell r="T98" t="str">
            <v>소음기 광학 소총</v>
          </cell>
          <cell r="U98">
            <v>19.023558478220203</v>
          </cell>
          <cell r="AG98">
            <v>0</v>
          </cell>
          <cell r="AH98">
            <v>99</v>
          </cell>
          <cell r="AI98">
            <v>99</v>
          </cell>
          <cell r="AJ98">
            <v>0</v>
          </cell>
          <cell r="AK98">
            <v>0</v>
          </cell>
          <cell r="AL98">
            <v>0.2</v>
          </cell>
          <cell r="AM98">
            <v>1</v>
          </cell>
          <cell r="AP98">
            <v>100</v>
          </cell>
          <cell r="AQ98">
            <v>120</v>
          </cell>
          <cell r="AR98">
            <v>195</v>
          </cell>
          <cell r="AS98">
            <v>234</v>
          </cell>
        </row>
        <row r="99">
          <cell r="A99" t="str">
            <v>Equip6404</v>
          </cell>
          <cell r="B99" t="str">
            <v/>
          </cell>
          <cell r="C99" t="str">
            <v>Gun</v>
          </cell>
          <cell r="D99">
            <v>6</v>
          </cell>
          <cell r="E99">
            <v>4</v>
          </cell>
          <cell r="F99">
            <v>5</v>
          </cell>
          <cell r="G99">
            <v>4</v>
          </cell>
          <cell r="H99">
            <v>0</v>
          </cell>
          <cell r="I99">
            <v>3</v>
          </cell>
          <cell r="J99">
            <v>139.02000000000001</v>
          </cell>
          <cell r="K99">
            <v>226.49</v>
          </cell>
          <cell r="L99" t="str">
            <v>리니어</v>
          </cell>
          <cell r="M99">
            <v>3</v>
          </cell>
          <cell r="N99">
            <v>-10</v>
          </cell>
          <cell r="P99" t="str">
            <v>RayRevolver</v>
          </cell>
          <cell r="Q99">
            <v>1</v>
          </cell>
          <cell r="R99" t="str">
            <v>Shot_RayRevolver</v>
          </cell>
          <cell r="S99" t="str">
            <v>EquipName_RayRevolver</v>
          </cell>
          <cell r="T99" t="str">
            <v>레이 리볼버</v>
          </cell>
          <cell r="U99">
            <v>19.023558478220203</v>
          </cell>
          <cell r="AG99">
            <v>0</v>
          </cell>
          <cell r="AH99">
            <v>99</v>
          </cell>
          <cell r="AI99">
            <v>99</v>
          </cell>
          <cell r="AJ99">
            <v>0</v>
          </cell>
          <cell r="AK99">
            <v>0</v>
          </cell>
          <cell r="AL99">
            <v>0.16000000000000003</v>
          </cell>
          <cell r="AM99">
            <v>1</v>
          </cell>
          <cell r="AP99">
            <v>110</v>
          </cell>
          <cell r="AQ99">
            <v>132</v>
          </cell>
          <cell r="AR99">
            <v>201</v>
          </cell>
          <cell r="AS99">
            <v>241</v>
          </cell>
        </row>
        <row r="100">
          <cell r="A100" t="str">
            <v>Equip6405</v>
          </cell>
          <cell r="B100" t="str">
            <v/>
          </cell>
          <cell r="C100" t="str">
            <v>Gun</v>
          </cell>
          <cell r="D100">
            <v>6</v>
          </cell>
          <cell r="E100">
            <v>4</v>
          </cell>
          <cell r="F100">
            <v>6</v>
          </cell>
          <cell r="G100">
            <v>5</v>
          </cell>
          <cell r="H100">
            <v>0</v>
          </cell>
          <cell r="I100">
            <v>3</v>
          </cell>
          <cell r="J100">
            <v>193.2</v>
          </cell>
          <cell r="K100">
            <v>263.97000000000003</v>
          </cell>
          <cell r="L100" t="str">
            <v>리니어</v>
          </cell>
          <cell r="M100">
            <v>3</v>
          </cell>
          <cell r="N100">
            <v>-5</v>
          </cell>
          <cell r="P100" t="str">
            <v>SciFiPlasmaRifle</v>
          </cell>
          <cell r="Q100">
            <v>1</v>
          </cell>
          <cell r="R100" t="str">
            <v>Shot_SciFiPlasmaRifle</v>
          </cell>
          <cell r="S100" t="str">
            <v>EquipName_SciFiPlasmaRifle</v>
          </cell>
          <cell r="T100" t="str">
            <v>대마법사용 EMP 라이플</v>
          </cell>
          <cell r="U100">
            <v>25.095065357147273</v>
          </cell>
          <cell r="AG100">
            <v>0</v>
          </cell>
          <cell r="AH100">
            <v>99</v>
          </cell>
          <cell r="AI100">
            <v>99</v>
          </cell>
          <cell r="AJ100">
            <v>0</v>
          </cell>
          <cell r="AK100">
            <v>0</v>
          </cell>
          <cell r="AL100">
            <v>0.04</v>
          </cell>
          <cell r="AM100">
            <v>2</v>
          </cell>
          <cell r="AP100">
            <v>240</v>
          </cell>
          <cell r="AQ100">
            <v>288</v>
          </cell>
          <cell r="AR100">
            <v>620</v>
          </cell>
          <cell r="AS100">
            <v>744</v>
          </cell>
        </row>
        <row r="101">
          <cell r="A101" t="str">
            <v>Equip7001</v>
          </cell>
          <cell r="B101" t="str">
            <v/>
          </cell>
          <cell r="C101" t="str">
            <v>Shield</v>
          </cell>
          <cell r="D101">
            <v>7</v>
          </cell>
          <cell r="E101">
            <v>0</v>
          </cell>
          <cell r="F101">
            <v>0</v>
          </cell>
          <cell r="G101">
            <v>1</v>
          </cell>
          <cell r="H101">
            <v>1</v>
          </cell>
          <cell r="I101">
            <v>1</v>
          </cell>
          <cell r="J101">
            <v>11.1</v>
          </cell>
          <cell r="K101">
            <v>14.1</v>
          </cell>
          <cell r="L101" t="str">
            <v>유니티 랜덤</v>
          </cell>
          <cell r="M101">
            <v>0</v>
          </cell>
          <cell r="N101" t="str">
            <v/>
          </cell>
          <cell r="P101" t="str">
            <v>LowWeaponsShield</v>
          </cell>
          <cell r="Q101">
            <v>1</v>
          </cell>
          <cell r="R101" t="str">
            <v>Shot_LowWeaponsShield</v>
          </cell>
          <cell r="S101" t="str">
            <v>EquipName_LowWeaponsShield</v>
          </cell>
          <cell r="T101" t="str">
            <v>강철 원형 방패</v>
          </cell>
          <cell r="U101">
            <v>1</v>
          </cell>
          <cell r="AG101">
            <v>0</v>
          </cell>
          <cell r="AH101">
            <v>99</v>
          </cell>
          <cell r="AI101">
            <v>99</v>
          </cell>
          <cell r="AJ101">
            <v>0</v>
          </cell>
          <cell r="AK101">
            <v>0</v>
          </cell>
          <cell r="AL101">
            <v>25</v>
          </cell>
          <cell r="AM101">
            <v>0</v>
          </cell>
          <cell r="AN101">
            <v>3950</v>
          </cell>
          <cell r="AO101">
            <v>4850</v>
          </cell>
        </row>
        <row r="102">
          <cell r="A102" t="str">
            <v>Equip7002</v>
          </cell>
          <cell r="B102" t="str">
            <v/>
          </cell>
          <cell r="C102" t="str">
            <v>Shield</v>
          </cell>
          <cell r="D102">
            <v>7</v>
          </cell>
          <cell r="E102">
            <v>0</v>
          </cell>
          <cell r="F102">
            <v>0</v>
          </cell>
          <cell r="G102">
            <v>2</v>
          </cell>
          <cell r="H102">
            <v>1</v>
          </cell>
          <cell r="I102">
            <v>1</v>
          </cell>
          <cell r="J102">
            <v>10.85</v>
          </cell>
          <cell r="K102">
            <v>13.5</v>
          </cell>
          <cell r="L102" t="str">
            <v>유니티 랜덤</v>
          </cell>
          <cell r="M102">
            <v>0</v>
          </cell>
          <cell r="N102" t="str">
            <v/>
          </cell>
          <cell r="P102" t="str">
            <v>SkullShield</v>
          </cell>
          <cell r="Q102">
            <v>1</v>
          </cell>
          <cell r="R102" t="str">
            <v>Shot_SkullShield</v>
          </cell>
          <cell r="S102" t="str">
            <v>EquipName_SkullShield</v>
          </cell>
          <cell r="T102" t="str">
            <v>해골 대형 방패</v>
          </cell>
          <cell r="U102">
            <v>1</v>
          </cell>
          <cell r="AG102">
            <v>0</v>
          </cell>
          <cell r="AH102">
            <v>99</v>
          </cell>
          <cell r="AI102">
            <v>99</v>
          </cell>
          <cell r="AJ102">
            <v>0</v>
          </cell>
          <cell r="AK102">
            <v>0</v>
          </cell>
          <cell r="AL102">
            <v>20</v>
          </cell>
          <cell r="AM102">
            <v>0</v>
          </cell>
          <cell r="AN102">
            <v>4050</v>
          </cell>
          <cell r="AO102">
            <v>5250</v>
          </cell>
        </row>
        <row r="103">
          <cell r="A103" t="str">
            <v>Equip7101</v>
          </cell>
          <cell r="B103" t="str">
            <v/>
          </cell>
          <cell r="C103" t="str">
            <v>Shield</v>
          </cell>
          <cell r="D103">
            <v>7</v>
          </cell>
          <cell r="E103">
            <v>1</v>
          </cell>
          <cell r="F103">
            <v>1</v>
          </cell>
          <cell r="G103">
            <v>1</v>
          </cell>
          <cell r="H103">
            <v>1</v>
          </cell>
          <cell r="I103">
            <v>1</v>
          </cell>
          <cell r="J103">
            <v>13.35</v>
          </cell>
          <cell r="K103">
            <v>19.95</v>
          </cell>
          <cell r="L103" t="str">
            <v>유니티 랜덤</v>
          </cell>
          <cell r="M103">
            <v>0</v>
          </cell>
          <cell r="N103" t="str">
            <v/>
          </cell>
          <cell r="P103" t="str">
            <v>ElvenShield</v>
          </cell>
          <cell r="Q103">
            <v>1</v>
          </cell>
          <cell r="R103" t="str">
            <v>Shot_ElvenShield</v>
          </cell>
          <cell r="S103" t="str">
            <v>EquipName_ElvenShield</v>
          </cell>
          <cell r="T103" t="str">
            <v>용력의 방패</v>
          </cell>
          <cell r="U103">
            <v>1.4641000000000006</v>
          </cell>
          <cell r="AG103">
            <v>0</v>
          </cell>
          <cell r="AH103">
            <v>99</v>
          </cell>
          <cell r="AI103">
            <v>99</v>
          </cell>
          <cell r="AJ103">
            <v>0</v>
          </cell>
          <cell r="AK103">
            <v>0</v>
          </cell>
          <cell r="AL103">
            <v>30</v>
          </cell>
          <cell r="AM103">
            <v>0</v>
          </cell>
          <cell r="AN103">
            <v>11950</v>
          </cell>
          <cell r="AO103">
            <v>14450</v>
          </cell>
        </row>
        <row r="104">
          <cell r="A104" t="str">
            <v>Equip7102</v>
          </cell>
          <cell r="B104" t="str">
            <v/>
          </cell>
          <cell r="C104" t="str">
            <v>Shield</v>
          </cell>
          <cell r="D104">
            <v>7</v>
          </cell>
          <cell r="E104">
            <v>1</v>
          </cell>
          <cell r="F104">
            <v>1</v>
          </cell>
          <cell r="G104">
            <v>2</v>
          </cell>
          <cell r="H104">
            <v>1</v>
          </cell>
          <cell r="I104">
            <v>1</v>
          </cell>
          <cell r="J104">
            <v>12.93</v>
          </cell>
          <cell r="K104">
            <v>19.39</v>
          </cell>
          <cell r="L104" t="str">
            <v>유니티 랜덤</v>
          </cell>
          <cell r="M104">
            <v>0</v>
          </cell>
          <cell r="N104" t="str">
            <v/>
          </cell>
          <cell r="P104" t="str">
            <v>SkeletonShield</v>
          </cell>
          <cell r="Q104">
            <v>1</v>
          </cell>
          <cell r="R104" t="str">
            <v>Shot_SkeletonShield</v>
          </cell>
          <cell r="S104" t="str">
            <v>EquipName_SkeletonShield</v>
          </cell>
          <cell r="T104" t="str">
            <v>스켈레톤 쉴드</v>
          </cell>
          <cell r="U104">
            <v>1.4641000000000006</v>
          </cell>
          <cell r="AG104">
            <v>0</v>
          </cell>
          <cell r="AH104">
            <v>99</v>
          </cell>
          <cell r="AI104">
            <v>99</v>
          </cell>
          <cell r="AJ104">
            <v>0</v>
          </cell>
          <cell r="AK104">
            <v>0</v>
          </cell>
          <cell r="AL104">
            <v>24</v>
          </cell>
          <cell r="AM104">
            <v>0</v>
          </cell>
          <cell r="AN104">
            <v>12050</v>
          </cell>
          <cell r="AO104">
            <v>14850</v>
          </cell>
        </row>
        <row r="105">
          <cell r="A105" t="str">
            <v>Equip7201</v>
          </cell>
          <cell r="B105" t="str">
            <v/>
          </cell>
          <cell r="C105" t="str">
            <v>Shield</v>
          </cell>
          <cell r="D105">
            <v>7</v>
          </cell>
          <cell r="E105">
            <v>2</v>
          </cell>
          <cell r="F105">
            <v>2</v>
          </cell>
          <cell r="G105">
            <v>1</v>
          </cell>
          <cell r="H105">
            <v>1</v>
          </cell>
          <cell r="I105">
            <v>2</v>
          </cell>
          <cell r="J105">
            <v>21.64</v>
          </cell>
          <cell r="K105">
            <v>33.299999999999997</v>
          </cell>
          <cell r="L105" t="str">
            <v>유니티 랜덤</v>
          </cell>
          <cell r="M105">
            <v>0</v>
          </cell>
          <cell r="N105" t="str">
            <v/>
          </cell>
          <cell r="P105" t="str">
            <v>ArmoryAngShield</v>
          </cell>
          <cell r="Q105">
            <v>1</v>
          </cell>
          <cell r="R105" t="str">
            <v>Shot_ArmoryAngShield</v>
          </cell>
          <cell r="S105" t="str">
            <v>EquipName_ArmoryAngShield</v>
          </cell>
          <cell r="T105" t="str">
            <v>천사의 방패</v>
          </cell>
          <cell r="U105">
            <v>2.5937424601000023</v>
          </cell>
          <cell r="AG105">
            <v>0</v>
          </cell>
          <cell r="AH105">
            <v>99</v>
          </cell>
          <cell r="AI105">
            <v>99</v>
          </cell>
          <cell r="AJ105">
            <v>0</v>
          </cell>
          <cell r="AK105">
            <v>0</v>
          </cell>
          <cell r="AL105">
            <v>10</v>
          </cell>
          <cell r="AM105">
            <v>0</v>
          </cell>
          <cell r="AN105">
            <v>35950</v>
          </cell>
          <cell r="AO105">
            <v>43250</v>
          </cell>
          <cell r="AP105">
            <v>5</v>
          </cell>
          <cell r="AQ105">
            <v>7</v>
          </cell>
        </row>
        <row r="106">
          <cell r="A106" t="str">
            <v>Equip7202</v>
          </cell>
          <cell r="B106" t="str">
            <v/>
          </cell>
          <cell r="C106" t="str">
            <v>Shield</v>
          </cell>
          <cell r="D106">
            <v>7</v>
          </cell>
          <cell r="E106">
            <v>2</v>
          </cell>
          <cell r="F106">
            <v>2</v>
          </cell>
          <cell r="G106">
            <v>2</v>
          </cell>
          <cell r="H106">
            <v>1</v>
          </cell>
          <cell r="I106">
            <v>2</v>
          </cell>
          <cell r="J106">
            <v>20.93</v>
          </cell>
          <cell r="K106">
            <v>32.58</v>
          </cell>
          <cell r="L106" t="str">
            <v>유니티 랜덤</v>
          </cell>
          <cell r="M106">
            <v>0</v>
          </cell>
          <cell r="N106" t="str">
            <v/>
          </cell>
          <cell r="P106" t="str">
            <v>ArmorySet53</v>
          </cell>
          <cell r="Q106">
            <v>1</v>
          </cell>
          <cell r="R106" t="str">
            <v>Shot_ArmorySet53</v>
          </cell>
          <cell r="S106" t="str">
            <v>EquipName_ArmorySet53</v>
          </cell>
          <cell r="T106" t="str">
            <v>십자 은도금 방패</v>
          </cell>
          <cell r="U106">
            <v>2.5937424601000023</v>
          </cell>
          <cell r="AG106">
            <v>0</v>
          </cell>
          <cell r="AH106">
            <v>99</v>
          </cell>
          <cell r="AI106">
            <v>99</v>
          </cell>
          <cell r="AJ106">
            <v>0</v>
          </cell>
          <cell r="AK106">
            <v>0</v>
          </cell>
          <cell r="AL106">
            <v>8</v>
          </cell>
          <cell r="AM106">
            <v>0</v>
          </cell>
          <cell r="AN106">
            <v>36050</v>
          </cell>
          <cell r="AO106">
            <v>43650</v>
          </cell>
          <cell r="AP106">
            <v>6</v>
          </cell>
          <cell r="AQ106">
            <v>8</v>
          </cell>
        </row>
        <row r="107">
          <cell r="A107" t="str">
            <v>Equip7301</v>
          </cell>
          <cell r="B107" t="str">
            <v/>
          </cell>
          <cell r="C107" t="str">
            <v>Shield</v>
          </cell>
          <cell r="D107">
            <v>7</v>
          </cell>
          <cell r="E107">
            <v>3</v>
          </cell>
          <cell r="F107">
            <v>3</v>
          </cell>
          <cell r="G107">
            <v>1</v>
          </cell>
          <cell r="H107">
            <v>1</v>
          </cell>
          <cell r="I107">
            <v>2</v>
          </cell>
          <cell r="J107">
            <v>49.66</v>
          </cell>
          <cell r="K107">
            <v>75.319999999999993</v>
          </cell>
          <cell r="L107" t="str">
            <v>유니티 랜덤</v>
          </cell>
          <cell r="M107">
            <v>0</v>
          </cell>
          <cell r="N107" t="str">
            <v/>
          </cell>
          <cell r="P107" t="str">
            <v>FantasyShield</v>
          </cell>
          <cell r="Q107">
            <v>1</v>
          </cell>
          <cell r="R107" t="str">
            <v>Shot_FantasyShield</v>
          </cell>
          <cell r="S107" t="str">
            <v>EquipName_FantasyShield</v>
          </cell>
          <cell r="T107" t="str">
            <v>고대 주술인의 방패</v>
          </cell>
          <cell r="U107">
            <v>6.1159090448414624</v>
          </cell>
          <cell r="AG107">
            <v>0</v>
          </cell>
          <cell r="AH107">
            <v>99</v>
          </cell>
          <cell r="AI107">
            <v>99</v>
          </cell>
          <cell r="AJ107">
            <v>0</v>
          </cell>
          <cell r="AK107">
            <v>0</v>
          </cell>
          <cell r="AL107">
            <v>4.5</v>
          </cell>
          <cell r="AM107">
            <v>0</v>
          </cell>
          <cell r="AP107">
            <v>15</v>
          </cell>
          <cell r="AQ107">
            <v>18</v>
          </cell>
        </row>
        <row r="108">
          <cell r="A108" t="str">
            <v>Equip7302</v>
          </cell>
          <cell r="B108" t="str">
            <v/>
          </cell>
          <cell r="C108" t="str">
            <v>Shield</v>
          </cell>
          <cell r="D108">
            <v>7</v>
          </cell>
          <cell r="E108">
            <v>3</v>
          </cell>
          <cell r="F108">
            <v>3</v>
          </cell>
          <cell r="G108">
            <v>2</v>
          </cell>
          <cell r="H108">
            <v>1</v>
          </cell>
          <cell r="I108">
            <v>2</v>
          </cell>
          <cell r="J108">
            <v>44.21</v>
          </cell>
          <cell r="K108">
            <v>79.14</v>
          </cell>
          <cell r="L108" t="str">
            <v>유니티 랜덤</v>
          </cell>
          <cell r="M108">
            <v>0</v>
          </cell>
          <cell r="N108" t="str">
            <v/>
          </cell>
          <cell r="P108" t="str">
            <v>CelticShield</v>
          </cell>
          <cell r="Q108">
            <v>1</v>
          </cell>
          <cell r="R108" t="str">
            <v>Shot_CelticShield</v>
          </cell>
          <cell r="S108" t="str">
            <v>EquipName_CelticShield</v>
          </cell>
          <cell r="T108" t="str">
            <v>금장 쉴드</v>
          </cell>
          <cell r="U108">
            <v>6.1159090448414624</v>
          </cell>
          <cell r="AG108">
            <v>0</v>
          </cell>
          <cell r="AH108">
            <v>99</v>
          </cell>
          <cell r="AI108">
            <v>99</v>
          </cell>
          <cell r="AJ108">
            <v>0</v>
          </cell>
          <cell r="AK108">
            <v>0</v>
          </cell>
          <cell r="AL108">
            <v>3.6</v>
          </cell>
          <cell r="AM108">
            <v>0</v>
          </cell>
          <cell r="AP108">
            <v>18</v>
          </cell>
          <cell r="AQ108">
            <v>21</v>
          </cell>
        </row>
        <row r="109">
          <cell r="A109" t="str">
            <v>Equip7401</v>
          </cell>
          <cell r="B109" t="str">
            <v/>
          </cell>
          <cell r="C109" t="str">
            <v>Shield</v>
          </cell>
          <cell r="D109">
            <v>7</v>
          </cell>
          <cell r="E109">
            <v>4</v>
          </cell>
          <cell r="F109">
            <v>4</v>
          </cell>
          <cell r="G109">
            <v>1</v>
          </cell>
          <cell r="H109">
            <v>1</v>
          </cell>
          <cell r="I109">
            <v>3</v>
          </cell>
          <cell r="J109">
            <v>128.83000000000001</v>
          </cell>
          <cell r="K109">
            <v>176.03</v>
          </cell>
          <cell r="L109" t="str">
            <v>리니어</v>
          </cell>
          <cell r="M109">
            <v>3</v>
          </cell>
          <cell r="N109">
            <v>-20</v>
          </cell>
          <cell r="P109" t="str">
            <v>ArsenalShield</v>
          </cell>
          <cell r="Q109">
            <v>1</v>
          </cell>
          <cell r="R109" t="str">
            <v>Shot_ArsenalShield</v>
          </cell>
          <cell r="S109" t="str">
            <v>EquipName_ArsenalShield</v>
          </cell>
          <cell r="T109" t="str">
            <v>타이탄 쉴드</v>
          </cell>
          <cell r="U109">
            <v>14.420993610649951</v>
          </cell>
          <cell r="AG109">
            <v>0</v>
          </cell>
          <cell r="AH109">
            <v>99</v>
          </cell>
          <cell r="AI109">
            <v>99</v>
          </cell>
          <cell r="AJ109">
            <v>0</v>
          </cell>
          <cell r="AK109">
            <v>0</v>
          </cell>
          <cell r="AL109">
            <v>1</v>
          </cell>
          <cell r="AM109">
            <v>0</v>
          </cell>
          <cell r="AP109">
            <v>50</v>
          </cell>
          <cell r="AQ109">
            <v>60</v>
          </cell>
          <cell r="AR109">
            <v>80</v>
          </cell>
          <cell r="AS109">
            <v>96</v>
          </cell>
        </row>
        <row r="110">
          <cell r="A110" t="str">
            <v>Equip7402</v>
          </cell>
          <cell r="B110" t="str">
            <v/>
          </cell>
          <cell r="C110" t="str">
            <v>Shield</v>
          </cell>
          <cell r="D110">
            <v>7</v>
          </cell>
          <cell r="E110">
            <v>4</v>
          </cell>
          <cell r="F110">
            <v>4</v>
          </cell>
          <cell r="G110">
            <v>2</v>
          </cell>
          <cell r="H110">
            <v>1</v>
          </cell>
          <cell r="I110">
            <v>3</v>
          </cell>
          <cell r="J110">
            <v>113.52</v>
          </cell>
          <cell r="K110">
            <v>184.96</v>
          </cell>
          <cell r="L110" t="str">
            <v>리니어</v>
          </cell>
          <cell r="M110">
            <v>3</v>
          </cell>
          <cell r="N110">
            <v>-20</v>
          </cell>
          <cell r="P110" t="str">
            <v>SpikeShield</v>
          </cell>
          <cell r="Q110">
            <v>1</v>
          </cell>
          <cell r="R110" t="str">
            <v>Shot_SpikeShield</v>
          </cell>
          <cell r="S110" t="str">
            <v>EquipName_SpikeShield</v>
          </cell>
          <cell r="T110" t="str">
            <v>스파이크 쉴드</v>
          </cell>
          <cell r="U110">
            <v>14.420993610649951</v>
          </cell>
          <cell r="AG110">
            <v>0</v>
          </cell>
          <cell r="AH110">
            <v>99</v>
          </cell>
          <cell r="AI110">
            <v>99</v>
          </cell>
          <cell r="AJ110">
            <v>0</v>
          </cell>
          <cell r="AK110">
            <v>0</v>
          </cell>
          <cell r="AL110">
            <v>0.8</v>
          </cell>
          <cell r="AM110">
            <v>0</v>
          </cell>
          <cell r="AP110">
            <v>51</v>
          </cell>
          <cell r="AQ110">
            <v>61</v>
          </cell>
          <cell r="AR110">
            <v>88</v>
          </cell>
          <cell r="AS110">
            <v>105</v>
          </cell>
        </row>
        <row r="111">
          <cell r="A111" t="str">
            <v>Equip7403</v>
          </cell>
          <cell r="B111" t="str">
            <v/>
          </cell>
          <cell r="C111" t="str">
            <v>Shield</v>
          </cell>
          <cell r="D111">
            <v>7</v>
          </cell>
          <cell r="E111">
            <v>4</v>
          </cell>
          <cell r="F111">
            <v>5</v>
          </cell>
          <cell r="G111">
            <v>3</v>
          </cell>
          <cell r="H111">
            <v>1</v>
          </cell>
          <cell r="I111">
            <v>3</v>
          </cell>
          <cell r="J111">
            <v>157.76</v>
          </cell>
          <cell r="K111">
            <v>215.56</v>
          </cell>
          <cell r="L111" t="str">
            <v>리니어</v>
          </cell>
          <cell r="M111">
            <v>3</v>
          </cell>
          <cell r="N111">
            <v>-10</v>
          </cell>
          <cell r="P111" t="str">
            <v>ArsenalBigShield</v>
          </cell>
          <cell r="Q111">
            <v>1</v>
          </cell>
          <cell r="R111" t="str">
            <v>Shot_ArsenalBigShield</v>
          </cell>
          <cell r="S111" t="str">
            <v>EquipName_ArsenalBigShield</v>
          </cell>
          <cell r="T111" t="str">
            <v>아다만티움 쉴드</v>
          </cell>
          <cell r="U111">
            <v>19.023558478220203</v>
          </cell>
          <cell r="AG111">
            <v>0</v>
          </cell>
          <cell r="AH111">
            <v>99</v>
          </cell>
          <cell r="AI111">
            <v>99</v>
          </cell>
          <cell r="AJ111">
            <v>0</v>
          </cell>
          <cell r="AK111">
            <v>0</v>
          </cell>
          <cell r="AL111">
            <v>0.2</v>
          </cell>
          <cell r="AM111">
            <v>1</v>
          </cell>
          <cell r="AP111">
            <v>100</v>
          </cell>
          <cell r="AQ111">
            <v>120</v>
          </cell>
          <cell r="AR111">
            <v>195</v>
          </cell>
          <cell r="AS111">
            <v>234</v>
          </cell>
        </row>
        <row r="112">
          <cell r="A112" t="str">
            <v>Equip7404</v>
          </cell>
          <cell r="B112" t="str">
            <v/>
          </cell>
          <cell r="C112" t="str">
            <v>Shield</v>
          </cell>
          <cell r="D112">
            <v>7</v>
          </cell>
          <cell r="E112">
            <v>4</v>
          </cell>
          <cell r="F112">
            <v>5</v>
          </cell>
          <cell r="G112">
            <v>4</v>
          </cell>
          <cell r="H112">
            <v>1</v>
          </cell>
          <cell r="I112">
            <v>3</v>
          </cell>
          <cell r="J112">
            <v>139.02000000000001</v>
          </cell>
          <cell r="K112">
            <v>226.49</v>
          </cell>
          <cell r="L112" t="str">
            <v>리니어</v>
          </cell>
          <cell r="M112">
            <v>3</v>
          </cell>
          <cell r="N112">
            <v>-10</v>
          </cell>
          <cell r="P112" t="str">
            <v>OrcShield</v>
          </cell>
          <cell r="Q112">
            <v>1</v>
          </cell>
          <cell r="R112" t="str">
            <v>Shot_OrcShield</v>
          </cell>
          <cell r="S112" t="str">
            <v>EquipName_OrcShield</v>
          </cell>
          <cell r="T112" t="str">
            <v>거인 마족의 방패</v>
          </cell>
          <cell r="U112">
            <v>19.023558478220203</v>
          </cell>
          <cell r="AG112">
            <v>0</v>
          </cell>
          <cell r="AH112">
            <v>99</v>
          </cell>
          <cell r="AI112">
            <v>99</v>
          </cell>
          <cell r="AJ112">
            <v>0</v>
          </cell>
          <cell r="AK112">
            <v>0</v>
          </cell>
          <cell r="AL112">
            <v>0.16000000000000003</v>
          </cell>
          <cell r="AM112">
            <v>1</v>
          </cell>
          <cell r="AP112">
            <v>110</v>
          </cell>
          <cell r="AQ112">
            <v>132</v>
          </cell>
          <cell r="AR112">
            <v>201</v>
          </cell>
          <cell r="AS112">
            <v>241</v>
          </cell>
        </row>
        <row r="113">
          <cell r="A113" t="str">
            <v>Equip7405</v>
          </cell>
          <cell r="B113" t="str">
            <v/>
          </cell>
          <cell r="C113" t="str">
            <v>Shield</v>
          </cell>
          <cell r="D113">
            <v>7</v>
          </cell>
          <cell r="E113">
            <v>4</v>
          </cell>
          <cell r="F113">
            <v>6</v>
          </cell>
          <cell r="G113">
            <v>5</v>
          </cell>
          <cell r="H113">
            <v>1</v>
          </cell>
          <cell r="I113">
            <v>3</v>
          </cell>
          <cell r="J113">
            <v>193.2</v>
          </cell>
          <cell r="K113">
            <v>263.97000000000003</v>
          </cell>
          <cell r="L113" t="str">
            <v>리니어</v>
          </cell>
          <cell r="M113">
            <v>3</v>
          </cell>
          <cell r="N113">
            <v>-5</v>
          </cell>
          <cell r="P113" t="str">
            <v>ChainShield</v>
          </cell>
          <cell r="Q113">
            <v>1</v>
          </cell>
          <cell r="R113" t="str">
            <v>Shot_ChainShield</v>
          </cell>
          <cell r="S113" t="str">
            <v>EquipName_ChainShield</v>
          </cell>
          <cell r="T113" t="str">
            <v>체인 쉴드</v>
          </cell>
          <cell r="U113">
            <v>25.095065357147273</v>
          </cell>
          <cell r="AG113">
            <v>0</v>
          </cell>
          <cell r="AH113">
            <v>99</v>
          </cell>
          <cell r="AI113">
            <v>99</v>
          </cell>
          <cell r="AJ113">
            <v>0</v>
          </cell>
          <cell r="AK113">
            <v>0</v>
          </cell>
          <cell r="AL113">
            <v>0.04</v>
          </cell>
          <cell r="AM113">
            <v>2</v>
          </cell>
          <cell r="AP113">
            <v>240</v>
          </cell>
          <cell r="AQ113">
            <v>288</v>
          </cell>
          <cell r="AR113">
            <v>620</v>
          </cell>
          <cell r="AS113">
            <v>744</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U114">
            <v>1</v>
          </cell>
          <cell r="AG114">
            <v>0</v>
          </cell>
          <cell r="AH114">
            <v>1</v>
          </cell>
          <cell r="AI114">
            <v>1</v>
          </cell>
          <cell r="AL114">
            <v>0</v>
          </cell>
          <cell r="AM114">
            <v>99</v>
          </cell>
        </row>
        <row r="115">
          <cell r="A115" t="str">
            <v>Equip8001</v>
          </cell>
          <cell r="B115" t="str">
            <v/>
          </cell>
          <cell r="C115" t="str">
            <v>TwoHanded</v>
          </cell>
          <cell r="D115">
            <v>8</v>
          </cell>
          <cell r="E115">
            <v>0</v>
          </cell>
          <cell r="F115">
            <v>0</v>
          </cell>
          <cell r="G115">
            <v>1</v>
          </cell>
          <cell r="H115">
            <v>0</v>
          </cell>
          <cell r="I115">
            <v>1</v>
          </cell>
          <cell r="J115">
            <v>11.1</v>
          </cell>
          <cell r="K115">
            <v>14.1</v>
          </cell>
          <cell r="L115" t="str">
            <v>유니티 랜덤</v>
          </cell>
          <cell r="M115">
            <v>0</v>
          </cell>
          <cell r="N115" t="str">
            <v/>
          </cell>
          <cell r="P115" t="str">
            <v>TwoHandSeven</v>
          </cell>
          <cell r="Q115">
            <v>1</v>
          </cell>
          <cell r="R115" t="str">
            <v>Shot_TwoHandSeven</v>
          </cell>
          <cell r="S115" t="str">
            <v>EquipName_TwoHandSeven</v>
          </cell>
          <cell r="T115" t="str">
            <v>무늬가 새겨진 양손검</v>
          </cell>
          <cell r="U115">
            <v>1</v>
          </cell>
          <cell r="AG115">
            <v>0</v>
          </cell>
          <cell r="AH115">
            <v>99</v>
          </cell>
          <cell r="AI115">
            <v>99</v>
          </cell>
          <cell r="AJ115">
            <v>0</v>
          </cell>
          <cell r="AK115">
            <v>0</v>
          </cell>
          <cell r="AL115">
            <v>25</v>
          </cell>
          <cell r="AM115">
            <v>0</v>
          </cell>
          <cell r="AN115">
            <v>3950</v>
          </cell>
          <cell r="AO115">
            <v>4850</v>
          </cell>
        </row>
        <row r="116">
          <cell r="A116" t="str">
            <v>Equip8002</v>
          </cell>
          <cell r="B116" t="str">
            <v/>
          </cell>
          <cell r="C116" t="str">
            <v>TwoHanded</v>
          </cell>
          <cell r="D116">
            <v>8</v>
          </cell>
          <cell r="E116">
            <v>0</v>
          </cell>
          <cell r="F116">
            <v>0</v>
          </cell>
          <cell r="G116">
            <v>2</v>
          </cell>
          <cell r="H116">
            <v>0</v>
          </cell>
          <cell r="I116">
            <v>1</v>
          </cell>
          <cell r="J116">
            <v>10.85</v>
          </cell>
          <cell r="K116">
            <v>13.5</v>
          </cell>
          <cell r="L116" t="str">
            <v>유니티 랜덤</v>
          </cell>
          <cell r="M116">
            <v>0</v>
          </cell>
          <cell r="N116" t="str">
            <v/>
          </cell>
          <cell r="P116" t="str">
            <v>WeaponVol5</v>
          </cell>
          <cell r="Q116">
            <v>1</v>
          </cell>
          <cell r="R116" t="str">
            <v>Shot_WeaponVol5</v>
          </cell>
          <cell r="S116" t="str">
            <v>EquipName_WeaponVol5</v>
          </cell>
          <cell r="T116" t="str">
            <v>원시적 대검</v>
          </cell>
          <cell r="U116">
            <v>1</v>
          </cell>
          <cell r="AG116">
            <v>0</v>
          </cell>
          <cell r="AH116">
            <v>99</v>
          </cell>
          <cell r="AI116">
            <v>99</v>
          </cell>
          <cell r="AJ116">
            <v>0</v>
          </cell>
          <cell r="AK116">
            <v>0</v>
          </cell>
          <cell r="AL116">
            <v>20</v>
          </cell>
          <cell r="AM116">
            <v>0</v>
          </cell>
          <cell r="AN116">
            <v>4050</v>
          </cell>
          <cell r="AO116">
            <v>5250</v>
          </cell>
        </row>
        <row r="117">
          <cell r="A117" t="str">
            <v>Equip8101</v>
          </cell>
          <cell r="B117" t="str">
            <v/>
          </cell>
          <cell r="C117" t="str">
            <v>TwoHanded</v>
          </cell>
          <cell r="D117">
            <v>8</v>
          </cell>
          <cell r="E117">
            <v>1</v>
          </cell>
          <cell r="F117">
            <v>1</v>
          </cell>
          <cell r="G117">
            <v>1</v>
          </cell>
          <cell r="H117">
            <v>0</v>
          </cell>
          <cell r="I117">
            <v>1</v>
          </cell>
          <cell r="J117">
            <v>13.35</v>
          </cell>
          <cell r="K117">
            <v>19.95</v>
          </cell>
          <cell r="L117" t="str">
            <v>유니티 랜덤</v>
          </cell>
          <cell r="M117">
            <v>0</v>
          </cell>
          <cell r="N117" t="str">
            <v/>
          </cell>
          <cell r="P117" t="str">
            <v>StylizedFantasySword</v>
          </cell>
          <cell r="Q117">
            <v>1</v>
          </cell>
          <cell r="R117" t="str">
            <v>Shot_StylizedFantasySword</v>
          </cell>
          <cell r="S117" t="str">
            <v>EquipName_StylizedFantasySword</v>
          </cell>
          <cell r="T117" t="str">
            <v>발열하는 스톤 소드</v>
          </cell>
          <cell r="U117">
            <v>1.4641000000000006</v>
          </cell>
          <cell r="AG117">
            <v>0</v>
          </cell>
          <cell r="AH117">
            <v>99</v>
          </cell>
          <cell r="AI117">
            <v>99</v>
          </cell>
          <cell r="AJ117">
            <v>0</v>
          </cell>
          <cell r="AK117">
            <v>0</v>
          </cell>
          <cell r="AL117">
            <v>30</v>
          </cell>
          <cell r="AM117">
            <v>0</v>
          </cell>
          <cell r="AN117">
            <v>11950</v>
          </cell>
          <cell r="AO117">
            <v>14450</v>
          </cell>
        </row>
        <row r="118">
          <cell r="A118" t="str">
            <v>Equip8102</v>
          </cell>
          <cell r="B118" t="str">
            <v/>
          </cell>
          <cell r="C118" t="str">
            <v>TwoHanded</v>
          </cell>
          <cell r="D118">
            <v>8</v>
          </cell>
          <cell r="E118">
            <v>1</v>
          </cell>
          <cell r="F118">
            <v>1</v>
          </cell>
          <cell r="G118">
            <v>2</v>
          </cell>
          <cell r="H118">
            <v>0</v>
          </cell>
          <cell r="I118">
            <v>1</v>
          </cell>
          <cell r="J118">
            <v>12.93</v>
          </cell>
          <cell r="K118">
            <v>19.39</v>
          </cell>
          <cell r="L118" t="str">
            <v>유니티 랜덤</v>
          </cell>
          <cell r="M118">
            <v>0</v>
          </cell>
          <cell r="N118" t="str">
            <v/>
          </cell>
          <cell r="P118" t="str">
            <v>AncientBlade</v>
          </cell>
          <cell r="Q118">
            <v>1</v>
          </cell>
          <cell r="R118" t="str">
            <v>Shot_AncientBlade</v>
          </cell>
          <cell r="S118" t="str">
            <v>EquipName_AncientBlade</v>
          </cell>
          <cell r="T118" t="str">
            <v>고대인의 블레이드</v>
          </cell>
          <cell r="U118">
            <v>1.4641000000000006</v>
          </cell>
          <cell r="AG118">
            <v>0</v>
          </cell>
          <cell r="AH118">
            <v>99</v>
          </cell>
          <cell r="AI118">
            <v>99</v>
          </cell>
          <cell r="AJ118">
            <v>0</v>
          </cell>
          <cell r="AK118">
            <v>0</v>
          </cell>
          <cell r="AL118">
            <v>24</v>
          </cell>
          <cell r="AM118">
            <v>0</v>
          </cell>
          <cell r="AN118">
            <v>12050</v>
          </cell>
          <cell r="AO118">
            <v>14850</v>
          </cell>
        </row>
        <row r="119">
          <cell r="A119" t="str">
            <v>Equip8201</v>
          </cell>
          <cell r="B119" t="str">
            <v/>
          </cell>
          <cell r="C119" t="str">
            <v>TwoHanded</v>
          </cell>
          <cell r="D119">
            <v>8</v>
          </cell>
          <cell r="E119">
            <v>2</v>
          </cell>
          <cell r="F119">
            <v>2</v>
          </cell>
          <cell r="G119">
            <v>1</v>
          </cell>
          <cell r="H119">
            <v>0</v>
          </cell>
          <cell r="I119">
            <v>2</v>
          </cell>
          <cell r="J119">
            <v>21.64</v>
          </cell>
          <cell r="K119">
            <v>33.299999999999997</v>
          </cell>
          <cell r="L119" t="str">
            <v>유니티 랜덤</v>
          </cell>
          <cell r="M119">
            <v>0</v>
          </cell>
          <cell r="N119" t="str">
            <v/>
          </cell>
          <cell r="P119" t="str">
            <v>SciFantasySword</v>
          </cell>
          <cell r="Q119">
            <v>1</v>
          </cell>
          <cell r="R119" t="str">
            <v>Shot_SciFantasySword</v>
          </cell>
          <cell r="S119" t="str">
            <v>EquipName_SciFantasySword</v>
          </cell>
          <cell r="T119" t="str">
            <v>붉은 보석 대검</v>
          </cell>
          <cell r="U119">
            <v>2.5937424601000023</v>
          </cell>
          <cell r="AG119">
            <v>0</v>
          </cell>
          <cell r="AH119">
            <v>99</v>
          </cell>
          <cell r="AI119">
            <v>99</v>
          </cell>
          <cell r="AJ119">
            <v>0</v>
          </cell>
          <cell r="AK119">
            <v>0</v>
          </cell>
          <cell r="AL119">
            <v>10</v>
          </cell>
          <cell r="AM119">
            <v>0</v>
          </cell>
          <cell r="AN119">
            <v>35950</v>
          </cell>
          <cell r="AO119">
            <v>43250</v>
          </cell>
          <cell r="AP119">
            <v>5</v>
          </cell>
          <cell r="AQ119">
            <v>7</v>
          </cell>
        </row>
        <row r="120">
          <cell r="A120" t="str">
            <v>Equip8202</v>
          </cell>
          <cell r="B120" t="str">
            <v/>
          </cell>
          <cell r="C120" t="str">
            <v>TwoHanded</v>
          </cell>
          <cell r="D120">
            <v>8</v>
          </cell>
          <cell r="E120">
            <v>2</v>
          </cell>
          <cell r="F120">
            <v>2</v>
          </cell>
          <cell r="G120">
            <v>2</v>
          </cell>
          <cell r="H120">
            <v>0</v>
          </cell>
          <cell r="I120">
            <v>2</v>
          </cell>
          <cell r="J120">
            <v>20.93</v>
          </cell>
          <cell r="K120">
            <v>32.58</v>
          </cell>
          <cell r="L120" t="str">
            <v>유니티 랜덤</v>
          </cell>
          <cell r="M120">
            <v>0</v>
          </cell>
          <cell r="N120" t="str">
            <v/>
          </cell>
          <cell r="P120" t="str">
            <v>StormBringer</v>
          </cell>
          <cell r="Q120">
            <v>1</v>
          </cell>
          <cell r="R120" t="str">
            <v>Shot_StormBringer</v>
          </cell>
          <cell r="S120" t="str">
            <v>EquipName_StormBringer</v>
          </cell>
          <cell r="T120" t="str">
            <v>선분홍 모래검</v>
          </cell>
          <cell r="U120">
            <v>2.5937424601000023</v>
          </cell>
          <cell r="AG120">
            <v>0</v>
          </cell>
          <cell r="AH120">
            <v>99</v>
          </cell>
          <cell r="AI120">
            <v>99</v>
          </cell>
          <cell r="AJ120">
            <v>0</v>
          </cell>
          <cell r="AK120">
            <v>0</v>
          </cell>
          <cell r="AL120">
            <v>8</v>
          </cell>
          <cell r="AM120">
            <v>0</v>
          </cell>
          <cell r="AN120">
            <v>36050</v>
          </cell>
          <cell r="AO120">
            <v>43650</v>
          </cell>
          <cell r="AP120">
            <v>6</v>
          </cell>
          <cell r="AQ120">
            <v>8</v>
          </cell>
        </row>
        <row r="121">
          <cell r="A121" t="str">
            <v>Equip8301</v>
          </cell>
          <cell r="B121" t="str">
            <v/>
          </cell>
          <cell r="C121" t="str">
            <v>TwoHanded</v>
          </cell>
          <cell r="D121">
            <v>8</v>
          </cell>
          <cell r="E121">
            <v>3</v>
          </cell>
          <cell r="F121">
            <v>3</v>
          </cell>
          <cell r="G121">
            <v>1</v>
          </cell>
          <cell r="H121">
            <v>0</v>
          </cell>
          <cell r="I121">
            <v>2</v>
          </cell>
          <cell r="J121">
            <v>49.66</v>
          </cell>
          <cell r="K121">
            <v>75.319999999999993</v>
          </cell>
          <cell r="L121" t="str">
            <v>유니티 랜덤</v>
          </cell>
          <cell r="M121">
            <v>0</v>
          </cell>
          <cell r="N121" t="str">
            <v/>
          </cell>
          <cell r="P121" t="str">
            <v>FullMetalSword</v>
          </cell>
          <cell r="Q121">
            <v>1</v>
          </cell>
          <cell r="R121" t="str">
            <v>Shot_FullMetalSword</v>
          </cell>
          <cell r="S121" t="str">
            <v>EquipName_FullMetalSword</v>
          </cell>
          <cell r="T121" t="str">
            <v>풀메탈 소드</v>
          </cell>
          <cell r="U121">
            <v>6.1159090448414624</v>
          </cell>
          <cell r="AG121">
            <v>0</v>
          </cell>
          <cell r="AH121">
            <v>99</v>
          </cell>
          <cell r="AI121">
            <v>99</v>
          </cell>
          <cell r="AJ121">
            <v>0</v>
          </cell>
          <cell r="AK121">
            <v>0</v>
          </cell>
          <cell r="AL121">
            <v>4.5</v>
          </cell>
          <cell r="AM121">
            <v>0</v>
          </cell>
          <cell r="AP121">
            <v>15</v>
          </cell>
          <cell r="AQ121">
            <v>18</v>
          </cell>
        </row>
        <row r="122">
          <cell r="A122" t="str">
            <v>Equip8302</v>
          </cell>
          <cell r="B122" t="str">
            <v/>
          </cell>
          <cell r="C122" t="str">
            <v>TwoHanded</v>
          </cell>
          <cell r="D122">
            <v>8</v>
          </cell>
          <cell r="E122">
            <v>3</v>
          </cell>
          <cell r="F122">
            <v>3</v>
          </cell>
          <cell r="G122">
            <v>2</v>
          </cell>
          <cell r="H122">
            <v>0</v>
          </cell>
          <cell r="I122">
            <v>2</v>
          </cell>
          <cell r="J122">
            <v>44.21</v>
          </cell>
          <cell r="K122">
            <v>79.14</v>
          </cell>
          <cell r="L122" t="str">
            <v>유니티 랜덤</v>
          </cell>
          <cell r="M122">
            <v>0</v>
          </cell>
          <cell r="N122" t="str">
            <v/>
          </cell>
          <cell r="P122" t="str">
            <v>HeavySword</v>
          </cell>
          <cell r="Q122">
            <v>1</v>
          </cell>
          <cell r="R122" t="str">
            <v>Shot_HeavySword</v>
          </cell>
          <cell r="S122" t="str">
            <v>EquipName_HeavySword</v>
          </cell>
          <cell r="T122" t="str">
            <v>강철 칼날 대검</v>
          </cell>
          <cell r="U122">
            <v>6.1159090448414624</v>
          </cell>
          <cell r="AG122">
            <v>0</v>
          </cell>
          <cell r="AH122">
            <v>99</v>
          </cell>
          <cell r="AI122">
            <v>99</v>
          </cell>
          <cell r="AJ122">
            <v>0</v>
          </cell>
          <cell r="AK122">
            <v>0</v>
          </cell>
          <cell r="AL122">
            <v>3.6</v>
          </cell>
          <cell r="AM122">
            <v>0</v>
          </cell>
          <cell r="AP122">
            <v>18</v>
          </cell>
          <cell r="AQ122">
            <v>21</v>
          </cell>
        </row>
        <row r="123">
          <cell r="A123" t="str">
            <v>Equip8401</v>
          </cell>
          <cell r="B123" t="str">
            <v/>
          </cell>
          <cell r="C123" t="str">
            <v>TwoHanded</v>
          </cell>
          <cell r="D123">
            <v>8</v>
          </cell>
          <cell r="E123">
            <v>4</v>
          </cell>
          <cell r="F123">
            <v>4</v>
          </cell>
          <cell r="G123">
            <v>1</v>
          </cell>
          <cell r="H123">
            <v>0</v>
          </cell>
          <cell r="I123">
            <v>3</v>
          </cell>
          <cell r="J123">
            <v>128.83000000000001</v>
          </cell>
          <cell r="K123">
            <v>176.03</v>
          </cell>
          <cell r="L123" t="str">
            <v>리니어</v>
          </cell>
          <cell r="M123">
            <v>3</v>
          </cell>
          <cell r="N123">
            <v>-20</v>
          </cell>
          <cell r="P123" t="str">
            <v>FrozenNightSword</v>
          </cell>
          <cell r="Q123">
            <v>1</v>
          </cell>
          <cell r="R123" t="str">
            <v>Shot_FrozenNightSword</v>
          </cell>
          <cell r="S123" t="str">
            <v>EquipName_FrozenNightSword</v>
          </cell>
          <cell r="T123" t="str">
            <v>얼어붙은 밤</v>
          </cell>
          <cell r="U123">
            <v>14.420993610649951</v>
          </cell>
          <cell r="AG123">
            <v>0</v>
          </cell>
          <cell r="AH123">
            <v>99</v>
          </cell>
          <cell r="AI123">
            <v>99</v>
          </cell>
          <cell r="AJ123">
            <v>0</v>
          </cell>
          <cell r="AK123">
            <v>0</v>
          </cell>
          <cell r="AL123">
            <v>1</v>
          </cell>
          <cell r="AM123">
            <v>0</v>
          </cell>
          <cell r="AP123">
            <v>50</v>
          </cell>
          <cell r="AQ123">
            <v>60</v>
          </cell>
          <cell r="AR123">
            <v>80</v>
          </cell>
          <cell r="AS123">
            <v>96</v>
          </cell>
        </row>
        <row r="124">
          <cell r="A124" t="str">
            <v>Equip8402</v>
          </cell>
          <cell r="B124" t="str">
            <v/>
          </cell>
          <cell r="C124" t="str">
            <v>TwoHanded</v>
          </cell>
          <cell r="D124">
            <v>8</v>
          </cell>
          <cell r="E124">
            <v>4</v>
          </cell>
          <cell r="F124">
            <v>4</v>
          </cell>
          <cell r="G124">
            <v>2</v>
          </cell>
          <cell r="H124">
            <v>0</v>
          </cell>
          <cell r="I124">
            <v>3</v>
          </cell>
          <cell r="J124">
            <v>113.52</v>
          </cell>
          <cell r="K124">
            <v>184.96</v>
          </cell>
          <cell r="L124" t="str">
            <v>리니어</v>
          </cell>
          <cell r="M124">
            <v>3</v>
          </cell>
          <cell r="N124">
            <v>-20</v>
          </cell>
          <cell r="P124" t="str">
            <v>DarkNpcSword</v>
          </cell>
          <cell r="Q124">
            <v>1</v>
          </cell>
          <cell r="R124" t="str">
            <v>Shot_DarkNpcSword</v>
          </cell>
          <cell r="S124" t="str">
            <v>EquipName_DarkNpcSword</v>
          </cell>
          <cell r="T124" t="str">
            <v>영혼분쇄기</v>
          </cell>
          <cell r="U124">
            <v>14.420993610649951</v>
          </cell>
          <cell r="AG124">
            <v>0</v>
          </cell>
          <cell r="AH124">
            <v>99</v>
          </cell>
          <cell r="AI124">
            <v>99</v>
          </cell>
          <cell r="AJ124">
            <v>0</v>
          </cell>
          <cell r="AK124">
            <v>0</v>
          </cell>
          <cell r="AL124">
            <v>0.8</v>
          </cell>
          <cell r="AM124">
            <v>0</v>
          </cell>
          <cell r="AP124">
            <v>51</v>
          </cell>
          <cell r="AQ124">
            <v>61</v>
          </cell>
          <cell r="AR124">
            <v>88</v>
          </cell>
          <cell r="AS124">
            <v>105</v>
          </cell>
        </row>
        <row r="125">
          <cell r="A125" t="str">
            <v>Equip8403</v>
          </cell>
          <cell r="B125" t="str">
            <v/>
          </cell>
          <cell r="C125" t="str">
            <v>TwoHanded</v>
          </cell>
          <cell r="D125">
            <v>8</v>
          </cell>
          <cell r="E125">
            <v>4</v>
          </cell>
          <cell r="F125">
            <v>5</v>
          </cell>
          <cell r="G125">
            <v>3</v>
          </cell>
          <cell r="H125">
            <v>0</v>
          </cell>
          <cell r="I125">
            <v>3</v>
          </cell>
          <cell r="J125">
            <v>157.76</v>
          </cell>
          <cell r="K125">
            <v>215.56</v>
          </cell>
          <cell r="L125" t="str">
            <v>리니어</v>
          </cell>
          <cell r="M125">
            <v>3</v>
          </cell>
          <cell r="N125">
            <v>-10</v>
          </cell>
          <cell r="P125" t="str">
            <v>MorfusSword</v>
          </cell>
          <cell r="Q125">
            <v>1</v>
          </cell>
          <cell r="R125" t="str">
            <v>Shot_MorfusSword</v>
          </cell>
          <cell r="S125" t="str">
            <v>EquipName_MorfusSword</v>
          </cell>
          <cell r="T125" t="str">
            <v>모푸스의 검</v>
          </cell>
          <cell r="U125">
            <v>19.023558478220203</v>
          </cell>
          <cell r="AG125">
            <v>0</v>
          </cell>
          <cell r="AH125">
            <v>99</v>
          </cell>
          <cell r="AI125">
            <v>99</v>
          </cell>
          <cell r="AJ125">
            <v>0</v>
          </cell>
          <cell r="AK125">
            <v>0</v>
          </cell>
          <cell r="AL125">
            <v>0.2</v>
          </cell>
          <cell r="AM125">
            <v>1</v>
          </cell>
          <cell r="AP125">
            <v>100</v>
          </cell>
          <cell r="AQ125">
            <v>120</v>
          </cell>
          <cell r="AR125">
            <v>195</v>
          </cell>
          <cell r="AS125">
            <v>234</v>
          </cell>
        </row>
        <row r="126">
          <cell r="A126" t="str">
            <v>Equip8404</v>
          </cell>
          <cell r="B126" t="str">
            <v/>
          </cell>
          <cell r="C126" t="str">
            <v>TwoHanded</v>
          </cell>
          <cell r="D126">
            <v>8</v>
          </cell>
          <cell r="E126">
            <v>4</v>
          </cell>
          <cell r="F126">
            <v>5</v>
          </cell>
          <cell r="G126">
            <v>4</v>
          </cell>
          <cell r="H126">
            <v>0</v>
          </cell>
          <cell r="I126">
            <v>3</v>
          </cell>
          <cell r="J126">
            <v>139.02000000000001</v>
          </cell>
          <cell r="K126">
            <v>226.49</v>
          </cell>
          <cell r="L126" t="str">
            <v>리니어</v>
          </cell>
          <cell r="M126">
            <v>3</v>
          </cell>
          <cell r="N126">
            <v>-10</v>
          </cell>
          <cell r="P126" t="str">
            <v>JimHdSword2</v>
          </cell>
          <cell r="Q126">
            <v>1</v>
          </cell>
          <cell r="R126" t="str">
            <v>Shot_JimHdSword2</v>
          </cell>
          <cell r="S126" t="str">
            <v>EquipName_JimHdSword2</v>
          </cell>
          <cell r="T126" t="str">
            <v>드래곤 스킨 대검</v>
          </cell>
          <cell r="U126">
            <v>19.023558478220203</v>
          </cell>
          <cell r="AG126">
            <v>0</v>
          </cell>
          <cell r="AH126">
            <v>99</v>
          </cell>
          <cell r="AI126">
            <v>99</v>
          </cell>
          <cell r="AJ126">
            <v>0</v>
          </cell>
          <cell r="AK126">
            <v>0</v>
          </cell>
          <cell r="AL126">
            <v>0.16000000000000003</v>
          </cell>
          <cell r="AM126">
            <v>1</v>
          </cell>
          <cell r="AP126">
            <v>110</v>
          </cell>
          <cell r="AQ126">
            <v>132</v>
          </cell>
          <cell r="AR126">
            <v>201</v>
          </cell>
          <cell r="AS126">
            <v>241</v>
          </cell>
        </row>
        <row r="127">
          <cell r="A127" t="str">
            <v>Equip8405</v>
          </cell>
          <cell r="B127" t="str">
            <v/>
          </cell>
          <cell r="C127" t="str">
            <v>TwoHanded</v>
          </cell>
          <cell r="D127">
            <v>8</v>
          </cell>
          <cell r="E127">
            <v>4</v>
          </cell>
          <cell r="F127">
            <v>6</v>
          </cell>
          <cell r="G127">
            <v>5</v>
          </cell>
          <cell r="H127">
            <v>0</v>
          </cell>
          <cell r="I127">
            <v>3</v>
          </cell>
          <cell r="J127">
            <v>193.2</v>
          </cell>
          <cell r="K127">
            <v>263.97000000000003</v>
          </cell>
          <cell r="L127" t="str">
            <v>리니어</v>
          </cell>
          <cell r="M127">
            <v>3</v>
          </cell>
          <cell r="N127">
            <v>-5</v>
          </cell>
          <cell r="P127" t="str">
            <v>ArsenalBigSword</v>
          </cell>
          <cell r="Q127">
            <v>1</v>
          </cell>
          <cell r="R127" t="str">
            <v>Shot_ArsenalBigSword</v>
          </cell>
          <cell r="S127" t="str">
            <v>EquipName_ArsenalBigSword</v>
          </cell>
          <cell r="T127" t="str">
            <v>마신을 죽인 검</v>
          </cell>
          <cell r="U127">
            <v>25.095065357147273</v>
          </cell>
          <cell r="AG127">
            <v>0</v>
          </cell>
          <cell r="AH127">
            <v>99</v>
          </cell>
          <cell r="AI127">
            <v>99</v>
          </cell>
          <cell r="AJ127">
            <v>0</v>
          </cell>
          <cell r="AK127">
            <v>0</v>
          </cell>
          <cell r="AL127">
            <v>0.04</v>
          </cell>
          <cell r="AM127">
            <v>2</v>
          </cell>
          <cell r="AP127">
            <v>240</v>
          </cell>
          <cell r="AQ127">
            <v>288</v>
          </cell>
          <cell r="AR127">
            <v>620</v>
          </cell>
          <cell r="AS127">
            <v>744</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U128">
            <v>1</v>
          </cell>
          <cell r="AG128">
            <v>0</v>
          </cell>
          <cell r="AH128">
            <v>1</v>
          </cell>
          <cell r="AI128">
            <v>1</v>
          </cell>
          <cell r="AL128">
            <v>0</v>
          </cell>
          <cell r="AM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245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0.95035999999999998</v>
          </cell>
          <cell r="P2">
            <v>0.70599999999999996</v>
          </cell>
          <cell r="Q2">
            <v>1</v>
          </cell>
          <cell r="R2">
            <v>0.95035999999999998</v>
          </cell>
          <cell r="S2">
            <v>1.3461189801699718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13</v>
          </cell>
          <cell r="AK2">
            <v>11</v>
          </cell>
          <cell r="AL2">
            <v>9</v>
          </cell>
          <cell r="AM2">
            <v>10</v>
          </cell>
          <cell r="AN2">
            <v>0.24149999999999999</v>
          </cell>
          <cell r="AO2">
            <v>0.15240000000000001</v>
          </cell>
          <cell r="AP2">
            <v>119</v>
          </cell>
          <cell r="AQ2">
            <v>151</v>
          </cell>
          <cell r="AR2">
            <v>74.074074074074076</v>
          </cell>
          <cell r="AS2">
            <v>18.518518518518519</v>
          </cell>
          <cell r="AT2">
            <v>720</v>
          </cell>
          <cell r="AU2">
            <v>740</v>
          </cell>
          <cell r="AV2">
            <v>1340</v>
          </cell>
          <cell r="AW2">
            <v>1390</v>
          </cell>
          <cell r="AY2">
            <v>75</v>
          </cell>
        </row>
        <row r="3">
          <cell r="A3" t="str">
            <v>Actor1002</v>
          </cell>
          <cell r="B3">
            <v>2</v>
          </cell>
          <cell r="C3" t="str">
            <v>CharName_KeepSeries</v>
          </cell>
          <cell r="D3" t="str">
            <v>CharStory_KeepSeries</v>
          </cell>
          <cell r="E3" t="str">
            <v>CharDesc_KeepSeries</v>
          </cell>
          <cell r="F3" t="str">
            <v>CharUltimate_KeepSeries</v>
          </cell>
          <cell r="G3" t="str">
            <v>킵시리즈</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0.45337500000000003</v>
          </cell>
          <cell r="P3">
            <v>0.81100000000000005</v>
          </cell>
          <cell r="Q3">
            <v>1.7</v>
          </cell>
          <cell r="R3">
            <v>0.77073750000000008</v>
          </cell>
          <cell r="S3">
            <v>0.95035450061652282</v>
          </cell>
          <cell r="T3">
            <v>3.5</v>
          </cell>
          <cell r="U3">
            <v>1</v>
          </cell>
          <cell r="V3">
            <v>130</v>
          </cell>
          <cell r="W3">
            <v>0</v>
          </cell>
          <cell r="X3">
            <v>0</v>
          </cell>
          <cell r="Y3">
            <v>0</v>
          </cell>
          <cell r="Z3" t="str">
            <v>KeepSeries</v>
          </cell>
          <cell r="AA3">
            <v>1</v>
          </cell>
          <cell r="AB3" t="str">
            <v>Portrait_KeepSeries</v>
          </cell>
          <cell r="AC3">
            <v>0.25</v>
          </cell>
          <cell r="AD3" t="b">
            <v>0</v>
          </cell>
          <cell r="AE3">
            <v>45</v>
          </cell>
          <cell r="AG3">
            <v>0</v>
          </cell>
          <cell r="AH3">
            <v>36</v>
          </cell>
          <cell r="AI3">
            <v>19</v>
          </cell>
          <cell r="AJ3">
            <v>9</v>
          </cell>
          <cell r="AK3">
            <v>12</v>
          </cell>
          <cell r="AL3">
            <v>10</v>
          </cell>
          <cell r="AM3">
            <v>8</v>
          </cell>
          <cell r="AN3">
            <v>0.16470000000000001</v>
          </cell>
          <cell r="AO3">
            <v>0.1024</v>
          </cell>
          <cell r="AP3">
            <v>151</v>
          </cell>
          <cell r="AQ3">
            <v>245</v>
          </cell>
          <cell r="AR3">
            <v>50.505050505050505</v>
          </cell>
          <cell r="AS3">
            <v>12.626262626262626</v>
          </cell>
          <cell r="AT3">
            <v>80</v>
          </cell>
          <cell r="AU3">
            <v>100</v>
          </cell>
          <cell r="AV3">
            <v>120</v>
          </cell>
          <cell r="AW3">
            <v>170</v>
          </cell>
          <cell r="AY3">
            <v>85</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초월하는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0.20976000000000003</v>
          </cell>
          <cell r="P4">
            <v>0.624</v>
          </cell>
          <cell r="Q4">
            <v>5</v>
          </cell>
          <cell r="R4">
            <v>1.0488000000000002</v>
          </cell>
          <cell r="S4">
            <v>1.680769230769231</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8</v>
          </cell>
          <cell r="AJ4">
            <v>11</v>
          </cell>
          <cell r="AK4">
            <v>10</v>
          </cell>
          <cell r="AL4">
            <v>11</v>
          </cell>
          <cell r="AM4">
            <v>9</v>
          </cell>
          <cell r="AN4">
            <v>0.20150000000000001</v>
          </cell>
          <cell r="AO4">
            <v>0.13239999999999999</v>
          </cell>
          <cell r="AP4">
            <v>125</v>
          </cell>
          <cell r="AQ4">
            <v>204</v>
          </cell>
          <cell r="AR4">
            <v>60.790273556231</v>
          </cell>
          <cell r="AS4">
            <v>15.19756838905775</v>
          </cell>
          <cell r="AT4">
            <v>230</v>
          </cell>
          <cell r="AU4">
            <v>250</v>
          </cell>
          <cell r="AV4">
            <v>620</v>
          </cell>
          <cell r="AW4">
            <v>670</v>
          </cell>
          <cell r="AY4">
            <v>93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0.37989000000000001</v>
          </cell>
          <cell r="P5">
            <v>0.95299999999999996</v>
          </cell>
          <cell r="Q5">
            <v>3.4</v>
          </cell>
          <cell r="R5">
            <v>1.2916259999999999</v>
          </cell>
          <cell r="S5">
            <v>1.3553263378803777</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8</v>
          </cell>
          <cell r="AJ5">
            <v>10</v>
          </cell>
          <cell r="AK5">
            <v>10</v>
          </cell>
          <cell r="AL5">
            <v>10</v>
          </cell>
          <cell r="AM5">
            <v>10</v>
          </cell>
          <cell r="AN5">
            <v>0.24149999999999999</v>
          </cell>
          <cell r="AO5">
            <v>0.15240000000000001</v>
          </cell>
          <cell r="AP5">
            <v>119</v>
          </cell>
          <cell r="AQ5">
            <v>151</v>
          </cell>
          <cell r="AR5">
            <v>74.074074074074076</v>
          </cell>
          <cell r="AS5">
            <v>18.518518518518519</v>
          </cell>
          <cell r="AT5">
            <v>230</v>
          </cell>
          <cell r="AU5">
            <v>250</v>
          </cell>
          <cell r="AV5">
            <v>620</v>
          </cell>
          <cell r="AW5">
            <v>670</v>
          </cell>
          <cell r="AY5">
            <v>85</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0.38445999999999997</v>
          </cell>
          <cell r="P6">
            <v>0.73199999999999998</v>
          </cell>
          <cell r="Q6">
            <v>4</v>
          </cell>
          <cell r="R6">
            <v>1.5378399999999999</v>
          </cell>
          <cell r="S6">
            <v>2.1008743169398905</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19</v>
          </cell>
          <cell r="AJ6">
            <v>9</v>
          </cell>
          <cell r="AK6">
            <v>9</v>
          </cell>
          <cell r="AL6">
            <v>11</v>
          </cell>
          <cell r="AM6">
            <v>8</v>
          </cell>
          <cell r="AN6">
            <v>0.15179999999999999</v>
          </cell>
          <cell r="AO6">
            <v>0.12239999999999999</v>
          </cell>
          <cell r="AP6">
            <v>145</v>
          </cell>
          <cell r="AQ6">
            <v>234</v>
          </cell>
          <cell r="AR6">
            <v>52.770448548812666</v>
          </cell>
          <cell r="AS6">
            <v>13.192612137203167</v>
          </cell>
          <cell r="AT6">
            <v>80</v>
          </cell>
          <cell r="AU6">
            <v>100</v>
          </cell>
          <cell r="AV6">
            <v>120</v>
          </cell>
          <cell r="AW6">
            <v>170</v>
          </cell>
          <cell r="AY6">
            <v>95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10</v>
          </cell>
          <cell r="AK7">
            <v>10</v>
          </cell>
          <cell r="AL7">
            <v>10</v>
          </cell>
          <cell r="AM7">
            <v>10</v>
          </cell>
          <cell r="AN7">
            <v>0.24149999999999999</v>
          </cell>
          <cell r="AO7">
            <v>0.15240000000000001</v>
          </cell>
          <cell r="AP7">
            <v>119</v>
          </cell>
          <cell r="AQ7">
            <v>151</v>
          </cell>
          <cell r="AR7">
            <v>74.074074074074076</v>
          </cell>
          <cell r="AS7">
            <v>18.518518518518519</v>
          </cell>
          <cell r="AT7">
            <v>99999</v>
          </cell>
          <cell r="AU7">
            <v>100019</v>
          </cell>
          <cell r="AV7">
            <v>99999</v>
          </cell>
          <cell r="AW7">
            <v>100049</v>
          </cell>
          <cell r="AY7">
            <v>85</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0.36167499999999997</v>
          </cell>
          <cell r="P8">
            <v>0.83199999999999996</v>
          </cell>
          <cell r="Q8">
            <v>3</v>
          </cell>
          <cell r="R8">
            <v>1.0850249999999999</v>
          </cell>
          <cell r="S8">
            <v>1.3041165865384614</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19</v>
          </cell>
          <cell r="AJ8">
            <v>10</v>
          </cell>
          <cell r="AK8">
            <v>10</v>
          </cell>
          <cell r="AL8">
            <v>10</v>
          </cell>
          <cell r="AM8">
            <v>10</v>
          </cell>
          <cell r="AN8">
            <v>0.24149999999999999</v>
          </cell>
          <cell r="AO8">
            <v>0.15240000000000001</v>
          </cell>
          <cell r="AP8">
            <v>119</v>
          </cell>
          <cell r="AQ8">
            <v>151</v>
          </cell>
          <cell r="AR8">
            <v>74.074074074074076</v>
          </cell>
          <cell r="AS8">
            <v>18.518518518518519</v>
          </cell>
          <cell r="AT8">
            <v>80</v>
          </cell>
          <cell r="AU8">
            <v>100</v>
          </cell>
          <cell r="AV8">
            <v>120</v>
          </cell>
          <cell r="AW8">
            <v>170</v>
          </cell>
          <cell r="AY8">
            <v>85</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0.70760000000000001</v>
          </cell>
          <cell r="P9">
            <v>0.71199999999999997</v>
          </cell>
          <cell r="Q9">
            <v>2.4</v>
          </cell>
          <cell r="R9">
            <v>1.69824</v>
          </cell>
          <cell r="S9">
            <v>2.3851685393258428</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8</v>
          </cell>
          <cell r="AJ9">
            <v>10</v>
          </cell>
          <cell r="AK9">
            <v>10</v>
          </cell>
          <cell r="AL9">
            <v>10</v>
          </cell>
          <cell r="AM9">
            <v>10</v>
          </cell>
          <cell r="AN9">
            <v>0.24149999999999999</v>
          </cell>
          <cell r="AO9">
            <v>0.15240000000000001</v>
          </cell>
          <cell r="AP9">
            <v>119</v>
          </cell>
          <cell r="AQ9">
            <v>151</v>
          </cell>
          <cell r="AR9">
            <v>74.074074074074076</v>
          </cell>
          <cell r="AS9">
            <v>18.518518518518519</v>
          </cell>
          <cell r="AT9">
            <v>230</v>
          </cell>
          <cell r="AU9">
            <v>250</v>
          </cell>
          <cell r="AV9">
            <v>620</v>
          </cell>
          <cell r="AW9">
            <v>670</v>
          </cell>
          <cell r="AY9">
            <v>85</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0.90573999999999999</v>
          </cell>
          <cell r="P10">
            <v>0.77700000000000002</v>
          </cell>
          <cell r="Q10">
            <v>1.9</v>
          </cell>
          <cell r="R10">
            <v>1.7209059999999998</v>
          </cell>
          <cell r="S10">
            <v>2.2148082368082367</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8</v>
          </cell>
          <cell r="AJ10">
            <v>10</v>
          </cell>
          <cell r="AK10">
            <v>10</v>
          </cell>
          <cell r="AL10">
            <v>10</v>
          </cell>
          <cell r="AM10">
            <v>10</v>
          </cell>
          <cell r="AN10">
            <v>0.24149999999999999</v>
          </cell>
          <cell r="AO10">
            <v>0.15240000000000001</v>
          </cell>
          <cell r="AP10">
            <v>119</v>
          </cell>
          <cell r="AQ10">
            <v>151</v>
          </cell>
          <cell r="AR10">
            <v>74.074074074074076</v>
          </cell>
          <cell r="AS10">
            <v>18.518518518518519</v>
          </cell>
          <cell r="AT10">
            <v>230</v>
          </cell>
          <cell r="AU10">
            <v>250</v>
          </cell>
          <cell r="AV10">
            <v>620</v>
          </cell>
          <cell r="AW10">
            <v>670</v>
          </cell>
          <cell r="AY10">
            <v>85</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0.75924000000000003</v>
          </cell>
          <cell r="P11">
            <v>0.64800000000000002</v>
          </cell>
          <cell r="Q11">
            <v>1.9</v>
          </cell>
          <cell r="R11">
            <v>1.4425559999999999</v>
          </cell>
          <cell r="S11">
            <v>2.2261666666666664</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19</v>
          </cell>
          <cell r="AJ11">
            <v>10</v>
          </cell>
          <cell r="AK11">
            <v>10</v>
          </cell>
          <cell r="AL11">
            <v>10</v>
          </cell>
          <cell r="AM11">
            <v>10</v>
          </cell>
          <cell r="AN11">
            <v>0.24149999999999999</v>
          </cell>
          <cell r="AO11">
            <v>0.15240000000000001</v>
          </cell>
          <cell r="AP11">
            <v>119</v>
          </cell>
          <cell r="AQ11">
            <v>151</v>
          </cell>
          <cell r="AR11">
            <v>74.074074074074076</v>
          </cell>
          <cell r="AS11">
            <v>18.518518518518519</v>
          </cell>
          <cell r="AT11">
            <v>80</v>
          </cell>
          <cell r="AU11">
            <v>100</v>
          </cell>
          <cell r="AV11">
            <v>120</v>
          </cell>
          <cell r="AW11">
            <v>170</v>
          </cell>
          <cell r="AY11">
            <v>85</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0.29638399999999998</v>
          </cell>
          <cell r="P12">
            <v>0.76100000000000001</v>
          </cell>
          <cell r="Q12">
            <v>1.9</v>
          </cell>
          <cell r="R12">
            <v>0.5631295999999999</v>
          </cell>
          <cell r="S12">
            <v>0.73998633377135337</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19</v>
          </cell>
          <cell r="AJ12">
            <v>10</v>
          </cell>
          <cell r="AK12">
            <v>10</v>
          </cell>
          <cell r="AL12">
            <v>10</v>
          </cell>
          <cell r="AM12">
            <v>10</v>
          </cell>
          <cell r="AN12">
            <v>0.24149999999999999</v>
          </cell>
          <cell r="AO12">
            <v>0.15240000000000001</v>
          </cell>
          <cell r="AP12">
            <v>119</v>
          </cell>
          <cell r="AQ12">
            <v>151</v>
          </cell>
          <cell r="AR12">
            <v>74.074074074074076</v>
          </cell>
          <cell r="AS12">
            <v>18.518518518518519</v>
          </cell>
          <cell r="AT12">
            <v>80</v>
          </cell>
          <cell r="AU12">
            <v>100</v>
          </cell>
          <cell r="AV12">
            <v>120</v>
          </cell>
          <cell r="AW12">
            <v>170</v>
          </cell>
          <cell r="AY12">
            <v>85</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1.3281459999999998</v>
          </cell>
          <cell r="P13">
            <v>0.72599999999999998</v>
          </cell>
          <cell r="Q13">
            <v>1.9</v>
          </cell>
          <cell r="R13">
            <v>2.5234773999999995</v>
          </cell>
          <cell r="S13">
            <v>3.4758641873278231</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0</v>
          </cell>
          <cell r="AH13">
            <v>1</v>
          </cell>
          <cell r="AI13">
            <v>1</v>
          </cell>
          <cell r="AJ13">
            <v>10</v>
          </cell>
          <cell r="AK13">
            <v>10</v>
          </cell>
          <cell r="AL13">
            <v>10</v>
          </cell>
          <cell r="AM13">
            <v>10</v>
          </cell>
          <cell r="AN13">
            <v>0.24149999999999999</v>
          </cell>
          <cell r="AO13">
            <v>0.15240000000000001</v>
          </cell>
          <cell r="AP13">
            <v>119</v>
          </cell>
          <cell r="AQ13">
            <v>151</v>
          </cell>
          <cell r="AR13">
            <v>74.074074074074076</v>
          </cell>
          <cell r="AS13">
            <v>18.518518518518519</v>
          </cell>
          <cell r="AT13">
            <v>720</v>
          </cell>
          <cell r="AU13">
            <v>740</v>
          </cell>
          <cell r="AV13">
            <v>1340</v>
          </cell>
          <cell r="AW13">
            <v>1390</v>
          </cell>
          <cell r="AY13">
            <v>85</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0.60694499999999996</v>
          </cell>
          <cell r="P14">
            <v>1.204</v>
          </cell>
          <cell r="Q14">
            <v>1.9</v>
          </cell>
          <cell r="R14">
            <v>1.1531954999999998</v>
          </cell>
          <cell r="S14">
            <v>0.95780357142857131</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8</v>
          </cell>
          <cell r="AJ14">
            <v>10</v>
          </cell>
          <cell r="AK14">
            <v>10</v>
          </cell>
          <cell r="AL14">
            <v>10</v>
          </cell>
          <cell r="AM14">
            <v>10</v>
          </cell>
          <cell r="AN14">
            <v>0.24149999999999999</v>
          </cell>
          <cell r="AO14">
            <v>0.15240000000000001</v>
          </cell>
          <cell r="AP14">
            <v>119</v>
          </cell>
          <cell r="AQ14">
            <v>151</v>
          </cell>
          <cell r="AR14">
            <v>74.074074074074076</v>
          </cell>
          <cell r="AS14">
            <v>18.518518518518519</v>
          </cell>
          <cell r="AT14">
            <v>230</v>
          </cell>
          <cell r="AU14">
            <v>250</v>
          </cell>
          <cell r="AV14">
            <v>620</v>
          </cell>
          <cell r="AW14">
            <v>670</v>
          </cell>
          <cell r="AY14">
            <v>85</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0.36972000000000005</v>
          </cell>
          <cell r="P15">
            <v>0.72299999999999998</v>
          </cell>
          <cell r="Q15">
            <v>1.9</v>
          </cell>
          <cell r="R15">
            <v>0.70246800000000009</v>
          </cell>
          <cell r="S15">
            <v>0.97160165975103752</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8</v>
          </cell>
          <cell r="AJ15">
            <v>10</v>
          </cell>
          <cell r="AK15">
            <v>10</v>
          </cell>
          <cell r="AL15">
            <v>10</v>
          </cell>
          <cell r="AM15">
            <v>10</v>
          </cell>
          <cell r="AN15">
            <v>0.24149999999999999</v>
          </cell>
          <cell r="AO15">
            <v>0.15240000000000001</v>
          </cell>
          <cell r="AP15">
            <v>119</v>
          </cell>
          <cell r="AQ15">
            <v>151</v>
          </cell>
          <cell r="AR15">
            <v>74.074074074074076</v>
          </cell>
          <cell r="AS15">
            <v>18.518518518518519</v>
          </cell>
          <cell r="AT15">
            <v>230</v>
          </cell>
          <cell r="AU15">
            <v>250</v>
          </cell>
          <cell r="AV15">
            <v>620</v>
          </cell>
          <cell r="AW15">
            <v>670</v>
          </cell>
          <cell r="AY15">
            <v>85</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0.20974999999999999</v>
          </cell>
          <cell r="P16">
            <v>0.78200000000000003</v>
          </cell>
          <cell r="Q16">
            <v>1.9</v>
          </cell>
          <cell r="R16">
            <v>0.39852499999999996</v>
          </cell>
          <cell r="S16">
            <v>0.50962276214833757</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19</v>
          </cell>
          <cell r="AJ16">
            <v>10</v>
          </cell>
          <cell r="AK16">
            <v>10</v>
          </cell>
          <cell r="AL16">
            <v>10</v>
          </cell>
          <cell r="AM16">
            <v>10</v>
          </cell>
          <cell r="AN16">
            <v>0.24149999999999999</v>
          </cell>
          <cell r="AO16">
            <v>0.15240000000000001</v>
          </cell>
          <cell r="AP16">
            <v>119</v>
          </cell>
          <cell r="AQ16">
            <v>151</v>
          </cell>
          <cell r="AR16">
            <v>74.074074074074076</v>
          </cell>
          <cell r="AS16">
            <v>18.518518518518519</v>
          </cell>
          <cell r="AT16">
            <v>80</v>
          </cell>
          <cell r="AU16">
            <v>100</v>
          </cell>
          <cell r="AV16">
            <v>120</v>
          </cell>
          <cell r="AW16">
            <v>170</v>
          </cell>
          <cell r="AY16">
            <v>85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0.42325600000000002</v>
          </cell>
          <cell r="P17">
            <v>0.61299999999999999</v>
          </cell>
          <cell r="Q17">
            <v>1</v>
          </cell>
          <cell r="R17">
            <v>0.42325600000000002</v>
          </cell>
          <cell r="S17">
            <v>0.6904665579119087</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10</v>
          </cell>
          <cell r="AK17">
            <v>10</v>
          </cell>
          <cell r="AL17">
            <v>10</v>
          </cell>
          <cell r="AM17">
            <v>10</v>
          </cell>
          <cell r="AN17">
            <v>0.24149999999999999</v>
          </cell>
          <cell r="AO17">
            <v>0.15240000000000001</v>
          </cell>
          <cell r="AP17">
            <v>119</v>
          </cell>
          <cell r="AQ17">
            <v>151</v>
          </cell>
          <cell r="AR17">
            <v>74.074074074074076</v>
          </cell>
          <cell r="AS17">
            <v>18.518518518518519</v>
          </cell>
          <cell r="AT17">
            <v>720</v>
          </cell>
          <cell r="AU17">
            <v>740</v>
          </cell>
          <cell r="AV17">
            <v>1340</v>
          </cell>
          <cell r="AW17">
            <v>1390</v>
          </cell>
          <cell r="AY17">
            <v>85</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0.81014999999999993</v>
          </cell>
          <cell r="P18">
            <v>0.73399999999999999</v>
          </cell>
          <cell r="Q18">
            <v>1.9</v>
          </cell>
          <cell r="R18">
            <v>1.5392849999999998</v>
          </cell>
          <cell r="S18">
            <v>2.0971185286103542</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8</v>
          </cell>
          <cell r="AJ18">
            <v>10</v>
          </cell>
          <cell r="AK18">
            <v>10</v>
          </cell>
          <cell r="AL18">
            <v>10</v>
          </cell>
          <cell r="AM18">
            <v>10</v>
          </cell>
          <cell r="AN18">
            <v>0.24149999999999999</v>
          </cell>
          <cell r="AO18">
            <v>0.15240000000000001</v>
          </cell>
          <cell r="AP18">
            <v>119</v>
          </cell>
          <cell r="AQ18">
            <v>151</v>
          </cell>
          <cell r="AR18">
            <v>74.074074074074076</v>
          </cell>
          <cell r="AS18">
            <v>18.518518518518519</v>
          </cell>
          <cell r="AT18">
            <v>230</v>
          </cell>
          <cell r="AU18">
            <v>250</v>
          </cell>
          <cell r="AV18">
            <v>620</v>
          </cell>
          <cell r="AW18">
            <v>670</v>
          </cell>
          <cell r="AY18">
            <v>85</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0.31624000000000002</v>
          </cell>
          <cell r="P19">
            <v>0.72499999999999998</v>
          </cell>
          <cell r="Q19">
            <v>1.9</v>
          </cell>
          <cell r="R19">
            <v>0.60085600000000006</v>
          </cell>
          <cell r="S19">
            <v>0.8287668965517242</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0</v>
          </cell>
          <cell r="AH19">
            <v>1</v>
          </cell>
          <cell r="AI19">
            <v>1</v>
          </cell>
          <cell r="AJ19">
            <v>10</v>
          </cell>
          <cell r="AK19">
            <v>10</v>
          </cell>
          <cell r="AL19">
            <v>10</v>
          </cell>
          <cell r="AM19">
            <v>10</v>
          </cell>
          <cell r="AN19">
            <v>0.24149999999999999</v>
          </cell>
          <cell r="AO19">
            <v>0.15240000000000001</v>
          </cell>
          <cell r="AP19">
            <v>119</v>
          </cell>
          <cell r="AQ19">
            <v>151</v>
          </cell>
          <cell r="AR19">
            <v>74.074074074074076</v>
          </cell>
          <cell r="AS19">
            <v>18.518518518518519</v>
          </cell>
          <cell r="AT19">
            <v>720</v>
          </cell>
          <cell r="AU19">
            <v>740</v>
          </cell>
          <cell r="AV19">
            <v>1340</v>
          </cell>
          <cell r="AW19">
            <v>1390</v>
          </cell>
          <cell r="AY19">
            <v>85</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0.5823299999999999</v>
          </cell>
          <cell r="P20">
            <v>0.78900000000000003</v>
          </cell>
          <cell r="Q20">
            <v>1.9</v>
          </cell>
          <cell r="R20">
            <v>1.1064269999999998</v>
          </cell>
          <cell r="S20">
            <v>1.4023155893536119</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19</v>
          </cell>
          <cell r="AJ20">
            <v>10</v>
          </cell>
          <cell r="AK20">
            <v>10</v>
          </cell>
          <cell r="AL20">
            <v>10</v>
          </cell>
          <cell r="AM20">
            <v>10</v>
          </cell>
          <cell r="AN20">
            <v>0.24149999999999999</v>
          </cell>
          <cell r="AO20">
            <v>0.15240000000000001</v>
          </cell>
          <cell r="AP20">
            <v>119</v>
          </cell>
          <cell r="AQ20">
            <v>151</v>
          </cell>
          <cell r="AR20">
            <v>74.074074074074076</v>
          </cell>
          <cell r="AS20">
            <v>18.518518518518519</v>
          </cell>
          <cell r="AT20">
            <v>80</v>
          </cell>
          <cell r="AU20">
            <v>100</v>
          </cell>
          <cell r="AV20">
            <v>120</v>
          </cell>
          <cell r="AW20">
            <v>170</v>
          </cell>
          <cell r="AY20">
            <v>85</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0.85490999999999995</v>
          </cell>
          <cell r="P21">
            <v>0.78300000000000003</v>
          </cell>
          <cell r="Q21">
            <v>1.9</v>
          </cell>
          <cell r="R21">
            <v>1.6243289999999999</v>
          </cell>
          <cell r="S21">
            <v>2.074494252873563</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8</v>
          </cell>
          <cell r="AJ21">
            <v>10</v>
          </cell>
          <cell r="AK21">
            <v>10</v>
          </cell>
          <cell r="AL21">
            <v>10</v>
          </cell>
          <cell r="AM21">
            <v>10</v>
          </cell>
          <cell r="AN21">
            <v>0.24149999999999999</v>
          </cell>
          <cell r="AO21">
            <v>0.15240000000000001</v>
          </cell>
          <cell r="AP21">
            <v>119</v>
          </cell>
          <cell r="AQ21">
            <v>151</v>
          </cell>
          <cell r="AR21">
            <v>74.074074074074076</v>
          </cell>
          <cell r="AS21">
            <v>18.518518518518519</v>
          </cell>
          <cell r="AT21">
            <v>230</v>
          </cell>
          <cell r="AU21">
            <v>250</v>
          </cell>
          <cell r="AV21">
            <v>620</v>
          </cell>
          <cell r="AW21">
            <v>670</v>
          </cell>
          <cell r="AY21">
            <v>85</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0.62133499999999997</v>
          </cell>
          <cell r="P22">
            <v>0.69199999999999995</v>
          </cell>
          <cell r="Q22">
            <v>1.9</v>
          </cell>
          <cell r="R22">
            <v>1.1805364999999999</v>
          </cell>
          <cell r="S22">
            <v>1.7059776011560692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19</v>
          </cell>
          <cell r="AJ22">
            <v>10</v>
          </cell>
          <cell r="AK22">
            <v>10</v>
          </cell>
          <cell r="AL22">
            <v>10</v>
          </cell>
          <cell r="AM22">
            <v>10</v>
          </cell>
          <cell r="AN22">
            <v>0.24149999999999999</v>
          </cell>
          <cell r="AO22">
            <v>0.15240000000000001</v>
          </cell>
          <cell r="AP22">
            <v>119</v>
          </cell>
          <cell r="AQ22">
            <v>151</v>
          </cell>
          <cell r="AR22">
            <v>74.074074074074076</v>
          </cell>
          <cell r="AS22">
            <v>18.518518518518519</v>
          </cell>
          <cell r="AT22">
            <v>80</v>
          </cell>
          <cell r="AU22">
            <v>100</v>
          </cell>
          <cell r="AV22">
            <v>120</v>
          </cell>
          <cell r="AW22">
            <v>170</v>
          </cell>
          <cell r="AY22">
            <v>85</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0.64908599999999994</v>
          </cell>
          <cell r="P23">
            <v>0.72799999999999998</v>
          </cell>
          <cell r="Q23">
            <v>1.9</v>
          </cell>
          <cell r="R23">
            <v>1.2332633999999998</v>
          </cell>
          <cell r="S23">
            <v>1.6940431318681317</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19</v>
          </cell>
          <cell r="AJ23">
            <v>10</v>
          </cell>
          <cell r="AK23">
            <v>10</v>
          </cell>
          <cell r="AL23">
            <v>10</v>
          </cell>
          <cell r="AM23">
            <v>10</v>
          </cell>
          <cell r="AN23">
            <v>0.24149999999999999</v>
          </cell>
          <cell r="AO23">
            <v>0.15240000000000001</v>
          </cell>
          <cell r="AP23">
            <v>119</v>
          </cell>
          <cell r="AQ23">
            <v>151</v>
          </cell>
          <cell r="AR23">
            <v>74.074074074074076</v>
          </cell>
          <cell r="AS23">
            <v>18.518518518518519</v>
          </cell>
          <cell r="AT23">
            <v>80</v>
          </cell>
          <cell r="AU23">
            <v>100</v>
          </cell>
          <cell r="AV23">
            <v>120</v>
          </cell>
          <cell r="AW23">
            <v>170</v>
          </cell>
          <cell r="AY23">
            <v>85</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10</v>
          </cell>
          <cell r="AK24">
            <v>10</v>
          </cell>
          <cell r="AL24">
            <v>10</v>
          </cell>
          <cell r="AM24">
            <v>10</v>
          </cell>
          <cell r="AN24">
            <v>0.24149999999999999</v>
          </cell>
          <cell r="AO24">
            <v>0.15240000000000001</v>
          </cell>
          <cell r="AP24">
            <v>119</v>
          </cell>
          <cell r="AQ24">
            <v>151</v>
          </cell>
          <cell r="AR24">
            <v>74.074074074074076</v>
          </cell>
          <cell r="AS24">
            <v>18.518518518518519</v>
          </cell>
          <cell r="AT24">
            <v>99999</v>
          </cell>
          <cell r="AU24">
            <v>100019</v>
          </cell>
          <cell r="AV24">
            <v>99999</v>
          </cell>
          <cell r="AW24">
            <v>100049</v>
          </cell>
          <cell r="AY24">
            <v>85</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1.15509</v>
          </cell>
          <cell r="P25">
            <v>0.78600000000000003</v>
          </cell>
          <cell r="Q25">
            <v>1.9</v>
          </cell>
          <cell r="R25">
            <v>2.1946709999999996</v>
          </cell>
          <cell r="S25">
            <v>2.7922022900763355</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19</v>
          </cell>
          <cell r="AJ25">
            <v>10</v>
          </cell>
          <cell r="AK25">
            <v>10</v>
          </cell>
          <cell r="AL25">
            <v>10</v>
          </cell>
          <cell r="AM25">
            <v>10</v>
          </cell>
          <cell r="AN25">
            <v>0.24149999999999999</v>
          </cell>
          <cell r="AO25">
            <v>0.15240000000000001</v>
          </cell>
          <cell r="AP25">
            <v>119</v>
          </cell>
          <cell r="AQ25">
            <v>151</v>
          </cell>
          <cell r="AR25">
            <v>74.074074074074076</v>
          </cell>
          <cell r="AS25">
            <v>18.518518518518519</v>
          </cell>
          <cell r="AT25">
            <v>80</v>
          </cell>
          <cell r="AU25">
            <v>100</v>
          </cell>
          <cell r="AV25">
            <v>120</v>
          </cell>
          <cell r="AW25">
            <v>170</v>
          </cell>
          <cell r="AY25">
            <v>85</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1.079296</v>
          </cell>
          <cell r="P26">
            <v>0.752</v>
          </cell>
          <cell r="Q26">
            <v>1.9</v>
          </cell>
          <cell r="R26">
            <v>2.0506623999999998</v>
          </cell>
          <cell r="S26">
            <v>2.7269446808510636</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8</v>
          </cell>
          <cell r="AJ26">
            <v>10</v>
          </cell>
          <cell r="AK26">
            <v>10</v>
          </cell>
          <cell r="AL26">
            <v>10</v>
          </cell>
          <cell r="AM26">
            <v>10</v>
          </cell>
          <cell r="AN26">
            <v>0.24149999999999999</v>
          </cell>
          <cell r="AO26">
            <v>0.15240000000000001</v>
          </cell>
          <cell r="AP26">
            <v>119</v>
          </cell>
          <cell r="AQ26">
            <v>151</v>
          </cell>
          <cell r="AR26">
            <v>74.074074074074076</v>
          </cell>
          <cell r="AS26">
            <v>18.518518518518519</v>
          </cell>
          <cell r="AT26">
            <v>230</v>
          </cell>
          <cell r="AU26">
            <v>250</v>
          </cell>
          <cell r="AV26">
            <v>620</v>
          </cell>
          <cell r="AW26">
            <v>670</v>
          </cell>
          <cell r="AY26">
            <v>85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0.52234000000000003</v>
          </cell>
          <cell r="P27">
            <v>0.71499999999999997</v>
          </cell>
          <cell r="Q27">
            <v>1.9</v>
          </cell>
          <cell r="R27">
            <v>0.99244600000000005</v>
          </cell>
          <cell r="S27">
            <v>1.3880363636363637</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0</v>
          </cell>
          <cell r="AH27">
            <v>1</v>
          </cell>
          <cell r="AI27">
            <v>1</v>
          </cell>
          <cell r="AJ27">
            <v>10</v>
          </cell>
          <cell r="AK27">
            <v>10</v>
          </cell>
          <cell r="AL27">
            <v>10</v>
          </cell>
          <cell r="AM27">
            <v>10</v>
          </cell>
          <cell r="AN27">
            <v>0.24149999999999999</v>
          </cell>
          <cell r="AO27">
            <v>0.15240000000000001</v>
          </cell>
          <cell r="AP27">
            <v>119</v>
          </cell>
          <cell r="AQ27">
            <v>151</v>
          </cell>
          <cell r="AR27">
            <v>74.074074074074076</v>
          </cell>
          <cell r="AS27">
            <v>18.518518518518519</v>
          </cell>
          <cell r="AT27">
            <v>720</v>
          </cell>
          <cell r="AU27">
            <v>740</v>
          </cell>
          <cell r="AV27">
            <v>1340</v>
          </cell>
          <cell r="AW27">
            <v>1390</v>
          </cell>
          <cell r="AY27">
            <v>85</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10</v>
          </cell>
          <cell r="AK28">
            <v>10</v>
          </cell>
          <cell r="AL28">
            <v>10</v>
          </cell>
          <cell r="AM28">
            <v>10</v>
          </cell>
          <cell r="AN28">
            <v>0.24149999999999999</v>
          </cell>
          <cell r="AO28">
            <v>0.15240000000000001</v>
          </cell>
          <cell r="AP28">
            <v>119</v>
          </cell>
          <cell r="AQ28">
            <v>151</v>
          </cell>
          <cell r="AR28">
            <v>74.074074074074076</v>
          </cell>
          <cell r="AS28">
            <v>18.518518518518519</v>
          </cell>
          <cell r="AT28">
            <v>99999</v>
          </cell>
          <cell r="AU28">
            <v>100019</v>
          </cell>
          <cell r="AV28">
            <v>99999</v>
          </cell>
          <cell r="AW28">
            <v>100049</v>
          </cell>
          <cell r="AY28">
            <v>85</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0.81994499999999992</v>
          </cell>
          <cell r="P29">
            <v>0.76700000000000002</v>
          </cell>
          <cell r="Q29">
            <v>1.9</v>
          </cell>
          <cell r="R29">
            <v>1.5578954999999999</v>
          </cell>
          <cell r="S29">
            <v>2.0311544980443283</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8</v>
          </cell>
          <cell r="AJ29">
            <v>10</v>
          </cell>
          <cell r="AK29">
            <v>10</v>
          </cell>
          <cell r="AL29">
            <v>10</v>
          </cell>
          <cell r="AM29">
            <v>10</v>
          </cell>
          <cell r="AN29">
            <v>0.24149999999999999</v>
          </cell>
          <cell r="AO29">
            <v>0.15240000000000001</v>
          </cell>
          <cell r="AP29">
            <v>119</v>
          </cell>
          <cell r="AQ29">
            <v>151</v>
          </cell>
          <cell r="AR29">
            <v>74.074074074074076</v>
          </cell>
          <cell r="AS29">
            <v>18.518518518518519</v>
          </cell>
          <cell r="AT29">
            <v>230</v>
          </cell>
          <cell r="AU29">
            <v>250</v>
          </cell>
          <cell r="AV29">
            <v>620</v>
          </cell>
          <cell r="AW29">
            <v>670</v>
          </cell>
          <cell r="AY29">
            <v>85</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0.5161</v>
          </cell>
          <cell r="P30">
            <v>0.77100000000000002</v>
          </cell>
          <cell r="Q30">
            <v>1.9</v>
          </cell>
          <cell r="R30">
            <v>0.98058999999999996</v>
          </cell>
          <cell r="S30">
            <v>1.2718417639429311</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19</v>
          </cell>
          <cell r="AJ30">
            <v>10</v>
          </cell>
          <cell r="AK30">
            <v>10</v>
          </cell>
          <cell r="AL30">
            <v>10</v>
          </cell>
          <cell r="AM30">
            <v>10</v>
          </cell>
          <cell r="AN30">
            <v>0.24149999999999999</v>
          </cell>
          <cell r="AO30">
            <v>0.15240000000000001</v>
          </cell>
          <cell r="AP30">
            <v>119</v>
          </cell>
          <cell r="AQ30">
            <v>151</v>
          </cell>
          <cell r="AR30">
            <v>74.074074074074076</v>
          </cell>
          <cell r="AS30">
            <v>18.518518518518519</v>
          </cell>
          <cell r="AT30">
            <v>80</v>
          </cell>
          <cell r="AU30">
            <v>100</v>
          </cell>
          <cell r="AV30">
            <v>120</v>
          </cell>
          <cell r="AW30">
            <v>170</v>
          </cell>
          <cell r="AY30">
            <v>85</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0.61087500000000006</v>
          </cell>
          <cell r="P31">
            <v>0.82199999999999995</v>
          </cell>
          <cell r="Q31">
            <v>1.9</v>
          </cell>
          <cell r="R31">
            <v>1.1606625000000002</v>
          </cell>
          <cell r="S31">
            <v>1.4119981751824819</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19</v>
          </cell>
          <cell r="AJ31">
            <v>10</v>
          </cell>
          <cell r="AK31">
            <v>10</v>
          </cell>
          <cell r="AL31">
            <v>10</v>
          </cell>
          <cell r="AM31">
            <v>10</v>
          </cell>
          <cell r="AN31">
            <v>0.24149999999999999</v>
          </cell>
          <cell r="AO31">
            <v>0.15240000000000001</v>
          </cell>
          <cell r="AP31">
            <v>119</v>
          </cell>
          <cell r="AQ31">
            <v>151</v>
          </cell>
          <cell r="AR31">
            <v>74.074074074074076</v>
          </cell>
          <cell r="AS31">
            <v>18.518518518518519</v>
          </cell>
          <cell r="AT31">
            <v>80</v>
          </cell>
          <cell r="AU31">
            <v>100</v>
          </cell>
          <cell r="AV31">
            <v>120</v>
          </cell>
          <cell r="AW31">
            <v>170</v>
          </cell>
          <cell r="AY31">
            <v>85</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1.325</v>
          </cell>
          <cell r="O32">
            <v>1.5356749999999999</v>
          </cell>
          <cell r="P32">
            <v>0.74299999999999999</v>
          </cell>
          <cell r="Q32">
            <v>1.9</v>
          </cell>
          <cell r="R32">
            <v>2.9177824999999995</v>
          </cell>
          <cell r="S32">
            <v>3.9270289367429334</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10</v>
          </cell>
          <cell r="AK32">
            <v>10</v>
          </cell>
          <cell r="AL32">
            <v>10</v>
          </cell>
          <cell r="AM32">
            <v>10</v>
          </cell>
          <cell r="AN32">
            <v>0.24149999999999999</v>
          </cell>
          <cell r="AO32">
            <v>0.15240000000000001</v>
          </cell>
          <cell r="AP32">
            <v>119</v>
          </cell>
          <cell r="AQ32">
            <v>151</v>
          </cell>
          <cell r="AR32">
            <v>74.074074074074076</v>
          </cell>
          <cell r="AS32">
            <v>18.518518518518519</v>
          </cell>
          <cell r="AT32">
            <v>720</v>
          </cell>
          <cell r="AU32">
            <v>740</v>
          </cell>
          <cell r="AV32">
            <v>1340</v>
          </cell>
          <cell r="AW32">
            <v>1390</v>
          </cell>
          <cell r="AY32">
            <v>85</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10</v>
          </cell>
          <cell r="AK33">
            <v>10</v>
          </cell>
          <cell r="AL33">
            <v>10</v>
          </cell>
          <cell r="AM33">
            <v>10</v>
          </cell>
          <cell r="AN33">
            <v>0.24149999999999999</v>
          </cell>
          <cell r="AO33">
            <v>0.15240000000000001</v>
          </cell>
          <cell r="AP33">
            <v>119</v>
          </cell>
          <cell r="AQ33">
            <v>151</v>
          </cell>
          <cell r="AR33">
            <v>74.074074074074076</v>
          </cell>
          <cell r="AS33">
            <v>18.518518518518519</v>
          </cell>
          <cell r="AT33">
            <v>99999</v>
          </cell>
          <cell r="AU33">
            <v>100019</v>
          </cell>
          <cell r="AV33">
            <v>99999</v>
          </cell>
          <cell r="AW33">
            <v>100049</v>
          </cell>
          <cell r="AY33">
            <v>85</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2.8475600000000001</v>
          </cell>
          <cell r="P34">
            <v>0.747</v>
          </cell>
          <cell r="Q34">
            <v>1.9</v>
          </cell>
          <cell r="R34">
            <v>5.4103639999999995</v>
          </cell>
          <cell r="S34">
            <v>7.2427898259705481</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0</v>
          </cell>
          <cell r="AH34">
            <v>1</v>
          </cell>
          <cell r="AI34">
            <v>1</v>
          </cell>
          <cell r="AJ34">
            <v>10</v>
          </cell>
          <cell r="AK34">
            <v>10</v>
          </cell>
          <cell r="AL34">
            <v>10</v>
          </cell>
          <cell r="AM34">
            <v>10</v>
          </cell>
          <cell r="AN34">
            <v>0.24149999999999999</v>
          </cell>
          <cell r="AO34">
            <v>0.15240000000000001</v>
          </cell>
          <cell r="AP34">
            <v>119</v>
          </cell>
          <cell r="AQ34">
            <v>151</v>
          </cell>
          <cell r="AR34">
            <v>74.074074074074076</v>
          </cell>
          <cell r="AS34">
            <v>18.518518518518519</v>
          </cell>
          <cell r="AT34">
            <v>720</v>
          </cell>
          <cell r="AU34">
            <v>740</v>
          </cell>
          <cell r="AV34">
            <v>1340</v>
          </cell>
          <cell r="AW34">
            <v>1390</v>
          </cell>
          <cell r="AY34">
            <v>85</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10</v>
          </cell>
          <cell r="AK35">
            <v>10</v>
          </cell>
          <cell r="AL35">
            <v>10</v>
          </cell>
          <cell r="AM35">
            <v>10</v>
          </cell>
          <cell r="AN35">
            <v>0.24149999999999999</v>
          </cell>
          <cell r="AO35">
            <v>0.15240000000000001</v>
          </cell>
          <cell r="AP35">
            <v>119</v>
          </cell>
          <cell r="AQ35">
            <v>151</v>
          </cell>
          <cell r="AR35">
            <v>74.074074074074076</v>
          </cell>
          <cell r="AS35">
            <v>18.518518518518519</v>
          </cell>
          <cell r="AT35">
            <v>99999</v>
          </cell>
          <cell r="AU35">
            <v>100019</v>
          </cell>
          <cell r="AV35">
            <v>99999</v>
          </cell>
          <cell r="AW35">
            <v>100049</v>
          </cell>
          <cell r="AY35">
            <v>85</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0.84232499999999988</v>
          </cell>
          <cell r="P36">
            <v>0.92300000000000004</v>
          </cell>
          <cell r="Q36">
            <v>1.9</v>
          </cell>
          <cell r="R36">
            <v>1.6004174999999996</v>
          </cell>
          <cell r="S36">
            <v>1.7339301191765975</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0</v>
          </cell>
          <cell r="AH36">
            <v>1</v>
          </cell>
          <cell r="AI36">
            <v>1</v>
          </cell>
          <cell r="AJ36">
            <v>10</v>
          </cell>
          <cell r="AK36">
            <v>10</v>
          </cell>
          <cell r="AL36">
            <v>10</v>
          </cell>
          <cell r="AM36">
            <v>10</v>
          </cell>
          <cell r="AN36">
            <v>0.24149999999999999</v>
          </cell>
          <cell r="AO36">
            <v>0.15240000000000001</v>
          </cell>
          <cell r="AP36">
            <v>119</v>
          </cell>
          <cell r="AQ36">
            <v>151</v>
          </cell>
          <cell r="AR36">
            <v>74.074074074074076</v>
          </cell>
          <cell r="AS36">
            <v>18.518518518518519</v>
          </cell>
          <cell r="AT36">
            <v>720</v>
          </cell>
          <cell r="AU36">
            <v>740</v>
          </cell>
          <cell r="AV36">
            <v>1340</v>
          </cell>
          <cell r="AW36">
            <v>1390</v>
          </cell>
          <cell r="AY36">
            <v>85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1.179</v>
          </cell>
          <cell r="N37">
            <v>1.115</v>
          </cell>
          <cell r="O37">
            <v>1.3145850000000001</v>
          </cell>
          <cell r="P37">
            <v>0.73899999999999999</v>
          </cell>
          <cell r="Q37">
            <v>1.9</v>
          </cell>
          <cell r="R37">
            <v>2.4977115000000003</v>
          </cell>
          <cell r="S37">
            <v>3.3798531799729368</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0</v>
          </cell>
          <cell r="AH37">
            <v>1</v>
          </cell>
          <cell r="AI37">
            <v>1</v>
          </cell>
          <cell r="AJ37">
            <v>10</v>
          </cell>
          <cell r="AK37">
            <v>10</v>
          </cell>
          <cell r="AL37">
            <v>10</v>
          </cell>
          <cell r="AM37">
            <v>10</v>
          </cell>
          <cell r="AN37">
            <v>0.24149999999999999</v>
          </cell>
          <cell r="AO37">
            <v>0.15240000000000001</v>
          </cell>
          <cell r="AP37">
            <v>119</v>
          </cell>
          <cell r="AQ37">
            <v>151</v>
          </cell>
          <cell r="AR37">
            <v>74.074074074074076</v>
          </cell>
          <cell r="AS37">
            <v>18.518518518518519</v>
          </cell>
          <cell r="AT37">
            <v>720</v>
          </cell>
          <cell r="AU37">
            <v>740</v>
          </cell>
          <cell r="AV37">
            <v>1340</v>
          </cell>
          <cell r="AW37">
            <v>1390</v>
          </cell>
          <cell r="AY37">
            <v>85</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0.37951200000000002</v>
          </cell>
          <cell r="P38">
            <v>0.84899999999999998</v>
          </cell>
          <cell r="Q38">
            <v>1.9</v>
          </cell>
          <cell r="R38">
            <v>0.72107279999999996</v>
          </cell>
          <cell r="S38">
            <v>0.84932014134275613</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19</v>
          </cell>
          <cell r="AJ38">
            <v>10</v>
          </cell>
          <cell r="AK38">
            <v>10</v>
          </cell>
          <cell r="AL38">
            <v>10</v>
          </cell>
          <cell r="AM38">
            <v>10</v>
          </cell>
          <cell r="AN38">
            <v>0.24149999999999999</v>
          </cell>
          <cell r="AO38">
            <v>0.15240000000000001</v>
          </cell>
          <cell r="AP38">
            <v>119</v>
          </cell>
          <cell r="AQ38">
            <v>151</v>
          </cell>
          <cell r="AR38">
            <v>74.074074074074076</v>
          </cell>
          <cell r="AS38">
            <v>18.518518518518519</v>
          </cell>
          <cell r="AT38">
            <v>80</v>
          </cell>
          <cell r="AU38">
            <v>100</v>
          </cell>
          <cell r="AV38">
            <v>120</v>
          </cell>
          <cell r="AW38">
            <v>170</v>
          </cell>
          <cell r="AY38">
            <v>85</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0.45083500000000004</v>
          </cell>
          <cell r="P39">
            <v>0.76400000000000001</v>
          </cell>
          <cell r="Q39">
            <v>6</v>
          </cell>
          <cell r="R39">
            <v>2.7050100000000001</v>
          </cell>
          <cell r="S39">
            <v>3.5405890052356024</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10</v>
          </cell>
          <cell r="AK39">
            <v>10</v>
          </cell>
          <cell r="AL39">
            <v>10</v>
          </cell>
          <cell r="AM39">
            <v>10</v>
          </cell>
          <cell r="AN39">
            <v>0.24149999999999999</v>
          </cell>
          <cell r="AO39">
            <v>0.15240000000000001</v>
          </cell>
          <cell r="AP39">
            <v>119</v>
          </cell>
          <cell r="AQ39">
            <v>151</v>
          </cell>
          <cell r="AR39">
            <v>74.074074074074076</v>
          </cell>
          <cell r="AS39">
            <v>18.518518518518519</v>
          </cell>
          <cell r="AT39">
            <v>720</v>
          </cell>
          <cell r="AU39">
            <v>740</v>
          </cell>
          <cell r="AV39">
            <v>1340</v>
          </cell>
          <cell r="AW39">
            <v>1390</v>
          </cell>
          <cell r="AY39">
            <v>85</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0.443992</v>
          </cell>
          <cell r="P40">
            <v>0.93400000000000005</v>
          </cell>
          <cell r="Q40">
            <v>1.9</v>
          </cell>
          <cell r="R40">
            <v>0.84358479999999991</v>
          </cell>
          <cell r="S40">
            <v>0.90319571734475357</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19</v>
          </cell>
          <cell r="AJ40">
            <v>10</v>
          </cell>
          <cell r="AK40">
            <v>10</v>
          </cell>
          <cell r="AL40">
            <v>10</v>
          </cell>
          <cell r="AM40">
            <v>10</v>
          </cell>
          <cell r="AN40">
            <v>0.24149999999999999</v>
          </cell>
          <cell r="AO40">
            <v>0.15240000000000001</v>
          </cell>
          <cell r="AP40">
            <v>119</v>
          </cell>
          <cell r="AQ40">
            <v>151</v>
          </cell>
          <cell r="AR40">
            <v>74.074074074074076</v>
          </cell>
          <cell r="AS40">
            <v>18.518518518518519</v>
          </cell>
          <cell r="AT40">
            <v>80</v>
          </cell>
          <cell r="AU40">
            <v>100</v>
          </cell>
          <cell r="AV40">
            <v>120</v>
          </cell>
          <cell r="AW40">
            <v>170</v>
          </cell>
          <cell r="AY40">
            <v>85</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0.24393599999999999</v>
          </cell>
          <cell r="P41">
            <v>0.81699999999999995</v>
          </cell>
          <cell r="Q41">
            <v>1.9</v>
          </cell>
          <cell r="R41">
            <v>0.46347839999999996</v>
          </cell>
          <cell r="S41">
            <v>0.56729302325581399</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10</v>
          </cell>
          <cell r="AK41">
            <v>10</v>
          </cell>
          <cell r="AL41">
            <v>10</v>
          </cell>
          <cell r="AM41">
            <v>10</v>
          </cell>
          <cell r="AN41">
            <v>0.24149999999999999</v>
          </cell>
          <cell r="AO41">
            <v>0.15240000000000001</v>
          </cell>
          <cell r="AP41">
            <v>119</v>
          </cell>
          <cell r="AQ41">
            <v>151</v>
          </cell>
          <cell r="AR41">
            <v>74.074074074074076</v>
          </cell>
          <cell r="AS41">
            <v>18.518518518518519</v>
          </cell>
          <cell r="AT41">
            <v>720</v>
          </cell>
          <cell r="AU41">
            <v>740</v>
          </cell>
          <cell r="AV41">
            <v>1340</v>
          </cell>
          <cell r="AW41">
            <v>1390</v>
          </cell>
          <cell r="AY41">
            <v>85</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0.45787500000000003</v>
          </cell>
          <cell r="P42">
            <v>0.91500000000000004</v>
          </cell>
          <cell r="Q42">
            <v>1.9</v>
          </cell>
          <cell r="R42">
            <v>0.86996249999999997</v>
          </cell>
          <cell r="S42">
            <v>0.95077868852459013</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8</v>
          </cell>
          <cell r="AJ42">
            <v>10</v>
          </cell>
          <cell r="AK42">
            <v>10</v>
          </cell>
          <cell r="AL42">
            <v>10</v>
          </cell>
          <cell r="AM42">
            <v>10</v>
          </cell>
          <cell r="AN42">
            <v>0.24149999999999999</v>
          </cell>
          <cell r="AO42">
            <v>0.15240000000000001</v>
          </cell>
          <cell r="AP42">
            <v>119</v>
          </cell>
          <cell r="AQ42">
            <v>151</v>
          </cell>
          <cell r="AR42">
            <v>74.074074074074076</v>
          </cell>
          <cell r="AS42">
            <v>18.518518518518519</v>
          </cell>
          <cell r="AT42">
            <v>230</v>
          </cell>
          <cell r="AU42">
            <v>250</v>
          </cell>
          <cell r="AV42">
            <v>620</v>
          </cell>
          <cell r="AW42">
            <v>670</v>
          </cell>
          <cell r="AY42">
            <v>85</v>
          </cell>
        </row>
        <row r="43">
          <cell r="A43" t="str">
            <v>Actor2342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0.61912</v>
          </cell>
          <cell r="P43">
            <v>0.80400000000000005</v>
          </cell>
          <cell r="Q43">
            <v>1.9</v>
          </cell>
          <cell r="R43">
            <v>1.176328</v>
          </cell>
          <cell r="S43">
            <v>1.4630945273631841</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0</v>
          </cell>
          <cell r="AH43">
            <v>1</v>
          </cell>
          <cell r="AI43">
            <v>1</v>
          </cell>
          <cell r="AJ43">
            <v>10</v>
          </cell>
          <cell r="AK43">
            <v>10</v>
          </cell>
          <cell r="AL43">
            <v>10</v>
          </cell>
          <cell r="AM43">
            <v>10</v>
          </cell>
          <cell r="AN43">
            <v>0.24149999999999999</v>
          </cell>
          <cell r="AO43">
            <v>0.15240000000000001</v>
          </cell>
          <cell r="AP43">
            <v>119</v>
          </cell>
          <cell r="AQ43">
            <v>151</v>
          </cell>
          <cell r="AR43">
            <v>74.074074074074076</v>
          </cell>
          <cell r="AS43">
            <v>18.518518518518519</v>
          </cell>
          <cell r="AT43">
            <v>230</v>
          </cell>
          <cell r="AU43">
            <v>250</v>
          </cell>
          <cell r="AV43">
            <v>620</v>
          </cell>
          <cell r="AW43">
            <v>670</v>
          </cell>
          <cell r="AY43">
            <v>85</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6"/>
  <sheetViews>
    <sheetView workbookViewId="0">
      <selection activeCell="J2" sqref="J2"/>
    </sheetView>
    <sheetView workbookViewId="1"/>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36</v>
      </c>
      <c r="C1" s="5" t="s">
        <v>37</v>
      </c>
      <c r="D1" s="5" t="s">
        <v>30</v>
      </c>
      <c r="E1" s="5" t="s">
        <v>29</v>
      </c>
      <c r="F1" s="7" t="s">
        <v>42</v>
      </c>
      <c r="G1" s="2" t="s">
        <v>11</v>
      </c>
      <c r="H1" s="3" t="s">
        <v>13</v>
      </c>
      <c r="I1" s="3" t="s">
        <v>5</v>
      </c>
      <c r="J1" s="3" t="s">
        <v>44</v>
      </c>
      <c r="K1" s="3" t="s">
        <v>43</v>
      </c>
      <c r="L1" s="3" t="s">
        <v>49</v>
      </c>
      <c r="M1" t="s">
        <v>61</v>
      </c>
      <c r="N1" t="s">
        <v>25</v>
      </c>
      <c r="O1" s="6" t="s">
        <v>46</v>
      </c>
      <c r="P1" s="6" t="s">
        <v>47</v>
      </c>
    </row>
    <row r="2" spans="1:16">
      <c r="A2">
        <v>0</v>
      </c>
      <c r="B2" s="1">
        <f>D2*2</f>
        <v>5.98</v>
      </c>
      <c r="C2" s="1">
        <f t="shared" ref="C2:C6" si="0">E2*2</f>
        <v>2200</v>
      </c>
      <c r="D2" s="1">
        <v>2.99</v>
      </c>
      <c r="E2" s="1">
        <v>1100</v>
      </c>
      <c r="F2" t="s">
        <v>45</v>
      </c>
      <c r="G2" t="s">
        <v>54</v>
      </c>
      <c r="H2">
        <v>30</v>
      </c>
      <c r="I2">
        <v>20000</v>
      </c>
      <c r="M2">
        <v>2</v>
      </c>
      <c r="N2" t="s">
        <v>62</v>
      </c>
      <c r="O2" t="s">
        <v>53</v>
      </c>
    </row>
    <row r="3" spans="1:16">
      <c r="A3">
        <v>5</v>
      </c>
      <c r="B3" s="1">
        <f t="shared" ref="B3:B6" si="1">D3*2</f>
        <v>7.98</v>
      </c>
      <c r="C3" s="1">
        <f t="shared" si="0"/>
        <v>5000</v>
      </c>
      <c r="D3" s="1">
        <v>3.99</v>
      </c>
      <c r="E3" s="1">
        <v>2500</v>
      </c>
      <c r="F3" t="s">
        <v>38</v>
      </c>
      <c r="G3" t="s">
        <v>55</v>
      </c>
      <c r="H3">
        <v>50</v>
      </c>
      <c r="I3">
        <v>40000</v>
      </c>
      <c r="K3">
        <v>1</v>
      </c>
      <c r="M3">
        <v>3</v>
      </c>
      <c r="N3" t="s">
        <v>63</v>
      </c>
      <c r="O3" t="s">
        <v>53</v>
      </c>
      <c r="P3" t="s">
        <v>48</v>
      </c>
    </row>
    <row r="4" spans="1:16">
      <c r="A4">
        <v>15</v>
      </c>
      <c r="B4" s="1">
        <f t="shared" si="1"/>
        <v>9.98</v>
      </c>
      <c r="C4" s="1">
        <f t="shared" si="0"/>
        <v>11800</v>
      </c>
      <c r="D4" s="1">
        <v>4.99</v>
      </c>
      <c r="E4" s="1">
        <v>5900</v>
      </c>
      <c r="F4" t="s">
        <v>39</v>
      </c>
      <c r="G4" t="s">
        <v>56</v>
      </c>
      <c r="H4">
        <v>80</v>
      </c>
      <c r="I4">
        <v>50000</v>
      </c>
      <c r="L4">
        <v>2</v>
      </c>
      <c r="M4">
        <v>4</v>
      </c>
      <c r="N4" t="s">
        <v>64</v>
      </c>
      <c r="O4" t="s">
        <v>53</v>
      </c>
      <c r="P4" t="s">
        <v>50</v>
      </c>
    </row>
    <row r="5" spans="1:16">
      <c r="A5">
        <v>25</v>
      </c>
      <c r="B5" s="1">
        <f t="shared" si="1"/>
        <v>11.98</v>
      </c>
      <c r="C5" s="1">
        <f t="shared" si="0"/>
        <v>24000</v>
      </c>
      <c r="D5" s="1">
        <v>5.99</v>
      </c>
      <c r="E5" s="1">
        <v>12000</v>
      </c>
      <c r="F5" t="s">
        <v>40</v>
      </c>
      <c r="G5" t="s">
        <v>57</v>
      </c>
      <c r="H5">
        <v>170</v>
      </c>
      <c r="I5">
        <v>50000</v>
      </c>
      <c r="J5">
        <v>15</v>
      </c>
      <c r="L5">
        <v>3</v>
      </c>
      <c r="M5">
        <v>4</v>
      </c>
      <c r="N5" t="s">
        <v>65</v>
      </c>
      <c r="O5" t="s">
        <v>53</v>
      </c>
      <c r="P5" t="s">
        <v>51</v>
      </c>
    </row>
    <row r="6" spans="1:16">
      <c r="A6">
        <v>35</v>
      </c>
      <c r="B6" s="1">
        <f t="shared" si="1"/>
        <v>13.98</v>
      </c>
      <c r="C6" s="1">
        <f t="shared" si="0"/>
        <v>50000</v>
      </c>
      <c r="D6" s="1">
        <v>6.99</v>
      </c>
      <c r="E6" s="1">
        <v>25000</v>
      </c>
      <c r="F6" t="s">
        <v>41</v>
      </c>
      <c r="G6" t="s">
        <v>58</v>
      </c>
      <c r="H6">
        <v>360</v>
      </c>
      <c r="I6">
        <v>50000</v>
      </c>
      <c r="L6">
        <v>7</v>
      </c>
      <c r="M6">
        <v>4</v>
      </c>
      <c r="N6" t="s">
        <v>66</v>
      </c>
      <c r="O6" t="s">
        <v>53</v>
      </c>
      <c r="P6" t="s">
        <v>52</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 sqref="A2"/>
    </sheetView>
    <sheetView workbookViewId="1"/>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59</v>
      </c>
      <c r="B1" s="5" t="s">
        <v>30</v>
      </c>
      <c r="C1" s="5" t="s">
        <v>29</v>
      </c>
      <c r="D1" s="2" t="s">
        <v>11</v>
      </c>
      <c r="E1" s="3" t="s">
        <v>13</v>
      </c>
      <c r="F1" s="3" t="s">
        <v>69</v>
      </c>
      <c r="G1" s="3" t="s">
        <v>68</v>
      </c>
      <c r="H1" t="s">
        <v>25</v>
      </c>
      <c r="I1" t="s">
        <v>0</v>
      </c>
    </row>
    <row r="2" spans="1:9">
      <c r="A2" t="s">
        <v>60</v>
      </c>
      <c r="B2" s="1">
        <v>29.99</v>
      </c>
      <c r="C2" s="1">
        <v>33000</v>
      </c>
      <c r="D2" t="s">
        <v>60</v>
      </c>
      <c r="E2">
        <v>360</v>
      </c>
      <c r="F2">
        <v>15</v>
      </c>
      <c r="G2">
        <v>30</v>
      </c>
      <c r="H2" t="s">
        <v>67</v>
      </c>
      <c r="I2" t="s">
        <v>70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A7" sqref="A7"/>
    </sheetView>
    <sheetView zoomScaleNormal="100" workbookViewId="1">
      <selection activeCell="F7" sqref="F7"/>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72</v>
      </c>
      <c r="B1" s="8" t="s">
        <v>134</v>
      </c>
      <c r="C1" s="6" t="s">
        <v>135</v>
      </c>
      <c r="D1" s="6" t="s">
        <v>136</v>
      </c>
      <c r="E1" s="6" t="s">
        <v>137</v>
      </c>
      <c r="F1" s="6" t="s">
        <v>165</v>
      </c>
      <c r="G1" s="6" t="s">
        <v>166</v>
      </c>
      <c r="H1" s="3" t="s">
        <v>75</v>
      </c>
      <c r="I1" s="3" t="s">
        <v>76</v>
      </c>
      <c r="J1" s="8" t="s">
        <v>120</v>
      </c>
      <c r="K1" s="8" t="s">
        <v>119</v>
      </c>
      <c r="M1" t="s">
        <v>155</v>
      </c>
      <c r="O1" t="s">
        <v>110</v>
      </c>
      <c r="P1" t="s">
        <v>151</v>
      </c>
      <c r="Q1" t="s">
        <v>111</v>
      </c>
      <c r="R1" t="s">
        <v>112</v>
      </c>
      <c r="S1" t="s">
        <v>138</v>
      </c>
      <c r="T1" t="s">
        <v>152</v>
      </c>
      <c r="U1" t="s">
        <v>153</v>
      </c>
      <c r="V1" t="s">
        <v>154</v>
      </c>
      <c r="X1" t="s">
        <v>139</v>
      </c>
      <c r="Y1" t="s">
        <v>144</v>
      </c>
      <c r="Z1" t="s">
        <v>140</v>
      </c>
      <c r="AA1" t="s">
        <v>141</v>
      </c>
      <c r="AB1" t="s">
        <v>142</v>
      </c>
      <c r="AC1" t="s">
        <v>143</v>
      </c>
    </row>
    <row r="2" spans="1:29">
      <c r="A2">
        <v>1</v>
      </c>
      <c r="B2">
        <f ca="1">RAND()</f>
        <v>0.97752452256648537</v>
      </c>
      <c r="C2">
        <f t="shared" ref="C2:C32" ca="1" si="0">RAND()</f>
        <v>0.68451714883437875</v>
      </c>
      <c r="D2" t="str">
        <f ca="1">VLOOKUP($B2
+IF(D1="DI",1,
IF(D1="EN",2,
IF(D1="GO",3,0))),$AB:$AC,MATCH($AC$1,$AB$1:$AC$1,0),1)</f>
        <v>DI</v>
      </c>
      <c r="E2">
        <f ca="1">ROUND(VLOOKUP(D2,$O:$V,MATCH($T$1,$O$1:$V$1,0),0)+C2*(VLOOKUP(D2,$O:$V,MATCH($U$1,$O$1:$V$1,0),0)-VLOOKUP(D2,$O:$V,MATCH($T$1,$O$1:$V$1,0),0)),VLOOKUP(D2,$O:$V,MATCH($V$1,$O$1:$V$1,0),0))</f>
        <v>4</v>
      </c>
      <c r="F2" t="s">
        <v>147</v>
      </c>
      <c r="G2">
        <v>7</v>
      </c>
      <c r="H2" t="s">
        <v>147</v>
      </c>
      <c r="I2">
        <v>7</v>
      </c>
      <c r="J2" t="str">
        <f>K2</f>
        <v>{"dy":1,"cd":"EN","cn":7}</v>
      </c>
      <c r="K2" t="str">
        <f>"{"""&amp;A$1&amp;""":"&amp;A2
&amp;","""&amp;H$1&amp;""":"""&amp;H2&amp;""""
&amp;","""&amp;I$1&amp;""":"&amp;I2&amp;"}"</f>
        <v>{"dy":1,"cd":"EN","cn":7}</v>
      </c>
      <c r="M2" t="str">
        <f ca="1">"["&amp;
IF(LEFT(OFFSET(J1,COUNTA(J:J)-1,0),1)=",",SUBSTITUTE(OFFSET(J1,COUNTA(J:J)-1,0),",","",1),OFFSET(J1,COUNTA(J:J)-1,0))
&amp;"]"</f>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dy":31,"cd":"GO","cn":800}]</v>
      </c>
      <c r="O2" t="s">
        <v>108</v>
      </c>
      <c r="P2">
        <f ca="1">COUNTIF(D:D,O2)</f>
        <v>14</v>
      </c>
      <c r="Q2">
        <f>COUNTIF(H:H,O2)</f>
        <v>15</v>
      </c>
      <c r="R2">
        <f>SUMIF(H:H,O2,I:I)</f>
        <v>113</v>
      </c>
      <c r="S2">
        <f>R2/Q2</f>
        <v>7.5333333333333332</v>
      </c>
      <c r="T2">
        <v>4.5</v>
      </c>
      <c r="U2">
        <v>10.5</v>
      </c>
      <c r="V2">
        <v>0</v>
      </c>
      <c r="X2">
        <v>1</v>
      </c>
      <c r="Y2">
        <v>0</v>
      </c>
      <c r="Z2">
        <v>14</v>
      </c>
      <c r="AA2">
        <f>Z2/SUMIF(Y:Y,Y2,Z:Z)</f>
        <v>0.46666666666666667</v>
      </c>
      <c r="AB2">
        <v>0</v>
      </c>
      <c r="AC2" t="s">
        <v>146</v>
      </c>
    </row>
    <row r="3" spans="1:29">
      <c r="A3">
        <v>2</v>
      </c>
      <c r="B3">
        <f t="shared" ref="B3:B32" ca="1" si="1">RAND()</f>
        <v>0.67749857272932834</v>
      </c>
      <c r="C3">
        <f t="shared" ca="1" si="0"/>
        <v>0.5000018386619377</v>
      </c>
      <c r="D3" t="str">
        <f t="shared" ref="D3:D32" ca="1" si="2">VLOOKUP($B3
+IF(D2="DI",1,
IF(D2="EN",2,
IF(D2="GO",3,0))),$AB:$AC,MATCH($AC$1,$AB$1:$AC$1,0),1)</f>
        <v>EN</v>
      </c>
      <c r="E3">
        <f t="shared" ref="E3:E32" ca="1" si="3">ROUND(VLOOKUP(D3,$O:$V,MATCH($T$1,$O$1:$V$1,0),0)+C3*(VLOOKUP(D3,$O:$V,MATCH($U$1,$O$1:$V$1,0),0)-VLOOKUP(D3,$O:$V,MATCH($T$1,$O$1:$V$1,0),0)),VLOOKUP(D3,$O:$V,MATCH($V$1,$O$1:$V$1,0),0))</f>
        <v>8</v>
      </c>
      <c r="F3" t="s">
        <v>145</v>
      </c>
      <c r="G3">
        <v>800</v>
      </c>
      <c r="H3" t="s">
        <v>145</v>
      </c>
      <c r="I3">
        <v>800</v>
      </c>
      <c r="J3" t="str">
        <f>J2&amp;","&amp;K3</f>
        <v>{"dy":1,"cd":"EN","cn":7},{"dy":2,"cd":"GO","cn":800}</v>
      </c>
      <c r="K3" t="str">
        <f t="shared" ref="K3:K32" si="4">"{"""&amp;A$1&amp;""":"&amp;A3
&amp;","""&amp;H$1&amp;""":"""&amp;H3&amp;""""
&amp;","""&amp;I$1&amp;""":"&amp;I3&amp;"}"</f>
        <v>{"dy":2,"cd":"GO","cn":800}</v>
      </c>
      <c r="O3" t="s">
        <v>79</v>
      </c>
      <c r="P3">
        <f t="shared" ref="P3:P4" ca="1" si="5">COUNTIF(D:D,O3)</f>
        <v>13</v>
      </c>
      <c r="Q3">
        <f t="shared" ref="Q3:Q4" si="6">COUNTIF(H:H,O3)</f>
        <v>14</v>
      </c>
      <c r="R3">
        <f t="shared" ref="R3:R4" si="7">SUMIF(H:H,O3,I:I)</f>
        <v>14800</v>
      </c>
      <c r="S3">
        <f>R3/Q3</f>
        <v>1057.1428571428571</v>
      </c>
      <c r="T3">
        <v>650</v>
      </c>
      <c r="U3">
        <v>1349</v>
      </c>
      <c r="V3">
        <v>-2</v>
      </c>
      <c r="X3">
        <v>2</v>
      </c>
      <c r="Y3">
        <v>0</v>
      </c>
      <c r="Z3">
        <v>14</v>
      </c>
      <c r="AA3">
        <f t="shared" ref="AA3:AA10" si="8">Z3/SUMIF(Y:Y,Y3,Z:Z)</f>
        <v>0.46666666666666667</v>
      </c>
      <c r="AB3">
        <f>AB2+AA2</f>
        <v>0.46666666666666667</v>
      </c>
      <c r="AC3" t="s">
        <v>148</v>
      </c>
    </row>
    <row r="4" spans="1:29">
      <c r="A4">
        <v>3</v>
      </c>
      <c r="B4">
        <f t="shared" ca="1" si="1"/>
        <v>0.17121649528233018</v>
      </c>
      <c r="C4">
        <f t="shared" ca="1" si="0"/>
        <v>0.9080223408028113</v>
      </c>
      <c r="D4" t="str">
        <f t="shared" ca="1" si="2"/>
        <v>GO</v>
      </c>
      <c r="E4">
        <f t="shared" ca="1" si="3"/>
        <v>1300</v>
      </c>
      <c r="F4" t="s">
        <v>147</v>
      </c>
      <c r="G4">
        <v>12</v>
      </c>
      <c r="H4" t="s">
        <v>147</v>
      </c>
      <c r="I4">
        <v>12</v>
      </c>
      <c r="J4" t="str">
        <f t="shared" ref="J4:J32" si="9">J3&amp;","&amp;K4</f>
        <v>{"dy":1,"cd":"EN","cn":7},{"dy":2,"cd":"GO","cn":800},{"dy":3,"cd":"EN","cn":12}</v>
      </c>
      <c r="K4" t="str">
        <f t="shared" si="4"/>
        <v>{"dy":3,"cd":"EN","cn":12}</v>
      </c>
      <c r="O4" t="s">
        <v>109</v>
      </c>
      <c r="P4">
        <f t="shared" ca="1" si="5"/>
        <v>4</v>
      </c>
      <c r="Q4">
        <f t="shared" si="6"/>
        <v>2</v>
      </c>
      <c r="R4">
        <f t="shared" si="7"/>
        <v>7</v>
      </c>
      <c r="S4">
        <f>R4/Q4</f>
        <v>3.5</v>
      </c>
      <c r="T4">
        <v>1.5</v>
      </c>
      <c r="U4">
        <v>5.5</v>
      </c>
      <c r="V4">
        <v>0</v>
      </c>
      <c r="X4">
        <v>3</v>
      </c>
      <c r="Y4">
        <v>0</v>
      </c>
      <c r="Z4">
        <v>2</v>
      </c>
      <c r="AA4">
        <f t="shared" si="8"/>
        <v>6.6666666666666666E-2</v>
      </c>
      <c r="AB4">
        <f>AB3+AA3</f>
        <v>0.93333333333333335</v>
      </c>
      <c r="AC4" t="s">
        <v>150</v>
      </c>
    </row>
    <row r="5" spans="1:29">
      <c r="A5">
        <v>4</v>
      </c>
      <c r="B5">
        <f t="shared" ca="1" si="1"/>
        <v>0.32586779406515354</v>
      </c>
      <c r="C5">
        <f t="shared" ca="1" si="0"/>
        <v>0.77275177665106609</v>
      </c>
      <c r="D5" t="str">
        <f t="shared" ca="1" si="2"/>
        <v>EN</v>
      </c>
      <c r="E5">
        <f t="shared" ca="1" si="3"/>
        <v>9</v>
      </c>
      <c r="F5" t="s">
        <v>145</v>
      </c>
      <c r="G5">
        <v>1000</v>
      </c>
      <c r="H5" t="s">
        <v>145</v>
      </c>
      <c r="I5">
        <v>1000</v>
      </c>
      <c r="J5" t="str">
        <f t="shared" si="9"/>
        <v>{"dy":1,"cd":"EN","cn":7},{"dy":2,"cd":"GO","cn":800},{"dy":3,"cd":"EN","cn":12},{"dy":4,"cd":"GO","cn":1000}</v>
      </c>
      <c r="K5" t="str">
        <f t="shared" si="4"/>
        <v>{"dy":4,"cd":"GO","cn":1000}</v>
      </c>
      <c r="X5">
        <v>1</v>
      </c>
      <c r="Y5">
        <v>1</v>
      </c>
      <c r="Z5">
        <f>VLOOKUP($X5,$X:$AC,MATCH(Z$1,$X$1:$AC$1,0),0)</f>
        <v>14</v>
      </c>
      <c r="AA5">
        <f t="shared" si="8"/>
        <v>0.5</v>
      </c>
      <c r="AB5">
        <f>AB4+AA4</f>
        <v>1</v>
      </c>
      <c r="AC5" t="str">
        <f>VLOOKUP($X5,$X:$AC,MATCH(AC$1,$X$1:$AC$1,0),0)</f>
        <v>GO</v>
      </c>
    </row>
    <row r="6" spans="1:29">
      <c r="A6">
        <v>5</v>
      </c>
      <c r="B6">
        <f t="shared" ca="1" si="1"/>
        <v>0.2450568888152338</v>
      </c>
      <c r="C6">
        <f t="shared" ca="1" si="0"/>
        <v>0.34375120543090876</v>
      </c>
      <c r="D6" t="str">
        <f t="shared" ca="1" si="2"/>
        <v>GO</v>
      </c>
      <c r="E6">
        <f t="shared" ca="1" si="3"/>
        <v>900</v>
      </c>
      <c r="F6" t="s">
        <v>147</v>
      </c>
      <c r="G6">
        <v>5</v>
      </c>
      <c r="H6" t="s">
        <v>147</v>
      </c>
      <c r="I6">
        <v>5</v>
      </c>
      <c r="J6" t="str">
        <f t="shared" si="9"/>
        <v>{"dy":1,"cd":"EN","cn":7},{"dy":2,"cd":"GO","cn":800},{"dy":3,"cd":"EN","cn":12},{"dy":4,"cd":"GO","cn":1000},{"dy":5,"cd":"EN","cn":5}</v>
      </c>
      <c r="K6" t="str">
        <f t="shared" si="4"/>
        <v>{"dy":5,"cd":"EN","cn":5}</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9.4670671740311407E-2</v>
      </c>
      <c r="C7">
        <f t="shared" ca="1" si="0"/>
        <v>0.70147346430594015</v>
      </c>
      <c r="D7" t="str">
        <f t="shared" ca="1" si="2"/>
        <v>EN</v>
      </c>
      <c r="E7">
        <f t="shared" ca="1" si="3"/>
        <v>9</v>
      </c>
      <c r="F7" t="s">
        <v>145</v>
      </c>
      <c r="G7">
        <v>900</v>
      </c>
      <c r="H7" t="s">
        <v>145</v>
      </c>
      <c r="I7">
        <v>900</v>
      </c>
      <c r="J7" t="str">
        <f t="shared" si="9"/>
        <v>{"dy":1,"cd":"EN","cn":7},{"dy":2,"cd":"GO","cn":800},{"dy":3,"cd":"EN","cn":12},{"dy":4,"cd":"GO","cn":1000},{"dy":5,"cd":"EN","cn":5},{"dy":6,"cd":"GO","cn":900}</v>
      </c>
      <c r="K7" t="str">
        <f t="shared" si="4"/>
        <v>{"dy":6,"cd":"GO","cn":900}</v>
      </c>
      <c r="X7">
        <v>1</v>
      </c>
      <c r="Y7">
        <v>2</v>
      </c>
      <c r="Z7">
        <f t="shared" si="10"/>
        <v>14</v>
      </c>
      <c r="AA7">
        <f t="shared" si="8"/>
        <v>0.875</v>
      </c>
      <c r="AB7">
        <f t="shared" si="11"/>
        <v>2</v>
      </c>
      <c r="AC7" t="str">
        <f t="shared" si="12"/>
        <v>GO</v>
      </c>
    </row>
    <row r="8" spans="1:29">
      <c r="A8">
        <v>7</v>
      </c>
      <c r="B8">
        <f t="shared" ca="1" si="1"/>
        <v>5.6281399620281336E-2</v>
      </c>
      <c r="C8">
        <f t="shared" ca="1" si="0"/>
        <v>0.3862479260670395</v>
      </c>
      <c r="D8" t="str">
        <f t="shared" ca="1" si="2"/>
        <v>GO</v>
      </c>
      <c r="E8">
        <f t="shared" ca="1" si="3"/>
        <v>900</v>
      </c>
      <c r="F8" t="s">
        <v>147</v>
      </c>
      <c r="G8">
        <v>6</v>
      </c>
      <c r="H8" t="s">
        <v>147</v>
      </c>
      <c r="I8">
        <v>6</v>
      </c>
      <c r="J8" t="str">
        <f t="shared" si="9"/>
        <v>{"dy":1,"cd":"EN","cn":7},{"dy":2,"cd":"GO","cn":800},{"dy":3,"cd":"EN","cn":12},{"dy":4,"cd":"GO","cn":1000},{"dy":5,"cd":"EN","cn":5},{"dy":6,"cd":"GO","cn":900},{"dy":7,"cd":"EN","cn":6}</v>
      </c>
      <c r="K8" t="str">
        <f t="shared" si="4"/>
        <v>{"dy":7,"cd":"EN","cn":6}</v>
      </c>
      <c r="X8">
        <v>3</v>
      </c>
      <c r="Y8">
        <v>2</v>
      </c>
      <c r="Z8">
        <f t="shared" si="10"/>
        <v>2</v>
      </c>
      <c r="AA8">
        <f t="shared" si="8"/>
        <v>0.125</v>
      </c>
      <c r="AB8">
        <f t="shared" si="11"/>
        <v>2.875</v>
      </c>
      <c r="AC8" t="str">
        <f t="shared" si="12"/>
        <v>DI</v>
      </c>
    </row>
    <row r="9" spans="1:29">
      <c r="A9">
        <v>8</v>
      </c>
      <c r="B9">
        <f t="shared" ca="1" si="1"/>
        <v>0.4602610690785951</v>
      </c>
      <c r="C9">
        <f t="shared" ca="1" si="0"/>
        <v>0.56019376754451689</v>
      </c>
      <c r="D9" t="str">
        <f t="shared" ca="1" si="2"/>
        <v>EN</v>
      </c>
      <c r="E9">
        <f t="shared" ca="1" si="3"/>
        <v>8</v>
      </c>
      <c r="F9" t="s">
        <v>149</v>
      </c>
      <c r="G9">
        <v>3</v>
      </c>
      <c r="H9" t="s">
        <v>149</v>
      </c>
      <c r="I9">
        <v>3</v>
      </c>
      <c r="J9" t="str">
        <f t="shared" si="9"/>
        <v>{"dy":1,"cd":"EN","cn":7},{"dy":2,"cd":"GO","cn":800},{"dy":3,"cd":"EN","cn":12},{"dy":4,"cd":"GO","cn":1000},{"dy":5,"cd":"EN","cn":5},{"dy":6,"cd":"GO","cn":900},{"dy":7,"cd":"EN","cn":6},{"dy":8,"cd":"DI","cn":3}</v>
      </c>
      <c r="K9" t="str">
        <f t="shared" si="4"/>
        <v>{"dy":8,"cd":"DI","cn":3}</v>
      </c>
      <c r="X9">
        <v>2</v>
      </c>
      <c r="Y9">
        <v>3</v>
      </c>
      <c r="Z9">
        <f t="shared" si="10"/>
        <v>14</v>
      </c>
      <c r="AA9">
        <f t="shared" si="8"/>
        <v>0.875</v>
      </c>
      <c r="AB9">
        <f t="shared" si="11"/>
        <v>3</v>
      </c>
      <c r="AC9" t="str">
        <f t="shared" si="12"/>
        <v>EN</v>
      </c>
    </row>
    <row r="10" spans="1:29">
      <c r="A10">
        <v>9</v>
      </c>
      <c r="B10">
        <f t="shared" ca="1" si="1"/>
        <v>0.99497636144666102</v>
      </c>
      <c r="C10">
        <f t="shared" ca="1" si="0"/>
        <v>0.87480320972673764</v>
      </c>
      <c r="D10" t="str">
        <f t="shared" ca="1" si="2"/>
        <v>DI</v>
      </c>
      <c r="E10">
        <f t="shared" ca="1" si="3"/>
        <v>5</v>
      </c>
      <c r="F10" t="s">
        <v>145</v>
      </c>
      <c r="G10">
        <v>700</v>
      </c>
      <c r="H10" t="s">
        <v>145</v>
      </c>
      <c r="I10">
        <v>700</v>
      </c>
      <c r="J10" t="str">
        <f t="shared" si="9"/>
        <v>{"dy":1,"cd":"EN","cn":7},{"dy":2,"cd":"GO","cn":800},{"dy":3,"cd":"EN","cn":12},{"dy":4,"cd":"GO","cn":1000},{"dy":5,"cd":"EN","cn":5},{"dy":6,"cd":"GO","cn":900},{"dy":7,"cd":"EN","cn":6},{"dy":8,"cd":"DI","cn":3},{"dy":9,"cd":"GO","cn":700}</v>
      </c>
      <c r="K10" t="str">
        <f t="shared" si="4"/>
        <v>{"dy":9,"cd":"GO","cn":700}</v>
      </c>
      <c r="X10">
        <v>3</v>
      </c>
      <c r="Y10">
        <v>3</v>
      </c>
      <c r="Z10">
        <f t="shared" si="10"/>
        <v>2</v>
      </c>
      <c r="AA10">
        <f t="shared" si="8"/>
        <v>0.125</v>
      </c>
      <c r="AB10">
        <f t="shared" si="11"/>
        <v>3.875</v>
      </c>
      <c r="AC10" t="str">
        <f t="shared" si="12"/>
        <v>DI</v>
      </c>
    </row>
    <row r="11" spans="1:29">
      <c r="A11">
        <v>10</v>
      </c>
      <c r="B11">
        <f t="shared" ca="1" si="1"/>
        <v>0.20538278866653836</v>
      </c>
      <c r="C11">
        <f t="shared" ca="1" si="0"/>
        <v>0.27040025648700272</v>
      </c>
      <c r="D11" t="str">
        <f t="shared" ca="1" si="2"/>
        <v>GO</v>
      </c>
      <c r="E11">
        <f t="shared" ca="1" si="3"/>
        <v>800</v>
      </c>
      <c r="F11" t="s">
        <v>147</v>
      </c>
      <c r="G11">
        <v>10</v>
      </c>
      <c r="H11" t="s">
        <v>147</v>
      </c>
      <c r="I11">
        <v>10</v>
      </c>
      <c r="J11" t="str">
        <f t="shared" si="9"/>
        <v>{"dy":1,"cd":"EN","cn":7},{"dy":2,"cd":"GO","cn":800},{"dy":3,"cd":"EN","cn":12},{"dy":4,"cd":"GO","cn":1000},{"dy":5,"cd":"EN","cn":5},{"dy":6,"cd":"GO","cn":900},{"dy":7,"cd":"EN","cn":6},{"dy":8,"cd":"DI","cn":3},{"dy":9,"cd":"GO","cn":700},{"dy":10,"cd":"EN","cn":10}</v>
      </c>
      <c r="K11" t="str">
        <f t="shared" si="4"/>
        <v>{"dy":10,"cd":"EN","cn":10}</v>
      </c>
    </row>
    <row r="12" spans="1:29">
      <c r="A12">
        <v>11</v>
      </c>
      <c r="B12">
        <f t="shared" ca="1" si="1"/>
        <v>0.85550997769336434</v>
      </c>
      <c r="C12">
        <f t="shared" ca="1" si="0"/>
        <v>0.92253982953255576</v>
      </c>
      <c r="D12" t="str">
        <f t="shared" ca="1" si="2"/>
        <v>EN</v>
      </c>
      <c r="E12">
        <f t="shared" ca="1" si="3"/>
        <v>10</v>
      </c>
      <c r="F12" t="s">
        <v>145</v>
      </c>
      <c r="G12">
        <v>1300</v>
      </c>
      <c r="H12" t="s">
        <v>145</v>
      </c>
      <c r="I12">
        <v>2300</v>
      </c>
      <c r="J12" t="str">
        <f t="shared" si="9"/>
        <v>{"dy":1,"cd":"EN","cn":7},{"dy":2,"cd":"GO","cn":800},{"dy":3,"cd":"EN","cn":12},{"dy":4,"cd":"GO","cn":1000},{"dy":5,"cd":"EN","cn":5},{"dy":6,"cd":"GO","cn":900},{"dy":7,"cd":"EN","cn":6},{"dy":8,"cd":"DI","cn":3},{"dy":9,"cd":"GO","cn":700},{"dy":10,"cd":"EN","cn":10},{"dy":11,"cd":"GO","cn":2300}</v>
      </c>
      <c r="K12" t="str">
        <f t="shared" si="4"/>
        <v>{"dy":11,"cd":"GO","cn":2300}</v>
      </c>
    </row>
    <row r="13" spans="1:29">
      <c r="A13">
        <v>12</v>
      </c>
      <c r="B13">
        <f t="shared" ca="1" si="1"/>
        <v>0.27257714475165795</v>
      </c>
      <c r="C13">
        <f t="shared" ca="1" si="0"/>
        <v>0.40110853938831237</v>
      </c>
      <c r="D13" t="str">
        <f t="shared" ca="1" si="2"/>
        <v>GO</v>
      </c>
      <c r="E13">
        <f t="shared" ca="1" si="3"/>
        <v>900</v>
      </c>
      <c r="F13" t="s">
        <v>147</v>
      </c>
      <c r="G13">
        <v>6</v>
      </c>
      <c r="H13" t="s">
        <v>147</v>
      </c>
      <c r="I13">
        <v>6</v>
      </c>
      <c r="J13" t="str">
        <f t="shared" si="9"/>
        <v>{"dy":1,"cd":"EN","cn":7},{"dy":2,"cd":"GO","cn":800},{"dy":3,"cd":"EN","cn":12},{"dy":4,"cd":"GO","cn":1000},{"dy":5,"cd":"EN","cn":5},{"dy":6,"cd":"GO","cn":900},{"dy":7,"cd":"EN","cn":6},{"dy":8,"cd":"DI","cn":3},{"dy":9,"cd":"GO","cn":700},{"dy":10,"cd":"EN","cn":10},{"dy":11,"cd":"GO","cn":2300},{"dy":12,"cd":"EN","cn":6}</v>
      </c>
      <c r="K13" t="str">
        <f t="shared" si="4"/>
        <v>{"dy":12,"cd":"EN","cn":6}</v>
      </c>
    </row>
    <row r="14" spans="1:29">
      <c r="A14">
        <v>13</v>
      </c>
      <c r="B14">
        <f t="shared" ca="1" si="1"/>
        <v>0.56127415198926778</v>
      </c>
      <c r="C14">
        <f t="shared" ca="1" si="0"/>
        <v>0.39550617009723765</v>
      </c>
      <c r="D14" t="str">
        <f t="shared" ca="1" si="2"/>
        <v>EN</v>
      </c>
      <c r="E14">
        <f t="shared" ca="1" si="3"/>
        <v>7</v>
      </c>
      <c r="F14" t="s">
        <v>145</v>
      </c>
      <c r="G14">
        <v>1200</v>
      </c>
      <c r="H14" t="s">
        <v>145</v>
      </c>
      <c r="I14">
        <v>1200</v>
      </c>
      <c r="J14" t="str">
        <f t="shared" si="9"/>
        <v>{"dy":1,"cd":"EN","cn":7},{"dy":2,"cd":"GO","cn":800},{"dy":3,"cd":"EN","cn":12},{"dy":4,"cd":"GO","cn":1000},{"dy":5,"cd":"EN","cn":5},{"dy":6,"cd":"GO","cn":900},{"dy":7,"cd":"EN","cn":6},{"dy":8,"cd":"DI","cn":3},{"dy":9,"cd":"GO","cn":700},{"dy":10,"cd":"EN","cn":10},{"dy":11,"cd":"GO","cn":2300},{"dy":12,"cd":"EN","cn":6},{"dy":13,"cd":"GO","cn":1200}</v>
      </c>
      <c r="K14" t="str">
        <f t="shared" si="4"/>
        <v>{"dy":13,"cd":"GO","cn":1200}</v>
      </c>
    </row>
    <row r="15" spans="1:29">
      <c r="A15">
        <v>14</v>
      </c>
      <c r="B15">
        <f t="shared" ca="1" si="1"/>
        <v>0.54027672515467184</v>
      </c>
      <c r="C15">
        <f t="shared" ca="1" si="0"/>
        <v>0.89884512609322176</v>
      </c>
      <c r="D15" t="str">
        <f t="shared" ca="1" si="2"/>
        <v>GO</v>
      </c>
      <c r="E15">
        <f t="shared" ca="1" si="3"/>
        <v>1300</v>
      </c>
      <c r="F15" t="s">
        <v>147</v>
      </c>
      <c r="G15">
        <v>10</v>
      </c>
      <c r="H15" t="s">
        <v>147</v>
      </c>
      <c r="I15">
        <v>10</v>
      </c>
      <c r="J15" t="str">
        <f t="shared" si="9"/>
        <v>{"dy":1,"cd":"EN","cn":7},{"dy":2,"cd":"GO","cn":800},{"dy":3,"cd":"EN","cn":12},{"dy":4,"cd":"GO","cn":1000},{"dy":5,"cd":"EN","cn":5},{"dy":6,"cd":"GO","cn":900},{"dy":7,"cd":"EN","cn":6},{"dy":8,"cd":"DI","cn":3},{"dy":9,"cd":"GO","cn":700},{"dy":10,"cd":"EN","cn":10},{"dy":11,"cd":"GO","cn":2300},{"dy":12,"cd":"EN","cn":6},{"dy":13,"cd":"GO","cn":1200},{"dy":14,"cd":"EN","cn":10}</v>
      </c>
      <c r="K15" t="str">
        <f t="shared" si="4"/>
        <v>{"dy":14,"cd":"EN","cn":10}</v>
      </c>
    </row>
    <row r="16" spans="1:29">
      <c r="A16">
        <v>15</v>
      </c>
      <c r="B16">
        <f t="shared" ca="1" si="1"/>
        <v>0.37241128850755778</v>
      </c>
      <c r="C16">
        <f t="shared" ca="1" si="0"/>
        <v>0.60710655233527966</v>
      </c>
      <c r="D16" t="str">
        <f t="shared" ca="1" si="2"/>
        <v>EN</v>
      </c>
      <c r="E16">
        <f t="shared" ca="1" si="3"/>
        <v>8</v>
      </c>
      <c r="F16" t="s">
        <v>145</v>
      </c>
      <c r="G16">
        <v>1000</v>
      </c>
      <c r="H16" t="s">
        <v>145</v>
      </c>
      <c r="I16">
        <v>1000</v>
      </c>
      <c r="J16" t="str">
        <f t="shared" si="9"/>
        <v>{"dy":1,"cd":"EN","cn":7},{"dy":2,"cd":"GO","cn":800},{"dy":3,"cd":"EN","cn":12},{"dy":4,"cd":"GO","cn":1000},{"dy":5,"cd":"EN","cn":5},{"dy":6,"cd":"GO","cn":900},{"dy":7,"cd":"EN","cn":6},{"dy":8,"cd":"DI","cn":3},{"dy":9,"cd":"GO","cn":700},{"dy":10,"cd":"EN","cn":10},{"dy":11,"cd":"GO","cn":2300},{"dy":12,"cd":"EN","cn":6},{"dy":13,"cd":"GO","cn":1200},{"dy":14,"cd":"EN","cn":10},{"dy":15,"cd":"GO","cn":1000}</v>
      </c>
      <c r="K16" t="str">
        <f t="shared" si="4"/>
        <v>{"dy":15,"cd":"GO","cn":1000}</v>
      </c>
    </row>
    <row r="17" spans="1:11">
      <c r="A17">
        <v>16</v>
      </c>
      <c r="B17">
        <f t="shared" ca="1" si="1"/>
        <v>0.41398150198228889</v>
      </c>
      <c r="C17">
        <f t="shared" ca="1" si="0"/>
        <v>0.4860854350800613</v>
      </c>
      <c r="D17" t="str">
        <f t="shared" ca="1" si="2"/>
        <v>GO</v>
      </c>
      <c r="E17">
        <f t="shared" ca="1" si="3"/>
        <v>1000</v>
      </c>
      <c r="F17" t="s">
        <v>147</v>
      </c>
      <c r="G17">
        <v>8</v>
      </c>
      <c r="H17" t="s">
        <v>147</v>
      </c>
      <c r="I17">
        <v>8</v>
      </c>
      <c r="J17" t="str">
        <f t="shared" si="9"/>
        <v>{"dy":1,"cd":"EN","cn":7},{"dy":2,"cd":"GO","cn":800},{"dy":3,"cd":"EN","cn":12},{"dy":4,"cd":"GO","cn":1000},{"dy":5,"cd":"EN","cn":5},{"dy":6,"cd":"GO","cn":900},{"dy":7,"cd":"EN","cn":6},{"dy":8,"cd":"DI","cn":3},{"dy":9,"cd":"GO","cn":700},{"dy":10,"cd":"EN","cn":10},{"dy":11,"cd":"GO","cn":2300},{"dy":12,"cd":"EN","cn":6},{"dy":13,"cd":"GO","cn":1200},{"dy":14,"cd":"EN","cn":10},{"dy":15,"cd":"GO","cn":1000},{"dy":16,"cd":"EN","cn":8}</v>
      </c>
      <c r="K17" t="str">
        <f t="shared" si="4"/>
        <v>{"dy":16,"cd":"EN","cn":8}</v>
      </c>
    </row>
    <row r="18" spans="1:11">
      <c r="A18">
        <v>17</v>
      </c>
      <c r="B18">
        <f t="shared" ca="1" si="1"/>
        <v>0.38402965216471652</v>
      </c>
      <c r="C18">
        <f t="shared" ca="1" si="0"/>
        <v>0.85318705083845314</v>
      </c>
      <c r="D18" t="str">
        <f t="shared" ca="1" si="2"/>
        <v>EN</v>
      </c>
      <c r="E18">
        <f t="shared" ca="1" si="3"/>
        <v>10</v>
      </c>
      <c r="F18" t="s">
        <v>145</v>
      </c>
      <c r="G18">
        <v>800</v>
      </c>
      <c r="H18" t="s">
        <v>145</v>
      </c>
      <c r="I18">
        <v>800</v>
      </c>
      <c r="J18" t="str">
        <f t="shared" si="9"/>
        <v>{"dy":1,"cd":"EN","cn":7},{"dy":2,"cd":"GO","cn":800},{"dy":3,"cd":"EN","cn":12},{"dy":4,"cd":"GO","cn":1000},{"dy":5,"cd":"EN","cn":5},{"dy":6,"cd":"GO","cn":900},{"dy":7,"cd":"EN","cn":6},{"dy":8,"cd":"DI","cn":3},{"dy":9,"cd":"GO","cn":700},{"dy":10,"cd":"EN","cn":10},{"dy":11,"cd":"GO","cn":2300},{"dy":12,"cd":"EN","cn":6},{"dy":13,"cd":"GO","cn":1200},{"dy":14,"cd":"EN","cn":10},{"dy":15,"cd":"GO","cn":1000},{"dy":16,"cd":"EN","cn":8},{"dy":17,"cd":"GO","cn":800}</v>
      </c>
      <c r="K18" t="str">
        <f t="shared" si="4"/>
        <v>{"dy":17,"cd":"GO","cn":800}</v>
      </c>
    </row>
    <row r="19" spans="1:11">
      <c r="A19">
        <v>18</v>
      </c>
      <c r="B19">
        <f t="shared" ca="1" si="1"/>
        <v>0.10717055653464014</v>
      </c>
      <c r="C19">
        <f t="shared" ca="1" si="0"/>
        <v>0.40906373434970011</v>
      </c>
      <c r="D19" t="str">
        <f t="shared" ca="1" si="2"/>
        <v>GO</v>
      </c>
      <c r="E19">
        <f t="shared" ca="1" si="3"/>
        <v>900</v>
      </c>
      <c r="F19" t="s">
        <v>147</v>
      </c>
      <c r="G19">
        <v>6</v>
      </c>
      <c r="H19" t="s">
        <v>147</v>
      </c>
      <c r="I19">
        <v>6</v>
      </c>
      <c r="J19" t="str">
        <f t="shared" si="9"/>
        <v>{"dy":1,"cd":"EN","cn":7},{"dy":2,"cd":"GO","cn":800},{"dy":3,"cd":"EN","cn":12},{"dy":4,"cd":"GO","cn":1000},{"dy":5,"cd":"EN","cn":5},{"dy":6,"cd":"GO","cn":900},{"dy":7,"cd":"EN","cn":6},{"dy":8,"cd":"DI","cn":3},{"dy":9,"cd":"GO","cn":700},{"dy":10,"cd":"EN","cn":10},{"dy":11,"cd":"GO","cn":2300},{"dy":12,"cd":"EN","cn":6},{"dy":13,"cd":"GO","cn":1200},{"dy":14,"cd":"EN","cn":10},{"dy":15,"cd":"GO","cn":1000},{"dy":16,"cd":"EN","cn":8},{"dy":17,"cd":"GO","cn":800},{"dy":18,"cd":"EN","cn":6}</v>
      </c>
      <c r="K19" t="str">
        <f t="shared" si="4"/>
        <v>{"dy":18,"cd":"EN","cn":6}</v>
      </c>
    </row>
    <row r="20" spans="1:11">
      <c r="A20">
        <v>19</v>
      </c>
      <c r="B20">
        <f t="shared" ca="1" si="1"/>
        <v>0.90390611508767638</v>
      </c>
      <c r="C20">
        <f t="shared" ca="1" si="0"/>
        <v>0.44117069806154385</v>
      </c>
      <c r="D20" t="str">
        <f t="shared" ca="1" si="2"/>
        <v>DI</v>
      </c>
      <c r="E20">
        <f t="shared" ca="1" si="3"/>
        <v>3</v>
      </c>
      <c r="F20" t="s">
        <v>145</v>
      </c>
      <c r="G20">
        <v>900</v>
      </c>
      <c r="H20" t="s">
        <v>145</v>
      </c>
      <c r="I20">
        <v>900</v>
      </c>
      <c r="J20" t="str">
        <f t="shared" si="9"/>
        <v>{"dy":1,"cd":"EN","cn":7},{"dy":2,"cd":"GO","cn":800},{"dy":3,"cd":"EN","cn":12},{"dy":4,"cd":"GO","cn":1000},{"dy":5,"cd":"EN","cn":5},{"dy":6,"cd":"GO","cn":900},{"dy":7,"cd":"EN","cn":6},{"dy":8,"cd":"DI","cn":3},{"dy":9,"cd":"GO","cn":700},{"dy":10,"cd":"EN","cn":10},{"dy":11,"cd":"GO","cn":2300},{"dy":12,"cd":"EN","cn":6},{"dy":13,"cd":"GO","cn":1200},{"dy":14,"cd":"EN","cn":10},{"dy":15,"cd":"GO","cn":1000},{"dy":16,"cd":"EN","cn":8},{"dy":17,"cd":"GO","cn":800},{"dy":18,"cd":"EN","cn":6},{"dy":19,"cd":"GO","cn":900}</v>
      </c>
      <c r="K20" t="str">
        <f t="shared" si="4"/>
        <v>{"dy":19,"cd":"GO","cn":900}</v>
      </c>
    </row>
    <row r="21" spans="1:11">
      <c r="A21">
        <v>20</v>
      </c>
      <c r="B21">
        <f t="shared" ca="1" si="1"/>
        <v>0.51026911846342504</v>
      </c>
      <c r="C21">
        <f t="shared" ca="1" si="0"/>
        <v>0.17214722258582438</v>
      </c>
      <c r="D21" t="str">
        <f t="shared" ca="1" si="2"/>
        <v>EN</v>
      </c>
      <c r="E21">
        <f t="shared" ca="1" si="3"/>
        <v>6</v>
      </c>
      <c r="F21" t="s">
        <v>147</v>
      </c>
      <c r="G21">
        <v>7</v>
      </c>
      <c r="H21" t="s">
        <v>147</v>
      </c>
      <c r="I21">
        <v>7</v>
      </c>
      <c r="J21" t="str">
        <f t="shared" si="9"/>
        <v>{"dy":1,"cd":"EN","cn":7},{"dy":2,"cd":"GO","cn":800},{"dy":3,"cd":"EN","cn":12},{"dy":4,"cd":"GO","cn":1000},{"dy":5,"cd":"EN","cn":5},{"dy":6,"cd":"GO","cn":900},{"dy":7,"cd":"EN","cn":6},{"dy":8,"cd":"DI","cn":3},{"dy":9,"cd":"GO","cn":700},{"dy":10,"cd":"EN","cn":10},{"dy":11,"cd":"GO","cn":2300},{"dy":12,"cd":"EN","cn":6},{"dy":13,"cd":"GO","cn":1200},{"dy":14,"cd":"EN","cn":10},{"dy":15,"cd":"GO","cn":1000},{"dy":16,"cd":"EN","cn":8},{"dy":17,"cd":"GO","cn":800},{"dy":18,"cd":"EN","cn":6},{"dy":19,"cd":"GO","cn":900},{"dy":20,"cd":"EN","cn":7}</v>
      </c>
      <c r="K21" t="str">
        <f t="shared" si="4"/>
        <v>{"dy":20,"cd":"EN","cn":7}</v>
      </c>
    </row>
    <row r="22" spans="1:11">
      <c r="A22">
        <v>21</v>
      </c>
      <c r="B22">
        <f t="shared" ca="1" si="1"/>
        <v>0.89784514209338129</v>
      </c>
      <c r="C22">
        <f t="shared" ca="1" si="0"/>
        <v>2.5683190022416369E-3</v>
      </c>
      <c r="D22" t="str">
        <f t="shared" ca="1" si="2"/>
        <v>DI</v>
      </c>
      <c r="E22">
        <f t="shared" ca="1" si="3"/>
        <v>2</v>
      </c>
      <c r="F22" t="s">
        <v>149</v>
      </c>
      <c r="G22">
        <v>4</v>
      </c>
      <c r="H22" t="s">
        <v>150</v>
      </c>
      <c r="I22">
        <v>4</v>
      </c>
      <c r="J22" t="str">
        <f t="shared" si="9"/>
        <v>{"dy":1,"cd":"EN","cn":7},{"dy":2,"cd":"GO","cn":800},{"dy":3,"cd":"EN","cn":12},{"dy":4,"cd":"GO","cn":1000},{"dy":5,"cd":"EN","cn":5},{"dy":6,"cd":"GO","cn":900},{"dy":7,"cd":"EN","cn":6},{"dy":8,"cd":"DI","cn":3},{"dy":9,"cd":"GO","cn":700},{"dy":10,"cd":"EN","cn":10},{"dy":11,"cd":"GO","cn":2300},{"dy":12,"cd":"EN","cn":6},{"dy":13,"cd":"GO","cn":1200},{"dy":14,"cd":"EN","cn":10},{"dy":15,"cd":"GO","cn":1000},{"dy":16,"cd":"EN","cn":8},{"dy":17,"cd":"GO","cn":800},{"dy":18,"cd":"EN","cn":6},{"dy":19,"cd":"GO","cn":900},{"dy":20,"cd":"EN","cn":7},{"dy":21,"cd":"DI","cn":4}</v>
      </c>
      <c r="K22" t="str">
        <f t="shared" si="4"/>
        <v>{"dy":21,"cd":"DI","cn":4}</v>
      </c>
    </row>
    <row r="23" spans="1:11">
      <c r="A23">
        <v>22</v>
      </c>
      <c r="B23">
        <f t="shared" ca="1" si="1"/>
        <v>0.17126591333321239</v>
      </c>
      <c r="C23">
        <f t="shared" ca="1" si="0"/>
        <v>9.3886675483791704E-2</v>
      </c>
      <c r="D23" t="str">
        <f t="shared" ca="1" si="2"/>
        <v>GO</v>
      </c>
      <c r="E23">
        <f t="shared" ca="1" si="3"/>
        <v>700</v>
      </c>
      <c r="F23" t="s">
        <v>147</v>
      </c>
      <c r="G23">
        <v>10</v>
      </c>
      <c r="H23" t="s">
        <v>147</v>
      </c>
      <c r="I23">
        <v>10</v>
      </c>
      <c r="J23"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v>
      </c>
      <c r="K23" t="str">
        <f t="shared" si="4"/>
        <v>{"dy":22,"cd":"EN","cn":10}</v>
      </c>
    </row>
    <row r="24" spans="1:11">
      <c r="A24">
        <v>23</v>
      </c>
      <c r="B24">
        <f t="shared" ca="1" si="1"/>
        <v>0.21565092853950751</v>
      </c>
      <c r="C24">
        <f t="shared" ca="1" si="0"/>
        <v>0.54531865472159946</v>
      </c>
      <c r="D24" t="str">
        <f t="shared" ca="1" si="2"/>
        <v>EN</v>
      </c>
      <c r="E24">
        <f t="shared" ca="1" si="3"/>
        <v>8</v>
      </c>
      <c r="F24" t="s">
        <v>145</v>
      </c>
      <c r="G24">
        <v>800</v>
      </c>
      <c r="H24" t="s">
        <v>145</v>
      </c>
      <c r="I24">
        <v>800</v>
      </c>
      <c r="J24"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v>
      </c>
      <c r="K24" t="str">
        <f t="shared" si="4"/>
        <v>{"dy":23,"cd":"GO","cn":800}</v>
      </c>
    </row>
    <row r="25" spans="1:11">
      <c r="A25">
        <v>24</v>
      </c>
      <c r="B25">
        <f t="shared" ca="1" si="1"/>
        <v>0.58957320461325535</v>
      </c>
      <c r="C25">
        <f t="shared" ca="1" si="0"/>
        <v>0.57454162991952595</v>
      </c>
      <c r="D25" t="str">
        <f t="shared" ca="1" si="2"/>
        <v>GO</v>
      </c>
      <c r="E25">
        <f t="shared" ca="1" si="3"/>
        <v>1100</v>
      </c>
      <c r="F25" t="s">
        <v>147</v>
      </c>
      <c r="G25">
        <v>6</v>
      </c>
      <c r="H25" t="s">
        <v>147</v>
      </c>
      <c r="I25">
        <v>6</v>
      </c>
      <c r="J25"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v>
      </c>
      <c r="K25" t="str">
        <f t="shared" si="4"/>
        <v>{"dy":24,"cd":"EN","cn":6}</v>
      </c>
    </row>
    <row r="26" spans="1:11">
      <c r="A26">
        <v>25</v>
      </c>
      <c r="B26">
        <f t="shared" ca="1" si="1"/>
        <v>8.1491267655525057E-2</v>
      </c>
      <c r="C26">
        <f t="shared" ca="1" si="0"/>
        <v>0.3104313952255674</v>
      </c>
      <c r="D26" t="str">
        <f t="shared" ca="1" si="2"/>
        <v>EN</v>
      </c>
      <c r="E26">
        <f t="shared" ca="1" si="3"/>
        <v>6</v>
      </c>
      <c r="F26" t="s">
        <v>145</v>
      </c>
      <c r="G26">
        <v>700</v>
      </c>
      <c r="H26" t="s">
        <v>145</v>
      </c>
      <c r="I26">
        <v>700</v>
      </c>
      <c r="J26"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v>
      </c>
      <c r="K26" t="str">
        <f t="shared" si="4"/>
        <v>{"dy":25,"cd":"GO","cn":700}</v>
      </c>
    </row>
    <row r="27" spans="1:11">
      <c r="A27">
        <v>26</v>
      </c>
      <c r="B27">
        <f t="shared" ca="1" si="1"/>
        <v>0.6227408590014597</v>
      </c>
      <c r="C27">
        <f t="shared" ca="1" si="0"/>
        <v>8.9353175628777981E-3</v>
      </c>
      <c r="D27" t="str">
        <f t="shared" ca="1" si="2"/>
        <v>GO</v>
      </c>
      <c r="E27">
        <f t="shared" ca="1" si="3"/>
        <v>700</v>
      </c>
      <c r="F27" t="s">
        <v>147</v>
      </c>
      <c r="G27">
        <v>9</v>
      </c>
      <c r="H27" t="s">
        <v>147</v>
      </c>
      <c r="I27">
        <v>9</v>
      </c>
      <c r="J27"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v>
      </c>
      <c r="K27" t="str">
        <f t="shared" si="4"/>
        <v>{"dy":26,"cd":"EN","cn":9}</v>
      </c>
    </row>
    <row r="28" spans="1:11">
      <c r="A28">
        <v>27</v>
      </c>
      <c r="B28">
        <f t="shared" ca="1" si="1"/>
        <v>0.72188160236644072</v>
      </c>
      <c r="C28">
        <f t="shared" ca="1" si="0"/>
        <v>0.86999126515604541</v>
      </c>
      <c r="D28" t="str">
        <f t="shared" ca="1" si="2"/>
        <v>EN</v>
      </c>
      <c r="E28">
        <f t="shared" ca="1" si="3"/>
        <v>10</v>
      </c>
      <c r="F28" t="s">
        <v>145</v>
      </c>
      <c r="G28">
        <v>900</v>
      </c>
      <c r="H28" t="s">
        <v>145</v>
      </c>
      <c r="I28">
        <v>900</v>
      </c>
      <c r="J28"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v>
      </c>
      <c r="K28" t="str">
        <f t="shared" si="4"/>
        <v>{"dy":27,"cd":"GO","cn":900}</v>
      </c>
    </row>
    <row r="29" spans="1:11">
      <c r="A29">
        <v>28</v>
      </c>
      <c r="B29">
        <f t="shared" ca="1" si="1"/>
        <v>0.31600859683202298</v>
      </c>
      <c r="C29">
        <f t="shared" ca="1" si="0"/>
        <v>0.46396988203976519</v>
      </c>
      <c r="D29" t="str">
        <f t="shared" ca="1" si="2"/>
        <v>GO</v>
      </c>
      <c r="E29">
        <f t="shared" ca="1" si="3"/>
        <v>1000</v>
      </c>
      <c r="F29" t="s">
        <v>147</v>
      </c>
      <c r="G29">
        <v>5</v>
      </c>
      <c r="H29" t="s">
        <v>147</v>
      </c>
      <c r="I29">
        <v>5</v>
      </c>
      <c r="J29"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v>
      </c>
      <c r="K29" t="str">
        <f t="shared" si="4"/>
        <v>{"dy":28,"cd":"EN","cn":5}</v>
      </c>
    </row>
    <row r="30" spans="1:11">
      <c r="A30">
        <v>29</v>
      </c>
      <c r="B30">
        <f t="shared" ca="1" si="1"/>
        <v>9.9550806378789769E-2</v>
      </c>
      <c r="C30">
        <f t="shared" ca="1" si="0"/>
        <v>0.94596991890753035</v>
      </c>
      <c r="D30" t="str">
        <f t="shared" ca="1" si="2"/>
        <v>EN</v>
      </c>
      <c r="E30">
        <f t="shared" ca="1" si="3"/>
        <v>10</v>
      </c>
      <c r="F30" t="s">
        <v>145</v>
      </c>
      <c r="G30">
        <v>1000</v>
      </c>
      <c r="H30" t="s">
        <v>145</v>
      </c>
      <c r="I30">
        <v>2000</v>
      </c>
      <c r="J30"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v>
      </c>
      <c r="K30" t="str">
        <f t="shared" si="4"/>
        <v>{"dy":29,"cd":"GO","cn":2000}</v>
      </c>
    </row>
    <row r="31" spans="1:11">
      <c r="A31">
        <v>30</v>
      </c>
      <c r="B31">
        <f t="shared" ca="1" si="1"/>
        <v>0.40604156879455278</v>
      </c>
      <c r="C31">
        <f t="shared" ca="1" si="0"/>
        <v>0.43076948065956788</v>
      </c>
      <c r="D31" t="str">
        <f t="shared" ca="1" si="2"/>
        <v>GO</v>
      </c>
      <c r="E31">
        <f t="shared" ca="1" si="3"/>
        <v>1000</v>
      </c>
      <c r="F31" t="s">
        <v>147</v>
      </c>
      <c r="G31">
        <v>6</v>
      </c>
      <c r="H31" t="s">
        <v>147</v>
      </c>
      <c r="I31">
        <v>6</v>
      </c>
      <c r="J31"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v>
      </c>
      <c r="K31" t="str">
        <f t="shared" si="4"/>
        <v>{"dy":30,"cd":"EN","cn":6}</v>
      </c>
    </row>
    <row r="32" spans="1:11">
      <c r="A32">
        <v>31</v>
      </c>
      <c r="B32">
        <f t="shared" ca="1" si="1"/>
        <v>5.6901505485598136E-2</v>
      </c>
      <c r="C32">
        <f t="shared" ca="1" si="0"/>
        <v>0.59488890520161786</v>
      </c>
      <c r="D32" t="str">
        <f t="shared" ca="1" si="2"/>
        <v>EN</v>
      </c>
      <c r="E32">
        <f t="shared" ca="1" si="3"/>
        <v>8</v>
      </c>
      <c r="F32" t="s">
        <v>145</v>
      </c>
      <c r="G32">
        <v>800</v>
      </c>
      <c r="H32" t="s">
        <v>146</v>
      </c>
      <c r="I32">
        <v>800</v>
      </c>
      <c r="J32" t="str">
        <f t="shared" si="9"/>
        <v>{"dy":1,"cd":"EN","cn":7},{"dy":2,"cd":"GO","cn":800},{"dy":3,"cd":"EN","cn":12},{"dy":4,"cd":"GO","cn":1000},{"dy":5,"cd":"EN","cn":5},{"dy":6,"cd":"GO","cn":900},{"dy":7,"cd":"EN","cn":6},{"dy":8,"cd":"DI","cn":3},{"dy":9,"cd":"GO","cn":700},{"dy":10,"cd":"EN","cn":10},{"dy":11,"cd":"GO","cn":2300},{"dy":12,"cd":"EN","cn":6},{"dy":13,"cd":"GO","cn":1200},{"dy":14,"cd":"EN","cn":10},{"dy":15,"cd":"GO","cn":1000},{"dy":16,"cd":"EN","cn":8},{"dy":17,"cd":"GO","cn":800},{"dy":18,"cd":"EN","cn":6},{"dy":19,"cd":"GO","cn":900},{"dy":20,"cd":"EN","cn":7},{"dy":21,"cd":"DI","cn":4},{"dy":22,"cd":"EN","cn":10},{"dy":23,"cd":"GO","cn":800},{"dy":24,"cd":"EN","cn":6},{"dy":25,"cd":"GO","cn":700},{"dy":26,"cd":"EN","cn":9},{"dy":27,"cd":"GO","cn":900},{"dy":28,"cd":"EN","cn":5},{"dy":29,"cd":"GO","cn":2000},{"dy":30,"cd":"EN","cn":6},{"dy":31,"cd":"GO","cn":800}</v>
      </c>
      <c r="K32" t="str">
        <f t="shared" si="4"/>
        <v>{"dy":31,"cd":"GO","cn":800}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workbookViewId="0">
      <pane xSplit="2" ySplit="1" topLeftCell="K2" activePane="bottomRight" state="frozen"/>
      <selection pane="topRight" activeCell="C1" sqref="C1"/>
      <selection pane="bottomLeft" activeCell="A2" sqref="A2"/>
      <selection pane="bottomRight" activeCell="Q4" sqref="Q4"/>
    </sheetView>
    <sheetView tabSelected="1" workbookViewId="1">
      <pane xSplit="2" ySplit="1" topLeftCell="C2" activePane="bottomRight" state="frozen"/>
      <selection pane="topRight" activeCell="C1" sqref="C1"/>
      <selection pane="bottomLeft" activeCell="A2" sqref="A2"/>
      <selection pane="bottomRight" activeCell="C2" sqref="C2"/>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72</v>
      </c>
      <c r="B1" s="3" t="s">
        <v>77</v>
      </c>
      <c r="C1" s="6" t="s">
        <v>122</v>
      </c>
      <c r="D1" s="6" t="s">
        <v>156</v>
      </c>
      <c r="E1" s="6" t="s">
        <v>168</v>
      </c>
      <c r="F1" s="6" t="s">
        <v>173</v>
      </c>
      <c r="G1" s="6" t="s">
        <v>180</v>
      </c>
      <c r="H1" s="6" t="s">
        <v>196</v>
      </c>
      <c r="I1" s="6" t="s">
        <v>197</v>
      </c>
      <c r="J1" s="6" t="s">
        <v>178</v>
      </c>
      <c r="K1" s="6" t="s">
        <v>179</v>
      </c>
      <c r="L1" s="6" t="s">
        <v>177</v>
      </c>
      <c r="M1" s="6" t="s">
        <v>167</v>
      </c>
      <c r="N1" s="6" t="s">
        <v>172</v>
      </c>
      <c r="O1" s="6" t="s">
        <v>174</v>
      </c>
      <c r="P1" s="6" t="s">
        <v>175</v>
      </c>
      <c r="Q1" s="6" t="s">
        <v>176</v>
      </c>
      <c r="R1" s="6" t="s">
        <v>192</v>
      </c>
      <c r="S1" s="9" t="str">
        <f t="array" aca="1" ref="S1" ca="1">IF(SUM(IF(R:R="업데이트순번이상",1,0))&gt;0,"순번이상","")</f>
        <v/>
      </c>
      <c r="T1" s="6" t="s">
        <v>171</v>
      </c>
      <c r="U1" s="6" t="s">
        <v>166</v>
      </c>
      <c r="V1" s="6" t="s">
        <v>181</v>
      </c>
      <c r="W1" s="6" t="s">
        <v>182</v>
      </c>
      <c r="X1" s="6" t="s">
        <v>183</v>
      </c>
      <c r="Y1" s="6" t="s">
        <v>184</v>
      </c>
      <c r="Z1" s="3" t="s">
        <v>104</v>
      </c>
      <c r="AA1" t="s">
        <v>71</v>
      </c>
      <c r="AB1" s="3" t="str">
        <f t="array" ref="AB1">IF(SUM(IF(AG:AG="슬롯타입이상",1,0))&gt;0,"타입확인","vl")</f>
        <v>vl</v>
      </c>
      <c r="AC1" s="3" t="str">
        <f t="array" aca="1" ref="AC1" ca="1">IF(SUM(IF(OR(AH:AH="밸류불필요",AH:AH="숫자필요",AH:AH="캐릭터없음",AH:AH="장비없음"),1,0))&gt;0,"밸류이상","cn")</f>
        <v>cn</v>
      </c>
      <c r="AD1" s="3" t="s">
        <v>78</v>
      </c>
      <c r="AE1" s="2" t="s">
        <v>92</v>
      </c>
      <c r="AF1" s="2" t="s">
        <v>80</v>
      </c>
      <c r="AG1" t="s">
        <v>107</v>
      </c>
      <c r="AH1" t="s">
        <v>118</v>
      </c>
      <c r="AI1" t="s">
        <v>117</v>
      </c>
      <c r="AJ1" s="8" t="s">
        <v>120</v>
      </c>
      <c r="AK1" s="8" t="s">
        <v>119</v>
      </c>
      <c r="AM1" t="s">
        <v>105</v>
      </c>
      <c r="AN1" t="s">
        <v>106</v>
      </c>
      <c r="AO1" t="s">
        <v>123</v>
      </c>
      <c r="AP1" t="s">
        <v>124</v>
      </c>
      <c r="AQ1" t="s">
        <v>159</v>
      </c>
      <c r="AR1" t="s">
        <v>160</v>
      </c>
      <c r="AS1" t="s">
        <v>191</v>
      </c>
      <c r="AT1" t="s">
        <v>170</v>
      </c>
      <c r="AU1" t="s">
        <v>189</v>
      </c>
      <c r="AV1" t="s">
        <v>190</v>
      </c>
      <c r="AW1" s="6" t="s">
        <v>193</v>
      </c>
      <c r="AX1" t="s">
        <v>188</v>
      </c>
      <c r="AY1" t="s">
        <v>194</v>
      </c>
      <c r="AZ1" t="s">
        <v>195</v>
      </c>
      <c r="BB1" t="s">
        <v>121</v>
      </c>
      <c r="BD1" t="s">
        <v>157</v>
      </c>
      <c r="BE1" t="s">
        <v>140</v>
      </c>
      <c r="BF1" t="s">
        <v>141</v>
      </c>
      <c r="BG1" t="s">
        <v>142</v>
      </c>
      <c r="BH1" t="s">
        <v>143</v>
      </c>
      <c r="BJ1" t="s">
        <v>140</v>
      </c>
      <c r="BK1">
        <v>0</v>
      </c>
      <c r="BL1" t="str">
        <f ca="1">IF(COUNTA(BM:BM)&lt;&gt;COUNTA([1]EquipTable!$A:$A),"수량이상","누적")</f>
        <v>누적</v>
      </c>
      <c r="BM1" t="s">
        <v>164</v>
      </c>
      <c r="BO1" t="s">
        <v>140</v>
      </c>
      <c r="BP1">
        <v>0</v>
      </c>
      <c r="BQ1" t="str">
        <f ca="1">IF(COUNTA(BR:BR)&lt;&gt;COUNTA([2]ActorTable!$A:$A),"수량이상","누적")</f>
        <v>수량이상</v>
      </c>
      <c r="BR1" t="s">
        <v>186</v>
      </c>
      <c r="BS1" t="s">
        <v>169</v>
      </c>
      <c r="BU1" t="s">
        <v>185</v>
      </c>
    </row>
    <row r="2" spans="1:73">
      <c r="A2">
        <v>1</v>
      </c>
      <c r="B2">
        <v>0</v>
      </c>
      <c r="C2">
        <f t="shared" ref="C2:C65" si="0">IF(B2&lt;=6,0,
IF(B2=7,1,2))</f>
        <v>0</v>
      </c>
      <c r="D2">
        <f ca="1">RAND()</f>
        <v>0.75837736621050822</v>
      </c>
      <c r="E2">
        <f ca="1">RAND()</f>
        <v>0.65535322437944876</v>
      </c>
      <c r="F2">
        <f t="shared" ref="F2:I65" ca="1" si="1">RAND()</f>
        <v>9.3272827827309723E-2</v>
      </c>
      <c r="G2">
        <f t="shared" ca="1" si="1"/>
        <v>0.33093045179065816</v>
      </c>
      <c r="H2">
        <f t="shared" ca="1" si="1"/>
        <v>0.87685454813100516</v>
      </c>
      <c r="I2">
        <f t="shared" ca="1" si="1"/>
        <v>0.71624591784649172</v>
      </c>
      <c r="L2" t="str">
        <f t="shared" ref="L2:L65" ca="1" si="2">IF(LEN(J2)&lt;&gt;0,J2,VLOOKUP(D2+$B2,$BG:$BH,MATCH($BH$1,$BG$1:$BH$1,0),1))</f>
        <v>지정 장비</v>
      </c>
      <c r="M2" t="str">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Equip5302</v>
      </c>
      <c r="N2">
        <f t="shared" ref="N2:N65" ca="1" si="4">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
IF(OR($L2="안 지정 캐릭터 PP 일반등급",$L2="안 지정 캐릭터 PP 영웅등급"),
  IF(AND(OR($B2=7,$B2=8),$L2=OFFSET($L2,-1,0)),OFFSET(N2,-1,0),
    VLOOKUP($L2,$AM:$AY,MATCH($AU$1,$AM$1:$AY$1,0),0)+INT($E2*(VLOOKUP($L2,$AM:$AY,MATCH($AV$1,$AM$1:$AY$1,0),0)-VLOOKUP($L2,$AM:$AY,MATCH($AU$1,$AM$1:$AY$1,0),0)))),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DI</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
IF($L2="안 지정 캐릭터 영웅등급",
  IF(AND(OR($B2=7,$B2=8),$L2=OFFSET($L2,-1,0)),OFFSET(P2,-1,0),
    VLOOKUP($L2,$AM:$AZ,MATCH($AY$1,$AM$1:$AZ$1,0),0)+INT($H2*(VLOOKUP($L2,$AM:$AZ,MATCH($AZ$1,$AM$1:$AZ$1,0),0)-VLOOKUP($L2,$AM:$AZ,MATCH($AY$1,$AM$1:$AZ$1,0),0)))),
IF($L2="지정 캐릭터 PP",
  IF(AND(OR($B2=7,$B2=8),$L2=OFFSET($L2,-1,0)),OFFSET(P2,-1,0),
    INT($N2*VLOOKUP($L2,$AM:$AZ,MATCH($AW$1,$AM$1:$AZ$1,0),0))),
"그외없음")))))))</f>
        <v>삭제</v>
      </c>
      <c r="Q2">
        <f ca="1">IF($L2="삭제","삭제",
IF($L2="지정 장비",
  IF($O2="DI",
    VLOOKUP($M2,[1]EquipTable!$1:$1048576,MATCH("표준 DI pr Min",[1]EquipTable!$1:$1,0),0)+INT($I2*(VLOOKUP($M2,[1]EquipTable!$1:$1048576,MATCH("표준 DI pr Max",[1]EquipTable!$1:$1,0),0)-VLOOKUP($M2,[1]EquipTable!$1:$1048576,MATCH("표준 DI pr Min",[1]EquipTable!$1:$1,0),0))),
    ROUNDDOWN(VLOOKUP($M2,[1]EquipTable!$1:$1048576,MATCH("표준 GO pr Min",[1]EquipTable!$1:$1,0),0)+INT($I2*(VLOOKUP($M2,[1]EquipTable!$1:$1048576,MATCH("표준 GO pr Max",[1]EquipTable!$1:$1,0),0)-VLOOKUP($M2,[1]EquipTable!$1:$1048576,MATCH("표준 GO pr Min",[1]EquipTable!$1:$1,0),0))),-2)),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
IF($L2="안 지정 캐릭터 영웅등급",
  IF(AND(OR($B2=7,$B2=8),$L2=OFFSET($L2,-1,0)),OFFSET(Q2,-1,0),
    VLOOKUP($L2,$AM:$AZ,MATCH($AW$1,$AM$1:$AZ$1,0),0)+INT($I2*(VLOOKUP($L2,$AM:$AZ,MATCH($AX$1,$AM$1:$AZ$1,0),0)-VLOOKUP($L2,$AM:$AZ,MATCH($AW$1,$AM$1:$AZ$1,0),0)))),
IF($L2="지정 캐릭터 PP",
  IF(AND(OR($B2=7,$B2=8),$L2=OFFSET($L2,-1,0)),OFFSET(Q2,-1,0),
    INT($N2*(VLOOKUP($L2,$AM:$AZ,MATCH($AX$1,$AM$1:$AZ$1,0),0)+$I2*(VLOOKUP($L2,$AM:$AZ,MATCH($AY$1,$AM$1:$AZ$1,0),0)-VLOOKUP($L2,$AM:$AZ,MATCH($AX$1,$AM$1:$AZ$1,0),0))))),
IF(OR($L2="안 지정 캐릭터 PP 일반등급",$L2="안 지정 캐릭터 PP 영웅등급"),
  IF(AND(OR($B2=7,$B2=8),$L2=OFFSET($L2,-1,0)),OFFSET(Q2,-1,0),
    $N2*VLOOKUP($L2,$AM:$AZ,MATCH($AW$1,$AM$1:$AZ$1,0),0)),
"그외없음")))))))</f>
        <v>20</v>
      </c>
      <c r="R2" t="str">
        <f ca="1">IF(OR(ISNUMBER(M2),M2="삭제"),"",
IF(LEFT(M2,5)="Equip",
  IF($BK$1&lt;VLOOKUP(M2,[1]EquipTable!$1:$1048576,MATCH("업데이트순번",[1]EquipTable!$1:$1,0),0),"업데이트순번이상",""),
IF(LEFT(M2,5)="Actor",
  IF($BP$1&lt;VLOOKUP(M2,[2]ActorTable!$1:$1048576,MATCH("업데이트순번",[2]ActorTable!$1:$1,0),0),"업데이트순번이상",""),
"그외없음")))</f>
        <v/>
      </c>
      <c r="S2">
        <f ca="1">IF(OR(ISNUMBER(M2),M2="삭제"),0,
IF(LEFT(M2,5)="Equip",IF(MID(M2,7,1)="4",1,0),
IF(LEFT(M2,5)="Actor",IF(MID(M2,7,1)="2",1,0),
"그외없음")))</f>
        <v>0</v>
      </c>
      <c r="T2" t="s">
        <v>93</v>
      </c>
      <c r="U2" t="s">
        <v>220</v>
      </c>
      <c r="V2">
        <v>1</v>
      </c>
      <c r="W2" t="s">
        <v>145</v>
      </c>
      <c r="Y2">
        <v>13400</v>
      </c>
      <c r="Z2" t="str">
        <f t="shared" ref="Z2:Z65" ca="1" si="5">IF(ISBLANK(AA2),"",
VLOOKUP(AA2,OFFSET(INDIRECT("$A:$B"),0,MATCH(AA$1&amp;"_Verify",INDIRECT("$1:$1"),0)-1),2,0)
)</f>
        <v>fe</v>
      </c>
      <c r="AA2" t="s">
        <v>93</v>
      </c>
      <c r="AB2" t="s">
        <v>220</v>
      </c>
      <c r="AC2">
        <v>1</v>
      </c>
      <c r="AD2" t="s">
        <v>145</v>
      </c>
      <c r="AF2">
        <v>13400</v>
      </c>
      <c r="AG2" t="str">
        <f t="shared" ref="AG2:AG65" si="6">IF(ISBLANK($AA2),"",
IF(AND($B2&gt;=VLOOKUP($AA2,$AM:$AP,3,0),$B2&lt;=VLOOKUP($AA2,$AM:$AP,4,0)),"","슬롯타입이상"))</f>
        <v/>
      </c>
      <c r="AH2" t="str">
        <f ca="1">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결사대의 활</v>
      </c>
      <c r="AI2">
        <v>1</v>
      </c>
      <c r="AJ2" t="str">
        <f ca="1">AK2</f>
        <v>{"dy":1,"sl":0,"tp":"fe","vl":"Equip2101","cn":1,"pt":"GO","pr":13400}</v>
      </c>
      <c r="AK2" t="str">
        <f t="shared" ref="AK2:AK65" ca="1" si="7">IF(AI2&lt;&gt;1,"",
"{"""&amp;A$1&amp;""":"&amp;A2
&amp;","""&amp;B$1&amp;""":"&amp;B2
&amp;IF(LEN(Z2)=0,"",","""&amp;Z$1&amp;""":"""&amp;Z2&amp;"""")
&amp;IF(LEN(AB2)=0,"",","""&amp;AB$1&amp;""":"""&amp;AB2&amp;"""")
&amp;IF(LEN(AC2)=0,"",","""&amp;AC$1&amp;""":"&amp;AC2)
&amp;IF(LEN(AD2)=0,"",","""&amp;AD$1&amp;""":"""&amp;AD2&amp;"""")
&amp;IF(LEN(AE2)=0,"",","""&amp;AE$1&amp;""":"&amp;AE2)
&amp;IF(LEN(AF2)=0,"",","""&amp;AF$1&amp;""":"&amp;AF2)&amp;"}")</f>
        <v>{"dy":1,"sl":0,"tp":"fe","vl":"Equip2101","cn":1,"pt":"GO","pr":13400}</v>
      </c>
      <c r="AM2" t="s">
        <v>93</v>
      </c>
      <c r="AN2" t="s">
        <v>81</v>
      </c>
      <c r="AO2">
        <v>0</v>
      </c>
      <c r="AP2">
        <v>4</v>
      </c>
      <c r="AQ2">
        <f t="shared" ref="AQ2:AQ12" ca="1" si="8">COUNTIF(L:L,AM2)</f>
        <v>60</v>
      </c>
      <c r="AR2">
        <f t="shared" ref="AR2:AR12" si="9">COUNTIF(AA:AA,AM2)</f>
        <v>54</v>
      </c>
      <c r="AS2">
        <f t="shared" ref="AS2:AS12" ca="1" si="10">COUNTIFS(L:L,AM2,S:S,1)</f>
        <v>0</v>
      </c>
      <c r="BB2" t="str">
        <f ca="1">"["&amp;
IF(LEFT(OFFSET(AJ1,COUNTA(AJ:AJ)-1,0),1)=",",SUBSTITUTE(OFFSET(AJ1,COUNTA(AJ:AJ)-1,0),",","",1),OFFSET(AJ1,COUNTA(AJ:AJ)-1,0))
&amp;"]"</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1">BE2/SUMIF(BD:BD,BD2,BE:BE)</f>
        <v>0.88235294117647056</v>
      </c>
      <c r="BG2">
        <v>0</v>
      </c>
      <c r="BH2" t="s">
        <v>93</v>
      </c>
      <c r="BJ2">
        <f ca="1">IF(VLOOKUP($BM2,[1]EquipTable!$1:$1048576,MATCH("업데이트순번",[1]EquipTable!$1:$1,0),0)&lt;=$BK$1,1,0)
*IF(MID(BM2,7,1)="4",0.1,1)</f>
        <v>1</v>
      </c>
      <c r="BK2">
        <f ca="1">BJ2/SUM(BJ:BJ)</f>
        <v>1.3550135501355014E-2</v>
      </c>
      <c r="BL2">
        <v>0</v>
      </c>
      <c r="BM2" t="str">
        <f ca="1">OFFSET([1]EquipTable!$A$1,ROW()-1,0)</f>
        <v>Equip0001</v>
      </c>
      <c r="BO2">
        <f ca="1">IF(VLOOKUP($BR2,[2]ActorTable!$1:$1048576,MATCH("업데이트순번",[2]ActorTable!$1:$1,0),0)&lt;=$BP$1,1,0)
*IF(MID(BR2,7,1)="2",0.1,1)</f>
        <v>0.1</v>
      </c>
      <c r="BP2">
        <f ca="1">BO2/SUM(BO:BO)</f>
        <v>3.8314176245210717E-3</v>
      </c>
      <c r="BQ2">
        <v>0</v>
      </c>
      <c r="BR2" t="str">
        <f ca="1">OFFSET([2]ActorTable!$A$1,ROW()-1,0)</f>
        <v>Actor0201</v>
      </c>
      <c r="BS2" t="str">
        <f ca="1">VLOOKUP($BR2,[2]ActorTable!$1:$1048576,MATCH("이름참고",[2]ActorTable!$1:$1,0),0)</f>
        <v>간파울</v>
      </c>
      <c r="BU2" t="s">
        <v>187</v>
      </c>
    </row>
    <row r="3" spans="1:73">
      <c r="A3">
        <v>1</v>
      </c>
      <c r="B3">
        <v>1</v>
      </c>
      <c r="C3">
        <f t="shared" si="0"/>
        <v>0</v>
      </c>
      <c r="D3">
        <f t="shared" ref="D3:I66" ca="1" si="12">RAND()</f>
        <v>0.56343776285066638</v>
      </c>
      <c r="E3">
        <f t="shared" ca="1" si="12"/>
        <v>0.28252921019555255</v>
      </c>
      <c r="F3">
        <f t="shared" ca="1" si="1"/>
        <v>0.34129308378446588</v>
      </c>
      <c r="G3">
        <f t="shared" ca="1" si="1"/>
        <v>0.59840288353971594</v>
      </c>
      <c r="H3">
        <f t="shared" ca="1" si="1"/>
        <v>0.76924699887991443</v>
      </c>
      <c r="I3">
        <f t="shared" ca="1" si="1"/>
        <v>0.1767508710318344</v>
      </c>
      <c r="L3" t="str">
        <f t="shared" ca="1" si="2"/>
        <v>지정 장비</v>
      </c>
      <c r="M3" t="str">
        <f t="shared" ca="1" si="3"/>
        <v>Equip2201</v>
      </c>
      <c r="N3">
        <f t="shared" ca="1" si="4"/>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
IF($L3="안 지정 캐릭터 영웅등급",
  IF(AND(OR($B3=7,$B3=8),$L3=OFFSET($L3,-1,0)),OFFSET(P3,-1,0),
    VLOOKUP($L3,$AM:$AZ,MATCH($AY$1,$AM$1:$AZ$1,0),0)+INT($H3*(VLOOKUP($L3,$AM:$AZ,MATCH($AZ$1,$AM$1:$AZ$1,0),0)-VLOOKUP($L3,$AM:$AZ,MATCH($AY$1,$AM$1:$AZ$1,0),0)))),
IF($L3="지정 캐릭터 PP",
  IF(AND(OR($B3=7,$B3=8),$L3=OFFSET($L3,-1,0)),OFFSET(P3,-1,0),
    INT($N3*VLOOKUP($L3,$AM:$AZ,MATCH($AW$1,$AM$1:$AZ$1,0),0))),
"그외없음")))))))</f>
        <v>삭제</v>
      </c>
      <c r="Q3">
        <f ca="1">IF($L3="삭제","삭제",
IF($L3="지정 장비",
  IF($O3="DI",
    VLOOKUP($M3,[1]EquipTable!$1:$1048576,MATCH("표준 DI pr Min",[1]EquipTable!$1:$1,0),0)+INT($I3*(VLOOKUP($M3,[1]EquipTable!$1:$1048576,MATCH("표준 DI pr Max",[1]EquipTable!$1:$1,0),0)-VLOOKUP($M3,[1]EquipTable!$1:$1048576,MATCH("표준 DI pr Min",[1]EquipTable!$1:$1,0),0))),
    ROUNDDOWN(VLOOKUP($M3,[1]EquipTable!$1:$1048576,MATCH("표준 GO pr Min",[1]EquipTable!$1:$1,0),0)+INT($I3*(VLOOKUP($M3,[1]EquipTable!$1:$1048576,MATCH("표준 GO pr Max",[1]EquipTable!$1:$1,0),0)-VLOOKUP($M3,[1]EquipTable!$1:$1048576,MATCH("표준 GO pr Min",[1]EquipTable!$1:$1,0),0))),-2)),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
IF($L3="안 지정 캐릭터 영웅등급",
  IF(AND(OR($B3=7,$B3=8),$L3=OFFSET($L3,-1,0)),OFFSET(Q3,-1,0),
    VLOOKUP($L3,$AM:$AZ,MATCH($AW$1,$AM$1:$AZ$1,0),0)+INT($I3*(VLOOKUP($L3,$AM:$AZ,MATCH($AX$1,$AM$1:$AZ$1,0),0)-VLOOKUP($L3,$AM:$AZ,MATCH($AW$1,$AM$1:$AZ$1,0),0)))),
IF($L3="지정 캐릭터 PP",
  IF(AND(OR($B3=7,$B3=8),$L3=OFFSET($L3,-1,0)),OFFSET(Q3,-1,0),
    INT($N3*(VLOOKUP($L3,$AM:$AZ,MATCH($AX$1,$AM$1:$AZ$1,0),0)+$I3*(VLOOKUP($L3,$AM:$AZ,MATCH($AY$1,$AM$1:$AZ$1,0),0)-VLOOKUP($L3,$AM:$AZ,MATCH($AX$1,$AM$1:$AZ$1,0),0))))),
IF(OR($L3="안 지정 캐릭터 PP 일반등급",$L3="안 지정 캐릭터 PP 영웅등급"),
  IF(AND(OR($B3=7,$B3=8),$L3=OFFSET($L3,-1,0)),OFFSET(Q3,-1,0),
    $N3*VLOOKUP($L3,$AM:$AZ,MATCH($AW$1,$AM$1:$AZ$1,0),0)),
"그외없음")))))))</f>
        <v>37200</v>
      </c>
      <c r="R3" t="str">
        <f ca="1">IF(OR(ISNUMBER(M3),M3="삭제"),"",
IF(LEFT(M3,5)="Equip",
  IF($BK$1&lt;VLOOKUP(M3,[1]EquipTable!$1:$1048576,MATCH("업데이트순번",[1]EquipTable!$1:$1,0),0),"업데이트순번이상",""),
IF(LEFT(M3,5)="Actor",
  IF($BP$1&lt;VLOOKUP(M3,[2]ActorTable!$1:$1048576,MATCH("업데이트순번",[2]ActorTable!$1:$1,0),0),"업데이트순번이상",""),
"그외없음")))</f>
        <v/>
      </c>
      <c r="S3">
        <f t="shared" ref="S3:S66" ca="1" si="13">IF(OR(ISNUMBER(M3),M3="삭제"),0,
IF(LEFT(M3,5)="Equip",IF(MID(M3,7,1)="4",1,0),
IF(LEFT(M3,5)="Actor",IF(MID(M3,7,1)="2",1,0),
"그외없음")))</f>
        <v>0</v>
      </c>
      <c r="T3" t="s">
        <v>93</v>
      </c>
      <c r="U3" t="s">
        <v>125</v>
      </c>
      <c r="V3">
        <v>1</v>
      </c>
      <c r="W3" t="s">
        <v>149</v>
      </c>
      <c r="Y3">
        <v>6</v>
      </c>
      <c r="Z3" t="str">
        <f t="shared" ca="1" si="5"/>
        <v>fe</v>
      </c>
      <c r="AA3" t="s">
        <v>93</v>
      </c>
      <c r="AB3" t="s">
        <v>125</v>
      </c>
      <c r="AC3">
        <v>1</v>
      </c>
      <c r="AD3" t="s">
        <v>149</v>
      </c>
      <c r="AF3">
        <v>6</v>
      </c>
      <c r="AG3" t="str">
        <f t="shared" si="6"/>
        <v/>
      </c>
      <c r="AH3" t="str">
        <f ca="1">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빛을 가둔 수정 지팡이</v>
      </c>
      <c r="AI3">
        <v>1</v>
      </c>
      <c r="AJ3" t="str">
        <f t="shared" ref="AJ3:AJ66" ca="1" si="14">AJ2&amp;IF(LEN(AK3)=0,"",","&amp;AK3)</f>
        <v>{"dy":1,"sl":0,"tp":"fe","vl":"Equip2101","cn":1,"pt":"GO","pr":13400},{"dy":1,"sl":1,"tp":"fe","vl":"Equip3201","cn":1,"pt":"DI","pr":6}</v>
      </c>
      <c r="AK3" t="str">
        <f t="shared" ca="1" si="7"/>
        <v>{"dy":1,"sl":1,"tp":"fe","vl":"Equip3201","cn":1,"pt":"DI","pr":6}</v>
      </c>
      <c r="AM3" t="s">
        <v>94</v>
      </c>
      <c r="AN3" t="s">
        <v>82</v>
      </c>
      <c r="AO3">
        <v>0</v>
      </c>
      <c r="AP3">
        <v>4</v>
      </c>
      <c r="AQ3">
        <f t="shared" ca="1" si="8"/>
        <v>1</v>
      </c>
      <c r="AR3">
        <f t="shared" si="9"/>
        <v>3</v>
      </c>
      <c r="AS3">
        <f t="shared" ca="1" si="10"/>
        <v>0</v>
      </c>
      <c r="AW3">
        <v>30</v>
      </c>
      <c r="BD3">
        <v>0</v>
      </c>
      <c r="BE3">
        <v>1</v>
      </c>
      <c r="BF3">
        <f t="shared" si="11"/>
        <v>5.8823529411764705E-2</v>
      </c>
      <c r="BG3">
        <f>BG2+BF2</f>
        <v>0.88235294117647056</v>
      </c>
      <c r="BH3" t="s">
        <v>94</v>
      </c>
      <c r="BJ3">
        <f ca="1">IF(VLOOKUP($BM3,[1]EquipTable!$1:$1048576,MATCH("업데이트순번",[1]EquipTable!$1:$1,0),0)&lt;=$BK$1,1,0)
*IF(MID(BM3,7,1)="4",0.1,1)</f>
        <v>1</v>
      </c>
      <c r="BK3">
        <f t="shared" ref="BK3:BK66" ca="1" si="15">BJ3/SUM(BJ:BJ)</f>
        <v>1.3550135501355014E-2</v>
      </c>
      <c r="BL3">
        <f t="shared" ref="BL3:BL66" ca="1" si="16">BL2+BK2</f>
        <v>1.3550135501355014E-2</v>
      </c>
      <c r="BM3" t="str">
        <f ca="1">OFFSET([1]EquipTable!$A$1,ROW()-1,0)</f>
        <v>Equip0002</v>
      </c>
      <c r="BO3">
        <f ca="1">IF(VLOOKUP($BR3,[2]ActorTable!$1:$1048576,MATCH("업데이트순번",[2]ActorTable!$1:$1,0),0)&lt;=$BP$1,1,0)
*IF(MID(BR3,7,1)="2",0.1,1)</f>
        <v>1</v>
      </c>
      <c r="BP3">
        <f t="shared" ref="BP3:BP42" ca="1" si="17">BO3/SUM(BO:BO)</f>
        <v>3.8314176245210718E-2</v>
      </c>
      <c r="BQ3">
        <f t="shared" ref="BQ3:BQ42" ca="1" si="18">BQ2+BP2</f>
        <v>3.8314176245210717E-3</v>
      </c>
      <c r="BR3" t="str">
        <f ca="1">OFFSET([2]ActorTable!$A$1,ROW()-1,0)</f>
        <v>Actor1002</v>
      </c>
      <c r="BS3" t="str">
        <f ca="1">VLOOKUP($BR3,[2]ActorTable!$1:$1048576,MATCH("이름참고",[2]ActorTable!$1:$1,0),0)</f>
        <v>킵시리즈</v>
      </c>
    </row>
    <row r="4" spans="1:73">
      <c r="A4">
        <v>1</v>
      </c>
      <c r="B4">
        <v>2</v>
      </c>
      <c r="C4">
        <f t="shared" si="0"/>
        <v>0</v>
      </c>
      <c r="D4">
        <f t="shared" ca="1" si="12"/>
        <v>0.81484446010294653</v>
      </c>
      <c r="E4">
        <f t="shared" ca="1" si="12"/>
        <v>0.33830507318042424</v>
      </c>
      <c r="F4">
        <f t="shared" ca="1" si="1"/>
        <v>0.46087731832318013</v>
      </c>
      <c r="G4">
        <f t="shared" ca="1" si="1"/>
        <v>0.96423191481588677</v>
      </c>
      <c r="H4">
        <f t="shared" ca="1" si="1"/>
        <v>0.91695065778005558</v>
      </c>
      <c r="I4">
        <f t="shared" ca="1" si="1"/>
        <v>0.33866527008075897</v>
      </c>
      <c r="L4" t="str">
        <f t="shared" ca="1" si="2"/>
        <v>안 지정 캐릭터 PP 영웅등급</v>
      </c>
      <c r="M4">
        <f t="shared" ca="1" si="3"/>
        <v>33830</v>
      </c>
      <c r="N4">
        <f t="shared" ca="1" si="4"/>
        <v>18</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
IF($L4="안 지정 캐릭터 영웅등급",
  IF(AND(OR($B4=7,$B4=8),$L4=OFFSET($L4,-1,0)),OFFSET(P4,-1,0),
    VLOOKUP($L4,$AM:$AZ,MATCH($AY$1,$AM$1:$AZ$1,0),0)+INT($H4*(VLOOKUP($L4,$AM:$AZ,MATCH($AZ$1,$AM$1:$AZ$1,0),0)-VLOOKUP($L4,$AM:$AZ,MATCH($AY$1,$AM$1:$AZ$1,0),0)))),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
    ROUNDDOWN(VLOOKUP($M4,[1]EquipTable!$1:$1048576,MATCH("표준 GO pr Min",[1]EquipTable!$1:$1,0),0)+INT($I4*(VLOOKUP($M4,[1]EquipTable!$1:$1048576,MATCH("표준 GO pr Max",[1]EquipTable!$1:$1,0),0)-VLOOKUP($M4,[1]EquipTable!$1:$1048576,MATCH("표준 GO pr Min",[1]EquipTable!$1:$1,0),0))),-2)),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
IF($L4="안 지정 캐릭터 영웅등급",
  IF(AND(OR($B4=7,$B4=8),$L4=OFFSET($L4,-1,0)),OFFSET(Q4,-1,0),
    VLOOKUP($L4,$AM:$AZ,MATCH($AW$1,$AM$1:$AZ$1,0),0)+INT($I4*(VLOOKUP($L4,$AM:$AZ,MATCH($AX$1,$AM$1:$AZ$1,0),0)-VLOOKUP($L4,$AM:$AZ,MATCH($AW$1,$AM$1:$AZ$1,0),0)))),
IF($L4="지정 캐릭터 PP",
  IF(AND(OR($B4=7,$B4=8),$L4=OFFSET($L4,-1,0)),OFFSET(Q4,-1,0),
    INT($N4*(VLOOKUP($L4,$AM:$AZ,MATCH($AX$1,$AM$1:$AZ$1,0),0)+$I4*(VLOOKUP($L4,$AM:$AZ,MATCH($AY$1,$AM$1:$AZ$1,0),0)-VLOOKUP($L4,$AM:$AZ,MATCH($AX$1,$AM$1:$AZ$1,0),0))))),
IF(OR($L4="안 지정 캐릭터 PP 일반등급",$L4="안 지정 캐릭터 PP 영웅등급"),
  IF(AND(OR($B4=7,$B4=8),$L4=OFFSET($L4,-1,0)),OFFSET(Q4,-1,0),
    $N4*VLOOKUP($L4,$AM:$AZ,MATCH($AW$1,$AM$1:$AZ$1,0),0)),
"그외없음")))))))</f>
        <v>1800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102</v>
      </c>
      <c r="U4">
        <v>49032</v>
      </c>
      <c r="V4">
        <v>19</v>
      </c>
      <c r="W4" t="s">
        <v>145</v>
      </c>
      <c r="Y4">
        <v>1900</v>
      </c>
      <c r="Z4" t="str">
        <f t="shared" ca="1" si="5"/>
        <v>uph</v>
      </c>
      <c r="AA4" t="s">
        <v>102</v>
      </c>
      <c r="AB4">
        <v>49032</v>
      </c>
      <c r="AC4">
        <v>19</v>
      </c>
      <c r="AD4" t="s">
        <v>145</v>
      </c>
      <c r="AF4">
        <v>1900</v>
      </c>
      <c r="AG4" t="str">
        <f t="shared" si="6"/>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{"dy":1,"sl":0,"tp":"fe","vl":"Equip2101","cn":1,"pt":"GO","pr":13400},{"dy":1,"sl":1,"tp":"fe","vl":"Equip3201","cn":1,"pt":"DI","pr":6},{"dy":1,"sl":2,"tp":"uph","vl":"49032","cn":19,"pt":"GO","pr":1900}</v>
      </c>
      <c r="AK4" t="str">
        <f t="shared" ca="1" si="7"/>
        <v>{"dy":1,"sl":2,"tp":"uph","vl":"49032","cn":19,"pt":"GO","pr":1900}</v>
      </c>
      <c r="AM4" t="s">
        <v>95</v>
      </c>
      <c r="AN4" t="s">
        <v>83</v>
      </c>
      <c r="AO4">
        <v>0</v>
      </c>
      <c r="AP4">
        <v>4</v>
      </c>
      <c r="AQ4">
        <f t="shared" ca="1" si="8"/>
        <v>1</v>
      </c>
      <c r="AR4">
        <f t="shared" si="9"/>
        <v>6</v>
      </c>
      <c r="AS4">
        <f t="shared" ca="1" si="10"/>
        <v>0</v>
      </c>
      <c r="AW4">
        <v>50</v>
      </c>
      <c r="BB4" t="s">
        <v>234</v>
      </c>
      <c r="BD4">
        <v>0</v>
      </c>
      <c r="BE4">
        <v>1</v>
      </c>
      <c r="BF4">
        <f t="shared" si="11"/>
        <v>5.8823529411764705E-2</v>
      </c>
      <c r="BG4">
        <f>BG3+BF3</f>
        <v>0.94117647058823528</v>
      </c>
      <c r="BH4" t="s">
        <v>95</v>
      </c>
      <c r="BJ4">
        <f ca="1">IF(VLOOKUP($BM4,[1]EquipTable!$1:$1048576,MATCH("업데이트순번",[1]EquipTable!$1:$1,0),0)&lt;=$BK$1,1,0)
*IF(MID(BM4,7,1)="4",0.1,1)</f>
        <v>1</v>
      </c>
      <c r="BK4">
        <f t="shared" ca="1" si="15"/>
        <v>1.3550135501355014E-2</v>
      </c>
      <c r="BL4">
        <f t="shared" ca="1" si="16"/>
        <v>2.7100271002710029E-2</v>
      </c>
      <c r="BM4" t="str">
        <f ca="1">OFFSET([1]EquipTable!$A$1,ROW()-1,0)</f>
        <v>Equip0101</v>
      </c>
      <c r="BO4">
        <f ca="1">IF(VLOOKUP($BR4,[2]ActorTable!$1:$1048576,MATCH("업데이트순번",[2]ActorTable!$1:$1,0),0)&lt;=$BP$1,1,0)
*IF(MID(BR4,7,1)="2",0.1,1)</f>
        <v>1</v>
      </c>
      <c r="BP4">
        <f t="shared" ca="1" si="17"/>
        <v>3.8314176245210718E-2</v>
      </c>
      <c r="BQ4">
        <f t="shared" ca="1" si="18"/>
        <v>4.2145593869731789E-2</v>
      </c>
      <c r="BR4" t="str">
        <f ca="1">OFFSET([2]ActorTable!$A$1,ROW()-1,0)</f>
        <v>Actor2103</v>
      </c>
      <c r="BS4" t="str">
        <f ca="1">VLOOKUP($BR4,[2]ActorTable!$1:$1048576,MATCH("이름참고",[2]ActorTable!$1:$1,0),0)</f>
        <v>빅뱃서큐버스</v>
      </c>
    </row>
    <row r="5" spans="1:73">
      <c r="A5">
        <v>1</v>
      </c>
      <c r="B5">
        <v>3</v>
      </c>
      <c r="C5">
        <f t="shared" si="0"/>
        <v>0</v>
      </c>
      <c r="D5">
        <f t="shared" ca="1" si="12"/>
        <v>0.9770957849566293</v>
      </c>
      <c r="E5">
        <f t="shared" ca="1" si="12"/>
        <v>3.4495069316813787E-2</v>
      </c>
      <c r="F5">
        <f t="shared" ca="1" si="1"/>
        <v>0.48142742295570096</v>
      </c>
      <c r="G5">
        <f t="shared" ca="1" si="1"/>
        <v>0.16233463679087823</v>
      </c>
      <c r="H5">
        <f t="shared" ca="1" si="1"/>
        <v>0.48610091989904591</v>
      </c>
      <c r="I5">
        <f t="shared" ca="1" si="1"/>
        <v>0.30151425625294981</v>
      </c>
      <c r="L5" t="str">
        <f t="shared" ca="1" si="2"/>
        <v>안 지정 캐릭터 PP 일반등급</v>
      </c>
      <c r="M5">
        <f t="shared" ca="1" si="3"/>
        <v>3449</v>
      </c>
      <c r="N5">
        <f t="shared" ca="1" si="4"/>
        <v>15</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
IF($L5="안 지정 캐릭터 영웅등급",
  IF(AND(OR($B5=7,$B5=8),$L5=OFFSET($L5,-1,0)),OFFSET(P5,-1,0),
    VLOOKUP($L5,$AM:$AZ,MATCH($AY$1,$AM$1:$AZ$1,0),0)+INT($H5*(VLOOKUP($L5,$AM:$AZ,MATCH($AZ$1,$AM$1:$AZ$1,0),0)-VLOOKUP($L5,$AM:$AZ,MATCH($AY$1,$AM$1:$AZ$1,0),0)))),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
    ROUNDDOWN(VLOOKUP($M5,[1]EquipTable!$1:$1048576,MATCH("표준 GO pr Min",[1]EquipTable!$1:$1,0),0)+INT($I5*(VLOOKUP($M5,[1]EquipTable!$1:$1048576,MATCH("표준 GO pr Max",[1]EquipTable!$1:$1,0),0)-VLOOKUP($M5,[1]EquipTable!$1:$1048576,MATCH("표준 GO pr Min",[1]EquipTable!$1:$1,0),0))),-2)),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
IF($L5="안 지정 캐릭터 영웅등급",
  IF(AND(OR($B5=7,$B5=8),$L5=OFFSET($L5,-1,0)),OFFSET(Q5,-1,0),
    VLOOKUP($L5,$AM:$AZ,MATCH($AW$1,$AM$1:$AZ$1,0),0)+INT($I5*(VLOOKUP($L5,$AM:$AZ,MATCH($AX$1,$AM$1:$AZ$1,0),0)-VLOOKUP($L5,$AM:$AZ,MATCH($AW$1,$AM$1:$AZ$1,0),0)))),
IF($L5="지정 캐릭터 PP",
  IF(AND(OR($B5=7,$B5=8),$L5=OFFSET($L5,-1,0)),OFFSET(Q5,-1,0),
    INT($N5*(VLOOKUP($L5,$AM:$AZ,MATCH($AX$1,$AM$1:$AZ$1,0),0)+$I5*(VLOOKUP($L5,$AM:$AZ,MATCH($AY$1,$AM$1:$AZ$1,0),0)-VLOOKUP($L5,$AM:$AZ,MATCH($AX$1,$AM$1:$AZ$1,0),0))))),
IF(OR($L5="안 지정 캐릭터 PP 일반등급",$L5="안 지정 캐릭터 PP 영웅등급"),
  IF(AND(OR($B5=7,$B5=8),$L5=OFFSET($L5,-1,0)),OFFSET(Q5,-1,0),
    $N5*VLOOKUP($L5,$AM:$AZ,MATCH($AW$1,$AM$1:$AZ$1,0),0)),
"그외없음")))))))</f>
        <v>1500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102</v>
      </c>
      <c r="U5">
        <v>46564</v>
      </c>
      <c r="V5">
        <v>19</v>
      </c>
      <c r="W5" t="s">
        <v>145</v>
      </c>
      <c r="Y5">
        <v>1900</v>
      </c>
      <c r="Z5" t="str">
        <f t="shared" ca="1" si="5"/>
        <v>uph</v>
      </c>
      <c r="AA5" t="s">
        <v>102</v>
      </c>
      <c r="AB5">
        <v>46564</v>
      </c>
      <c r="AC5">
        <v>19</v>
      </c>
      <c r="AD5" t="s">
        <v>145</v>
      </c>
      <c r="AF5">
        <v>1900</v>
      </c>
      <c r="AG5" t="str">
        <f t="shared" si="6"/>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{"dy":1,"sl":0,"tp":"fe","vl":"Equip2101","cn":1,"pt":"GO","pr":13400},{"dy":1,"sl":1,"tp":"fe","vl":"Equip3201","cn":1,"pt":"DI","pr":6},{"dy":1,"sl":2,"tp":"uph","vl":"49032","cn":19,"pt":"GO","pr":1900},{"dy":1,"sl":3,"tp":"uph","vl":"46564","cn":19,"pt":"GO","pr":1900}</v>
      </c>
      <c r="AK5" t="str">
        <f t="shared" ca="1" si="7"/>
        <v>{"dy":1,"sl":3,"tp":"uph","vl":"46564","cn":19,"pt":"GO","pr":1900}</v>
      </c>
      <c r="AM5" t="s">
        <v>96</v>
      </c>
      <c r="AN5" t="s">
        <v>84</v>
      </c>
      <c r="AO5">
        <v>5</v>
      </c>
      <c r="AP5">
        <v>8</v>
      </c>
      <c r="AQ5">
        <f t="shared" ca="1" si="8"/>
        <v>2</v>
      </c>
      <c r="AR5">
        <f t="shared" si="9"/>
        <v>3</v>
      </c>
      <c r="AS5">
        <f t="shared" ca="1" si="10"/>
        <v>2</v>
      </c>
      <c r="AW5">
        <v>1</v>
      </c>
      <c r="BB5">
        <f ca="1">LEN(BB2)</f>
        <v>13024</v>
      </c>
      <c r="BD5">
        <v>1</v>
      </c>
      <c r="BE5">
        <v>1</v>
      </c>
      <c r="BF5">
        <f t="shared" si="11"/>
        <v>1</v>
      </c>
      <c r="BG5">
        <f>BG4+BF4</f>
        <v>1</v>
      </c>
      <c r="BH5" t="s">
        <v>158</v>
      </c>
      <c r="BJ5">
        <f ca="1">IF(VLOOKUP($BM5,[1]EquipTable!$1:$1048576,MATCH("업데이트순번",[1]EquipTable!$1:$1,0),0)&lt;=$BK$1,1,0)
*IF(MID(BM5,7,1)="4",0.1,1)</f>
        <v>1</v>
      </c>
      <c r="BK5">
        <f t="shared" ca="1" si="15"/>
        <v>1.3550135501355014E-2</v>
      </c>
      <c r="BL5">
        <f t="shared" ca="1" si="16"/>
        <v>4.065040650406504E-2</v>
      </c>
      <c r="BM5" t="str">
        <f ca="1">OFFSET([1]EquipTable!$A$1,ROW()-1,0)</f>
        <v>Equip0102</v>
      </c>
      <c r="BO5">
        <f ca="1">IF(VLOOKUP($BR5,[2]ActorTable!$1:$1048576,MATCH("업데이트순번",[2]ActorTable!$1:$1,0),0)&lt;=$BP$1,1,0)
*IF(MID(BR5,7,1)="2",0.1,1)</f>
        <v>1</v>
      </c>
      <c r="BP5">
        <f t="shared" ca="1" si="17"/>
        <v>3.8314176245210718E-2</v>
      </c>
      <c r="BQ5">
        <f t="shared" ca="1" si="18"/>
        <v>8.0459770114942514E-2</v>
      </c>
      <c r="BR5" t="str">
        <f ca="1">OFFSET([2]ActorTable!$A$1,ROW()-1,0)</f>
        <v>Actor0104</v>
      </c>
      <c r="BS5" t="str">
        <f ca="1">VLOOKUP($BR5,[2]ActorTable!$1:$1048576,MATCH("이름참고",[2]ActorTable!$1:$1,0),0)</f>
        <v>베이</v>
      </c>
    </row>
    <row r="6" spans="1:73">
      <c r="A6">
        <v>1</v>
      </c>
      <c r="B6">
        <v>4</v>
      </c>
      <c r="C6">
        <f t="shared" si="0"/>
        <v>0</v>
      </c>
      <c r="D6">
        <f t="shared" ca="1" si="12"/>
        <v>0.4816177019333221</v>
      </c>
      <c r="E6">
        <f t="shared" ca="1" si="12"/>
        <v>0.25023416718877733</v>
      </c>
      <c r="F6">
        <f t="shared" ca="1" si="1"/>
        <v>0.39319013650966261</v>
      </c>
      <c r="G6">
        <f t="shared" ca="1" si="1"/>
        <v>0.86723003712801661</v>
      </c>
      <c r="H6">
        <f t="shared" ca="1" si="1"/>
        <v>0.37735354824543788</v>
      </c>
      <c r="I6">
        <f t="shared" ca="1" si="1"/>
        <v>0.12235788675751169</v>
      </c>
      <c r="L6" t="str">
        <f t="shared" ca="1" si="2"/>
        <v>안 지정 캐릭터 PP 일반등급</v>
      </c>
      <c r="M6">
        <f t="shared" ca="1" si="3"/>
        <v>25023</v>
      </c>
      <c r="N6">
        <f t="shared" ca="1" si="4"/>
        <v>17</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
IF($L6="안 지정 캐릭터 영웅등급",
  IF(AND(OR($B6=7,$B6=8),$L6=OFFSET($L6,-1,0)),OFFSET(P6,-1,0),
    VLOOKUP($L6,$AM:$AZ,MATCH($AY$1,$AM$1:$AZ$1,0),0)+INT($H6*(VLOOKUP($L6,$AM:$AZ,MATCH($AZ$1,$AM$1:$AZ$1,0),0)-VLOOKUP($L6,$AM:$AZ,MATCH($AY$1,$AM$1:$AZ$1,0),0)))),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
    ROUNDDOWN(VLOOKUP($M6,[1]EquipTable!$1:$1048576,MATCH("표준 GO pr Min",[1]EquipTable!$1:$1,0),0)+INT($I6*(VLOOKUP($M6,[1]EquipTable!$1:$1048576,MATCH("표준 GO pr Max",[1]EquipTable!$1:$1,0),0)-VLOOKUP($M6,[1]EquipTable!$1:$1048576,MATCH("표준 GO pr Min",[1]EquipTable!$1:$1,0),0))),-2)),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
IF($L6="안 지정 캐릭터 영웅등급",
  IF(AND(OR($B6=7,$B6=8),$L6=OFFSET($L6,-1,0)),OFFSET(Q6,-1,0),
    VLOOKUP($L6,$AM:$AZ,MATCH($AW$1,$AM$1:$AZ$1,0),0)+INT($I6*(VLOOKUP($L6,$AM:$AZ,MATCH($AX$1,$AM$1:$AZ$1,0),0)-VLOOKUP($L6,$AM:$AZ,MATCH($AW$1,$AM$1:$AZ$1,0),0)))),
IF($L6="지정 캐릭터 PP",
  IF(AND(OR($B6=7,$B6=8),$L6=OFFSET($L6,-1,0)),OFFSET(Q6,-1,0),
    INT($N6*(VLOOKUP($L6,$AM:$AZ,MATCH($AX$1,$AM$1:$AZ$1,0),0)+$I6*(VLOOKUP($L6,$AM:$AZ,MATCH($AY$1,$AM$1:$AZ$1,0),0)-VLOOKUP($L6,$AM:$AZ,MATCH($AX$1,$AM$1:$AZ$1,0),0))))),
IF(OR($L6="안 지정 캐릭터 PP 일반등급",$L6="안 지정 캐릭터 PP 영웅등급"),
  IF(AND(OR($B6=7,$B6=8),$L6=OFFSET($L6,-1,0)),OFFSET(Q6,-1,0),
    $N6*VLOOKUP($L6,$AM:$AZ,MATCH($AW$1,$AM$1:$AZ$1,0),0)),
"그외없음")))))))</f>
        <v>1700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103</v>
      </c>
      <c r="U6">
        <v>13577</v>
      </c>
      <c r="V6">
        <v>16</v>
      </c>
      <c r="W6" t="s">
        <v>145</v>
      </c>
      <c r="Y6">
        <v>1600</v>
      </c>
      <c r="Z6" t="str">
        <f t="shared" ca="1" si="5"/>
        <v>upn</v>
      </c>
      <c r="AA6" t="s">
        <v>103</v>
      </c>
      <c r="AB6">
        <v>13577</v>
      </c>
      <c r="AC6">
        <v>16</v>
      </c>
      <c r="AD6" t="s">
        <v>145</v>
      </c>
      <c r="AF6">
        <v>1600</v>
      </c>
      <c r="AG6" t="str">
        <f t="shared" si="6"/>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2101","cn":1,"pt":"GO","pr":13400},{"dy":1,"sl":1,"tp":"fe","vl":"Equip3201","cn":1,"pt":"DI","pr":6},{"dy":1,"sl":2,"tp":"uph","vl":"49032","cn":19,"pt":"GO","pr":1900},{"dy":1,"sl":3,"tp":"uph","vl":"46564","cn":19,"pt":"GO","pr":1900},{"dy":1,"sl":4,"tp":"upn","vl":"13577","cn":16,"pt":"GO","pr":1600}</v>
      </c>
      <c r="AK6" t="str">
        <f t="shared" ca="1" si="7"/>
        <v>{"dy":1,"sl":4,"tp":"upn","vl":"13577","cn":16,"pt":"GO","pr":1600}</v>
      </c>
      <c r="AM6" t="s">
        <v>97</v>
      </c>
      <c r="AN6" t="s">
        <v>86</v>
      </c>
      <c r="AO6">
        <v>5</v>
      </c>
      <c r="AP6">
        <v>8</v>
      </c>
      <c r="AQ6">
        <f t="shared" ca="1" si="8"/>
        <v>0</v>
      </c>
      <c r="AR6">
        <f t="shared" si="9"/>
        <v>0</v>
      </c>
      <c r="AS6">
        <f t="shared" ca="1" si="10"/>
        <v>0</v>
      </c>
      <c r="AU6">
        <v>135</v>
      </c>
      <c r="AV6">
        <v>165</v>
      </c>
      <c r="AW6">
        <f>1/3</f>
        <v>0.33333333333333331</v>
      </c>
      <c r="AX6">
        <f>1/5</f>
        <v>0.2</v>
      </c>
      <c r="AY6">
        <v>0.25</v>
      </c>
      <c r="BD6">
        <v>2</v>
      </c>
      <c r="BE6">
        <v>1</v>
      </c>
      <c r="BF6">
        <f t="shared" si="11"/>
        <v>1</v>
      </c>
      <c r="BG6">
        <f t="shared" ref="BG6:BG13" si="19">BG5+BF5</f>
        <v>2</v>
      </c>
      <c r="BH6" t="s">
        <v>162</v>
      </c>
      <c r="BJ6">
        <f ca="1">IF(VLOOKUP($BM6,[1]EquipTable!$1:$1048576,MATCH("업데이트순번",[1]EquipTable!$1:$1,0),0)&lt;=$BK$1,1,0)
*IF(MID(BM6,7,1)="4",0.1,1)</f>
        <v>1</v>
      </c>
      <c r="BK6">
        <f t="shared" ca="1" si="15"/>
        <v>1.3550135501355014E-2</v>
      </c>
      <c r="BL6">
        <f t="shared" ca="1" si="16"/>
        <v>5.4200542005420058E-2</v>
      </c>
      <c r="BM6" t="str">
        <f ca="1">OFFSET([1]EquipTable!$A$1,ROW()-1,0)</f>
        <v>Equip0201</v>
      </c>
      <c r="BO6">
        <f ca="1">IF(VLOOKUP($BR6,[2]ActorTable!$1:$1048576,MATCH("업데이트순번",[2]ActorTable!$1:$1,0),0)&lt;=$BP$1,1,0)
*IF(MID(BR6,7,1)="2",0.1,1)</f>
        <v>1</v>
      </c>
      <c r="BP6">
        <f t="shared" ca="1" si="17"/>
        <v>3.8314176245210718E-2</v>
      </c>
      <c r="BQ6">
        <f t="shared" ca="1" si="18"/>
        <v>0.11877394636015323</v>
      </c>
      <c r="BR6" t="str">
        <f ca="1">OFFSET([2]ActorTable!$A$1,ROW()-1,0)</f>
        <v>Actor1005</v>
      </c>
      <c r="BS6" t="str">
        <f ca="1">VLOOKUP($BR6,[2]ActorTable!$1:$1048576,MATCH("이름참고",[2]ActorTable!$1:$1,0),0)</f>
        <v>젤리피쉬걸</v>
      </c>
    </row>
    <row r="7" spans="1:73">
      <c r="A7">
        <v>1</v>
      </c>
      <c r="B7">
        <v>5</v>
      </c>
      <c r="C7">
        <f t="shared" si="0"/>
        <v>0</v>
      </c>
      <c r="D7">
        <f t="shared" ca="1" si="12"/>
        <v>0.79785052433461323</v>
      </c>
      <c r="E7">
        <f t="shared" ca="1" si="12"/>
        <v>0.43254413699947536</v>
      </c>
      <c r="F7">
        <f t="shared" ca="1" si="1"/>
        <v>0.21936693670320517</v>
      </c>
      <c r="G7">
        <f t="shared" ca="1" si="1"/>
        <v>0.17390823957816792</v>
      </c>
      <c r="H7">
        <f t="shared" ca="1" si="1"/>
        <v>0.45585281495313179</v>
      </c>
      <c r="I7">
        <f t="shared" ca="1" si="1"/>
        <v>0.49529063343889257</v>
      </c>
      <c r="L7" t="str">
        <f t="shared" ca="1" si="2"/>
        <v>삭제</v>
      </c>
      <c r="M7" t="str">
        <f t="shared" ca="1" si="3"/>
        <v>삭제</v>
      </c>
      <c r="N7" t="str">
        <f t="shared" ca="1" si="4"/>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
IF($L7="안 지정 캐릭터 영웅등급",
  IF(AND(OR($B7=7,$B7=8),$L7=OFFSET($L7,-1,0)),OFFSET(P7,-1,0),
    VLOOKUP($L7,$AM:$AZ,MATCH($AY$1,$AM$1:$AZ$1,0),0)+INT($H7*(VLOOKUP($L7,$AM:$AZ,MATCH($AZ$1,$AM$1:$AZ$1,0),0)-VLOOKUP($L7,$AM:$AZ,MATCH($AY$1,$AM$1:$AZ$1,0),0)))),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
    ROUNDDOWN(VLOOKUP($M7,[1]EquipTable!$1:$1048576,MATCH("표준 GO pr Min",[1]EquipTable!$1:$1,0),0)+INT($I7*(VLOOKUP($M7,[1]EquipTable!$1:$1048576,MATCH("표준 GO pr Max",[1]EquipTable!$1:$1,0),0)-VLOOKUP($M7,[1]EquipTable!$1:$1048576,MATCH("표준 GO pr Min",[1]EquipTable!$1:$1,0),0))),-2)),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
IF($L7="안 지정 캐릭터 영웅등급",
  IF(AND(OR($B7=7,$B7=8),$L7=OFFSET($L7,-1,0)),OFFSET(Q7,-1,0),
    VLOOKUP($L7,$AM:$AZ,MATCH($AW$1,$AM$1:$AZ$1,0),0)+INT($I7*(VLOOKUP($L7,$AM:$AZ,MATCH($AX$1,$AM$1:$AZ$1,0),0)-VLOOKUP($L7,$AM:$AZ,MATCH($AW$1,$AM$1:$AZ$1,0),0)))),
IF($L7="지정 캐릭터 PP",
  IF(AND(OR($B7=7,$B7=8),$L7=OFFSET($L7,-1,0)),OFFSET(Q7,-1,0),
    INT($N7*(VLOOKUP($L7,$AM:$AZ,MATCH($AX$1,$AM$1:$AZ$1,0),0)+$I7*(VLOOKUP($L7,$AM:$AZ,MATCH($AY$1,$AM$1:$AZ$1,0),0)-VLOOKUP($L7,$AM:$AZ,MATCH($AX$1,$AM$1:$AZ$1,0),0))))),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5"/>
        <v/>
      </c>
      <c r="AG7" t="str">
        <f t="shared" si="6"/>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2101","cn":1,"pt":"GO","pr":13400},{"dy":1,"sl":1,"tp":"fe","vl":"Equip3201","cn":1,"pt":"DI","pr":6},{"dy":1,"sl":2,"tp":"uph","vl":"49032","cn":19,"pt":"GO","pr":1900},{"dy":1,"sl":3,"tp":"uph","vl":"46564","cn":19,"pt":"GO","pr":1900},{"dy":1,"sl":4,"tp":"upn","vl":"13577","cn":16,"pt":"GO","pr":1600},{"dy":1,"sl":5}</v>
      </c>
      <c r="AK7" t="str">
        <f t="shared" ca="1" si="7"/>
        <v>{"dy":1,"sl":5}</v>
      </c>
      <c r="AM7" t="s">
        <v>98</v>
      </c>
      <c r="AN7" t="s">
        <v>89</v>
      </c>
      <c r="AO7">
        <v>5</v>
      </c>
      <c r="AP7">
        <v>8</v>
      </c>
      <c r="AQ7">
        <f t="shared" ca="1" si="8"/>
        <v>2</v>
      </c>
      <c r="AR7">
        <f t="shared" si="9"/>
        <v>3</v>
      </c>
      <c r="AS7">
        <f t="shared" ca="1" si="10"/>
        <v>0</v>
      </c>
      <c r="AW7">
        <v>1.2</v>
      </c>
      <c r="BD7">
        <v>3</v>
      </c>
      <c r="BE7">
        <v>4</v>
      </c>
      <c r="BF7">
        <f t="shared" si="11"/>
        <v>0.8</v>
      </c>
      <c r="BG7">
        <f t="shared" si="19"/>
        <v>3</v>
      </c>
      <c r="BH7" t="s">
        <v>162</v>
      </c>
      <c r="BJ7">
        <f ca="1">IF(VLOOKUP($BM7,[1]EquipTable!$1:$1048576,MATCH("업데이트순번",[1]EquipTable!$1:$1,0),0)&lt;=$BK$1,1,0)
*IF(MID(BM7,7,1)="4",0.1,1)</f>
        <v>1</v>
      </c>
      <c r="BK7">
        <f t="shared" ca="1" si="15"/>
        <v>1.3550135501355014E-2</v>
      </c>
      <c r="BL7">
        <f t="shared" ca="1" si="16"/>
        <v>6.7750677506775075E-2</v>
      </c>
      <c r="BM7" t="str">
        <f ca="1">OFFSET([1]EquipTable!$A$1,ROW()-1,0)</f>
        <v>Equip0202</v>
      </c>
      <c r="BO7">
        <f ca="1">IF(VLOOKUP($BR7,[2]ActorTable!$1:$1048576,MATCH("업데이트순번",[2]ActorTable!$1:$1,0),0)&lt;=$BP$1,1,0)
*IF(MID(BR7,7,1)="2",0.1,1)</f>
        <v>0</v>
      </c>
      <c r="BP7">
        <f t="shared" ca="1" si="17"/>
        <v>0</v>
      </c>
      <c r="BQ7">
        <f t="shared" ca="1" si="18"/>
        <v>0.15708812260536395</v>
      </c>
      <c r="BR7" t="str">
        <f ca="1">OFFSET([2]ActorTable!$A$1,ROW()-1,0)</f>
        <v>Actor9906</v>
      </c>
      <c r="BS7" t="str">
        <f ca="1">VLOOKUP($BR7,[2]ActorTable!$1:$1048576,MATCH("이름참고",[2]ActorTable!$1:$1,0),0)</f>
        <v>스트링없음</v>
      </c>
    </row>
    <row r="8" spans="1:73">
      <c r="A8">
        <v>1</v>
      </c>
      <c r="B8">
        <v>6</v>
      </c>
      <c r="C8">
        <f t="shared" si="0"/>
        <v>0</v>
      </c>
      <c r="D8">
        <f t="shared" ca="1" si="12"/>
        <v>0.52195162469855971</v>
      </c>
      <c r="E8">
        <f t="shared" ca="1" si="12"/>
        <v>0.64105735183817747</v>
      </c>
      <c r="F8">
        <f t="shared" ca="1" si="1"/>
        <v>0.28518040319688109</v>
      </c>
      <c r="G8">
        <f t="shared" ca="1" si="1"/>
        <v>0.80635605418114342</v>
      </c>
      <c r="H8">
        <f t="shared" ca="1" si="1"/>
        <v>0.12583974033776546</v>
      </c>
      <c r="I8">
        <f t="shared" ca="1" si="1"/>
        <v>0.66637640178591062</v>
      </c>
      <c r="L8" t="str">
        <f t="shared" ca="1" si="2"/>
        <v>삭제</v>
      </c>
      <c r="M8" t="str">
        <f t="shared" ca="1" si="3"/>
        <v>삭제</v>
      </c>
      <c r="N8" t="str">
        <f t="shared" ca="1" si="4"/>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
IF($L8="안 지정 캐릭터 영웅등급",
  IF(AND(OR($B8=7,$B8=8),$L8=OFFSET($L8,-1,0)),OFFSET(P8,-1,0),
    VLOOKUP($L8,$AM:$AZ,MATCH($AY$1,$AM$1:$AZ$1,0),0)+INT($H8*(VLOOKUP($L8,$AM:$AZ,MATCH($AZ$1,$AM$1:$AZ$1,0),0)-VLOOKUP($L8,$AM:$AZ,MATCH($AY$1,$AM$1:$AZ$1,0),0)))),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
    ROUNDDOWN(VLOOKUP($M8,[1]EquipTable!$1:$1048576,MATCH("표준 GO pr Min",[1]EquipTable!$1:$1,0),0)+INT($I8*(VLOOKUP($M8,[1]EquipTable!$1:$1048576,MATCH("표준 GO pr Max",[1]EquipTable!$1:$1,0),0)-VLOOKUP($M8,[1]EquipTable!$1:$1048576,MATCH("표준 GO pr Min",[1]EquipTable!$1:$1,0),0))),-2)),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
IF($L8="안 지정 캐릭터 영웅등급",
  IF(AND(OR($B8=7,$B8=8),$L8=OFFSET($L8,-1,0)),OFFSET(Q8,-1,0),
    VLOOKUP($L8,$AM:$AZ,MATCH($AW$1,$AM$1:$AZ$1,0),0)+INT($I8*(VLOOKUP($L8,$AM:$AZ,MATCH($AX$1,$AM$1:$AZ$1,0),0)-VLOOKUP($L8,$AM:$AZ,MATCH($AW$1,$AM$1:$AZ$1,0),0)))),
IF($L8="지정 캐릭터 PP",
  IF(AND(OR($B8=7,$B8=8),$L8=OFFSET($L8,-1,0)),OFFSET(Q8,-1,0),
    INT($N8*(VLOOKUP($L8,$AM:$AZ,MATCH($AX$1,$AM$1:$AZ$1,0),0)+$I8*(VLOOKUP($L8,$AM:$AZ,MATCH($AY$1,$AM$1:$AZ$1,0),0)-VLOOKUP($L8,$AM:$AZ,MATCH($AX$1,$AM$1:$AZ$1,0),0))))),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5"/>
        <v/>
      </c>
      <c r="AG8" t="str">
        <f t="shared" si="6"/>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2101","cn":1,"pt":"GO","pr":13400},{"dy":1,"sl":1,"tp":"fe","vl":"Equip3201","cn":1,"pt":"DI","pr":6},{"dy":1,"sl":2,"tp":"uph","vl":"49032","cn":19,"pt":"GO","pr":1900},{"dy":1,"sl":3,"tp":"uph","vl":"46564","cn":19,"pt":"GO","pr":1900},{"dy":1,"sl":4,"tp":"upn","vl":"13577","cn":16,"pt":"GO","pr":1600},{"dy":1,"sl":5},{"dy":1,"sl":6}</v>
      </c>
      <c r="AK8" t="str">
        <f t="shared" ca="1" si="7"/>
        <v>{"dy":1,"sl":6}</v>
      </c>
      <c r="AM8" t="s">
        <v>99</v>
      </c>
      <c r="AN8" t="s">
        <v>90</v>
      </c>
      <c r="AO8">
        <v>5</v>
      </c>
      <c r="AP8">
        <v>8</v>
      </c>
      <c r="AQ8">
        <f t="shared" ca="1" si="8"/>
        <v>0</v>
      </c>
      <c r="AR8">
        <f t="shared" si="9"/>
        <v>0</v>
      </c>
      <c r="AS8">
        <f t="shared" ca="1" si="10"/>
        <v>0</v>
      </c>
      <c r="AW8">
        <v>1.5</v>
      </c>
      <c r="BD8">
        <v>3</v>
      </c>
      <c r="BE8">
        <v>1</v>
      </c>
      <c r="BF8">
        <f t="shared" si="11"/>
        <v>0.2</v>
      </c>
      <c r="BG8">
        <f t="shared" si="19"/>
        <v>3.8</v>
      </c>
      <c r="BH8" t="s">
        <v>163</v>
      </c>
      <c r="BJ8">
        <f ca="1">IF(VLOOKUP($BM8,[1]EquipTable!$1:$1048576,MATCH("업데이트순번",[1]EquipTable!$1:$1,0),0)&lt;=$BK$1,1,0)
*IF(MID(BM8,7,1)="4",0.1,1)</f>
        <v>1</v>
      </c>
      <c r="BK8">
        <f t="shared" ca="1" si="15"/>
        <v>1.3550135501355014E-2</v>
      </c>
      <c r="BL8">
        <f t="shared" ca="1" si="16"/>
        <v>8.1300813008130093E-2</v>
      </c>
      <c r="BM8" t="str">
        <f ca="1">OFFSET([1]EquipTable!$A$1,ROW()-1,0)</f>
        <v>Equip0301</v>
      </c>
      <c r="BO8">
        <f ca="1">IF(VLOOKUP($BR8,[2]ActorTable!$1:$1048576,MATCH("업데이트순번",[2]ActorTable!$1:$1,0),0)&lt;=$BP$1,1,0)
*IF(MID(BR8,7,1)="2",0.1,1)</f>
        <v>1</v>
      </c>
      <c r="BP8">
        <f t="shared" ca="1" si="17"/>
        <v>3.8314176245210718E-2</v>
      </c>
      <c r="BQ8">
        <f t="shared" ca="1" si="18"/>
        <v>0.15708812260536395</v>
      </c>
      <c r="BR8" t="str">
        <f ca="1">OFFSET([2]ActorTable!$A$1,ROW()-1,0)</f>
        <v>Actor0007</v>
      </c>
      <c r="BS8" t="str">
        <f ca="1">VLOOKUP($BR8,[2]ActorTable!$1:$1048576,MATCH("이름참고",[2]ActorTable!$1:$1,0),0)</f>
        <v>어스메이지</v>
      </c>
    </row>
    <row r="9" spans="1:73">
      <c r="A9">
        <v>2</v>
      </c>
      <c r="B9">
        <v>0</v>
      </c>
      <c r="C9">
        <f t="shared" si="0"/>
        <v>0</v>
      </c>
      <c r="D9">
        <f t="shared" ca="1" si="12"/>
        <v>0.62269481704790597</v>
      </c>
      <c r="E9">
        <f t="shared" ca="1" si="12"/>
        <v>0.69731505768947244</v>
      </c>
      <c r="F9">
        <f t="shared" ca="1" si="1"/>
        <v>0.11920213067280794</v>
      </c>
      <c r="G9">
        <f t="shared" ca="1" si="1"/>
        <v>0.42133802324805725</v>
      </c>
      <c r="H9">
        <f t="shared" ca="1" si="1"/>
        <v>0.69799264554601992</v>
      </c>
      <c r="I9">
        <f t="shared" ca="1" si="1"/>
        <v>0.50914667304505079</v>
      </c>
      <c r="L9" t="str">
        <f t="shared" ca="1" si="2"/>
        <v>지정 장비</v>
      </c>
      <c r="M9" t="str">
        <f t="shared" ca="1" si="3"/>
        <v>Equip6101</v>
      </c>
      <c r="N9">
        <f t="shared" ca="1" si="4"/>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GO</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
IF($L9="안 지정 캐릭터 영웅등급",
  IF(AND(OR($B9=7,$B9=8),$L9=OFFSET($L9,-1,0)),OFFSET(P9,-1,0),
    VLOOKUP($L9,$AM:$AZ,MATCH($AY$1,$AM$1:$AZ$1,0),0)+INT($H9*(VLOOKUP($L9,$AM:$AZ,MATCH($AZ$1,$AM$1:$AZ$1,0),0)-VLOOKUP($L9,$AM:$AZ,MATCH($AY$1,$AM$1:$AZ$1,0),0)))),
IF($L9="지정 캐릭터 PP",
  IF(AND(OR($B9=7,$B9=8),$L9=OFFSET($L9,-1,0)),OFFSET(P9,-1,0),
    INT($N9*VLOOKUP($L9,$AM:$AZ,MATCH($AW$1,$AM$1:$AZ$1,0),0))),
"그외없음")))))))</f>
        <v>삭제</v>
      </c>
      <c r="Q9">
        <f ca="1">IF($L9="삭제","삭제",
IF($L9="지정 장비",
  IF($O9="DI",
    VLOOKUP($M9,[1]EquipTable!$1:$1048576,MATCH("표준 DI pr Min",[1]EquipTable!$1:$1,0),0)+INT($I9*(VLOOKUP($M9,[1]EquipTable!$1:$1048576,MATCH("표준 DI pr Max",[1]EquipTable!$1:$1,0),0)-VLOOKUP($M9,[1]EquipTable!$1:$1048576,MATCH("표준 DI pr Min",[1]EquipTable!$1:$1,0),0))),
    ROUNDDOWN(VLOOKUP($M9,[1]EquipTable!$1:$1048576,MATCH("표준 GO pr Min",[1]EquipTable!$1:$1,0),0)+INT($I9*(VLOOKUP($M9,[1]EquipTable!$1:$1048576,MATCH("표준 GO pr Max",[1]EquipTable!$1:$1,0),0)-VLOOKUP($M9,[1]EquipTable!$1:$1048576,MATCH("표준 GO pr Min",[1]EquipTable!$1:$1,0),0))),-2)),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
IF($L9="안 지정 캐릭터 영웅등급",
  IF(AND(OR($B9=7,$B9=8),$L9=OFFSET($L9,-1,0)),OFFSET(Q9,-1,0),
    VLOOKUP($L9,$AM:$AZ,MATCH($AW$1,$AM$1:$AZ$1,0),0)+INT($I9*(VLOOKUP($L9,$AM:$AZ,MATCH($AX$1,$AM$1:$AZ$1,0),0)-VLOOKUP($L9,$AM:$AZ,MATCH($AW$1,$AM$1:$AZ$1,0),0)))),
IF($L9="지정 캐릭터 PP",
  IF(AND(OR($B9=7,$B9=8),$L9=OFFSET($L9,-1,0)),OFFSET(Q9,-1,0),
    INT($N9*(VLOOKUP($L9,$AM:$AZ,MATCH($AX$1,$AM$1:$AZ$1,0),0)+$I9*(VLOOKUP($L9,$AM:$AZ,MATCH($AY$1,$AM$1:$AZ$1,0),0)-VLOOKUP($L9,$AM:$AZ,MATCH($AX$1,$AM$1:$AZ$1,0),0))))),
IF(OR($L9="안 지정 캐릭터 PP 일반등급",$L9="안 지정 캐릭터 PP 영웅등급"),
  IF(AND(OR($B9=7,$B9=8),$L9=OFFSET($L9,-1,0)),OFFSET(Q9,-1,0),
    $N9*VLOOKUP($L9,$AM:$AZ,MATCH($AW$1,$AM$1:$AZ$1,0),0)),
"그외없음")))))))</f>
        <v>13200</v>
      </c>
      <c r="R9" t="str">
        <f ca="1">IF(OR(ISNUMBER(M9),M9="삭제"),"",
IF(LEFT(M9,5)="Equip",
  IF($BK$1&lt;VLOOKUP(M9,[1]EquipTable!$1:$1048576,MATCH("업데이트순번",[1]EquipTable!$1:$1,0),0),"업데이트순번이상",""),
IF(LEFT(M9,5)="Actor",
  IF($BP$1&lt;VLOOKUP(M9,[2]ActorTable!$1:$1048576,MATCH("업데이트순번",[2]ActorTable!$1:$1,0),0),"업데이트순번이상",""),
"그외없음")))</f>
        <v/>
      </c>
      <c r="S9">
        <f t="shared" ca="1" si="13"/>
        <v>0</v>
      </c>
      <c r="T9" t="s">
        <v>93</v>
      </c>
      <c r="U9" t="s">
        <v>202</v>
      </c>
      <c r="V9">
        <v>1</v>
      </c>
      <c r="W9" t="s">
        <v>149</v>
      </c>
      <c r="Y9">
        <v>6</v>
      </c>
      <c r="Z9" t="str">
        <f t="shared" ca="1" si="5"/>
        <v>fe</v>
      </c>
      <c r="AA9" t="s">
        <v>93</v>
      </c>
      <c r="AB9" t="s">
        <v>202</v>
      </c>
      <c r="AC9">
        <v>1</v>
      </c>
      <c r="AD9" t="s">
        <v>149</v>
      </c>
      <c r="AF9">
        <v>6</v>
      </c>
      <c r="AG9" t="str">
        <f t="shared" si="6"/>
        <v/>
      </c>
      <c r="AH9" t="str">
        <f ca="1">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천사의 방패</v>
      </c>
      <c r="AI9">
        <v>1</v>
      </c>
      <c r="AJ9" t="str">
        <f t="shared" ca="1" si="14"/>
        <v>{"dy":1,"sl":0,"tp":"fe","vl":"Equip2101","cn":1,"pt":"GO","pr":13400},{"dy":1,"sl":1,"tp":"fe","vl":"Equip3201","cn":1,"pt":"DI","pr":6},{"dy":1,"sl":2,"tp":"uph","vl":"49032","cn":19,"pt":"GO","pr":1900},{"dy":1,"sl":3,"tp":"uph","vl":"46564","cn":19,"pt":"GO","pr":1900},{"dy":1,"sl":4,"tp":"upn","vl":"13577","cn":16,"pt":"GO","pr":1600},{"dy":1,"sl":5},{"dy":1,"sl":6},{"dy":2,"sl":0,"tp":"fe","vl":"Equip7201","cn":1,"pt":"DI","pr":6}</v>
      </c>
      <c r="AK9" t="str">
        <f t="shared" ca="1" si="7"/>
        <v>{"dy":2,"sl":0,"tp":"fe","vl":"Equip7201","cn":1,"pt":"DI","pr":6}</v>
      </c>
      <c r="AM9" t="s">
        <v>100</v>
      </c>
      <c r="AN9" t="s">
        <v>91</v>
      </c>
      <c r="AO9">
        <v>5</v>
      </c>
      <c r="AP9">
        <v>8</v>
      </c>
      <c r="AQ9">
        <f t="shared" ca="1" si="8"/>
        <v>0</v>
      </c>
      <c r="AR9">
        <f t="shared" si="9"/>
        <v>0</v>
      </c>
      <c r="AS9">
        <f t="shared" ca="1" si="10"/>
        <v>0</v>
      </c>
      <c r="AW9">
        <v>1.9</v>
      </c>
      <c r="BD9">
        <v>4</v>
      </c>
      <c r="BE9">
        <v>1</v>
      </c>
      <c r="BF9">
        <f t="shared" si="11"/>
        <v>1</v>
      </c>
      <c r="BG9">
        <f t="shared" si="19"/>
        <v>4</v>
      </c>
      <c r="BH9" t="s">
        <v>163</v>
      </c>
      <c r="BJ9">
        <f ca="1">IF(VLOOKUP($BM9,[1]EquipTable!$1:$1048576,MATCH("업데이트순번",[1]EquipTable!$1:$1,0),0)&lt;=$BK$1,1,0)
*IF(MID(BM9,7,1)="4",0.1,1)</f>
        <v>1</v>
      </c>
      <c r="BK9">
        <f t="shared" ca="1" si="15"/>
        <v>1.3550135501355014E-2</v>
      </c>
      <c r="BL9">
        <f t="shared" ca="1" si="16"/>
        <v>9.4850948509485111E-2</v>
      </c>
      <c r="BM9" t="str">
        <f ca="1">OFFSET([1]EquipTable!$A$1,ROW()-1,0)</f>
        <v>Equip0302</v>
      </c>
      <c r="BO9">
        <f ca="1">IF(VLOOKUP($BR9,[2]ActorTable!$1:$1048576,MATCH("업데이트순번",[2]ActorTable!$1:$1,0),0)&lt;=$BP$1,1,0)
*IF(MID(BR9,7,1)="2",0.1,1)</f>
        <v>1</v>
      </c>
      <c r="BP9">
        <f t="shared" ca="1" si="17"/>
        <v>3.8314176245210718E-2</v>
      </c>
      <c r="BQ9">
        <f t="shared" ca="1" si="18"/>
        <v>0.19540229885057467</v>
      </c>
      <c r="BR9" t="str">
        <f ca="1">OFFSET([2]ActorTable!$A$1,ROW()-1,0)</f>
        <v>Actor1108</v>
      </c>
      <c r="BS9" t="str">
        <f ca="1">VLOOKUP($BR9,[2]ActorTable!$1:$1048576,MATCH("이름참고",[2]ActorTable!$1:$1,0),0)</f>
        <v>다이나몹</v>
      </c>
    </row>
    <row r="10" spans="1:73">
      <c r="A10">
        <v>2</v>
      </c>
      <c r="B10">
        <v>1</v>
      </c>
      <c r="C10">
        <f t="shared" si="0"/>
        <v>0</v>
      </c>
      <c r="D10">
        <f t="shared" ca="1" si="12"/>
        <v>5.9765210382695111E-3</v>
      </c>
      <c r="E10">
        <f t="shared" ca="1" si="12"/>
        <v>0.24780903979157087</v>
      </c>
      <c r="F10">
        <f t="shared" ca="1" si="1"/>
        <v>0.19280066231555038</v>
      </c>
      <c r="G10">
        <f t="shared" ca="1" si="1"/>
        <v>8.1918472295686828E-2</v>
      </c>
      <c r="H10">
        <f t="shared" ca="1" si="1"/>
        <v>0.27185544775763482</v>
      </c>
      <c r="I10">
        <f t="shared" ca="1" si="1"/>
        <v>0.32851040556490341</v>
      </c>
      <c r="L10" t="str">
        <f t="shared" ca="1" si="2"/>
        <v>지정 장비</v>
      </c>
      <c r="M10" t="str">
        <f t="shared" ca="1" si="3"/>
        <v>Equip2002</v>
      </c>
      <c r="N10">
        <f t="shared" ca="1" si="4"/>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
IF($L10="안 지정 캐릭터 영웅등급",
  IF(AND(OR($B10=7,$B10=8),$L10=OFFSET($L10,-1,0)),OFFSET(P10,-1,0),
    VLOOKUP($L10,$AM:$AZ,MATCH($AY$1,$AM$1:$AZ$1,0),0)+INT($H10*(VLOOKUP($L10,$AM:$AZ,MATCH($AZ$1,$AM$1:$AZ$1,0),0)-VLOOKUP($L10,$AM:$AZ,MATCH($AY$1,$AM$1:$AZ$1,0),0)))),
IF($L10="지정 캐릭터 PP",
  IF(AND(OR($B10=7,$B10=8),$L10=OFFSET($L10,-1,0)),OFFSET(P10,-1,0),
    INT($N10*VLOOKUP($L10,$AM:$AZ,MATCH($AW$1,$AM$1:$AZ$1,0),0))),
"그외없음")))))))</f>
        <v>삭제</v>
      </c>
      <c r="Q10">
        <f ca="1">IF($L10="삭제","삭제",
IF($L10="지정 장비",
  IF($O10="DI",
    VLOOKUP($M10,[1]EquipTable!$1:$1048576,MATCH("표준 DI pr Min",[1]EquipTable!$1:$1,0),0)+INT($I10*(VLOOKUP($M10,[1]EquipTable!$1:$1048576,MATCH("표준 DI pr Max",[1]EquipTable!$1:$1,0),0)-VLOOKUP($M10,[1]EquipTable!$1:$1048576,MATCH("표준 DI pr Min",[1]EquipTable!$1:$1,0),0))),
    ROUNDDOWN(VLOOKUP($M10,[1]EquipTable!$1:$1048576,MATCH("표준 GO pr Min",[1]EquipTable!$1:$1,0),0)+INT($I10*(VLOOKUP($M10,[1]EquipTable!$1:$1048576,MATCH("표준 GO pr Max",[1]EquipTable!$1:$1,0),0)-VLOOKUP($M10,[1]EquipTable!$1:$1048576,MATCH("표준 GO pr Min",[1]EquipTable!$1:$1,0),0))),-2)),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
IF($L10="안 지정 캐릭터 영웅등급",
  IF(AND(OR($B10=7,$B10=8),$L10=OFFSET($L10,-1,0)),OFFSET(Q10,-1,0),
    VLOOKUP($L10,$AM:$AZ,MATCH($AW$1,$AM$1:$AZ$1,0),0)+INT($I10*(VLOOKUP($L10,$AM:$AZ,MATCH($AX$1,$AM$1:$AZ$1,0),0)-VLOOKUP($L10,$AM:$AZ,MATCH($AW$1,$AM$1:$AZ$1,0),0)))),
IF($L10="지정 캐릭터 PP",
  IF(AND(OR($B10=7,$B10=8),$L10=OFFSET($L10,-1,0)),OFFSET(Q10,-1,0),
    INT($N10*(VLOOKUP($L10,$AM:$AZ,MATCH($AX$1,$AM$1:$AZ$1,0),0)+$I10*(VLOOKUP($L10,$AM:$AZ,MATCH($AY$1,$AM$1:$AZ$1,0),0)-VLOOKUP($L10,$AM:$AZ,MATCH($AX$1,$AM$1:$AZ$1,0),0))))),
IF(OR($L10="안 지정 캐릭터 PP 일반등급",$L10="안 지정 캐릭터 PP 영웅등급"),
  IF(AND(OR($B10=7,$B10=8),$L10=OFFSET($L10,-1,0)),OFFSET(Q10,-1,0),
    $N10*VLOOKUP($L10,$AM:$AZ,MATCH($AW$1,$AM$1:$AZ$1,0),0)),
"그외없음")))))))</f>
        <v>4400</v>
      </c>
      <c r="R10" t="str">
        <f ca="1">IF(OR(ISNUMBER(M10),M10="삭제"),"",
IF(LEFT(M10,5)="Equip",
  IF($BK$1&lt;VLOOKUP(M10,[1]EquipTable!$1:$1048576,MATCH("업데이트순번",[1]EquipTable!$1:$1,0),0),"업데이트순번이상",""),
IF(LEFT(M10,5)="Actor",
  IF($BP$1&lt;VLOOKUP(M10,[2]ActorTable!$1:$1048576,MATCH("업데이트순번",[2]ActorTable!$1:$1,0),0),"업데이트순번이상",""),
"그외없음")))</f>
        <v/>
      </c>
      <c r="S10">
        <f t="shared" ca="1" si="13"/>
        <v>0</v>
      </c>
      <c r="T10" t="s">
        <v>93</v>
      </c>
      <c r="U10" t="s">
        <v>199</v>
      </c>
      <c r="V10">
        <v>1</v>
      </c>
      <c r="W10" t="s">
        <v>145</v>
      </c>
      <c r="Y10">
        <v>4400</v>
      </c>
      <c r="Z10" t="str">
        <f t="shared" ca="1" si="5"/>
        <v>fe</v>
      </c>
      <c r="AA10" t="s">
        <v>93</v>
      </c>
      <c r="AB10" t="s">
        <v>199</v>
      </c>
      <c r="AC10">
        <v>1</v>
      </c>
      <c r="AD10" t="s">
        <v>145</v>
      </c>
      <c r="AF10">
        <v>4400</v>
      </c>
      <c r="AG10" t="str">
        <f t="shared" si="6"/>
        <v/>
      </c>
      <c r="AH10" t="str">
        <f ca="1">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루비 장식 아밍 소드</v>
      </c>
      <c r="AI10">
        <v>1</v>
      </c>
      <c r="AJ10" t="str">
        <f t="shared" ca="1" si="14"/>
        <v>{"dy":1,"sl":0,"tp":"fe","vl":"Equip2101","cn":1,"pt":"GO","pr":13400},{"dy":1,"sl":1,"tp":"fe","vl":"Equip3201","cn":1,"pt":"DI","pr":6},{"dy":1,"sl":2,"tp":"uph","vl":"49032","cn":19,"pt":"GO","pr":1900},{"dy":1,"sl":3,"tp":"uph","vl":"46564","cn":19,"pt":"GO","pr":1900},{"dy":1,"sl":4,"tp":"upn","vl":"13577","cn":16,"pt":"GO","pr":1600},{"dy":1,"sl":5},{"dy":1,"sl":6},{"dy":2,"sl":0,"tp":"fe","vl":"Equip7201","cn":1,"pt":"DI","pr":6},{"dy":2,"sl":1,"tp":"fe","vl":"Equip5001","cn":1,"pt":"GO","pr":4400}</v>
      </c>
      <c r="AK10" t="str">
        <f t="shared" ca="1" si="7"/>
        <v>{"dy":2,"sl":1,"tp":"fe","vl":"Equip5001","cn":1,"pt":"GO","pr":4400}</v>
      </c>
      <c r="AM10" t="s">
        <v>101</v>
      </c>
      <c r="AN10" t="s">
        <v>85</v>
      </c>
      <c r="AO10">
        <v>5</v>
      </c>
      <c r="AP10">
        <v>8</v>
      </c>
      <c r="AQ10">
        <f t="shared" ca="1" si="8"/>
        <v>0</v>
      </c>
      <c r="AR10">
        <f t="shared" si="9"/>
        <v>0</v>
      </c>
      <c r="AS10">
        <f t="shared" ca="1" si="10"/>
        <v>0</v>
      </c>
      <c r="AW10">
        <v>230</v>
      </c>
      <c r="AX10">
        <v>250</v>
      </c>
      <c r="AY10">
        <v>620</v>
      </c>
      <c r="AZ10">
        <v>670</v>
      </c>
      <c r="BD10">
        <v>5</v>
      </c>
      <c r="BE10">
        <v>1</v>
      </c>
      <c r="BF10">
        <v>1</v>
      </c>
      <c r="BG10">
        <f t="shared" si="19"/>
        <v>5</v>
      </c>
      <c r="BH10" t="s">
        <v>161</v>
      </c>
      <c r="BJ10">
        <f ca="1">IF(VLOOKUP($BM10,[1]EquipTable!$1:$1048576,MATCH("업데이트순번",[1]EquipTable!$1:$1,0),0)&lt;=$BK$1,1,0)
*IF(MID(BM10,7,1)="4",0.1,1)</f>
        <v>0.1</v>
      </c>
      <c r="BK10">
        <f t="shared" ca="1" si="15"/>
        <v>1.3550135501355016E-3</v>
      </c>
      <c r="BL10">
        <f t="shared" ca="1" si="16"/>
        <v>0.10840108401084013</v>
      </c>
      <c r="BM10" t="str">
        <f ca="1">OFFSET([1]EquipTable!$A$1,ROW()-1,0)</f>
        <v>Equip0401</v>
      </c>
      <c r="BO10">
        <f ca="1">IF(VLOOKUP($BR10,[2]ActorTable!$1:$1048576,MATCH("업데이트순번",[2]ActorTable!$1:$1,0),0)&lt;=$BP$1,1,0)
*IF(MID(BR10,7,1)="2",0.1,1)</f>
        <v>1</v>
      </c>
      <c r="BP10">
        <f t="shared" ca="1" si="17"/>
        <v>3.8314176245210718E-2</v>
      </c>
      <c r="BQ10">
        <f t="shared" ca="1" si="18"/>
        <v>0.23371647509578539</v>
      </c>
      <c r="BR10" t="str">
        <f ca="1">OFFSET([2]ActorTable!$A$1,ROW()-1,0)</f>
        <v>Actor1109</v>
      </c>
      <c r="BS10" t="str">
        <f ca="1">VLOOKUP($BR10,[2]ActorTable!$1:$1048576,MATCH("이름참고",[2]ActorTable!$1:$1,0),0)</f>
        <v>SF워리어</v>
      </c>
    </row>
    <row r="11" spans="1:73">
      <c r="A11">
        <v>2</v>
      </c>
      <c r="B11">
        <v>2</v>
      </c>
      <c r="C11">
        <f t="shared" si="0"/>
        <v>0</v>
      </c>
      <c r="D11">
        <f t="shared" ca="1" si="12"/>
        <v>0.3339782154017672</v>
      </c>
      <c r="E11">
        <f t="shared" ca="1" si="12"/>
        <v>0.20808708320363001</v>
      </c>
      <c r="F11">
        <f t="shared" ca="1" si="1"/>
        <v>0.97587039242891105</v>
      </c>
      <c r="G11">
        <f t="shared" ca="1" si="1"/>
        <v>0.59032108575609554</v>
      </c>
      <c r="H11">
        <f t="shared" ca="1" si="1"/>
        <v>0.66128201722490709</v>
      </c>
      <c r="I11">
        <f t="shared" ca="1" si="1"/>
        <v>0.20689496211263569</v>
      </c>
      <c r="L11" t="str">
        <f t="shared" ca="1" si="2"/>
        <v>안 지정 캐릭터 PP 영웅등급</v>
      </c>
      <c r="M11">
        <f t="shared" ca="1" si="3"/>
        <v>20808</v>
      </c>
      <c r="N11">
        <f t="shared" ca="1" si="4"/>
        <v>17</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
IF($L11="안 지정 캐릭터 영웅등급",
  IF(AND(OR($B11=7,$B11=8),$L11=OFFSET($L11,-1,0)),OFFSET(P11,-1,0),
    VLOOKUP($L11,$AM:$AZ,MATCH($AY$1,$AM$1:$AZ$1,0),0)+INT($H11*(VLOOKUP($L11,$AM:$AZ,MATCH($AZ$1,$AM$1:$AZ$1,0),0)-VLOOKUP($L11,$AM:$AZ,MATCH($AY$1,$AM$1:$AZ$1,0),0)))),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
    ROUNDDOWN(VLOOKUP($M11,[1]EquipTable!$1:$1048576,MATCH("표준 GO pr Min",[1]EquipTable!$1:$1,0),0)+INT($I11*(VLOOKUP($M11,[1]EquipTable!$1:$1048576,MATCH("표준 GO pr Max",[1]EquipTable!$1:$1,0),0)-VLOOKUP($M11,[1]EquipTable!$1:$1048576,MATCH("표준 GO pr Min",[1]EquipTable!$1:$1,0),0))),-2)),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
IF($L11="안 지정 캐릭터 영웅등급",
  IF(AND(OR($B11=7,$B11=8),$L11=OFFSET($L11,-1,0)),OFFSET(Q11,-1,0),
    VLOOKUP($L11,$AM:$AZ,MATCH($AW$1,$AM$1:$AZ$1,0),0)+INT($I11*(VLOOKUP($L11,$AM:$AZ,MATCH($AX$1,$AM$1:$AZ$1,0),0)-VLOOKUP($L11,$AM:$AZ,MATCH($AW$1,$AM$1:$AZ$1,0),0)))),
IF($L11="지정 캐릭터 PP",
  IF(AND(OR($B11=7,$B11=8),$L11=OFFSET($L11,-1,0)),OFFSET(Q11,-1,0),
    INT($N11*(VLOOKUP($L11,$AM:$AZ,MATCH($AX$1,$AM$1:$AZ$1,0),0)+$I11*(VLOOKUP($L11,$AM:$AZ,MATCH($AY$1,$AM$1:$AZ$1,0),0)-VLOOKUP($L11,$AM:$AZ,MATCH($AX$1,$AM$1:$AZ$1,0),0))))),
IF(OR($L11="안 지정 캐릭터 PP 일반등급",$L11="안 지정 캐릭터 PP 영웅등급"),
  IF(AND(OR($B11=7,$B11=8),$L11=OFFSET($L11,-1,0)),OFFSET(Q11,-1,0),
    $N11*VLOOKUP($L11,$AM:$AZ,MATCH($AW$1,$AM$1:$AZ$1,0),0)),
"그외없음")))))))</f>
        <v>1700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102</v>
      </c>
      <c r="U11">
        <v>43176</v>
      </c>
      <c r="V11">
        <v>19</v>
      </c>
      <c r="W11" t="s">
        <v>145</v>
      </c>
      <c r="Y11">
        <v>1900</v>
      </c>
      <c r="Z11" t="str">
        <f t="shared" ca="1" si="5"/>
        <v>uph</v>
      </c>
      <c r="AA11" t="s">
        <v>102</v>
      </c>
      <c r="AB11">
        <v>43176</v>
      </c>
      <c r="AC11">
        <v>19</v>
      </c>
      <c r="AD11" t="s">
        <v>145</v>
      </c>
      <c r="AF11">
        <v>1900</v>
      </c>
      <c r="AG11" t="str">
        <f t="shared" si="6"/>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v>
      </c>
      <c r="AK11" t="str">
        <f t="shared" ca="1" si="7"/>
        <v>{"dy":2,"sl":2,"tp":"uph","vl":"43176","cn":19,"pt":"GO","pr":1900}</v>
      </c>
      <c r="AM11" t="s">
        <v>103</v>
      </c>
      <c r="AN11" t="s">
        <v>87</v>
      </c>
      <c r="AO11">
        <v>0</v>
      </c>
      <c r="AP11">
        <v>8</v>
      </c>
      <c r="AQ11">
        <f t="shared" ca="1" si="8"/>
        <v>35</v>
      </c>
      <c r="AR11">
        <f t="shared" si="9"/>
        <v>40</v>
      </c>
      <c r="AS11">
        <f t="shared" ca="1" si="10"/>
        <v>0</v>
      </c>
      <c r="AU11">
        <v>15</v>
      </c>
      <c r="AV11">
        <v>25</v>
      </c>
      <c r="AW11">
        <v>100</v>
      </c>
      <c r="BD11">
        <v>6</v>
      </c>
      <c r="BE11">
        <v>1</v>
      </c>
      <c r="BF11">
        <v>1</v>
      </c>
      <c r="BG11">
        <f t="shared" si="19"/>
        <v>6</v>
      </c>
      <c r="BH11" t="s">
        <v>161</v>
      </c>
      <c r="BJ11">
        <f ca="1">IF(VLOOKUP($BM11,[1]EquipTable!$1:$1048576,MATCH("업데이트순번",[1]EquipTable!$1:$1,0),0)&lt;=$BK$1,1,0)
*IF(MID(BM11,7,1)="4",0.1,1)</f>
        <v>0.1</v>
      </c>
      <c r="BK11">
        <f t="shared" ca="1" si="15"/>
        <v>1.3550135501355016E-3</v>
      </c>
      <c r="BL11">
        <f t="shared" ca="1" si="16"/>
        <v>0.10975609756097562</v>
      </c>
      <c r="BM11" t="str">
        <f ca="1">OFFSET([1]EquipTable!$A$1,ROW()-1,0)</f>
        <v>Equip0402</v>
      </c>
      <c r="BO11">
        <f ca="1">IF(VLOOKUP($BR11,[2]ActorTable!$1:$1048576,MATCH("업데이트순번",[2]ActorTable!$1:$1,0),0)&lt;=$BP$1,1,0)
*IF(MID(BR11,7,1)="2",0.1,1)</f>
        <v>1</v>
      </c>
      <c r="BP11">
        <f t="shared" ca="1" si="17"/>
        <v>3.8314176245210718E-2</v>
      </c>
      <c r="BQ11">
        <f t="shared" ca="1" si="18"/>
        <v>0.27203065134099613</v>
      </c>
      <c r="BR11" t="str">
        <f ca="1">OFFSET([2]ActorTable!$A$1,ROW()-1,0)</f>
        <v>Actor2010</v>
      </c>
      <c r="BS11" t="str">
        <f ca="1">VLOOKUP($BR11,[2]ActorTable!$1:$1048576,MATCH("이름참고",[2]ActorTable!$1:$1,0),0)</f>
        <v>카오스엘리멘탈</v>
      </c>
    </row>
    <row r="12" spans="1:73">
      <c r="A12">
        <v>2</v>
      </c>
      <c r="B12">
        <v>3</v>
      </c>
      <c r="C12">
        <f t="shared" si="0"/>
        <v>0</v>
      </c>
      <c r="D12">
        <f t="shared" ca="1" si="12"/>
        <v>0.55734638826472727</v>
      </c>
      <c r="E12">
        <f t="shared" ca="1" si="12"/>
        <v>0.16315277119578908</v>
      </c>
      <c r="F12">
        <f t="shared" ca="1" si="1"/>
        <v>0.58191752606076885</v>
      </c>
      <c r="G12">
        <f t="shared" ca="1" si="1"/>
        <v>0.15495828749047558</v>
      </c>
      <c r="H12">
        <f t="shared" ca="1" si="1"/>
        <v>0.97266146649836271</v>
      </c>
      <c r="I12">
        <f t="shared" ca="1" si="1"/>
        <v>8.8732025929152858E-2</v>
      </c>
      <c r="L12" t="str">
        <f t="shared" ca="1" si="2"/>
        <v>안 지정 캐릭터 PP 영웅등급</v>
      </c>
      <c r="M12">
        <f t="shared" ca="1" si="3"/>
        <v>16315</v>
      </c>
      <c r="N12">
        <f t="shared" ca="1" si="4"/>
        <v>16</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
IF($L12="안 지정 캐릭터 영웅등급",
  IF(AND(OR($B12=7,$B12=8),$L12=OFFSET($L12,-1,0)),OFFSET(P12,-1,0),
    VLOOKUP($L12,$AM:$AZ,MATCH($AY$1,$AM$1:$AZ$1,0),0)+INT($H12*(VLOOKUP($L12,$AM:$AZ,MATCH($AZ$1,$AM$1:$AZ$1,0),0)-VLOOKUP($L12,$AM:$AZ,MATCH($AY$1,$AM$1:$AZ$1,0),0)))),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
    ROUNDDOWN(VLOOKUP($M12,[1]EquipTable!$1:$1048576,MATCH("표준 GO pr Min",[1]EquipTable!$1:$1,0),0)+INT($I12*(VLOOKUP($M12,[1]EquipTable!$1:$1048576,MATCH("표준 GO pr Max",[1]EquipTable!$1:$1,0),0)-VLOOKUP($M12,[1]EquipTable!$1:$1048576,MATCH("표준 GO pr Min",[1]EquipTable!$1:$1,0),0))),-2)),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
IF($L12="안 지정 캐릭터 영웅등급",
  IF(AND(OR($B12=7,$B12=8),$L12=OFFSET($L12,-1,0)),OFFSET(Q12,-1,0),
    VLOOKUP($L12,$AM:$AZ,MATCH($AW$1,$AM$1:$AZ$1,0),0)+INT($I12*(VLOOKUP($L12,$AM:$AZ,MATCH($AX$1,$AM$1:$AZ$1,0),0)-VLOOKUP($L12,$AM:$AZ,MATCH($AW$1,$AM$1:$AZ$1,0),0)))),
IF($L12="지정 캐릭터 PP",
  IF(AND(OR($B12=7,$B12=8),$L12=OFFSET($L12,-1,0)),OFFSET(Q12,-1,0),
    INT($N12*(VLOOKUP($L12,$AM:$AZ,MATCH($AX$1,$AM$1:$AZ$1,0),0)+$I12*(VLOOKUP($L12,$AM:$AZ,MATCH($AY$1,$AM$1:$AZ$1,0),0)-VLOOKUP($L12,$AM:$AZ,MATCH($AX$1,$AM$1:$AZ$1,0),0))))),
IF(OR($L12="안 지정 캐릭터 PP 일반등급",$L12="안 지정 캐릭터 PP 영웅등급"),
  IF(AND(OR($B12=7,$B12=8),$L12=OFFSET($L12,-1,0)),OFFSET(Q12,-1,0),
    $N12*VLOOKUP($L12,$AM:$AZ,MATCH($AW$1,$AM$1:$AZ$1,0),0)),
"그외없음")))))))</f>
        <v>1600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102</v>
      </c>
      <c r="U12">
        <v>37537</v>
      </c>
      <c r="V12">
        <v>18</v>
      </c>
      <c r="W12" t="s">
        <v>145</v>
      </c>
      <c r="Y12">
        <v>1800</v>
      </c>
      <c r="Z12" t="str">
        <f t="shared" ca="1" si="5"/>
        <v>uph</v>
      </c>
      <c r="AA12" t="s">
        <v>102</v>
      </c>
      <c r="AB12">
        <v>37537</v>
      </c>
      <c r="AC12">
        <v>18</v>
      </c>
      <c r="AD12" t="s">
        <v>145</v>
      </c>
      <c r="AF12">
        <v>1800</v>
      </c>
      <c r="AG12" t="str">
        <f t="shared" si="6"/>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v>
      </c>
      <c r="AK12" t="str">
        <f t="shared" ca="1" si="7"/>
        <v>{"dy":2,"sl":3,"tp":"uph","vl":"37537","cn":18,"pt":"GO","pr":1800}</v>
      </c>
      <c r="AM12" t="s">
        <v>102</v>
      </c>
      <c r="AN12" t="s">
        <v>88</v>
      </c>
      <c r="AO12">
        <v>0</v>
      </c>
      <c r="AP12">
        <v>8</v>
      </c>
      <c r="AQ12">
        <f t="shared" ca="1" si="8"/>
        <v>58</v>
      </c>
      <c r="AR12">
        <f t="shared" si="9"/>
        <v>52</v>
      </c>
      <c r="AS12">
        <f t="shared" ca="1" si="10"/>
        <v>0</v>
      </c>
      <c r="AU12">
        <v>15</v>
      </c>
      <c r="AV12">
        <v>25</v>
      </c>
      <c r="AW12">
        <v>100</v>
      </c>
      <c r="BD12">
        <v>7</v>
      </c>
      <c r="BE12">
        <v>1</v>
      </c>
      <c r="BF12">
        <v>1</v>
      </c>
      <c r="BG12">
        <f t="shared" si="19"/>
        <v>7</v>
      </c>
      <c r="BH12" t="s">
        <v>161</v>
      </c>
      <c r="BJ12">
        <f ca="1">IF(VLOOKUP($BM12,[1]EquipTable!$1:$1048576,MATCH("업데이트순번",[1]EquipTable!$1:$1,0),0)&lt;=$BK$1,1,0)
*IF(MID(BM12,7,1)="4",0.1,1)</f>
        <v>0</v>
      </c>
      <c r="BK12">
        <f t="shared" ca="1" si="15"/>
        <v>0</v>
      </c>
      <c r="BL12">
        <f t="shared" ca="1" si="16"/>
        <v>0.11111111111111112</v>
      </c>
      <c r="BM12" t="str">
        <f ca="1">OFFSET([1]EquipTable!$A$1,ROW()-1,0)</f>
        <v>Equip0403</v>
      </c>
      <c r="BO12">
        <f ca="1">IF(VLOOKUP($BR12,[2]ActorTable!$1:$1048576,MATCH("업데이트순번",[2]ActorTable!$1:$1,0),0)&lt;=$BP$1,1,0)
*IF(MID(BR12,7,1)="2",0.1,1)</f>
        <v>1</v>
      </c>
      <c r="BP12">
        <f t="shared" ca="1" si="17"/>
        <v>3.8314176245210718E-2</v>
      </c>
      <c r="BQ12">
        <f t="shared" ca="1" si="18"/>
        <v>0.31034482758620685</v>
      </c>
      <c r="BR12" t="str">
        <f ca="1">OFFSET([2]ActorTable!$A$1,ROW()-1,0)</f>
        <v>Actor2011</v>
      </c>
      <c r="BS12" t="str">
        <f ca="1">VLOOKUP($BR12,[2]ActorTable!$1:$1048576,MATCH("이름참고",[2]ActorTable!$1:$1,0),0)</f>
        <v>슈퍼히어로</v>
      </c>
    </row>
    <row r="13" spans="1:73">
      <c r="A13">
        <v>2</v>
      </c>
      <c r="B13">
        <v>4</v>
      </c>
      <c r="C13">
        <f t="shared" si="0"/>
        <v>0</v>
      </c>
      <c r="D13">
        <f t="shared" ca="1" si="12"/>
        <v>0.12255737241738929</v>
      </c>
      <c r="E13">
        <f t="shared" ca="1" si="12"/>
        <v>0.66750976679348339</v>
      </c>
      <c r="F13">
        <f t="shared" ca="1" si="1"/>
        <v>0.33332339758794527</v>
      </c>
      <c r="G13">
        <f t="shared" ca="1" si="1"/>
        <v>0.59808376944210606</v>
      </c>
      <c r="H13">
        <f t="shared" ca="1" si="1"/>
        <v>8.9764710457066355E-2</v>
      </c>
      <c r="I13">
        <f t="shared" ca="1" si="1"/>
        <v>0.43469083361669458</v>
      </c>
      <c r="L13" t="str">
        <f t="shared" ca="1" si="2"/>
        <v>안 지정 캐릭터 PP 일반등급</v>
      </c>
      <c r="M13">
        <f t="shared" ca="1" si="3"/>
        <v>66750</v>
      </c>
      <c r="N13">
        <f t="shared" ca="1" si="4"/>
        <v>21</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
IF($L13="안 지정 캐릭터 영웅등급",
  IF(AND(OR($B13=7,$B13=8),$L13=OFFSET($L13,-1,0)),OFFSET(P13,-1,0),
    VLOOKUP($L13,$AM:$AZ,MATCH($AY$1,$AM$1:$AZ$1,0),0)+INT($H13*(VLOOKUP($L13,$AM:$AZ,MATCH($AZ$1,$AM$1:$AZ$1,0),0)-VLOOKUP($L13,$AM:$AZ,MATCH($AY$1,$AM$1:$AZ$1,0),0)))),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
    ROUNDDOWN(VLOOKUP($M13,[1]EquipTable!$1:$1048576,MATCH("표준 GO pr Min",[1]EquipTable!$1:$1,0),0)+INT($I13*(VLOOKUP($M13,[1]EquipTable!$1:$1048576,MATCH("표준 GO pr Max",[1]EquipTable!$1:$1,0),0)-VLOOKUP($M13,[1]EquipTable!$1:$1048576,MATCH("표준 GO pr Min",[1]EquipTable!$1:$1,0),0))),-2)),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
IF($L13="안 지정 캐릭터 영웅등급",
  IF(AND(OR($B13=7,$B13=8),$L13=OFFSET($L13,-1,0)),OFFSET(Q13,-1,0),
    VLOOKUP($L13,$AM:$AZ,MATCH($AW$1,$AM$1:$AZ$1,0),0)+INT($I13*(VLOOKUP($L13,$AM:$AZ,MATCH($AX$1,$AM$1:$AZ$1,0),0)-VLOOKUP($L13,$AM:$AZ,MATCH($AW$1,$AM$1:$AZ$1,0),0)))),
IF($L13="지정 캐릭터 PP",
  IF(AND(OR($B13=7,$B13=8),$L13=OFFSET($L13,-1,0)),OFFSET(Q13,-1,0),
    INT($N13*(VLOOKUP($L13,$AM:$AZ,MATCH($AX$1,$AM$1:$AZ$1,0),0)+$I13*(VLOOKUP($L13,$AM:$AZ,MATCH($AY$1,$AM$1:$AZ$1,0),0)-VLOOKUP($L13,$AM:$AZ,MATCH($AX$1,$AM$1:$AZ$1,0),0))))),
IF(OR($L13="안 지정 캐릭터 PP 일반등급",$L13="안 지정 캐릭터 PP 영웅등급"),
  IF(AND(OR($B13=7,$B13=8),$L13=OFFSET($L13,-1,0)),OFFSET(Q13,-1,0),
    $N13*VLOOKUP($L13,$AM:$AZ,MATCH($AW$1,$AM$1:$AZ$1,0),0)),
"그외없음")))))))</f>
        <v>2100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103</v>
      </c>
      <c r="U13">
        <v>44982</v>
      </c>
      <c r="V13">
        <v>19</v>
      </c>
      <c r="W13" t="s">
        <v>145</v>
      </c>
      <c r="Y13">
        <v>1900</v>
      </c>
      <c r="Z13" t="str">
        <f t="shared" ca="1" si="5"/>
        <v>upn</v>
      </c>
      <c r="AA13" t="s">
        <v>103</v>
      </c>
      <c r="AB13">
        <v>44982</v>
      </c>
      <c r="AC13">
        <v>19</v>
      </c>
      <c r="AD13" t="s">
        <v>145</v>
      </c>
      <c r="AF13">
        <v>1900</v>
      </c>
      <c r="AG13" t="str">
        <f t="shared" si="6"/>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v>
      </c>
      <c r="AK13" t="str">
        <f t="shared" ca="1" si="7"/>
        <v>{"dy":2,"sl":4,"tp":"upn","vl":"44982","cn":19,"pt":"GO","pr":1900}</v>
      </c>
      <c r="BD13">
        <v>8</v>
      </c>
      <c r="BE13">
        <v>1</v>
      </c>
      <c r="BF13">
        <v>1</v>
      </c>
      <c r="BG13">
        <f t="shared" si="19"/>
        <v>8</v>
      </c>
      <c r="BH13" t="s">
        <v>161</v>
      </c>
      <c r="BJ13">
        <f ca="1">IF(VLOOKUP($BM13,[1]EquipTable!$1:$1048576,MATCH("업데이트순번",[1]EquipTable!$1:$1,0),0)&lt;=$BK$1,1,0)
*IF(MID(BM13,7,1)="4",0.1,1)</f>
        <v>0</v>
      </c>
      <c r="BK13">
        <f t="shared" ca="1" si="15"/>
        <v>0</v>
      </c>
      <c r="BL13">
        <f t="shared" ca="1" si="16"/>
        <v>0.11111111111111112</v>
      </c>
      <c r="BM13" t="str">
        <f ca="1">OFFSET([1]EquipTable!$A$1,ROW()-1,0)</f>
        <v>Equip0404</v>
      </c>
      <c r="BO13">
        <f ca="1">IF(VLOOKUP($BR13,[2]ActorTable!$1:$1048576,MATCH("업데이트순번",[2]ActorTable!$1:$1,0),0)&lt;=$BP$1,1,0)
*IF(MID(BR13,7,1)="2",0.1,1)</f>
        <v>0.1</v>
      </c>
      <c r="BP13">
        <f t="shared" ca="1" si="17"/>
        <v>3.8314176245210717E-3</v>
      </c>
      <c r="BQ13">
        <f t="shared" ca="1" si="18"/>
        <v>0.34865900383141757</v>
      </c>
      <c r="BR13" t="str">
        <f ca="1">OFFSET([2]ActorTable!$A$1,ROW()-1,0)</f>
        <v>Actor3212</v>
      </c>
      <c r="BS13" t="str">
        <f ca="1">VLOOKUP($BR13,[2]ActorTable!$1:$1048576,MATCH("이름참고",[2]ActorTable!$1:$1,0),0)</f>
        <v>메릴</v>
      </c>
    </row>
    <row r="14" spans="1:73">
      <c r="A14">
        <v>2</v>
      </c>
      <c r="B14">
        <v>5</v>
      </c>
      <c r="C14">
        <f t="shared" si="0"/>
        <v>0</v>
      </c>
      <c r="D14">
        <f t="shared" ca="1" si="12"/>
        <v>0.74303575793537024</v>
      </c>
      <c r="E14">
        <f t="shared" ca="1" si="12"/>
        <v>0.35336476238250636</v>
      </c>
      <c r="F14">
        <f t="shared" ca="1" si="1"/>
        <v>0.76792626367483385</v>
      </c>
      <c r="G14">
        <f t="shared" ca="1" si="1"/>
        <v>0.23828149268994403</v>
      </c>
      <c r="H14">
        <f t="shared" ca="1" si="1"/>
        <v>0.80553490856012588</v>
      </c>
      <c r="I14">
        <f t="shared" ca="1" si="1"/>
        <v>0.47616171651867967</v>
      </c>
      <c r="L14" t="str">
        <f t="shared" ca="1" si="2"/>
        <v>삭제</v>
      </c>
      <c r="M14" t="str">
        <f t="shared" ca="1" si="3"/>
        <v>삭제</v>
      </c>
      <c r="N14" t="str">
        <f t="shared" ca="1" si="4"/>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
IF($L14="안 지정 캐릭터 영웅등급",
  IF(AND(OR($B14=7,$B14=8),$L14=OFFSET($L14,-1,0)),OFFSET(P14,-1,0),
    VLOOKUP($L14,$AM:$AZ,MATCH($AY$1,$AM$1:$AZ$1,0),0)+INT($H14*(VLOOKUP($L14,$AM:$AZ,MATCH($AZ$1,$AM$1:$AZ$1,0),0)-VLOOKUP($L14,$AM:$AZ,MATCH($AY$1,$AM$1:$AZ$1,0),0)))),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
    ROUNDDOWN(VLOOKUP($M14,[1]EquipTable!$1:$1048576,MATCH("표준 GO pr Min",[1]EquipTable!$1:$1,0),0)+INT($I14*(VLOOKUP($M14,[1]EquipTable!$1:$1048576,MATCH("표준 GO pr Max",[1]EquipTable!$1:$1,0),0)-VLOOKUP($M14,[1]EquipTable!$1:$1048576,MATCH("표준 GO pr Min",[1]EquipTable!$1:$1,0),0))),-2)),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
IF($L14="안 지정 캐릭터 영웅등급",
  IF(AND(OR($B14=7,$B14=8),$L14=OFFSET($L14,-1,0)),OFFSET(Q14,-1,0),
    VLOOKUP($L14,$AM:$AZ,MATCH($AW$1,$AM$1:$AZ$1,0),0)+INT($I14*(VLOOKUP($L14,$AM:$AZ,MATCH($AX$1,$AM$1:$AZ$1,0),0)-VLOOKUP($L14,$AM:$AZ,MATCH($AW$1,$AM$1:$AZ$1,0),0)))),
IF($L14="지정 캐릭터 PP",
  IF(AND(OR($B14=7,$B14=8),$L14=OFFSET($L14,-1,0)),OFFSET(Q14,-1,0),
    INT($N14*(VLOOKUP($L14,$AM:$AZ,MATCH($AX$1,$AM$1:$AZ$1,0),0)+$I14*(VLOOKUP($L14,$AM:$AZ,MATCH($AY$1,$AM$1:$AZ$1,0),0)-VLOOKUP($L14,$AM:$AZ,MATCH($AX$1,$AM$1:$AZ$1,0),0))))),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5"/>
        <v/>
      </c>
      <c r="AG14" t="str">
        <f t="shared" si="6"/>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v>
      </c>
      <c r="AK14" t="str">
        <f t="shared" ca="1" si="7"/>
        <v>{"dy":2,"sl":5}</v>
      </c>
      <c r="BJ14">
        <f ca="1">IF(VLOOKUP($BM14,[1]EquipTable!$1:$1048576,MATCH("업데이트순번",[1]EquipTable!$1:$1,0),0)&lt;=$BK$1,1,0)
*IF(MID(BM14,7,1)="4",0.1,1)</f>
        <v>0</v>
      </c>
      <c r="BK14">
        <f t="shared" ca="1" si="15"/>
        <v>0</v>
      </c>
      <c r="BL14">
        <f t="shared" ca="1" si="16"/>
        <v>0.11111111111111112</v>
      </c>
      <c r="BM14" t="str">
        <f ca="1">OFFSET([1]EquipTable!$A$1,ROW()-1,0)</f>
        <v>Equip0405</v>
      </c>
      <c r="BO14">
        <f ca="1">IF(VLOOKUP($BR14,[2]ActorTable!$1:$1048576,MATCH("업데이트순번",[2]ActorTable!$1:$1,0),0)&lt;=$BP$1,1,0)
*IF(MID(BR14,7,1)="2",0.1,1)</f>
        <v>1</v>
      </c>
      <c r="BP14">
        <f t="shared" ca="1" si="17"/>
        <v>3.8314176245210718E-2</v>
      </c>
      <c r="BQ14">
        <f t="shared" ca="1" si="18"/>
        <v>0.35249042145593862</v>
      </c>
      <c r="BR14" t="str">
        <f ca="1">OFFSET([2]ActorTable!$A$1,ROW()-1,0)</f>
        <v>Actor0113</v>
      </c>
      <c r="BS14" t="str">
        <f ca="1">VLOOKUP($BR14,[2]ActorTable!$1:$1048576,MATCH("이름참고",[2]ActorTable!$1:$1,0),0)</f>
        <v>그릭워리어</v>
      </c>
    </row>
    <row r="15" spans="1:73">
      <c r="A15">
        <v>2</v>
      </c>
      <c r="B15">
        <v>6</v>
      </c>
      <c r="C15">
        <f t="shared" si="0"/>
        <v>0</v>
      </c>
      <c r="D15">
        <f t="shared" ca="1" si="12"/>
        <v>0.51037390794774551</v>
      </c>
      <c r="E15">
        <f t="shared" ca="1" si="12"/>
        <v>0.60494548471539777</v>
      </c>
      <c r="F15">
        <f t="shared" ca="1" si="1"/>
        <v>0.18987971286548433</v>
      </c>
      <c r="G15">
        <f t="shared" ca="1" si="1"/>
        <v>1.0190014107213874E-2</v>
      </c>
      <c r="H15">
        <f t="shared" ca="1" si="1"/>
        <v>0.5274901593306569</v>
      </c>
      <c r="I15">
        <f t="shared" ca="1" si="1"/>
        <v>0.52997996758471988</v>
      </c>
      <c r="L15" t="str">
        <f t="shared" ca="1" si="2"/>
        <v>삭제</v>
      </c>
      <c r="M15" t="str">
        <f t="shared" ca="1" si="3"/>
        <v>삭제</v>
      </c>
      <c r="N15" t="str">
        <f t="shared" ca="1" si="4"/>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
IF($L15="안 지정 캐릭터 영웅등급",
  IF(AND(OR($B15=7,$B15=8),$L15=OFFSET($L15,-1,0)),OFFSET(P15,-1,0),
    VLOOKUP($L15,$AM:$AZ,MATCH($AY$1,$AM$1:$AZ$1,0),0)+INT($H15*(VLOOKUP($L15,$AM:$AZ,MATCH($AZ$1,$AM$1:$AZ$1,0),0)-VLOOKUP($L15,$AM:$AZ,MATCH($AY$1,$AM$1:$AZ$1,0),0)))),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
    ROUNDDOWN(VLOOKUP($M15,[1]EquipTable!$1:$1048576,MATCH("표준 GO pr Min",[1]EquipTable!$1:$1,0),0)+INT($I15*(VLOOKUP($M15,[1]EquipTable!$1:$1048576,MATCH("표준 GO pr Max",[1]EquipTable!$1:$1,0),0)-VLOOKUP($M15,[1]EquipTable!$1:$1048576,MATCH("표준 GO pr Min",[1]EquipTable!$1:$1,0),0))),-2)),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
IF($L15="안 지정 캐릭터 영웅등급",
  IF(AND(OR($B15=7,$B15=8),$L15=OFFSET($L15,-1,0)),OFFSET(Q15,-1,0),
    VLOOKUP($L15,$AM:$AZ,MATCH($AW$1,$AM$1:$AZ$1,0),0)+INT($I15*(VLOOKUP($L15,$AM:$AZ,MATCH($AX$1,$AM$1:$AZ$1,0),0)-VLOOKUP($L15,$AM:$AZ,MATCH($AW$1,$AM$1:$AZ$1,0),0)))),
IF($L15="지정 캐릭터 PP",
  IF(AND(OR($B15=7,$B15=8),$L15=OFFSET($L15,-1,0)),OFFSET(Q15,-1,0),
    INT($N15*(VLOOKUP($L15,$AM:$AZ,MATCH($AX$1,$AM$1:$AZ$1,0),0)+$I15*(VLOOKUP($L15,$AM:$AZ,MATCH($AY$1,$AM$1:$AZ$1,0),0)-VLOOKUP($L15,$AM:$AZ,MATCH($AX$1,$AM$1:$AZ$1,0),0))))),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5"/>
        <v/>
      </c>
      <c r="AG15" t="str">
        <f t="shared" si="6"/>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v>
      </c>
      <c r="AK15" t="str">
        <f t="shared" ca="1" si="7"/>
        <v>{"dy":2,"sl":6}</v>
      </c>
      <c r="BJ15">
        <f ca="1">IF(VLOOKUP($BM15,[1]EquipTable!$1:$1048576,MATCH("업데이트순번",[1]EquipTable!$1:$1,0),0)&lt;=$BK$1,1,0)
*IF(MID(BM15,7,1)="4",0.1,1)</f>
        <v>1</v>
      </c>
      <c r="BK15">
        <f t="shared" ca="1" si="15"/>
        <v>1.3550135501355014E-2</v>
      </c>
      <c r="BL15">
        <f t="shared" ca="1" si="16"/>
        <v>0.11111111111111112</v>
      </c>
      <c r="BM15" t="str">
        <f ca="1">OFFSET([1]EquipTable!$A$1,ROW()-1,0)</f>
        <v>Equip1001</v>
      </c>
      <c r="BO15">
        <f ca="1">IF(VLOOKUP($BR15,[2]ActorTable!$1:$1048576,MATCH("업데이트순번",[2]ActorTable!$1:$1,0),0)&lt;=$BP$1,1,0)
*IF(MID(BR15,7,1)="2",0.1,1)</f>
        <v>1</v>
      </c>
      <c r="BP15">
        <f t="shared" ca="1" si="17"/>
        <v>3.8314176245210718E-2</v>
      </c>
      <c r="BQ15">
        <f t="shared" ca="1" si="18"/>
        <v>0.39080459770114934</v>
      </c>
      <c r="BR15" t="str">
        <f ca="1">OFFSET([2]ActorTable!$A$1,ROW()-1,0)</f>
        <v>Actor3114</v>
      </c>
      <c r="BS15" t="str">
        <f ca="1">VLOOKUP($BR15,[2]ActorTable!$1:$1048576,MATCH("이름참고",[2]ActorTable!$1:$1,0),0)</f>
        <v>아카이</v>
      </c>
    </row>
    <row r="16" spans="1:73">
      <c r="A16">
        <v>3</v>
      </c>
      <c r="B16">
        <v>0</v>
      </c>
      <c r="C16">
        <f t="shared" si="0"/>
        <v>0</v>
      </c>
      <c r="D16">
        <f t="shared" ca="1" si="12"/>
        <v>0.87072661924449624</v>
      </c>
      <c r="E16">
        <f t="shared" ca="1" si="12"/>
        <v>1.3723592357837378E-2</v>
      </c>
      <c r="F16">
        <f t="shared" ca="1" si="1"/>
        <v>0.12250666921572706</v>
      </c>
      <c r="G16">
        <f t="shared" ca="1" si="1"/>
        <v>0.2973269061323498</v>
      </c>
      <c r="H16">
        <f t="shared" ca="1" si="1"/>
        <v>0.50652083239595891</v>
      </c>
      <c r="I16">
        <f t="shared" ca="1" si="1"/>
        <v>0.61967001893765083</v>
      </c>
      <c r="L16" t="str">
        <f t="shared" ca="1" si="2"/>
        <v>지정 장비</v>
      </c>
      <c r="M16" t="str">
        <f t="shared" ca="1" si="3"/>
        <v>Equip0002</v>
      </c>
      <c r="N16">
        <f t="shared" ca="1" si="4"/>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GO</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
IF($L16="안 지정 캐릭터 영웅등급",
  IF(AND(OR($B16=7,$B16=8),$L16=OFFSET($L16,-1,0)),OFFSET(P16,-1,0),
    VLOOKUP($L16,$AM:$AZ,MATCH($AY$1,$AM$1:$AZ$1,0),0)+INT($H16*(VLOOKUP($L16,$AM:$AZ,MATCH($AZ$1,$AM$1:$AZ$1,0),0)-VLOOKUP($L16,$AM:$AZ,MATCH($AY$1,$AM$1:$AZ$1,0),0)))),
IF($L16="지정 캐릭터 PP",
  IF(AND(OR($B16=7,$B16=8),$L16=OFFSET($L16,-1,0)),OFFSET(P16,-1,0),
    INT($N16*VLOOKUP($L16,$AM:$AZ,MATCH($AW$1,$AM$1:$AZ$1,0),0))),
"그외없음")))))))</f>
        <v>삭제</v>
      </c>
      <c r="Q16">
        <f ca="1">IF($L16="삭제","삭제",
IF($L16="지정 장비",
  IF($O16="DI",
    VLOOKUP($M16,[1]EquipTable!$1:$1048576,MATCH("표준 DI pr Min",[1]EquipTable!$1:$1,0),0)+INT($I16*(VLOOKUP($M16,[1]EquipTable!$1:$1048576,MATCH("표준 DI pr Max",[1]EquipTable!$1:$1,0),0)-VLOOKUP($M16,[1]EquipTable!$1:$1048576,MATCH("표준 DI pr Min",[1]EquipTable!$1:$1,0),0))),
    ROUNDDOWN(VLOOKUP($M16,[1]EquipTable!$1:$1048576,MATCH("표준 GO pr Min",[1]EquipTable!$1:$1,0),0)+INT($I16*(VLOOKUP($M16,[1]EquipTable!$1:$1048576,MATCH("표준 GO pr Max",[1]EquipTable!$1:$1,0),0)-VLOOKUP($M16,[1]EquipTable!$1:$1048576,MATCH("표준 GO pr Min",[1]EquipTable!$1:$1,0),0))),-2)),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
IF($L16="안 지정 캐릭터 영웅등급",
  IF(AND(OR($B16=7,$B16=8),$L16=OFFSET($L16,-1,0)),OFFSET(Q16,-1,0),
    VLOOKUP($L16,$AM:$AZ,MATCH($AW$1,$AM$1:$AZ$1,0),0)+INT($I16*(VLOOKUP($L16,$AM:$AZ,MATCH($AX$1,$AM$1:$AZ$1,0),0)-VLOOKUP($L16,$AM:$AZ,MATCH($AW$1,$AM$1:$AZ$1,0),0)))),
IF($L16="지정 캐릭터 PP",
  IF(AND(OR($B16=7,$B16=8),$L16=OFFSET($L16,-1,0)),OFFSET(Q16,-1,0),
    INT($N16*(VLOOKUP($L16,$AM:$AZ,MATCH($AX$1,$AM$1:$AZ$1,0),0)+$I16*(VLOOKUP($L16,$AM:$AZ,MATCH($AY$1,$AM$1:$AZ$1,0),0)-VLOOKUP($L16,$AM:$AZ,MATCH($AX$1,$AM$1:$AZ$1,0),0))))),
IF(OR($L16="안 지정 캐릭터 PP 일반등급",$L16="안 지정 캐릭터 PP 영웅등급"),
  IF(AND(OR($B16=7,$B16=8),$L16=OFFSET($L16,-1,0)),OFFSET(Q16,-1,0),
    $N16*VLOOKUP($L16,$AM:$AZ,MATCH($AW$1,$AM$1:$AZ$1,0),0)),
"그외없음")))))))</f>
        <v>4700</v>
      </c>
      <c r="R16" t="str">
        <f ca="1">IF(OR(ISNUMBER(M16),M16="삭제"),"",
IF(LEFT(M16,5)="Equip",
  IF($BK$1&lt;VLOOKUP(M16,[1]EquipTable!$1:$1048576,MATCH("업데이트순번",[1]EquipTable!$1:$1,0),0),"업데이트순번이상",""),
IF(LEFT(M16,5)="Actor",
  IF($BP$1&lt;VLOOKUP(M16,[2]ActorTable!$1:$1048576,MATCH("업데이트순번",[2]ActorTable!$1:$1,0),0),"업데이트순번이상",""),
"그외없음")))</f>
        <v/>
      </c>
      <c r="S16">
        <f t="shared" ca="1" si="13"/>
        <v>0</v>
      </c>
      <c r="T16" t="s">
        <v>93</v>
      </c>
      <c r="U16" t="s">
        <v>202</v>
      </c>
      <c r="V16">
        <v>1</v>
      </c>
      <c r="W16" t="s">
        <v>149</v>
      </c>
      <c r="Y16">
        <v>6</v>
      </c>
      <c r="Z16" t="str">
        <f t="shared" ca="1" si="5"/>
        <v>fe</v>
      </c>
      <c r="AA16" t="s">
        <v>93</v>
      </c>
      <c r="AB16" t="s">
        <v>202</v>
      </c>
      <c r="AC16">
        <v>1</v>
      </c>
      <c r="AD16" t="s">
        <v>149</v>
      </c>
      <c r="AF16">
        <v>6</v>
      </c>
      <c r="AG16" t="str">
        <f t="shared" si="6"/>
        <v/>
      </c>
      <c r="AH16" t="str">
        <f ca="1">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천사의 방패</v>
      </c>
      <c r="AI16">
        <v>1</v>
      </c>
      <c r="AJ1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v>
      </c>
      <c r="AK16" t="str">
        <f t="shared" ca="1" si="7"/>
        <v>{"dy":3,"sl":0,"tp":"fe","vl":"Equip7201","cn":1,"pt":"DI","pr":6}</v>
      </c>
      <c r="BJ16">
        <f ca="1">IF(VLOOKUP($BM16,[1]EquipTable!$1:$1048576,MATCH("업데이트순번",[1]EquipTable!$1:$1,0),0)&lt;=$BK$1,1,0)
*IF(MID(BM16,7,1)="4",0.1,1)</f>
        <v>1</v>
      </c>
      <c r="BK16">
        <f t="shared" ca="1" si="15"/>
        <v>1.3550135501355014E-2</v>
      </c>
      <c r="BL16">
        <f t="shared" ca="1" si="16"/>
        <v>0.12466124661246614</v>
      </c>
      <c r="BM16" t="str">
        <f ca="1">OFFSET([1]EquipTable!$A$1,ROW()-1,0)</f>
        <v>Equip1002</v>
      </c>
      <c r="BO16">
        <f ca="1">IF(VLOOKUP($BR16,[2]ActorTable!$1:$1048576,MATCH("업데이트순번",[2]ActorTable!$1:$1,0),0)&lt;=$BP$1,1,0)
*IF(MID(BR16,7,1)="2",0.1,1)</f>
        <v>1</v>
      </c>
      <c r="BP16">
        <f t="shared" ca="1" si="17"/>
        <v>3.8314176245210718E-2</v>
      </c>
      <c r="BQ16">
        <f t="shared" ca="1" si="18"/>
        <v>0.42911877394636005</v>
      </c>
      <c r="BR16" t="str">
        <f ca="1">OFFSET([2]ActorTable!$A$1,ROW()-1,0)</f>
        <v>Actor2015</v>
      </c>
      <c r="BS16" t="str">
        <f ca="1">VLOOKUP($BR16,[2]ActorTable!$1:$1048576,MATCH("이름참고",[2]ActorTable!$1:$1,0),0)</f>
        <v>유카</v>
      </c>
    </row>
    <row r="17" spans="1:71">
      <c r="A17">
        <v>3</v>
      </c>
      <c r="B17">
        <v>1</v>
      </c>
      <c r="C17">
        <f t="shared" si="0"/>
        <v>0</v>
      </c>
      <c r="D17">
        <f t="shared" ca="1" si="12"/>
        <v>0.87040682813930592</v>
      </c>
      <c r="E17">
        <f t="shared" ca="1" si="12"/>
        <v>9.0336785856191204E-2</v>
      </c>
      <c r="F17">
        <f t="shared" ca="1" si="1"/>
        <v>0.74355271614751162</v>
      </c>
      <c r="G17">
        <f t="shared" ca="1" si="1"/>
        <v>0.40347927726569377</v>
      </c>
      <c r="H17">
        <f t="shared" ca="1" si="1"/>
        <v>0.12520514913949976</v>
      </c>
      <c r="I17">
        <f t="shared" ca="1" si="1"/>
        <v>0.19938636169291968</v>
      </c>
      <c r="L17" t="str">
        <f t="shared" ca="1" si="2"/>
        <v>지정 장비</v>
      </c>
      <c r="M17" t="str">
        <f t="shared" ca="1" si="3"/>
        <v>Equip0301</v>
      </c>
      <c r="N17">
        <f t="shared" ca="1" si="4"/>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DI</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
IF($L17="안 지정 캐릭터 영웅등급",
  IF(AND(OR($B17=7,$B17=8),$L17=OFFSET($L17,-1,0)),OFFSET(P17,-1,0),
    VLOOKUP($L17,$AM:$AZ,MATCH($AY$1,$AM$1:$AZ$1,0),0)+INT($H17*(VLOOKUP($L17,$AM:$AZ,MATCH($AZ$1,$AM$1:$AZ$1,0),0)-VLOOKUP($L17,$AM:$AZ,MATCH($AY$1,$AM$1:$AZ$1,0),0)))),
IF($L17="지정 캐릭터 PP",
  IF(AND(OR($B17=7,$B17=8),$L17=OFFSET($L17,-1,0)),OFFSET(P17,-1,0),
    INT($N17*VLOOKUP($L17,$AM:$AZ,MATCH($AW$1,$AM$1:$AZ$1,0),0))),
"그외없음")))))))</f>
        <v>삭제</v>
      </c>
      <c r="Q17">
        <f ca="1">IF($L17="삭제","삭제",
IF($L17="지정 장비",
  IF($O17="DI",
    VLOOKUP($M17,[1]EquipTable!$1:$1048576,MATCH("표준 DI pr Min",[1]EquipTable!$1:$1,0),0)+INT($I17*(VLOOKUP($M17,[1]EquipTable!$1:$1048576,MATCH("표준 DI pr Max",[1]EquipTable!$1:$1,0),0)-VLOOKUP($M17,[1]EquipTable!$1:$1048576,MATCH("표준 DI pr Min",[1]EquipTable!$1:$1,0),0))),
    ROUNDDOWN(VLOOKUP($M17,[1]EquipTable!$1:$1048576,MATCH("표준 GO pr Min",[1]EquipTable!$1:$1,0),0)+INT($I17*(VLOOKUP($M17,[1]EquipTable!$1:$1048576,MATCH("표준 GO pr Max",[1]EquipTable!$1:$1,0),0)-VLOOKUP($M17,[1]EquipTable!$1:$1048576,MATCH("표준 GO pr Min",[1]EquipTable!$1:$1,0),0))),-2)),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
IF($L17="안 지정 캐릭터 영웅등급",
  IF(AND(OR($B17=7,$B17=8),$L17=OFFSET($L17,-1,0)),OFFSET(Q17,-1,0),
    VLOOKUP($L17,$AM:$AZ,MATCH($AW$1,$AM$1:$AZ$1,0),0)+INT($I17*(VLOOKUP($L17,$AM:$AZ,MATCH($AX$1,$AM$1:$AZ$1,0),0)-VLOOKUP($L17,$AM:$AZ,MATCH($AW$1,$AM$1:$AZ$1,0),0)))),
IF($L17="지정 캐릭터 PP",
  IF(AND(OR($B17=7,$B17=8),$L17=OFFSET($L17,-1,0)),OFFSET(Q17,-1,0),
    INT($N17*(VLOOKUP($L17,$AM:$AZ,MATCH($AX$1,$AM$1:$AZ$1,0),0)+$I17*(VLOOKUP($L17,$AM:$AZ,MATCH($AY$1,$AM$1:$AZ$1,0),0)-VLOOKUP($L17,$AM:$AZ,MATCH($AX$1,$AM$1:$AZ$1,0),0))))),
IF(OR($L17="안 지정 캐릭터 PP 일반등급",$L17="안 지정 캐릭터 PP 영웅등급"),
  IF(AND(OR($B17=7,$B17=8),$L17=OFFSET($L17,-1,0)),OFFSET(Q17,-1,0),
    $N17*VLOOKUP($L17,$AM:$AZ,MATCH($AW$1,$AM$1:$AZ$1,0),0)),
"그외없음")))))))</f>
        <v>15</v>
      </c>
      <c r="R17" t="str">
        <f ca="1">IF(OR(ISNUMBER(M17),M17="삭제"),"",
IF(LEFT(M17,5)="Equip",
  IF($BK$1&lt;VLOOKUP(M17,[1]EquipTable!$1:$1048576,MATCH("업데이트순번",[1]EquipTable!$1:$1,0),0),"업데이트순번이상",""),
IF(LEFT(M17,5)="Actor",
  IF($BP$1&lt;VLOOKUP(M17,[2]ActorTable!$1:$1048576,MATCH("업데이트순번",[2]ActorTable!$1:$1,0),0),"업데이트순번이상",""),
"그외없음")))</f>
        <v/>
      </c>
      <c r="S17">
        <f t="shared" ca="1" si="13"/>
        <v>0</v>
      </c>
      <c r="T17" t="s">
        <v>93</v>
      </c>
      <c r="U17" t="s">
        <v>131</v>
      </c>
      <c r="V17">
        <v>1</v>
      </c>
      <c r="W17" t="s">
        <v>145</v>
      </c>
      <c r="Y17">
        <v>14600</v>
      </c>
      <c r="Z17" t="str">
        <f t="shared" ca="1" si="5"/>
        <v>fe</v>
      </c>
      <c r="AA17" t="s">
        <v>93</v>
      </c>
      <c r="AB17" t="s">
        <v>131</v>
      </c>
      <c r="AC17">
        <v>1</v>
      </c>
      <c r="AD17" t="s">
        <v>145</v>
      </c>
      <c r="AF17">
        <v>14600</v>
      </c>
      <c r="AG17" t="str">
        <f t="shared" si="6"/>
        <v/>
      </c>
      <c r="AH17" t="str">
        <f ca="1">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강철 마울</v>
      </c>
      <c r="AI17">
        <v>1</v>
      </c>
      <c r="AJ1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v>
      </c>
      <c r="AK17" t="str">
        <f t="shared" ca="1" si="7"/>
        <v>{"dy":3,"sl":1,"tp":"fe","vl":"Equip4102","cn":1,"pt":"GO","pr":14600}</v>
      </c>
      <c r="BJ17">
        <f ca="1">IF(VLOOKUP($BM17,[1]EquipTable!$1:$1048576,MATCH("업데이트순번",[1]EquipTable!$1:$1,0),0)&lt;=$BK$1,1,0)
*IF(MID(BM17,7,1)="4",0.1,1)</f>
        <v>1</v>
      </c>
      <c r="BK17">
        <f t="shared" ca="1" si="15"/>
        <v>1.3550135501355014E-2</v>
      </c>
      <c r="BL17">
        <f t="shared" ca="1" si="16"/>
        <v>0.13821138211382114</v>
      </c>
      <c r="BM17" t="str">
        <f ca="1">OFFSET([1]EquipTable!$A$1,ROW()-1,0)</f>
        <v>Equip1101</v>
      </c>
      <c r="BO17">
        <f ca="1">IF(VLOOKUP($BR17,[2]ActorTable!$1:$1048576,MATCH("업데이트순번",[2]ActorTable!$1:$1,0),0)&lt;=$BP$1,1,0)
*IF(MID(BR17,7,1)="2",0.1,1)</f>
        <v>0.1</v>
      </c>
      <c r="BP17">
        <f t="shared" ca="1" si="17"/>
        <v>3.8314176245210717E-3</v>
      </c>
      <c r="BQ17">
        <f t="shared" ca="1" si="18"/>
        <v>0.46743295019157077</v>
      </c>
      <c r="BR17" t="str">
        <f ca="1">OFFSET([2]ActorTable!$A$1,ROW()-1,0)</f>
        <v>Actor1216</v>
      </c>
      <c r="BS17" t="str">
        <f ca="1">VLOOKUP($BR17,[2]ActorTable!$1:$1048576,MATCH("이름참고",[2]ActorTable!$1:$1,0),0)</f>
        <v>스팀펑크로봇</v>
      </c>
    </row>
    <row r="18" spans="1:71">
      <c r="A18">
        <v>3</v>
      </c>
      <c r="B18">
        <v>2</v>
      </c>
      <c r="C18">
        <f t="shared" si="0"/>
        <v>0</v>
      </c>
      <c r="D18">
        <f t="shared" ca="1" si="12"/>
        <v>0.48886981819013764</v>
      </c>
      <c r="E18">
        <f t="shared" ca="1" si="12"/>
        <v>0.60565125393635755</v>
      </c>
      <c r="F18">
        <f t="shared" ca="1" si="1"/>
        <v>0.91628480871223761</v>
      </c>
      <c r="G18">
        <f t="shared" ca="1" si="1"/>
        <v>0.39756279947314344</v>
      </c>
      <c r="H18">
        <f t="shared" ca="1" si="1"/>
        <v>0.31071748333151428</v>
      </c>
      <c r="I18">
        <f t="shared" ca="1" si="1"/>
        <v>0.59374873503335723</v>
      </c>
      <c r="L18" t="str">
        <f t="shared" ca="1" si="2"/>
        <v>안 지정 캐릭터 PP 영웅등급</v>
      </c>
      <c r="M18">
        <f t="shared" ca="1" si="3"/>
        <v>60565</v>
      </c>
      <c r="N18">
        <f t="shared" ca="1" si="4"/>
        <v>21</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
IF($L18="안 지정 캐릭터 영웅등급",
  IF(AND(OR($B18=7,$B18=8),$L18=OFFSET($L18,-1,0)),OFFSET(P18,-1,0),
    VLOOKUP($L18,$AM:$AZ,MATCH($AY$1,$AM$1:$AZ$1,0),0)+INT($H18*(VLOOKUP($L18,$AM:$AZ,MATCH($AZ$1,$AM$1:$AZ$1,0),0)-VLOOKUP($L18,$AM:$AZ,MATCH($AY$1,$AM$1:$AZ$1,0),0)))),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
    ROUNDDOWN(VLOOKUP($M18,[1]EquipTable!$1:$1048576,MATCH("표준 GO pr Min",[1]EquipTable!$1:$1,0),0)+INT($I18*(VLOOKUP($M18,[1]EquipTable!$1:$1048576,MATCH("표준 GO pr Max",[1]EquipTable!$1:$1,0),0)-VLOOKUP($M18,[1]EquipTable!$1:$1048576,MATCH("표준 GO pr Min",[1]EquipTable!$1:$1,0),0))),-2)),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
IF($L18="안 지정 캐릭터 영웅등급",
  IF(AND(OR($B18=7,$B18=8),$L18=OFFSET($L18,-1,0)),OFFSET(Q18,-1,0),
    VLOOKUP($L18,$AM:$AZ,MATCH($AW$1,$AM$1:$AZ$1,0),0)+INT($I18*(VLOOKUP($L18,$AM:$AZ,MATCH($AX$1,$AM$1:$AZ$1,0),0)-VLOOKUP($L18,$AM:$AZ,MATCH($AW$1,$AM$1:$AZ$1,0),0)))),
IF($L18="지정 캐릭터 PP",
  IF(AND(OR($B18=7,$B18=8),$L18=OFFSET($L18,-1,0)),OFFSET(Q18,-1,0),
    INT($N18*(VLOOKUP($L18,$AM:$AZ,MATCH($AX$1,$AM$1:$AZ$1,0),0)+$I18*(VLOOKUP($L18,$AM:$AZ,MATCH($AY$1,$AM$1:$AZ$1,0),0)-VLOOKUP($L18,$AM:$AZ,MATCH($AX$1,$AM$1:$AZ$1,0),0))))),
IF(OR($L18="안 지정 캐릭터 PP 일반등급",$L18="안 지정 캐릭터 PP 영웅등급"),
  IF(AND(OR($B18=7,$B18=8),$L18=OFFSET($L18,-1,0)),OFFSET(Q18,-1,0),
    $N18*VLOOKUP($L18,$AM:$AZ,MATCH($AW$1,$AM$1:$AZ$1,0),0)),
"그외없음")))))))</f>
        <v>2100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102</v>
      </c>
      <c r="U18">
        <v>52483</v>
      </c>
      <c r="V18">
        <v>20</v>
      </c>
      <c r="W18" t="s">
        <v>145</v>
      </c>
      <c r="Y18">
        <v>2000</v>
      </c>
      <c r="Z18" t="str">
        <f t="shared" ca="1" si="5"/>
        <v>uph</v>
      </c>
      <c r="AA18" t="s">
        <v>102</v>
      </c>
      <c r="AB18">
        <v>52483</v>
      </c>
      <c r="AC18">
        <v>20</v>
      </c>
      <c r="AD18" t="s">
        <v>145</v>
      </c>
      <c r="AF18">
        <v>2000</v>
      </c>
      <c r="AG18" t="str">
        <f t="shared" si="6"/>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v>
      </c>
      <c r="AK18" t="str">
        <f t="shared" ca="1" si="7"/>
        <v>{"dy":3,"sl":2,"tp":"uph","vl":"52483","cn":20,"pt":"GO","pr":2000}</v>
      </c>
      <c r="BJ18">
        <f ca="1">IF(VLOOKUP($BM18,[1]EquipTable!$1:$1048576,MATCH("업데이트순번",[1]EquipTable!$1:$1,0),0)&lt;=$BK$1,1,0)
*IF(MID(BM18,7,1)="4",0.1,1)</f>
        <v>1</v>
      </c>
      <c r="BK18">
        <f t="shared" ca="1" si="15"/>
        <v>1.3550135501355014E-2</v>
      </c>
      <c r="BL18">
        <f t="shared" ca="1" si="16"/>
        <v>0.15176151761517614</v>
      </c>
      <c r="BM18" t="str">
        <f ca="1">OFFSET([1]EquipTable!$A$1,ROW()-1,0)</f>
        <v>Equip1102</v>
      </c>
      <c r="BO18">
        <f ca="1">IF(VLOOKUP($BR18,[2]ActorTable!$1:$1048576,MATCH("업데이트순번",[2]ActorTable!$1:$1,0),0)&lt;=$BP$1,1,0)
*IF(MID(BR18,7,1)="2",0.1,1)</f>
        <v>1</v>
      </c>
      <c r="BP18">
        <f t="shared" ca="1" si="17"/>
        <v>3.8314176245210718E-2</v>
      </c>
      <c r="BQ18">
        <f t="shared" ca="1" si="18"/>
        <v>0.47126436781609182</v>
      </c>
      <c r="BR18" t="str">
        <f ca="1">OFFSET([2]ActorTable!$A$1,ROW()-1,0)</f>
        <v>Actor3117</v>
      </c>
      <c r="BS18" t="str">
        <f ca="1">VLOOKUP($BR18,[2]ActorTable!$1:$1048576,MATCH("이름참고",[2]ActorTable!$1:$1,0),0)</f>
        <v>카츄진</v>
      </c>
    </row>
    <row r="19" spans="1:71">
      <c r="A19">
        <v>3</v>
      </c>
      <c r="B19">
        <v>3</v>
      </c>
      <c r="C19">
        <f t="shared" si="0"/>
        <v>0</v>
      </c>
      <c r="D19">
        <f t="shared" ca="1" si="12"/>
        <v>0.4072532877506706</v>
      </c>
      <c r="E19">
        <f t="shared" ca="1" si="12"/>
        <v>0.90636212778386427</v>
      </c>
      <c r="F19">
        <f t="shared" ca="1" si="1"/>
        <v>0.99431133644165237</v>
      </c>
      <c r="G19">
        <f t="shared" ca="1" si="1"/>
        <v>0.25603152958277353</v>
      </c>
      <c r="H19">
        <f t="shared" ca="1" si="1"/>
        <v>0.26843247085955535</v>
      </c>
      <c r="I19">
        <f t="shared" ca="1" si="1"/>
        <v>0.63775700969219051</v>
      </c>
      <c r="L19" t="str">
        <f t="shared" ca="1" si="2"/>
        <v>안 지정 캐릭터 PP 영웅등급</v>
      </c>
      <c r="M19">
        <f t="shared" ca="1" si="3"/>
        <v>90636</v>
      </c>
      <c r="N19">
        <f t="shared" ca="1" si="4"/>
        <v>24</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
IF($L19="안 지정 캐릭터 영웅등급",
  IF(AND(OR($B19=7,$B19=8),$L19=OFFSET($L19,-1,0)),OFFSET(P19,-1,0),
    VLOOKUP($L19,$AM:$AZ,MATCH($AY$1,$AM$1:$AZ$1,0),0)+INT($H19*(VLOOKUP($L19,$AM:$AZ,MATCH($AZ$1,$AM$1:$AZ$1,0),0)-VLOOKUP($L19,$AM:$AZ,MATCH($AY$1,$AM$1:$AZ$1,0),0)))),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
    ROUNDDOWN(VLOOKUP($M19,[1]EquipTable!$1:$1048576,MATCH("표준 GO pr Min",[1]EquipTable!$1:$1,0),0)+INT($I19*(VLOOKUP($M19,[1]EquipTable!$1:$1048576,MATCH("표준 GO pr Max",[1]EquipTable!$1:$1,0),0)-VLOOKUP($M19,[1]EquipTable!$1:$1048576,MATCH("표준 GO pr Min",[1]EquipTable!$1:$1,0),0))),-2)),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
IF($L19="안 지정 캐릭터 영웅등급",
  IF(AND(OR($B19=7,$B19=8),$L19=OFFSET($L19,-1,0)),OFFSET(Q19,-1,0),
    VLOOKUP($L19,$AM:$AZ,MATCH($AW$1,$AM$1:$AZ$1,0),0)+INT($I19*(VLOOKUP($L19,$AM:$AZ,MATCH($AX$1,$AM$1:$AZ$1,0),0)-VLOOKUP($L19,$AM:$AZ,MATCH($AW$1,$AM$1:$AZ$1,0),0)))),
IF($L19="지정 캐릭터 PP",
  IF(AND(OR($B19=7,$B19=8),$L19=OFFSET($L19,-1,0)),OFFSET(Q19,-1,0),
    INT($N19*(VLOOKUP($L19,$AM:$AZ,MATCH($AX$1,$AM$1:$AZ$1,0),0)+$I19*(VLOOKUP($L19,$AM:$AZ,MATCH($AY$1,$AM$1:$AZ$1,0),0)-VLOOKUP($L19,$AM:$AZ,MATCH($AX$1,$AM$1:$AZ$1,0),0))))),
IF(OR($L19="안 지정 캐릭터 PP 일반등급",$L19="안 지정 캐릭터 PP 영웅등급"),
  IF(AND(OR($B19=7,$B19=8),$L19=OFFSET($L19,-1,0)),OFFSET(Q19,-1,0),
    $N19*VLOOKUP($L19,$AM:$AZ,MATCH($AW$1,$AM$1:$AZ$1,0),0)),
"그외없음")))))))</f>
        <v>2400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102</v>
      </c>
      <c r="U19">
        <v>79677</v>
      </c>
      <c r="V19">
        <v>22</v>
      </c>
      <c r="W19" t="s">
        <v>145</v>
      </c>
      <c r="Y19">
        <v>2200</v>
      </c>
      <c r="Z19" t="str">
        <f t="shared" ca="1" si="5"/>
        <v>uph</v>
      </c>
      <c r="AA19" t="s">
        <v>102</v>
      </c>
      <c r="AB19">
        <v>79677</v>
      </c>
      <c r="AC19">
        <v>22</v>
      </c>
      <c r="AD19" t="s">
        <v>145</v>
      </c>
      <c r="AF19">
        <v>2200</v>
      </c>
      <c r="AG19" t="str">
        <f t="shared" si="6"/>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v>
      </c>
      <c r="AK19" t="str">
        <f t="shared" ca="1" si="7"/>
        <v>{"dy":3,"sl":3,"tp":"uph","vl":"79677","cn":22,"pt":"GO","pr":2200}</v>
      </c>
      <c r="BJ19">
        <f ca="1">IF(VLOOKUP($BM19,[1]EquipTable!$1:$1048576,MATCH("업데이트순번",[1]EquipTable!$1:$1,0),0)&lt;=$BK$1,1,0)
*IF(MID(BM19,7,1)="4",0.1,1)</f>
        <v>1</v>
      </c>
      <c r="BK19">
        <f t="shared" ca="1" si="15"/>
        <v>1.3550135501355014E-2</v>
      </c>
      <c r="BL19">
        <f t="shared" ca="1" si="16"/>
        <v>0.16531165311653115</v>
      </c>
      <c r="BM19" t="str">
        <f ca="1">OFFSET([1]EquipTable!$A$1,ROW()-1,0)</f>
        <v>Equip1201</v>
      </c>
      <c r="BO19">
        <f ca="1">IF(VLOOKUP($BR19,[2]ActorTable!$1:$1048576,MATCH("업데이트순번",[2]ActorTable!$1:$1,0),0)&lt;=$BP$1,1,0)
*IF(MID(BR19,7,1)="2",0.1,1)</f>
        <v>0.1</v>
      </c>
      <c r="BP19">
        <f t="shared" ca="1" si="17"/>
        <v>3.8314176245210717E-3</v>
      </c>
      <c r="BQ19">
        <f t="shared" ca="1" si="18"/>
        <v>0.50957854406130254</v>
      </c>
      <c r="BR19" t="str">
        <f ca="1">OFFSET([2]ActorTable!$A$1,ROW()-1,0)</f>
        <v>Actor1218</v>
      </c>
      <c r="BS19" t="str">
        <f ca="1">VLOOKUP($BR19,[2]ActorTable!$1:$1048576,MATCH("이름참고",[2]ActorTable!$1:$1,0),0)</f>
        <v>메디아</v>
      </c>
    </row>
    <row r="20" spans="1:71">
      <c r="A20">
        <v>3</v>
      </c>
      <c r="B20">
        <v>4</v>
      </c>
      <c r="C20">
        <f t="shared" si="0"/>
        <v>0</v>
      </c>
      <c r="D20">
        <f t="shared" ca="1" si="12"/>
        <v>0.87066776438264426</v>
      </c>
      <c r="E20">
        <f t="shared" ca="1" si="12"/>
        <v>0.52649453172669347</v>
      </c>
      <c r="F20">
        <f t="shared" ca="1" si="1"/>
        <v>0.34078204588598071</v>
      </c>
      <c r="G20">
        <f t="shared" ca="1" si="1"/>
        <v>0.4355310250473986</v>
      </c>
      <c r="H20">
        <f t="shared" ca="1" si="1"/>
        <v>0.30216037867349899</v>
      </c>
      <c r="I20">
        <f t="shared" ca="1" si="1"/>
        <v>0.58607000713281887</v>
      </c>
      <c r="L20" t="str">
        <f t="shared" ca="1" si="2"/>
        <v>안 지정 캐릭터 PP 일반등급</v>
      </c>
      <c r="M20">
        <f t="shared" ca="1" si="3"/>
        <v>52649</v>
      </c>
      <c r="N20">
        <f t="shared" ca="1" si="4"/>
        <v>20</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
IF($L20="안 지정 캐릭터 영웅등급",
  IF(AND(OR($B20=7,$B20=8),$L20=OFFSET($L20,-1,0)),OFFSET(P20,-1,0),
    VLOOKUP($L20,$AM:$AZ,MATCH($AY$1,$AM$1:$AZ$1,0),0)+INT($H20*(VLOOKUP($L20,$AM:$AZ,MATCH($AZ$1,$AM$1:$AZ$1,0),0)-VLOOKUP($L20,$AM:$AZ,MATCH($AY$1,$AM$1:$AZ$1,0),0)))),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
    ROUNDDOWN(VLOOKUP($M20,[1]EquipTable!$1:$1048576,MATCH("표준 GO pr Min",[1]EquipTable!$1:$1,0),0)+INT($I20*(VLOOKUP($M20,[1]EquipTable!$1:$1048576,MATCH("표준 GO pr Max",[1]EquipTable!$1:$1,0),0)-VLOOKUP($M20,[1]EquipTable!$1:$1048576,MATCH("표준 GO pr Min",[1]EquipTable!$1:$1,0),0))),-2)),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
IF($L20="안 지정 캐릭터 영웅등급",
  IF(AND(OR($B20=7,$B20=8),$L20=OFFSET($L20,-1,0)),OFFSET(Q20,-1,0),
    VLOOKUP($L20,$AM:$AZ,MATCH($AW$1,$AM$1:$AZ$1,0),0)+INT($I20*(VLOOKUP($L20,$AM:$AZ,MATCH($AX$1,$AM$1:$AZ$1,0),0)-VLOOKUP($L20,$AM:$AZ,MATCH($AW$1,$AM$1:$AZ$1,0),0)))),
IF($L20="지정 캐릭터 PP",
  IF(AND(OR($B20=7,$B20=8),$L20=OFFSET($L20,-1,0)),OFFSET(Q20,-1,0),
    INT($N20*(VLOOKUP($L20,$AM:$AZ,MATCH($AX$1,$AM$1:$AZ$1,0),0)+$I20*(VLOOKUP($L20,$AM:$AZ,MATCH($AY$1,$AM$1:$AZ$1,0),0)-VLOOKUP($L20,$AM:$AZ,MATCH($AX$1,$AM$1:$AZ$1,0),0))))),
IF(OR($L20="안 지정 캐릭터 PP 일반등급",$L20="안 지정 캐릭터 PP 영웅등급"),
  IF(AND(OR($B20=7,$B20=8),$L20=OFFSET($L20,-1,0)),OFFSET(Q20,-1,0),
    $N20*VLOOKUP($L20,$AM:$AZ,MATCH($AW$1,$AM$1:$AZ$1,0),0)),
"그외없음")))))))</f>
        <v>2000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103</v>
      </c>
      <c r="U20">
        <v>3782</v>
      </c>
      <c r="V20">
        <v>15</v>
      </c>
      <c r="W20" t="s">
        <v>145</v>
      </c>
      <c r="Y20">
        <v>1500</v>
      </c>
      <c r="Z20" t="str">
        <f t="shared" ca="1" si="5"/>
        <v>upn</v>
      </c>
      <c r="AA20" t="s">
        <v>103</v>
      </c>
      <c r="AB20">
        <v>3782</v>
      </c>
      <c r="AC20">
        <v>15</v>
      </c>
      <c r="AD20" t="s">
        <v>145</v>
      </c>
      <c r="AF20">
        <v>1500</v>
      </c>
      <c r="AG20" t="str">
        <f t="shared" si="6"/>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v>
      </c>
      <c r="AK20" t="str">
        <f t="shared" ca="1" si="7"/>
        <v>{"dy":3,"sl":4,"tp":"upn","vl":"3782","cn":15,"pt":"GO","pr":1500}</v>
      </c>
      <c r="BJ20">
        <f ca="1">IF(VLOOKUP($BM20,[1]EquipTable!$1:$1048576,MATCH("업데이트순번",[1]EquipTable!$1:$1,0),0)&lt;=$BK$1,1,0)
*IF(MID(BM20,7,1)="4",0.1,1)</f>
        <v>1</v>
      </c>
      <c r="BK20">
        <f t="shared" ca="1" si="15"/>
        <v>1.3550135501355014E-2</v>
      </c>
      <c r="BL20">
        <f t="shared" ca="1" si="16"/>
        <v>0.17886178861788615</v>
      </c>
      <c r="BM20" t="str">
        <f ca="1">OFFSET([1]EquipTable!$A$1,ROW()-1,0)</f>
        <v>Equip1202</v>
      </c>
      <c r="BO20">
        <f ca="1">IF(VLOOKUP($BR20,[2]ActorTable!$1:$1048576,MATCH("업데이트순번",[2]ActorTable!$1:$1,0),0)&lt;=$BP$1,1,0)
*IF(MID(BR20,7,1)="2",0.1,1)</f>
        <v>1</v>
      </c>
      <c r="BP20">
        <f t="shared" ca="1" si="17"/>
        <v>3.8314176245210718E-2</v>
      </c>
      <c r="BQ20">
        <f t="shared" ca="1" si="18"/>
        <v>0.51340996168582365</v>
      </c>
      <c r="BR20" t="str">
        <f ca="1">OFFSET([2]ActorTable!$A$1,ROW()-1,0)</f>
        <v>Actor3019</v>
      </c>
      <c r="BS20" t="str">
        <f ca="1">VLOOKUP($BR20,[2]ActorTable!$1:$1048576,MATCH("이름참고",[2]ActorTable!$1:$1,0),0)</f>
        <v>롤라</v>
      </c>
    </row>
    <row r="21" spans="1:71">
      <c r="A21">
        <v>3</v>
      </c>
      <c r="B21">
        <v>5</v>
      </c>
      <c r="C21">
        <f t="shared" si="0"/>
        <v>0</v>
      </c>
      <c r="D21">
        <f t="shared" ca="1" si="12"/>
        <v>0.33575233943721983</v>
      </c>
      <c r="E21">
        <f t="shared" ca="1" si="12"/>
        <v>0.83988406116731673</v>
      </c>
      <c r="F21">
        <f t="shared" ca="1" si="1"/>
        <v>6.506456191789467E-3</v>
      </c>
      <c r="G21">
        <f t="shared" ca="1" si="1"/>
        <v>0.56201038463612851</v>
      </c>
      <c r="H21">
        <f t="shared" ca="1" si="1"/>
        <v>5.8751564070240181E-2</v>
      </c>
      <c r="I21">
        <f t="shared" ca="1" si="1"/>
        <v>3.4643293582552137E-2</v>
      </c>
      <c r="L21" t="str">
        <f t="shared" ca="1" si="2"/>
        <v>삭제</v>
      </c>
      <c r="M21" t="str">
        <f t="shared" ca="1" si="3"/>
        <v>삭제</v>
      </c>
      <c r="N21" t="str">
        <f t="shared" ca="1" si="4"/>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
IF($L21="안 지정 캐릭터 영웅등급",
  IF(AND(OR($B21=7,$B21=8),$L21=OFFSET($L21,-1,0)),OFFSET(P21,-1,0),
    VLOOKUP($L21,$AM:$AZ,MATCH($AY$1,$AM$1:$AZ$1,0),0)+INT($H21*(VLOOKUP($L21,$AM:$AZ,MATCH($AZ$1,$AM$1:$AZ$1,0),0)-VLOOKUP($L21,$AM:$AZ,MATCH($AY$1,$AM$1:$AZ$1,0),0)))),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
    ROUNDDOWN(VLOOKUP($M21,[1]EquipTable!$1:$1048576,MATCH("표준 GO pr Min",[1]EquipTable!$1:$1,0),0)+INT($I21*(VLOOKUP($M21,[1]EquipTable!$1:$1048576,MATCH("표준 GO pr Max",[1]EquipTable!$1:$1,0),0)-VLOOKUP($M21,[1]EquipTable!$1:$1048576,MATCH("표준 GO pr Min",[1]EquipTable!$1:$1,0),0))),-2)),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
IF($L21="안 지정 캐릭터 영웅등급",
  IF(AND(OR($B21=7,$B21=8),$L21=OFFSET($L21,-1,0)),OFFSET(Q21,-1,0),
    VLOOKUP($L21,$AM:$AZ,MATCH($AW$1,$AM$1:$AZ$1,0),0)+INT($I21*(VLOOKUP($L21,$AM:$AZ,MATCH($AX$1,$AM$1:$AZ$1,0),0)-VLOOKUP($L21,$AM:$AZ,MATCH($AW$1,$AM$1:$AZ$1,0),0)))),
IF($L21="지정 캐릭터 PP",
  IF(AND(OR($B21=7,$B21=8),$L21=OFFSET($L21,-1,0)),OFFSET(Q21,-1,0),
    INT($N21*(VLOOKUP($L21,$AM:$AZ,MATCH($AX$1,$AM$1:$AZ$1,0),0)+$I21*(VLOOKUP($L21,$AM:$AZ,MATCH($AY$1,$AM$1:$AZ$1,0),0)-VLOOKUP($L21,$AM:$AZ,MATCH($AX$1,$AM$1:$AZ$1,0),0))))),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5"/>
        <v/>
      </c>
      <c r="AG21" t="str">
        <f t="shared" si="6"/>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v>
      </c>
      <c r="AK21" t="str">
        <f t="shared" ca="1" si="7"/>
        <v>{"dy":3,"sl":5}</v>
      </c>
      <c r="BJ21">
        <f ca="1">IF(VLOOKUP($BM21,[1]EquipTable!$1:$1048576,MATCH("업데이트순번",[1]EquipTable!$1:$1,0),0)&lt;=$BK$1,1,0)
*IF(MID(BM21,7,1)="4",0.1,1)</f>
        <v>1</v>
      </c>
      <c r="BK21">
        <f t="shared" ca="1" si="15"/>
        <v>1.3550135501355014E-2</v>
      </c>
      <c r="BL21">
        <f t="shared" ca="1" si="16"/>
        <v>0.19241192411924116</v>
      </c>
      <c r="BM21" t="str">
        <f ca="1">OFFSET([1]EquipTable!$A$1,ROW()-1,0)</f>
        <v>Equip1301</v>
      </c>
      <c r="BO21">
        <f ca="1">IF(VLOOKUP($BR21,[2]ActorTable!$1:$1048576,MATCH("업데이트순번",[2]ActorTable!$1:$1,0),0)&lt;=$BP$1,1,0)
*IF(MID(BR21,7,1)="2",0.1,1)</f>
        <v>1</v>
      </c>
      <c r="BP21">
        <f t="shared" ca="1" si="17"/>
        <v>3.8314176245210718E-2</v>
      </c>
      <c r="BQ21">
        <f t="shared" ca="1" si="18"/>
        <v>0.55172413793103436</v>
      </c>
      <c r="BR21" t="str">
        <f ca="1">OFFSET([2]ActorTable!$A$1,ROW()-1,0)</f>
        <v>Actor2120</v>
      </c>
      <c r="BS21" t="str">
        <f ca="1">VLOOKUP($BR21,[2]ActorTable!$1:$1048576,MATCH("이름참고",[2]ActorTable!$1:$1,0),0)</f>
        <v>바위엘리멘탈</v>
      </c>
    </row>
    <row r="22" spans="1:71">
      <c r="A22">
        <v>3</v>
      </c>
      <c r="B22">
        <v>6</v>
      </c>
      <c r="C22">
        <f t="shared" si="0"/>
        <v>0</v>
      </c>
      <c r="D22">
        <f t="shared" ca="1" si="12"/>
        <v>0.32359432212470618</v>
      </c>
      <c r="E22">
        <f t="shared" ca="1" si="12"/>
        <v>0.1398632413316605</v>
      </c>
      <c r="F22">
        <f t="shared" ca="1" si="1"/>
        <v>0.53127025466235656</v>
      </c>
      <c r="G22">
        <f t="shared" ca="1" si="1"/>
        <v>0.52035712429524195</v>
      </c>
      <c r="H22">
        <f t="shared" ca="1" si="1"/>
        <v>0.84870073878065488</v>
      </c>
      <c r="I22">
        <f t="shared" ca="1" si="1"/>
        <v>6.3154296560490319E-3</v>
      </c>
      <c r="L22" t="str">
        <f t="shared" ca="1" si="2"/>
        <v>삭제</v>
      </c>
      <c r="M22" t="str">
        <f t="shared" ca="1" si="3"/>
        <v>삭제</v>
      </c>
      <c r="N22" t="str">
        <f t="shared" ca="1" si="4"/>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
IF($L22="안 지정 캐릭터 영웅등급",
  IF(AND(OR($B22=7,$B22=8),$L22=OFFSET($L22,-1,0)),OFFSET(P22,-1,0),
    VLOOKUP($L22,$AM:$AZ,MATCH($AY$1,$AM$1:$AZ$1,0),0)+INT($H22*(VLOOKUP($L22,$AM:$AZ,MATCH($AZ$1,$AM$1:$AZ$1,0),0)-VLOOKUP($L22,$AM:$AZ,MATCH($AY$1,$AM$1:$AZ$1,0),0)))),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
    ROUNDDOWN(VLOOKUP($M22,[1]EquipTable!$1:$1048576,MATCH("표준 GO pr Min",[1]EquipTable!$1:$1,0),0)+INT($I22*(VLOOKUP($M22,[1]EquipTable!$1:$1048576,MATCH("표준 GO pr Max",[1]EquipTable!$1:$1,0),0)-VLOOKUP($M22,[1]EquipTable!$1:$1048576,MATCH("표준 GO pr Min",[1]EquipTable!$1:$1,0),0))),-2)),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
IF($L22="안 지정 캐릭터 영웅등급",
  IF(AND(OR($B22=7,$B22=8),$L22=OFFSET($L22,-1,0)),OFFSET(Q22,-1,0),
    VLOOKUP($L22,$AM:$AZ,MATCH($AW$1,$AM$1:$AZ$1,0),0)+INT($I22*(VLOOKUP($L22,$AM:$AZ,MATCH($AX$1,$AM$1:$AZ$1,0),0)-VLOOKUP($L22,$AM:$AZ,MATCH($AW$1,$AM$1:$AZ$1,0),0)))),
IF($L22="지정 캐릭터 PP",
  IF(AND(OR($B22=7,$B22=8),$L22=OFFSET($L22,-1,0)),OFFSET(Q22,-1,0),
    INT($N22*(VLOOKUP($L22,$AM:$AZ,MATCH($AX$1,$AM$1:$AZ$1,0),0)+$I22*(VLOOKUP($L22,$AM:$AZ,MATCH($AY$1,$AM$1:$AZ$1,0),0)-VLOOKUP($L22,$AM:$AZ,MATCH($AX$1,$AM$1:$AZ$1,0),0))))),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5"/>
        <v/>
      </c>
      <c r="AG22" t="str">
        <f t="shared" si="6"/>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v>
      </c>
      <c r="AK22" t="str">
        <f t="shared" ca="1" si="7"/>
        <v>{"dy":3,"sl":6}</v>
      </c>
      <c r="BJ22">
        <f ca="1">IF(VLOOKUP($BM22,[1]EquipTable!$1:$1048576,MATCH("업데이트순번",[1]EquipTable!$1:$1,0),0)&lt;=$BK$1,1,0)
*IF(MID(BM22,7,1)="4",0.1,1)</f>
        <v>1</v>
      </c>
      <c r="BK22">
        <f t="shared" ca="1" si="15"/>
        <v>1.3550135501355014E-2</v>
      </c>
      <c r="BL22">
        <f t="shared" ca="1" si="16"/>
        <v>0.20596205962059616</v>
      </c>
      <c r="BM22" t="str">
        <f ca="1">OFFSET([1]EquipTable!$A$1,ROW()-1,0)</f>
        <v>Equip1302</v>
      </c>
      <c r="BO22">
        <f ca="1">IF(VLOOKUP($BR22,[2]ActorTable!$1:$1048576,MATCH("업데이트순번",[2]ActorTable!$1:$1,0),0)&lt;=$BP$1,1,0)
*IF(MID(BR22,7,1)="2",0.1,1)</f>
        <v>1</v>
      </c>
      <c r="BP22">
        <f t="shared" ca="1" si="17"/>
        <v>3.8314176245210718E-2</v>
      </c>
      <c r="BQ22">
        <f t="shared" ca="1" si="18"/>
        <v>0.59003831417624508</v>
      </c>
      <c r="BR22" t="str">
        <f ca="1">OFFSET([2]ActorTable!$A$1,ROW()-1,0)</f>
        <v>Actor3021</v>
      </c>
      <c r="BS22" t="str">
        <f ca="1">VLOOKUP($BR22,[2]ActorTable!$1:$1048576,MATCH("이름참고",[2]ActorTable!$1:$1,0),0)</f>
        <v>솔져</v>
      </c>
    </row>
    <row r="23" spans="1:71">
      <c r="A23">
        <v>4</v>
      </c>
      <c r="B23">
        <v>0</v>
      </c>
      <c r="C23">
        <f t="shared" si="0"/>
        <v>0</v>
      </c>
      <c r="D23">
        <f t="shared" ca="1" si="12"/>
        <v>0.49939780485938601</v>
      </c>
      <c r="E23">
        <f t="shared" ca="1" si="12"/>
        <v>0.86167032118128961</v>
      </c>
      <c r="F23">
        <f t="shared" ca="1" si="1"/>
        <v>9.8344742713207811E-3</v>
      </c>
      <c r="G23">
        <f t="shared" ca="1" si="1"/>
        <v>0.76932041448799038</v>
      </c>
      <c r="H23">
        <f t="shared" ca="1" si="1"/>
        <v>3.077489425630997E-2</v>
      </c>
      <c r="I23">
        <f t="shared" ca="1" si="1"/>
        <v>0.65550389174702339</v>
      </c>
      <c r="L23" t="str">
        <f t="shared" ca="1" si="2"/>
        <v>지정 장비</v>
      </c>
      <c r="M23" t="str">
        <f t="shared" ca="1" si="3"/>
        <v>Equip7301</v>
      </c>
      <c r="N23">
        <f t="shared" ca="1" si="4"/>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DI</v>
      </c>
      <c r="P23" t="str">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
IF($L23="안 지정 캐릭터 영웅등급",
  IF(AND(OR($B23=7,$B23=8),$L23=OFFSET($L23,-1,0)),OFFSET(P23,-1,0),
    VLOOKUP($L23,$AM:$AZ,MATCH($AY$1,$AM$1:$AZ$1,0),0)+INT($H23*(VLOOKUP($L23,$AM:$AZ,MATCH($AZ$1,$AM$1:$AZ$1,0),0)-VLOOKUP($L23,$AM:$AZ,MATCH($AY$1,$AM$1:$AZ$1,0),0)))),
IF($L23="지정 캐릭터 PP",
  IF(AND(OR($B23=7,$B23=8),$L23=OFFSET($L23,-1,0)),OFFSET(P23,-1,0),
    INT($N23*VLOOKUP($L23,$AM:$AZ,MATCH($AW$1,$AM$1:$AZ$1,0),0))),
"그외없음")))))))</f>
        <v>삭제</v>
      </c>
      <c r="Q23">
        <f ca="1">IF($L23="삭제","삭제",
IF($L23="지정 장비",
  IF($O23="DI",
    VLOOKUP($M23,[1]EquipTable!$1:$1048576,MATCH("표준 DI pr Min",[1]EquipTable!$1:$1,0),0)+INT($I23*(VLOOKUP($M23,[1]EquipTable!$1:$1048576,MATCH("표준 DI pr Max",[1]EquipTable!$1:$1,0),0)-VLOOKUP($M23,[1]EquipTable!$1:$1048576,MATCH("표준 DI pr Min",[1]EquipTable!$1:$1,0),0))),
    ROUNDDOWN(VLOOKUP($M23,[1]EquipTable!$1:$1048576,MATCH("표준 GO pr Min",[1]EquipTable!$1:$1,0),0)+INT($I23*(VLOOKUP($M23,[1]EquipTable!$1:$1048576,MATCH("표준 GO pr Max",[1]EquipTable!$1:$1,0),0)-VLOOKUP($M23,[1]EquipTable!$1:$1048576,MATCH("표준 GO pr Min",[1]EquipTable!$1:$1,0),0))),-2)),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
IF($L23="안 지정 캐릭터 영웅등급",
  IF(AND(OR($B23=7,$B23=8),$L23=OFFSET($L23,-1,0)),OFFSET(Q23,-1,0),
    VLOOKUP($L23,$AM:$AZ,MATCH($AW$1,$AM$1:$AZ$1,0),0)+INT($I23*(VLOOKUP($L23,$AM:$AZ,MATCH($AX$1,$AM$1:$AZ$1,0),0)-VLOOKUP($L23,$AM:$AZ,MATCH($AW$1,$AM$1:$AZ$1,0),0)))),
IF($L23="지정 캐릭터 PP",
  IF(AND(OR($B23=7,$B23=8),$L23=OFFSET($L23,-1,0)),OFFSET(Q23,-1,0),
    INT($N23*(VLOOKUP($L23,$AM:$AZ,MATCH($AX$1,$AM$1:$AZ$1,0),0)+$I23*(VLOOKUP($L23,$AM:$AZ,MATCH($AY$1,$AM$1:$AZ$1,0),0)-VLOOKUP($L23,$AM:$AZ,MATCH($AX$1,$AM$1:$AZ$1,0),0))))),
IF(OR($L23="안 지정 캐릭터 PP 일반등급",$L23="안 지정 캐릭터 PP 영웅등급"),
  IF(AND(OR($B23=7,$B23=8),$L23=OFFSET($L23,-1,0)),OFFSET(Q23,-1,0),
    $N23*VLOOKUP($L23,$AM:$AZ,MATCH($AW$1,$AM$1:$AZ$1,0),0)),
"그외없음")))))))</f>
        <v>16</v>
      </c>
      <c r="R23" t="str">
        <f ca="1">IF(OR(ISNUMBER(M23),M23="삭제"),"",
IF(LEFT(M23,5)="Equip",
  IF($BK$1&lt;VLOOKUP(M23,[1]EquipTable!$1:$1048576,MATCH("업데이트순번",[1]EquipTable!$1:$1,0),0),"업데이트순번이상",""),
IF(LEFT(M23,5)="Actor",
  IF($BP$1&lt;VLOOKUP(M23,[2]ActorTable!$1:$1048576,MATCH("업데이트순번",[2]ActorTable!$1:$1,0),0),"업데이트순번이상",""),
"그외없음")))</f>
        <v/>
      </c>
      <c r="S23">
        <f t="shared" ca="1" si="13"/>
        <v>0</v>
      </c>
      <c r="T23" t="s">
        <v>93</v>
      </c>
      <c r="U23" t="s">
        <v>217</v>
      </c>
      <c r="V23">
        <v>1</v>
      </c>
      <c r="W23" t="s">
        <v>149</v>
      </c>
      <c r="Y23">
        <v>15</v>
      </c>
      <c r="Z23" t="str">
        <f t="shared" ca="1" si="5"/>
        <v>fe</v>
      </c>
      <c r="AA23" t="s">
        <v>93</v>
      </c>
      <c r="AB23" t="s">
        <v>217</v>
      </c>
      <c r="AC23">
        <v>1</v>
      </c>
      <c r="AD23" t="s">
        <v>149</v>
      </c>
      <c r="AF23">
        <v>15</v>
      </c>
      <c r="AG23" t="str">
        <f t="shared" si="6"/>
        <v/>
      </c>
      <c r="AH23" t="str">
        <f ca="1">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광학입자포</v>
      </c>
      <c r="AI23">
        <v>1</v>
      </c>
      <c r="AJ2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v>
      </c>
      <c r="AK23" t="str">
        <f t="shared" ca="1" si="7"/>
        <v>{"dy":4,"sl":0,"tp":"fe","vl":"Equip6301","cn":1,"pt":"DI","pr":15}</v>
      </c>
      <c r="BJ23">
        <f ca="1">IF(VLOOKUP($BM23,[1]EquipTable!$1:$1048576,MATCH("업데이트순번",[1]EquipTable!$1:$1,0),0)&lt;=$BK$1,1,0)
*IF(MID(BM23,7,1)="4",0.1,1)</f>
        <v>0.1</v>
      </c>
      <c r="BK23">
        <f t="shared" ca="1" si="15"/>
        <v>1.3550135501355016E-3</v>
      </c>
      <c r="BL23">
        <f t="shared" ca="1" si="16"/>
        <v>0.21951219512195116</v>
      </c>
      <c r="BM23" t="str">
        <f ca="1">OFFSET([1]EquipTable!$A$1,ROW()-1,0)</f>
        <v>Equip1401</v>
      </c>
      <c r="BO23">
        <f ca="1">IF(VLOOKUP($BR23,[2]ActorTable!$1:$1048576,MATCH("업데이트순번",[2]ActorTable!$1:$1,0),0)&lt;=$BP$1,1,0)
*IF(MID(BR23,7,1)="2",0.1,1)</f>
        <v>1</v>
      </c>
      <c r="BP23">
        <f t="shared" ca="1" si="17"/>
        <v>3.8314176245210718E-2</v>
      </c>
      <c r="BQ23">
        <f t="shared" ca="1" si="18"/>
        <v>0.6283524904214558</v>
      </c>
      <c r="BR23" t="str">
        <f ca="1">OFFSET([2]ActorTable!$A$1,ROW()-1,0)</f>
        <v>Actor3022</v>
      </c>
      <c r="BS23" t="str">
        <f ca="1">VLOOKUP($BR23,[2]ActorTable!$1:$1048576,MATCH("이름참고",[2]ActorTable!$1:$1,0),0)</f>
        <v>듀얼워리어</v>
      </c>
    </row>
    <row r="24" spans="1:71">
      <c r="A24">
        <v>4</v>
      </c>
      <c r="B24">
        <v>1</v>
      </c>
      <c r="C24">
        <f t="shared" si="0"/>
        <v>0</v>
      </c>
      <c r="D24">
        <f t="shared" ca="1" si="12"/>
        <v>0.69310754468624547</v>
      </c>
      <c r="E24">
        <f t="shared" ca="1" si="12"/>
        <v>0.96361235875700968</v>
      </c>
      <c r="F24">
        <f t="shared" ca="1" si="1"/>
        <v>0.1823128570961251</v>
      </c>
      <c r="G24">
        <f t="shared" ca="1" si="1"/>
        <v>5.5969366683787602E-2</v>
      </c>
      <c r="H24">
        <f t="shared" ca="1" si="1"/>
        <v>0.51464222707443663</v>
      </c>
      <c r="I24">
        <f t="shared" ca="1" si="1"/>
        <v>0.80989301202131092</v>
      </c>
      <c r="L24" t="str">
        <f t="shared" ca="1" si="2"/>
        <v>지정 장비</v>
      </c>
      <c r="M24" t="str">
        <f t="shared" ca="1" si="3"/>
        <v>Equip8202</v>
      </c>
      <c r="N24">
        <f t="shared" ca="1" si="4"/>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DI</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
IF($L24="안 지정 캐릭터 영웅등급",
  IF(AND(OR($B24=7,$B24=8),$L24=OFFSET($L24,-1,0)),OFFSET(P24,-1,0),
    VLOOKUP($L24,$AM:$AZ,MATCH($AY$1,$AM$1:$AZ$1,0),0)+INT($H24*(VLOOKUP($L24,$AM:$AZ,MATCH($AZ$1,$AM$1:$AZ$1,0),0)-VLOOKUP($L24,$AM:$AZ,MATCH($AY$1,$AM$1:$AZ$1,0),0)))),
IF($L24="지정 캐릭터 PP",
  IF(AND(OR($B24=7,$B24=8),$L24=OFFSET($L24,-1,0)),OFFSET(P24,-1,0),
    INT($N24*VLOOKUP($L24,$AM:$AZ,MATCH($AW$1,$AM$1:$AZ$1,0),0))),
"그외없음")))))))</f>
        <v>삭제</v>
      </c>
      <c r="Q24">
        <f ca="1">IF($L24="삭제","삭제",
IF($L24="지정 장비",
  IF($O24="DI",
    VLOOKUP($M24,[1]EquipTable!$1:$1048576,MATCH("표준 DI pr Min",[1]EquipTable!$1:$1,0),0)+INT($I24*(VLOOKUP($M24,[1]EquipTable!$1:$1048576,MATCH("표준 DI pr Max",[1]EquipTable!$1:$1,0),0)-VLOOKUP($M24,[1]EquipTable!$1:$1048576,MATCH("표준 DI pr Min",[1]EquipTable!$1:$1,0),0))),
    ROUNDDOWN(VLOOKUP($M24,[1]EquipTable!$1:$1048576,MATCH("표준 GO pr Min",[1]EquipTable!$1:$1,0),0)+INT($I24*(VLOOKUP($M24,[1]EquipTable!$1:$1048576,MATCH("표준 GO pr Max",[1]EquipTable!$1:$1,0),0)-VLOOKUP($M24,[1]EquipTable!$1:$1048576,MATCH("표준 GO pr Min",[1]EquipTable!$1:$1,0),0))),-2)),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
IF($L24="안 지정 캐릭터 영웅등급",
  IF(AND(OR($B24=7,$B24=8),$L24=OFFSET($L24,-1,0)),OFFSET(Q24,-1,0),
    VLOOKUP($L24,$AM:$AZ,MATCH($AW$1,$AM$1:$AZ$1,0),0)+INT($I24*(VLOOKUP($L24,$AM:$AZ,MATCH($AX$1,$AM$1:$AZ$1,0),0)-VLOOKUP($L24,$AM:$AZ,MATCH($AW$1,$AM$1:$AZ$1,0),0)))),
IF($L24="지정 캐릭터 PP",
  IF(AND(OR($B24=7,$B24=8),$L24=OFFSET($L24,-1,0)),OFFSET(Q24,-1,0),
    INT($N24*(VLOOKUP($L24,$AM:$AZ,MATCH($AX$1,$AM$1:$AZ$1,0),0)+$I24*(VLOOKUP($L24,$AM:$AZ,MATCH($AY$1,$AM$1:$AZ$1,0),0)-VLOOKUP($L24,$AM:$AZ,MATCH($AX$1,$AM$1:$AZ$1,0),0))))),
IF(OR($L24="안 지정 캐릭터 PP 일반등급",$L24="안 지정 캐릭터 PP 영웅등급"),
  IF(AND(OR($B24=7,$B24=8),$L24=OFFSET($L24,-1,0)),OFFSET(Q24,-1,0),
    $N24*VLOOKUP($L24,$AM:$AZ,MATCH($AW$1,$AM$1:$AZ$1,0),0)),
"그외없음")))))))</f>
        <v>7</v>
      </c>
      <c r="R24" t="str">
        <f ca="1">IF(OR(ISNUMBER(M24),M24="삭제"),"",
IF(LEFT(M24,5)="Equip",
  IF($BK$1&lt;VLOOKUP(M24,[1]EquipTable!$1:$1048576,MATCH("업데이트순번",[1]EquipTable!$1:$1,0),0),"업데이트순번이상",""),
IF(LEFT(M24,5)="Actor",
  IF($BP$1&lt;VLOOKUP(M24,[2]ActorTable!$1:$1048576,MATCH("업데이트순번",[2]ActorTable!$1:$1,0),0),"업데이트순번이상",""),
"그외없음")))</f>
        <v/>
      </c>
      <c r="S24">
        <f t="shared" ca="1" si="13"/>
        <v>0</v>
      </c>
      <c r="T24" t="s">
        <v>93</v>
      </c>
      <c r="U24" t="s">
        <v>210</v>
      </c>
      <c r="V24">
        <v>1</v>
      </c>
      <c r="W24" t="s">
        <v>149</v>
      </c>
      <c r="Y24">
        <v>6</v>
      </c>
      <c r="Z24" t="str">
        <f t="shared" ca="1" si="5"/>
        <v>fe</v>
      </c>
      <c r="AA24" t="s">
        <v>93</v>
      </c>
      <c r="AB24" t="s">
        <v>210</v>
      </c>
      <c r="AC24">
        <v>1</v>
      </c>
      <c r="AD24" t="s">
        <v>149</v>
      </c>
      <c r="AF24">
        <v>6</v>
      </c>
      <c r="AG24" t="str">
        <f t="shared" si="6"/>
        <v/>
      </c>
      <c r="AH24" t="str">
        <f ca="1">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흘러내리는 빛의 지팡이</v>
      </c>
      <c r="AI24">
        <v>1</v>
      </c>
      <c r="AJ2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v>
      </c>
      <c r="AK24" t="str">
        <f t="shared" ca="1" si="7"/>
        <v>{"dy":4,"sl":1,"tp":"fe","vl":"Equip3202","cn":1,"pt":"DI","pr":6}</v>
      </c>
      <c r="BJ24">
        <f ca="1">IF(VLOOKUP($BM24,[1]EquipTable!$1:$1048576,MATCH("업데이트순번",[1]EquipTable!$1:$1,0),0)&lt;=$BK$1,1,0)
*IF(MID(BM24,7,1)="4",0.1,1)</f>
        <v>0.1</v>
      </c>
      <c r="BK24">
        <f t="shared" ca="1" si="15"/>
        <v>1.3550135501355016E-3</v>
      </c>
      <c r="BL24">
        <f t="shared" ca="1" si="16"/>
        <v>0.22086720867208667</v>
      </c>
      <c r="BM24" t="str">
        <f ca="1">OFFSET([1]EquipTable!$A$1,ROW()-1,0)</f>
        <v>Equip1402</v>
      </c>
      <c r="BO24">
        <f ca="1">IF(VLOOKUP($BR24,[2]ActorTable!$1:$1048576,MATCH("업데이트순번",[2]ActorTable!$1:$1,0),0)&lt;=$BP$1,1,0)
*IF(MID(BR24,7,1)="2",0.1,1)</f>
        <v>0</v>
      </c>
      <c r="BP24">
        <f t="shared" ca="1" si="17"/>
        <v>0</v>
      </c>
      <c r="BQ24">
        <f t="shared" ca="1" si="18"/>
        <v>0.66666666666666652</v>
      </c>
      <c r="BR24" t="str">
        <f ca="1">OFFSET([2]ActorTable!$A$1,ROW()-1,0)</f>
        <v>Actor9923</v>
      </c>
      <c r="BS24" t="str">
        <f ca="1">VLOOKUP($BR24,[2]ActorTable!$1:$1048576,MATCH("이름참고",[2]ActorTable!$1:$1,0),0)</f>
        <v>스트링없음</v>
      </c>
    </row>
    <row r="25" spans="1:71">
      <c r="A25">
        <v>4</v>
      </c>
      <c r="B25">
        <v>2</v>
      </c>
      <c r="C25">
        <f t="shared" si="0"/>
        <v>0</v>
      </c>
      <c r="D25">
        <f t="shared" ca="1" si="12"/>
        <v>0.78518815816748366</v>
      </c>
      <c r="E25">
        <f t="shared" ca="1" si="12"/>
        <v>4.2390332423844601E-2</v>
      </c>
      <c r="F25">
        <f t="shared" ca="1" si="1"/>
        <v>0.31681445590895152</v>
      </c>
      <c r="G25">
        <f t="shared" ca="1" si="1"/>
        <v>0.97245755472503193</v>
      </c>
      <c r="H25">
        <f t="shared" ca="1" si="1"/>
        <v>0.84653400954945413</v>
      </c>
      <c r="I25">
        <f t="shared" ca="1" si="1"/>
        <v>0.20212781141679881</v>
      </c>
      <c r="L25" t="str">
        <f t="shared" ca="1" si="2"/>
        <v>안 지정 캐릭터 PP 영웅등급</v>
      </c>
      <c r="M25">
        <f t="shared" ca="1" si="3"/>
        <v>4239</v>
      </c>
      <c r="N25">
        <f t="shared" ca="1" si="4"/>
        <v>15</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
IF($L25="안 지정 캐릭터 영웅등급",
  IF(AND(OR($B25=7,$B25=8),$L25=OFFSET($L25,-1,0)),OFFSET(P25,-1,0),
    VLOOKUP($L25,$AM:$AZ,MATCH($AY$1,$AM$1:$AZ$1,0),0)+INT($H25*(VLOOKUP($L25,$AM:$AZ,MATCH($AZ$1,$AM$1:$AZ$1,0),0)-VLOOKUP($L25,$AM:$AZ,MATCH($AY$1,$AM$1:$AZ$1,0),0)))),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
    ROUNDDOWN(VLOOKUP($M25,[1]EquipTable!$1:$1048576,MATCH("표준 GO pr Min",[1]EquipTable!$1:$1,0),0)+INT($I25*(VLOOKUP($M25,[1]EquipTable!$1:$1048576,MATCH("표준 GO pr Max",[1]EquipTable!$1:$1,0),0)-VLOOKUP($M25,[1]EquipTable!$1:$1048576,MATCH("표준 GO pr Min",[1]EquipTable!$1:$1,0),0))),-2)),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
IF($L25="안 지정 캐릭터 영웅등급",
  IF(AND(OR($B25=7,$B25=8),$L25=OFFSET($L25,-1,0)),OFFSET(Q25,-1,0),
    VLOOKUP($L25,$AM:$AZ,MATCH($AW$1,$AM$1:$AZ$1,0),0)+INT($I25*(VLOOKUP($L25,$AM:$AZ,MATCH($AX$1,$AM$1:$AZ$1,0),0)-VLOOKUP($L25,$AM:$AZ,MATCH($AW$1,$AM$1:$AZ$1,0),0)))),
IF($L25="지정 캐릭터 PP",
  IF(AND(OR($B25=7,$B25=8),$L25=OFFSET($L25,-1,0)),OFFSET(Q25,-1,0),
    INT($N25*(VLOOKUP($L25,$AM:$AZ,MATCH($AX$1,$AM$1:$AZ$1,0),0)+$I25*(VLOOKUP($L25,$AM:$AZ,MATCH($AY$1,$AM$1:$AZ$1,0),0)-VLOOKUP($L25,$AM:$AZ,MATCH($AX$1,$AM$1:$AZ$1,0),0))))),
IF(OR($L25="안 지정 캐릭터 PP 일반등급",$L25="안 지정 캐릭터 PP 영웅등급"),
  IF(AND(OR($B25=7,$B25=8),$L25=OFFSET($L25,-1,0)),OFFSET(Q25,-1,0),
    $N25*VLOOKUP($L25,$AM:$AZ,MATCH($AW$1,$AM$1:$AZ$1,0),0)),
"그외없음")))))))</f>
        <v>1500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102</v>
      </c>
      <c r="U25">
        <v>36856</v>
      </c>
      <c r="V25">
        <v>18</v>
      </c>
      <c r="W25" t="s">
        <v>145</v>
      </c>
      <c r="Y25">
        <v>1800</v>
      </c>
      <c r="Z25" t="str">
        <f t="shared" ca="1" si="5"/>
        <v>uph</v>
      </c>
      <c r="AA25" t="s">
        <v>102</v>
      </c>
      <c r="AB25">
        <v>36856</v>
      </c>
      <c r="AC25">
        <v>18</v>
      </c>
      <c r="AD25" t="s">
        <v>145</v>
      </c>
      <c r="AF25">
        <v>1800</v>
      </c>
      <c r="AG25" t="str">
        <f t="shared" si="6"/>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v>
      </c>
      <c r="AK25" t="str">
        <f t="shared" ca="1" si="7"/>
        <v>{"dy":4,"sl":2,"tp":"uph","vl":"36856","cn":18,"pt":"GO","pr":1800}</v>
      </c>
      <c r="BJ25">
        <f ca="1">IF(VLOOKUP($BM25,[1]EquipTable!$1:$1048576,MATCH("업데이트순번",[1]EquipTable!$1:$1,0),0)&lt;=$BK$1,1,0)
*IF(MID(BM25,7,1)="4",0.1,1)</f>
        <v>0</v>
      </c>
      <c r="BK25">
        <f t="shared" ca="1" si="15"/>
        <v>0</v>
      </c>
      <c r="BL25">
        <f t="shared" ca="1" si="16"/>
        <v>0.22222222222222218</v>
      </c>
      <c r="BM25" t="str">
        <f ca="1">OFFSET([1]EquipTable!$A$1,ROW()-1,0)</f>
        <v>Equip1403</v>
      </c>
      <c r="BO25">
        <f ca="1">IF(VLOOKUP($BR25,[2]ActorTable!$1:$1048576,MATCH("업데이트순번",[2]ActorTable!$1:$1,0),0)&lt;=$BP$1,1,0)
*IF(MID(BR25,7,1)="2",0.1,1)</f>
        <v>1</v>
      </c>
      <c r="BP25">
        <f t="shared" ca="1" si="17"/>
        <v>3.8314176245210718E-2</v>
      </c>
      <c r="BQ25">
        <f t="shared" ca="1" si="18"/>
        <v>0.66666666666666652</v>
      </c>
      <c r="BR25" t="str">
        <f ca="1">OFFSET([2]ActorTable!$A$1,ROW()-1,0)</f>
        <v>Actor0024</v>
      </c>
      <c r="BS25" t="str">
        <f ca="1">VLOOKUP($BR25,[2]ActorTable!$1:$1048576,MATCH("이름참고",[2]ActorTable!$1:$1,0),0)</f>
        <v>글로리아머</v>
      </c>
    </row>
    <row r="26" spans="1:71">
      <c r="A26">
        <v>4</v>
      </c>
      <c r="B26">
        <v>3</v>
      </c>
      <c r="C26">
        <f t="shared" si="0"/>
        <v>0</v>
      </c>
      <c r="D26">
        <f t="shared" ca="1" si="12"/>
        <v>0.76817729095508247</v>
      </c>
      <c r="E26">
        <f t="shared" ca="1" si="12"/>
        <v>0.65837719403423545</v>
      </c>
      <c r="F26">
        <f t="shared" ca="1" si="1"/>
        <v>0.43039675653725451</v>
      </c>
      <c r="G26">
        <f t="shared" ca="1" si="1"/>
        <v>0.4419028616248406</v>
      </c>
      <c r="H26">
        <f t="shared" ca="1" si="1"/>
        <v>0.6345959120741208</v>
      </c>
      <c r="I26">
        <f t="shared" ca="1" si="1"/>
        <v>0.82750930535679823</v>
      </c>
      <c r="L26" t="str">
        <f t="shared" ca="1" si="2"/>
        <v>안 지정 캐릭터 PP 영웅등급</v>
      </c>
      <c r="M26">
        <f t="shared" ca="1" si="3"/>
        <v>65837</v>
      </c>
      <c r="N26">
        <f t="shared" ca="1" si="4"/>
        <v>21</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
IF($L26="안 지정 캐릭터 영웅등급",
  IF(AND(OR($B26=7,$B26=8),$L26=OFFSET($L26,-1,0)),OFFSET(P26,-1,0),
    VLOOKUP($L26,$AM:$AZ,MATCH($AY$1,$AM$1:$AZ$1,0),0)+INT($H26*(VLOOKUP($L26,$AM:$AZ,MATCH($AZ$1,$AM$1:$AZ$1,0),0)-VLOOKUP($L26,$AM:$AZ,MATCH($AY$1,$AM$1:$AZ$1,0),0)))),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
    ROUNDDOWN(VLOOKUP($M26,[1]EquipTable!$1:$1048576,MATCH("표준 GO pr Min",[1]EquipTable!$1:$1,0),0)+INT($I26*(VLOOKUP($M26,[1]EquipTable!$1:$1048576,MATCH("표준 GO pr Max",[1]EquipTable!$1:$1,0),0)-VLOOKUP($M26,[1]EquipTable!$1:$1048576,MATCH("표준 GO pr Min",[1]EquipTable!$1:$1,0),0))),-2)),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
IF($L26="안 지정 캐릭터 영웅등급",
  IF(AND(OR($B26=7,$B26=8),$L26=OFFSET($L26,-1,0)),OFFSET(Q26,-1,0),
    VLOOKUP($L26,$AM:$AZ,MATCH($AW$1,$AM$1:$AZ$1,0),0)+INT($I26*(VLOOKUP($L26,$AM:$AZ,MATCH($AX$1,$AM$1:$AZ$1,0),0)-VLOOKUP($L26,$AM:$AZ,MATCH($AW$1,$AM$1:$AZ$1,0),0)))),
IF($L26="지정 캐릭터 PP",
  IF(AND(OR($B26=7,$B26=8),$L26=OFFSET($L26,-1,0)),OFFSET(Q26,-1,0),
    INT($N26*(VLOOKUP($L26,$AM:$AZ,MATCH($AX$1,$AM$1:$AZ$1,0),0)+$I26*(VLOOKUP($L26,$AM:$AZ,MATCH($AY$1,$AM$1:$AZ$1,0),0)-VLOOKUP($L26,$AM:$AZ,MATCH($AX$1,$AM$1:$AZ$1,0),0))))),
IF(OR($L26="안 지정 캐릭터 PP 일반등급",$L26="안 지정 캐릭터 PP 영웅등급"),
  IF(AND(OR($B26=7,$B26=8),$L26=OFFSET($L26,-1,0)),OFFSET(Q26,-1,0),
    $N26*VLOOKUP($L26,$AM:$AZ,MATCH($AW$1,$AM$1:$AZ$1,0),0)),
"그외없음")))))))</f>
        <v>2100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102</v>
      </c>
      <c r="U26">
        <v>82004</v>
      </c>
      <c r="V26">
        <v>23</v>
      </c>
      <c r="W26" t="s">
        <v>145</v>
      </c>
      <c r="Y26">
        <v>2300</v>
      </c>
      <c r="Z26" t="str">
        <f t="shared" ca="1" si="5"/>
        <v>uph</v>
      </c>
      <c r="AA26" t="s">
        <v>102</v>
      </c>
      <c r="AB26">
        <v>82004</v>
      </c>
      <c r="AC26">
        <v>23</v>
      </c>
      <c r="AD26" t="s">
        <v>145</v>
      </c>
      <c r="AF26">
        <v>2300</v>
      </c>
      <c r="AG26" t="str">
        <f t="shared" si="6"/>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v>
      </c>
      <c r="AK26" t="str">
        <f t="shared" ca="1" si="7"/>
        <v>{"dy":4,"sl":3,"tp":"uph","vl":"82004","cn":23,"pt":"GO","pr":2300}</v>
      </c>
      <c r="BJ26">
        <f ca="1">IF(VLOOKUP($BM26,[1]EquipTable!$1:$1048576,MATCH("업데이트순번",[1]EquipTable!$1:$1,0),0)&lt;=$BK$1,1,0)
*IF(MID(BM26,7,1)="4",0.1,1)</f>
        <v>0</v>
      </c>
      <c r="BK26">
        <f t="shared" ca="1" si="15"/>
        <v>0</v>
      </c>
      <c r="BL26">
        <f t="shared" ca="1" si="16"/>
        <v>0.22222222222222218</v>
      </c>
      <c r="BM26" t="str">
        <f ca="1">OFFSET([1]EquipTable!$A$1,ROW()-1,0)</f>
        <v>Equip1404</v>
      </c>
      <c r="BO26">
        <f ca="1">IF(VLOOKUP($BR26,[2]ActorTable!$1:$1048576,MATCH("업데이트순번",[2]ActorTable!$1:$1,0),0)&lt;=$BP$1,1,0)
*IF(MID(BR26,7,1)="2",0.1,1)</f>
        <v>1</v>
      </c>
      <c r="BP26">
        <f t="shared" ca="1" si="17"/>
        <v>3.8314176245210718E-2</v>
      </c>
      <c r="BQ26">
        <f t="shared" ca="1" si="18"/>
        <v>0.70498084291187724</v>
      </c>
      <c r="BR26" t="str">
        <f ca="1">OFFSET([2]ActorTable!$A$1,ROW()-1,0)</f>
        <v>Actor0125</v>
      </c>
      <c r="BS26" t="str">
        <f ca="1">VLOOKUP($BR26,[2]ActorTable!$1:$1048576,MATCH("이름참고",[2]ActorTable!$1:$1,0),0)</f>
        <v>RPG나이트</v>
      </c>
    </row>
    <row r="27" spans="1:71">
      <c r="A27">
        <v>4</v>
      </c>
      <c r="B27">
        <v>4</v>
      </c>
      <c r="C27">
        <f t="shared" si="0"/>
        <v>0</v>
      </c>
      <c r="D27">
        <f t="shared" ca="1" si="12"/>
        <v>0.70619711117040351</v>
      </c>
      <c r="E27">
        <f t="shared" ca="1" si="12"/>
        <v>0.4764023811291147</v>
      </c>
      <c r="F27">
        <f t="shared" ca="1" si="1"/>
        <v>0.44118963424350266</v>
      </c>
      <c r="G27">
        <f t="shared" ca="1" si="1"/>
        <v>0.89840962007642222</v>
      </c>
      <c r="H27">
        <f t="shared" ca="1" si="1"/>
        <v>0.94800010561721892</v>
      </c>
      <c r="I27">
        <f t="shared" ca="1" si="1"/>
        <v>0.61535126573636201</v>
      </c>
      <c r="L27" t="str">
        <f t="shared" ca="1" si="2"/>
        <v>안 지정 캐릭터 PP 일반등급</v>
      </c>
      <c r="M27">
        <f t="shared" ca="1" si="3"/>
        <v>47640</v>
      </c>
      <c r="N27">
        <f t="shared" ca="1" si="4"/>
        <v>19</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
IF($L27="안 지정 캐릭터 영웅등급",
  IF(AND(OR($B27=7,$B27=8),$L27=OFFSET($L27,-1,0)),OFFSET(P27,-1,0),
    VLOOKUP($L27,$AM:$AZ,MATCH($AY$1,$AM$1:$AZ$1,0),0)+INT($H27*(VLOOKUP($L27,$AM:$AZ,MATCH($AZ$1,$AM$1:$AZ$1,0),0)-VLOOKUP($L27,$AM:$AZ,MATCH($AY$1,$AM$1:$AZ$1,0),0)))),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
    ROUNDDOWN(VLOOKUP($M27,[1]EquipTable!$1:$1048576,MATCH("표준 GO pr Min",[1]EquipTable!$1:$1,0),0)+INT($I27*(VLOOKUP($M27,[1]EquipTable!$1:$1048576,MATCH("표준 GO pr Max",[1]EquipTable!$1:$1,0),0)-VLOOKUP($M27,[1]EquipTable!$1:$1048576,MATCH("표준 GO pr Min",[1]EquipTable!$1:$1,0),0))),-2)),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
IF($L27="안 지정 캐릭터 영웅등급",
  IF(AND(OR($B27=7,$B27=8),$L27=OFFSET($L27,-1,0)),OFFSET(Q27,-1,0),
    VLOOKUP($L27,$AM:$AZ,MATCH($AW$1,$AM$1:$AZ$1,0),0)+INT($I27*(VLOOKUP($L27,$AM:$AZ,MATCH($AX$1,$AM$1:$AZ$1,0),0)-VLOOKUP($L27,$AM:$AZ,MATCH($AW$1,$AM$1:$AZ$1,0),0)))),
IF($L27="지정 캐릭터 PP",
  IF(AND(OR($B27=7,$B27=8),$L27=OFFSET($L27,-1,0)),OFFSET(Q27,-1,0),
    INT($N27*(VLOOKUP($L27,$AM:$AZ,MATCH($AX$1,$AM$1:$AZ$1,0),0)+$I27*(VLOOKUP($L27,$AM:$AZ,MATCH($AY$1,$AM$1:$AZ$1,0),0)-VLOOKUP($L27,$AM:$AZ,MATCH($AX$1,$AM$1:$AZ$1,0),0))))),
IF(OR($L27="안 지정 캐릭터 PP 일반등급",$L27="안 지정 캐릭터 PP 영웅등급"),
  IF(AND(OR($B27=7,$B27=8),$L27=OFFSET($L27,-1,0)),OFFSET(Q27,-1,0),
    $N27*VLOOKUP($L27,$AM:$AZ,MATCH($AW$1,$AM$1:$AZ$1,0),0)),
"그외없음")))))))</f>
        <v>1900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103</v>
      </c>
      <c r="U27">
        <v>59384</v>
      </c>
      <c r="V27">
        <v>20</v>
      </c>
      <c r="W27" t="s">
        <v>145</v>
      </c>
      <c r="Y27">
        <v>2000</v>
      </c>
      <c r="Z27" t="str">
        <f t="shared" ca="1" si="5"/>
        <v>upn</v>
      </c>
      <c r="AA27" t="s">
        <v>103</v>
      </c>
      <c r="AB27">
        <v>59384</v>
      </c>
      <c r="AC27">
        <v>20</v>
      </c>
      <c r="AD27" t="s">
        <v>145</v>
      </c>
      <c r="AF27">
        <v>2000</v>
      </c>
      <c r="AG27" t="str">
        <f t="shared" si="6"/>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v>
      </c>
      <c r="AK27" t="str">
        <f t="shared" ca="1" si="7"/>
        <v>{"dy":4,"sl":4,"tp":"upn","vl":"59384","cn":20,"pt":"GO","pr":2000}</v>
      </c>
      <c r="BJ27">
        <f ca="1">IF(VLOOKUP($BM27,[1]EquipTable!$1:$1048576,MATCH("업데이트순번",[1]EquipTable!$1:$1,0),0)&lt;=$BK$1,1,0)
*IF(MID(BM27,7,1)="4",0.1,1)</f>
        <v>0</v>
      </c>
      <c r="BK27">
        <f t="shared" ca="1" si="15"/>
        <v>0</v>
      </c>
      <c r="BL27">
        <f t="shared" ca="1" si="16"/>
        <v>0.22222222222222218</v>
      </c>
      <c r="BM27" t="str">
        <f ca="1">OFFSET([1]EquipTable!$A$1,ROW()-1,0)</f>
        <v>Equip1405</v>
      </c>
      <c r="BO27">
        <f ca="1">IF(VLOOKUP($BR27,[2]ActorTable!$1:$1048576,MATCH("업데이트순번",[2]ActorTable!$1:$1,0),0)&lt;=$BP$1,1,0)
*IF(MID(BR27,7,1)="2",0.1,1)</f>
        <v>0.1</v>
      </c>
      <c r="BP27">
        <f t="shared" ca="1" si="17"/>
        <v>3.8314176245210717E-3</v>
      </c>
      <c r="BQ27">
        <f t="shared" ca="1" si="18"/>
        <v>0.74329501915708796</v>
      </c>
      <c r="BR27" t="str">
        <f ca="1">OFFSET([2]ActorTable!$A$1,ROW()-1,0)</f>
        <v>Actor1226</v>
      </c>
      <c r="BS27" t="str">
        <f ca="1">VLOOKUP($BR27,[2]ActorTable!$1:$1048576,MATCH("이름참고",[2]ActorTable!$1:$1,0),0)</f>
        <v>데몬헌트리스</v>
      </c>
    </row>
    <row r="28" spans="1:71">
      <c r="A28">
        <v>4</v>
      </c>
      <c r="B28">
        <v>5</v>
      </c>
      <c r="C28">
        <f t="shared" si="0"/>
        <v>0</v>
      </c>
      <c r="D28">
        <f t="shared" ca="1" si="12"/>
        <v>0.20043220571657039</v>
      </c>
      <c r="E28">
        <f t="shared" ca="1" si="12"/>
        <v>0.50178391546944012</v>
      </c>
      <c r="F28">
        <f t="shared" ca="1" si="1"/>
        <v>0.6890836541937686</v>
      </c>
      <c r="G28">
        <f t="shared" ca="1" si="1"/>
        <v>0.38837682724487965</v>
      </c>
      <c r="H28">
        <f t="shared" ca="1" si="1"/>
        <v>0.69270957712749592</v>
      </c>
      <c r="I28">
        <f t="shared" ca="1" si="1"/>
        <v>0.2023152141136112</v>
      </c>
      <c r="L28" t="str">
        <f t="shared" ca="1" si="2"/>
        <v>삭제</v>
      </c>
      <c r="M28" t="str">
        <f t="shared" ca="1" si="3"/>
        <v>삭제</v>
      </c>
      <c r="N28" t="str">
        <f t="shared" ca="1" si="4"/>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
IF($L28="안 지정 캐릭터 영웅등급",
  IF(AND(OR($B28=7,$B28=8),$L28=OFFSET($L28,-1,0)),OFFSET(P28,-1,0),
    VLOOKUP($L28,$AM:$AZ,MATCH($AY$1,$AM$1:$AZ$1,0),0)+INT($H28*(VLOOKUP($L28,$AM:$AZ,MATCH($AZ$1,$AM$1:$AZ$1,0),0)-VLOOKUP($L28,$AM:$AZ,MATCH($AY$1,$AM$1:$AZ$1,0),0)))),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
    ROUNDDOWN(VLOOKUP($M28,[1]EquipTable!$1:$1048576,MATCH("표준 GO pr Min",[1]EquipTable!$1:$1,0),0)+INT($I28*(VLOOKUP($M28,[1]EquipTable!$1:$1048576,MATCH("표준 GO pr Max",[1]EquipTable!$1:$1,0),0)-VLOOKUP($M28,[1]EquipTable!$1:$1048576,MATCH("표준 GO pr Min",[1]EquipTable!$1:$1,0),0))),-2)),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
IF($L28="안 지정 캐릭터 영웅등급",
  IF(AND(OR($B28=7,$B28=8),$L28=OFFSET($L28,-1,0)),OFFSET(Q28,-1,0),
    VLOOKUP($L28,$AM:$AZ,MATCH($AW$1,$AM$1:$AZ$1,0),0)+INT($I28*(VLOOKUP($L28,$AM:$AZ,MATCH($AX$1,$AM$1:$AZ$1,0),0)-VLOOKUP($L28,$AM:$AZ,MATCH($AW$1,$AM$1:$AZ$1,0),0)))),
IF($L28="지정 캐릭터 PP",
  IF(AND(OR($B28=7,$B28=8),$L28=OFFSET($L28,-1,0)),OFFSET(Q28,-1,0),
    INT($N28*(VLOOKUP($L28,$AM:$AZ,MATCH($AX$1,$AM$1:$AZ$1,0),0)+$I28*(VLOOKUP($L28,$AM:$AZ,MATCH($AY$1,$AM$1:$AZ$1,0),0)-VLOOKUP($L28,$AM:$AZ,MATCH($AX$1,$AM$1:$AZ$1,0),0))))),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5"/>
        <v/>
      </c>
      <c r="AG28" t="str">
        <f t="shared" si="6"/>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v>
      </c>
      <c r="AK28" t="str">
        <f t="shared" ca="1" si="7"/>
        <v>{"dy":4,"sl":5}</v>
      </c>
      <c r="BJ28">
        <f ca="1">IF(VLOOKUP($BM28,[1]EquipTable!$1:$1048576,MATCH("업데이트순번",[1]EquipTable!$1:$1,0),0)&lt;=$BK$1,1,0)
*IF(MID(BM28,7,1)="4",0.1,1)</f>
        <v>1</v>
      </c>
      <c r="BK28">
        <f t="shared" ca="1" si="15"/>
        <v>1.3550135501355014E-2</v>
      </c>
      <c r="BL28">
        <f t="shared" ca="1" si="16"/>
        <v>0.22222222222222218</v>
      </c>
      <c r="BM28" t="str">
        <f ca="1">OFFSET([1]EquipTable!$A$1,ROW()-1,0)</f>
        <v>Equip2001</v>
      </c>
      <c r="BO28">
        <f ca="1">IF(VLOOKUP($BR28,[2]ActorTable!$1:$1048576,MATCH("업데이트순번",[2]ActorTable!$1:$1,0),0)&lt;=$BP$1,1,0)
*IF(MID(BR28,7,1)="2",0.1,1)</f>
        <v>0</v>
      </c>
      <c r="BP28">
        <f t="shared" ca="1" si="17"/>
        <v>0</v>
      </c>
      <c r="BQ28">
        <f t="shared" ca="1" si="18"/>
        <v>0.74712643678160906</v>
      </c>
      <c r="BR28" t="str">
        <f ca="1">OFFSET([2]ActorTable!$A$1,ROW()-1,0)</f>
        <v>Actor9927</v>
      </c>
      <c r="BS28" t="str">
        <f ca="1">VLOOKUP($BR28,[2]ActorTable!$1:$1048576,MATCH("이름참고",[2]ActorTable!$1:$1,0),0)</f>
        <v>스트링없음</v>
      </c>
    </row>
    <row r="29" spans="1:71">
      <c r="A29">
        <v>4</v>
      </c>
      <c r="B29">
        <v>6</v>
      </c>
      <c r="C29">
        <f t="shared" si="0"/>
        <v>0</v>
      </c>
      <c r="D29">
        <f t="shared" ca="1" si="12"/>
        <v>0.24266499925714202</v>
      </c>
      <c r="E29">
        <f t="shared" ca="1" si="12"/>
        <v>0.32411309056092019</v>
      </c>
      <c r="F29">
        <f t="shared" ca="1" si="1"/>
        <v>0.38062833012202624</v>
      </c>
      <c r="G29">
        <f t="shared" ca="1" si="1"/>
        <v>0.68199852279728457</v>
      </c>
      <c r="H29">
        <f t="shared" ca="1" si="1"/>
        <v>0.4726357825659826</v>
      </c>
      <c r="I29">
        <f t="shared" ca="1" si="1"/>
        <v>0.10973498172013507</v>
      </c>
      <c r="L29" t="str">
        <f t="shared" ca="1" si="2"/>
        <v>삭제</v>
      </c>
      <c r="M29" t="str">
        <f t="shared" ca="1" si="3"/>
        <v>삭제</v>
      </c>
      <c r="N29" t="str">
        <f t="shared" ca="1" si="4"/>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
IF($L29="안 지정 캐릭터 영웅등급",
  IF(AND(OR($B29=7,$B29=8),$L29=OFFSET($L29,-1,0)),OFFSET(P29,-1,0),
    VLOOKUP($L29,$AM:$AZ,MATCH($AY$1,$AM$1:$AZ$1,0),0)+INT($H29*(VLOOKUP($L29,$AM:$AZ,MATCH($AZ$1,$AM$1:$AZ$1,0),0)-VLOOKUP($L29,$AM:$AZ,MATCH($AY$1,$AM$1:$AZ$1,0),0)))),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
    ROUNDDOWN(VLOOKUP($M29,[1]EquipTable!$1:$1048576,MATCH("표준 GO pr Min",[1]EquipTable!$1:$1,0),0)+INT($I29*(VLOOKUP($M29,[1]EquipTable!$1:$1048576,MATCH("표준 GO pr Max",[1]EquipTable!$1:$1,0),0)-VLOOKUP($M29,[1]EquipTable!$1:$1048576,MATCH("표준 GO pr Min",[1]EquipTable!$1:$1,0),0))),-2)),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
IF($L29="안 지정 캐릭터 영웅등급",
  IF(AND(OR($B29=7,$B29=8),$L29=OFFSET($L29,-1,0)),OFFSET(Q29,-1,0),
    VLOOKUP($L29,$AM:$AZ,MATCH($AW$1,$AM$1:$AZ$1,0),0)+INT($I29*(VLOOKUP($L29,$AM:$AZ,MATCH($AX$1,$AM$1:$AZ$1,0),0)-VLOOKUP($L29,$AM:$AZ,MATCH($AW$1,$AM$1:$AZ$1,0),0)))),
IF($L29="지정 캐릭터 PP",
  IF(AND(OR($B29=7,$B29=8),$L29=OFFSET($L29,-1,0)),OFFSET(Q29,-1,0),
    INT($N29*(VLOOKUP($L29,$AM:$AZ,MATCH($AX$1,$AM$1:$AZ$1,0),0)+$I29*(VLOOKUP($L29,$AM:$AZ,MATCH($AY$1,$AM$1:$AZ$1,0),0)-VLOOKUP($L29,$AM:$AZ,MATCH($AX$1,$AM$1:$AZ$1,0),0))))),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5"/>
        <v/>
      </c>
      <c r="AG29" t="str">
        <f t="shared" si="6"/>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v>
      </c>
      <c r="AK29" t="str">
        <f t="shared" ca="1" si="7"/>
        <v>{"dy":4,"sl":6}</v>
      </c>
      <c r="BJ29">
        <f ca="1">IF(VLOOKUP($BM29,[1]EquipTable!$1:$1048576,MATCH("업데이트순번",[1]EquipTable!$1:$1,0),0)&lt;=$BK$1,1,0)
*IF(MID(BM29,7,1)="4",0.1,1)</f>
        <v>1</v>
      </c>
      <c r="BK29">
        <f t="shared" ca="1" si="15"/>
        <v>1.3550135501355014E-2</v>
      </c>
      <c r="BL29">
        <f t="shared" ca="1" si="16"/>
        <v>0.23577235772357719</v>
      </c>
      <c r="BM29" t="str">
        <f ca="1">OFFSET([1]EquipTable!$A$1,ROW()-1,0)</f>
        <v>Equip2002</v>
      </c>
      <c r="BO29">
        <f ca="1">IF(VLOOKUP($BR29,[2]ActorTable!$1:$1048576,MATCH("업데이트순번",[2]ActorTable!$1:$1,0),0)&lt;=$BP$1,1,0)
*IF(MID(BR29,7,1)="2",0.1,1)</f>
        <v>1</v>
      </c>
      <c r="BP29">
        <f t="shared" ca="1" si="17"/>
        <v>3.8314176245210718E-2</v>
      </c>
      <c r="BQ29">
        <f t="shared" ca="1" si="18"/>
        <v>0.74712643678160906</v>
      </c>
      <c r="BR29" t="str">
        <f ca="1">OFFSET([2]ActorTable!$A$1,ROW()-1,0)</f>
        <v>Actor2128</v>
      </c>
      <c r="BS29" t="str">
        <f ca="1">VLOOKUP($BR29,[2]ActorTable!$1:$1048576,MATCH("이름참고",[2]ActorTable!$1:$1,0),0)</f>
        <v>모바일피메일</v>
      </c>
    </row>
    <row r="30" spans="1:71">
      <c r="A30">
        <v>5</v>
      </c>
      <c r="B30">
        <v>0</v>
      </c>
      <c r="C30">
        <f t="shared" si="0"/>
        <v>0</v>
      </c>
      <c r="D30">
        <f t="shared" ca="1" si="12"/>
        <v>0.32519381036757933</v>
      </c>
      <c r="E30">
        <f t="shared" ca="1" si="12"/>
        <v>0.53518832002959171</v>
      </c>
      <c r="F30">
        <f t="shared" ca="1" si="1"/>
        <v>0.7635662203136494</v>
      </c>
      <c r="G30">
        <f t="shared" ca="1" si="1"/>
        <v>0.32125899779215605</v>
      </c>
      <c r="H30">
        <f t="shared" ca="1" si="1"/>
        <v>0.34485864224556939</v>
      </c>
      <c r="I30">
        <f t="shared" ca="1" si="1"/>
        <v>0.86675001694374143</v>
      </c>
      <c r="L30" t="str">
        <f t="shared" ca="1" si="2"/>
        <v>지정 장비</v>
      </c>
      <c r="M30" t="str">
        <f t="shared" ca="1" si="3"/>
        <v>Equip4301</v>
      </c>
      <c r="N30">
        <f t="shared" ca="1" si="4"/>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DI</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
IF($L30="안 지정 캐릭터 영웅등급",
  IF(AND(OR($B30=7,$B30=8),$L30=OFFSET($L30,-1,0)),OFFSET(P30,-1,0),
    VLOOKUP($L30,$AM:$AZ,MATCH($AY$1,$AM$1:$AZ$1,0),0)+INT($H30*(VLOOKUP($L30,$AM:$AZ,MATCH($AZ$1,$AM$1:$AZ$1,0),0)-VLOOKUP($L30,$AM:$AZ,MATCH($AY$1,$AM$1:$AZ$1,0),0)))),
IF($L30="지정 캐릭터 PP",
  IF(AND(OR($B30=7,$B30=8),$L30=OFFSET($L30,-1,0)),OFFSET(P30,-1,0),
    INT($N30*VLOOKUP($L30,$AM:$AZ,MATCH($AW$1,$AM$1:$AZ$1,0),0))),
"그외없음")))))))</f>
        <v>삭제</v>
      </c>
      <c r="Q30">
        <f ca="1">IF($L30="삭제","삭제",
IF($L30="지정 장비",
  IF($O30="DI",
    VLOOKUP($M30,[1]EquipTable!$1:$1048576,MATCH("표준 DI pr Min",[1]EquipTable!$1:$1,0),0)+INT($I30*(VLOOKUP($M30,[1]EquipTable!$1:$1048576,MATCH("표준 DI pr Max",[1]EquipTable!$1:$1,0),0)-VLOOKUP($M30,[1]EquipTable!$1:$1048576,MATCH("표준 DI pr Min",[1]EquipTable!$1:$1,0),0))),
    ROUNDDOWN(VLOOKUP($M30,[1]EquipTable!$1:$1048576,MATCH("표준 GO pr Min",[1]EquipTable!$1:$1,0),0)+INT($I30*(VLOOKUP($M30,[1]EquipTable!$1:$1048576,MATCH("표준 GO pr Max",[1]EquipTable!$1:$1,0),0)-VLOOKUP($M30,[1]EquipTable!$1:$1048576,MATCH("표준 GO pr Min",[1]EquipTable!$1:$1,0),0))),-2)),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
IF($L30="안 지정 캐릭터 영웅등급",
  IF(AND(OR($B30=7,$B30=8),$L30=OFFSET($L30,-1,0)),OFFSET(Q30,-1,0),
    VLOOKUP($L30,$AM:$AZ,MATCH($AW$1,$AM$1:$AZ$1,0),0)+INT($I30*(VLOOKUP($L30,$AM:$AZ,MATCH($AX$1,$AM$1:$AZ$1,0),0)-VLOOKUP($L30,$AM:$AZ,MATCH($AW$1,$AM$1:$AZ$1,0),0)))),
IF($L30="지정 캐릭터 PP",
  IF(AND(OR($B30=7,$B30=8),$L30=OFFSET($L30,-1,0)),OFFSET(Q30,-1,0),
    INT($N30*(VLOOKUP($L30,$AM:$AZ,MATCH($AX$1,$AM$1:$AZ$1,0),0)+$I30*(VLOOKUP($L30,$AM:$AZ,MATCH($AY$1,$AM$1:$AZ$1,0),0)-VLOOKUP($L30,$AM:$AZ,MATCH($AX$1,$AM$1:$AZ$1,0),0))))),
IF(OR($L30="안 지정 캐릭터 PP 일반등급",$L30="안 지정 캐릭터 PP 영웅등급"),
  IF(AND(OR($B30=7,$B30=8),$L30=OFFSET($L30,-1,0)),OFFSET(Q30,-1,0),
    $N30*VLOOKUP($L30,$AM:$AZ,MATCH($AW$1,$AM$1:$AZ$1,0),0)),
"그외없음")))))))</f>
        <v>17</v>
      </c>
      <c r="R30" t="str">
        <f ca="1">IF(OR(ISNUMBER(M30),M30="삭제"),"",
IF(LEFT(M30,5)="Equip",
  IF($BK$1&lt;VLOOKUP(M30,[1]EquipTable!$1:$1048576,MATCH("업데이트순번",[1]EquipTable!$1:$1,0),0),"업데이트순번이상",""),
IF(LEFT(M30,5)="Actor",
  IF($BP$1&lt;VLOOKUP(M30,[2]ActorTable!$1:$1048576,MATCH("업데이트순번",[2]ActorTable!$1:$1,0),0),"업데이트순번이상",""),
"그외없음")))</f>
        <v/>
      </c>
      <c r="S30">
        <f t="shared" ca="1" si="13"/>
        <v>0</v>
      </c>
      <c r="T30" t="s">
        <v>93</v>
      </c>
      <c r="U30" t="s">
        <v>198</v>
      </c>
      <c r="V30">
        <v>1</v>
      </c>
      <c r="W30" t="s">
        <v>145</v>
      </c>
      <c r="Y30">
        <v>14400</v>
      </c>
      <c r="Z30" t="str">
        <f t="shared" ca="1" si="5"/>
        <v>fe</v>
      </c>
      <c r="AA30" t="s">
        <v>93</v>
      </c>
      <c r="AB30" t="s">
        <v>198</v>
      </c>
      <c r="AC30">
        <v>1</v>
      </c>
      <c r="AD30" t="s">
        <v>145</v>
      </c>
      <c r="AF30">
        <v>14400</v>
      </c>
      <c r="AG30" t="str">
        <f t="shared" si="6"/>
        <v/>
      </c>
      <c r="AH30" t="str">
        <f ca="1">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흑마법의 지팡이</v>
      </c>
      <c r="AI30">
        <v>1</v>
      </c>
      <c r="AJ3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v>
      </c>
      <c r="AK30" t="str">
        <f t="shared" ca="1" si="7"/>
        <v>{"dy":5,"sl":0,"tp":"fe","vl":"Equip3102","cn":1,"pt":"GO","pr":14400}</v>
      </c>
      <c r="BJ30">
        <f ca="1">IF(VLOOKUP($BM30,[1]EquipTable!$1:$1048576,MATCH("업데이트순번",[1]EquipTable!$1:$1,0),0)&lt;=$BK$1,1,0)
*IF(MID(BM30,7,1)="4",0.1,1)</f>
        <v>1</v>
      </c>
      <c r="BK30">
        <f t="shared" ca="1" si="15"/>
        <v>1.3550135501355014E-2</v>
      </c>
      <c r="BL30">
        <f t="shared" ca="1" si="16"/>
        <v>0.24932249322493219</v>
      </c>
      <c r="BM30" t="str">
        <f ca="1">OFFSET([1]EquipTable!$A$1,ROW()-1,0)</f>
        <v>Equip2101</v>
      </c>
      <c r="BO30">
        <f ca="1">IF(VLOOKUP($BR30,[2]ActorTable!$1:$1048576,MATCH("업데이트순번",[2]ActorTable!$1:$1,0),0)&lt;=$BP$1,1,0)
*IF(MID(BR30,7,1)="2",0.1,1)</f>
        <v>1</v>
      </c>
      <c r="BP30">
        <f t="shared" ca="1" si="17"/>
        <v>3.8314176245210718E-2</v>
      </c>
      <c r="BQ30">
        <f t="shared" ca="1" si="18"/>
        <v>0.78544061302681978</v>
      </c>
      <c r="BR30" t="str">
        <f ca="1">OFFSET([2]ActorTable!$A$1,ROW()-1,0)</f>
        <v>Actor1029</v>
      </c>
      <c r="BS30" t="str">
        <f ca="1">VLOOKUP($BR30,[2]ActorTable!$1:$1048576,MATCH("이름참고",[2]ActorTable!$1:$1,0),0)</f>
        <v>사이보그캐릭터</v>
      </c>
    </row>
    <row r="31" spans="1:71">
      <c r="A31">
        <v>5</v>
      </c>
      <c r="B31">
        <v>1</v>
      </c>
      <c r="C31">
        <f t="shared" si="0"/>
        <v>0</v>
      </c>
      <c r="D31">
        <f t="shared" ca="1" si="12"/>
        <v>0.81287414015589476</v>
      </c>
      <c r="E31">
        <f t="shared" ca="1" si="12"/>
        <v>0.24529262963602849</v>
      </c>
      <c r="F31">
        <f t="shared" ca="1" si="1"/>
        <v>0.24092365242291036</v>
      </c>
      <c r="G31">
        <f t="shared" ca="1" si="1"/>
        <v>0.93543152824445674</v>
      </c>
      <c r="H31">
        <f t="shared" ca="1" si="1"/>
        <v>0.34394620350299232</v>
      </c>
      <c r="I31">
        <f t="shared" ca="1" si="1"/>
        <v>0.14895978242546248</v>
      </c>
      <c r="L31" t="str">
        <f t="shared" ca="1" si="2"/>
        <v>지정 장비</v>
      </c>
      <c r="M31" t="str">
        <f t="shared" ca="1" si="3"/>
        <v>Equip2002</v>
      </c>
      <c r="N31">
        <f t="shared" ca="1" si="4"/>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GO</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
IF($L31="안 지정 캐릭터 영웅등급",
  IF(AND(OR($B31=7,$B31=8),$L31=OFFSET($L31,-1,0)),OFFSET(P31,-1,0),
    VLOOKUP($L31,$AM:$AZ,MATCH($AY$1,$AM$1:$AZ$1,0),0)+INT($H31*(VLOOKUP($L31,$AM:$AZ,MATCH($AZ$1,$AM$1:$AZ$1,0),0)-VLOOKUP($L31,$AM:$AZ,MATCH($AY$1,$AM$1:$AZ$1,0),0)))),
IF($L31="지정 캐릭터 PP",
  IF(AND(OR($B31=7,$B31=8),$L31=OFFSET($L31,-1,0)),OFFSET(P31,-1,0),
    INT($N31*VLOOKUP($L31,$AM:$AZ,MATCH($AW$1,$AM$1:$AZ$1,0),0))),
"그외없음")))))))</f>
        <v>삭제</v>
      </c>
      <c r="Q31">
        <f ca="1">IF($L31="삭제","삭제",
IF($L31="지정 장비",
  IF($O31="DI",
    VLOOKUP($M31,[1]EquipTable!$1:$1048576,MATCH("표준 DI pr Min",[1]EquipTable!$1:$1,0),0)+INT($I31*(VLOOKUP($M31,[1]EquipTable!$1:$1048576,MATCH("표준 DI pr Max",[1]EquipTable!$1:$1,0),0)-VLOOKUP($M31,[1]EquipTable!$1:$1048576,MATCH("표준 DI pr Min",[1]EquipTable!$1:$1,0),0))),
    ROUNDDOWN(VLOOKUP($M31,[1]EquipTable!$1:$1048576,MATCH("표준 GO pr Min",[1]EquipTable!$1:$1,0),0)+INT($I31*(VLOOKUP($M31,[1]EquipTable!$1:$1048576,MATCH("표준 GO pr Max",[1]EquipTable!$1:$1,0),0)-VLOOKUP($M31,[1]EquipTable!$1:$1048576,MATCH("표준 GO pr Min",[1]EquipTable!$1:$1,0),0))),-2)),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
IF($L31="안 지정 캐릭터 영웅등급",
  IF(AND(OR($B31=7,$B31=8),$L31=OFFSET($L31,-1,0)),OFFSET(Q31,-1,0),
    VLOOKUP($L31,$AM:$AZ,MATCH($AW$1,$AM$1:$AZ$1,0),0)+INT($I31*(VLOOKUP($L31,$AM:$AZ,MATCH($AX$1,$AM$1:$AZ$1,0),0)-VLOOKUP($L31,$AM:$AZ,MATCH($AW$1,$AM$1:$AZ$1,0),0)))),
IF($L31="지정 캐릭터 PP",
  IF(AND(OR($B31=7,$B31=8),$L31=OFFSET($L31,-1,0)),OFFSET(Q31,-1,0),
    INT($N31*(VLOOKUP($L31,$AM:$AZ,MATCH($AX$1,$AM$1:$AZ$1,0),0)+$I31*(VLOOKUP($L31,$AM:$AZ,MATCH($AY$1,$AM$1:$AZ$1,0),0)-VLOOKUP($L31,$AM:$AZ,MATCH($AX$1,$AM$1:$AZ$1,0),0))))),
IF(OR($L31="안 지정 캐릭터 PP 일반등급",$L31="안 지정 캐릭터 PP 영웅등급"),
  IF(AND(OR($B31=7,$B31=8),$L31=OFFSET($L31,-1,0)),OFFSET(Q31,-1,0),
    $N31*VLOOKUP($L31,$AM:$AZ,MATCH($AW$1,$AM$1:$AZ$1,0),0)),
"그외없음")))))))</f>
        <v>4200</v>
      </c>
      <c r="R31" t="str">
        <f ca="1">IF(OR(ISNUMBER(M31),M31="삭제"),"",
IF(LEFT(M31,5)="Equip",
  IF($BK$1&lt;VLOOKUP(M31,[1]EquipTable!$1:$1048576,MATCH("업데이트순번",[1]EquipTable!$1:$1,0),0),"업데이트순번이상",""),
IF(LEFT(M31,5)="Actor",
  IF($BP$1&lt;VLOOKUP(M31,[2]ActorTable!$1:$1048576,MATCH("업데이트순번",[2]ActorTable!$1:$1,0),0),"업데이트순번이상",""),
"그외없음")))</f>
        <v/>
      </c>
      <c r="S31">
        <f t="shared" ca="1" si="13"/>
        <v>0</v>
      </c>
      <c r="T31" t="s">
        <v>93</v>
      </c>
      <c r="U31" t="s">
        <v>221</v>
      </c>
      <c r="V31">
        <v>1</v>
      </c>
      <c r="W31" t="s">
        <v>145</v>
      </c>
      <c r="Y31">
        <v>4400</v>
      </c>
      <c r="Z31" t="str">
        <f t="shared" ca="1" si="5"/>
        <v>fe</v>
      </c>
      <c r="AA31" t="s">
        <v>93</v>
      </c>
      <c r="AB31" t="s">
        <v>221</v>
      </c>
      <c r="AC31">
        <v>1</v>
      </c>
      <c r="AD31" t="s">
        <v>145</v>
      </c>
      <c r="AF31">
        <v>4400</v>
      </c>
      <c r="AG31" t="str">
        <f t="shared" si="6"/>
        <v/>
      </c>
      <c r="AH31" t="str">
        <f ca="1">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블레이드 보우</v>
      </c>
      <c r="AI31">
        <v>1</v>
      </c>
      <c r="AJ3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v>
      </c>
      <c r="AK31" t="str">
        <f t="shared" ca="1" si="7"/>
        <v>{"dy":5,"sl":1,"tp":"fe","vl":"Equip2002","cn":1,"pt":"GO","pr":4400}</v>
      </c>
      <c r="BJ31">
        <f ca="1">IF(VLOOKUP($BM31,[1]EquipTable!$1:$1048576,MATCH("업데이트순번",[1]EquipTable!$1:$1,0),0)&lt;=$BK$1,1,0)
*IF(MID(BM31,7,1)="4",0.1,1)</f>
        <v>1</v>
      </c>
      <c r="BK31">
        <f t="shared" ca="1" si="15"/>
        <v>1.3550135501355014E-2</v>
      </c>
      <c r="BL31">
        <f t="shared" ca="1" si="16"/>
        <v>0.26287262872628719</v>
      </c>
      <c r="BM31" t="str">
        <f ca="1">OFFSET([1]EquipTable!$A$1,ROW()-1,0)</f>
        <v>Equip2102</v>
      </c>
      <c r="BO31">
        <f ca="1">IF(VLOOKUP($BR31,[2]ActorTable!$1:$1048576,MATCH("업데이트순번",[2]ActorTable!$1:$1,0),0)&lt;=$BP$1,1,0)
*IF(MID(BR31,7,1)="2",0.1,1)</f>
        <v>1</v>
      </c>
      <c r="BP31">
        <f t="shared" ca="1" si="17"/>
        <v>3.8314176245210718E-2</v>
      </c>
      <c r="BQ31">
        <f t="shared" ca="1" si="18"/>
        <v>0.8237547892720305</v>
      </c>
      <c r="BR31" t="str">
        <f ca="1">OFFSET([2]ActorTable!$A$1,ROW()-1,0)</f>
        <v>Actor0030</v>
      </c>
      <c r="BS31" t="str">
        <f ca="1">VLOOKUP($BR31,[2]ActorTable!$1:$1048576,MATCH("이름참고",[2]ActorTable!$1:$1,0),0)</f>
        <v>샌드워리어</v>
      </c>
    </row>
    <row r="32" spans="1:71">
      <c r="A32">
        <v>5</v>
      </c>
      <c r="B32">
        <v>2</v>
      </c>
      <c r="C32">
        <f t="shared" si="0"/>
        <v>0</v>
      </c>
      <c r="D32">
        <f t="shared" ca="1" si="12"/>
        <v>0.46524789792981469</v>
      </c>
      <c r="E32">
        <f t="shared" ca="1" si="12"/>
        <v>0.4730154514838536</v>
      </c>
      <c r="F32">
        <f t="shared" ca="1" si="1"/>
        <v>0.90463434580440871</v>
      </c>
      <c r="G32">
        <f t="shared" ca="1" si="1"/>
        <v>0.52395841857382508</v>
      </c>
      <c r="H32">
        <f t="shared" ca="1" si="1"/>
        <v>0.79266185316117199</v>
      </c>
      <c r="I32">
        <f t="shared" ca="1" si="1"/>
        <v>0.79339981480178678</v>
      </c>
      <c r="L32" t="str">
        <f t="shared" ca="1" si="2"/>
        <v>안 지정 캐릭터 PP 영웅등급</v>
      </c>
      <c r="M32">
        <f t="shared" ca="1" si="3"/>
        <v>47301</v>
      </c>
      <c r="N32">
        <f t="shared" ca="1" si="4"/>
        <v>19</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
IF($L32="안 지정 캐릭터 영웅등급",
  IF(AND(OR($B32=7,$B32=8),$L32=OFFSET($L32,-1,0)),OFFSET(P32,-1,0),
    VLOOKUP($L32,$AM:$AZ,MATCH($AY$1,$AM$1:$AZ$1,0),0)+INT($H32*(VLOOKUP($L32,$AM:$AZ,MATCH($AZ$1,$AM$1:$AZ$1,0),0)-VLOOKUP($L32,$AM:$AZ,MATCH($AY$1,$AM$1:$AZ$1,0),0)))),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
    ROUNDDOWN(VLOOKUP($M32,[1]EquipTable!$1:$1048576,MATCH("표준 GO pr Min",[1]EquipTable!$1:$1,0),0)+INT($I32*(VLOOKUP($M32,[1]EquipTable!$1:$1048576,MATCH("표준 GO pr Max",[1]EquipTable!$1:$1,0),0)-VLOOKUP($M32,[1]EquipTable!$1:$1048576,MATCH("표준 GO pr Min",[1]EquipTable!$1:$1,0),0))),-2)),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
IF($L32="안 지정 캐릭터 영웅등급",
  IF(AND(OR($B32=7,$B32=8),$L32=OFFSET($L32,-1,0)),OFFSET(Q32,-1,0),
    VLOOKUP($L32,$AM:$AZ,MATCH($AW$1,$AM$1:$AZ$1,0),0)+INT($I32*(VLOOKUP($L32,$AM:$AZ,MATCH($AX$1,$AM$1:$AZ$1,0),0)-VLOOKUP($L32,$AM:$AZ,MATCH($AW$1,$AM$1:$AZ$1,0),0)))),
IF($L32="지정 캐릭터 PP",
  IF(AND(OR($B32=7,$B32=8),$L32=OFFSET($L32,-1,0)),OFFSET(Q32,-1,0),
    INT($N32*(VLOOKUP($L32,$AM:$AZ,MATCH($AX$1,$AM$1:$AZ$1,0),0)+$I32*(VLOOKUP($L32,$AM:$AZ,MATCH($AY$1,$AM$1:$AZ$1,0),0)-VLOOKUP($L32,$AM:$AZ,MATCH($AX$1,$AM$1:$AZ$1,0),0))))),
IF(OR($L32="안 지정 캐릭터 PP 일반등급",$L32="안 지정 캐릭터 PP 영웅등급"),
  IF(AND(OR($B32=7,$B32=8),$L32=OFFSET($L32,-1,0)),OFFSET(Q32,-1,0),
    $N32*VLOOKUP($L32,$AM:$AZ,MATCH($AW$1,$AM$1:$AZ$1,0),0)),
"그외없음")))))))</f>
        <v>1900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102</v>
      </c>
      <c r="U32">
        <v>9959</v>
      </c>
      <c r="V32">
        <v>15</v>
      </c>
      <c r="W32" t="s">
        <v>145</v>
      </c>
      <c r="Y32">
        <v>1500</v>
      </c>
      <c r="Z32" t="str">
        <f t="shared" ca="1" si="5"/>
        <v>uph</v>
      </c>
      <c r="AA32" t="s">
        <v>102</v>
      </c>
      <c r="AB32">
        <v>9959</v>
      </c>
      <c r="AC32">
        <v>15</v>
      </c>
      <c r="AD32" t="s">
        <v>145</v>
      </c>
      <c r="AF32">
        <v>1500</v>
      </c>
      <c r="AG32" t="str">
        <f t="shared" si="6"/>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v>
      </c>
      <c r="AK32" t="str">
        <f t="shared" ca="1" si="7"/>
        <v>{"dy":5,"sl":2,"tp":"uph","vl":"9959","cn":15,"pt":"GO","pr":1500}</v>
      </c>
      <c r="BJ32">
        <f ca="1">IF(VLOOKUP($BM32,[1]EquipTable!$1:$1048576,MATCH("업데이트순번",[1]EquipTable!$1:$1,0),0)&lt;=$BK$1,1,0)
*IF(MID(BM32,7,1)="4",0.1,1)</f>
        <v>1</v>
      </c>
      <c r="BK32">
        <f t="shared" ca="1" si="15"/>
        <v>1.3550135501355014E-2</v>
      </c>
      <c r="BL32">
        <f t="shared" ca="1" si="16"/>
        <v>0.27642276422764223</v>
      </c>
      <c r="BM32" t="str">
        <f ca="1">OFFSET([1]EquipTable!$A$1,ROW()-1,0)</f>
        <v>Equip2201</v>
      </c>
      <c r="BO32">
        <f ca="1">IF(VLOOKUP($BR32,[2]ActorTable!$1:$1048576,MATCH("업데이트순번",[2]ActorTable!$1:$1,0),0)&lt;=$BP$1,1,0)
*IF(MID(BR32,7,1)="2",0.1,1)</f>
        <v>0.1</v>
      </c>
      <c r="BP32">
        <f t="shared" ca="1" si="17"/>
        <v>3.8314176245210717E-3</v>
      </c>
      <c r="BQ32">
        <f t="shared" ca="1" si="18"/>
        <v>0.86206896551724121</v>
      </c>
      <c r="BR32" t="str">
        <f ca="1">OFFSET([2]ActorTable!$A$1,ROW()-1,0)</f>
        <v>Actor3231</v>
      </c>
      <c r="BS32" t="str">
        <f ca="1">VLOOKUP($BR32,[2]ActorTable!$1:$1048576,MATCH("이름참고",[2]ActorTable!$1:$1,0),0)</f>
        <v>블레이드팬댄서</v>
      </c>
    </row>
    <row r="33" spans="1:71">
      <c r="A33">
        <v>5</v>
      </c>
      <c r="B33">
        <v>3</v>
      </c>
      <c r="C33">
        <f t="shared" si="0"/>
        <v>0</v>
      </c>
      <c r="D33">
        <f t="shared" ca="1" si="12"/>
        <v>0.36231678630390096</v>
      </c>
      <c r="E33">
        <f t="shared" ca="1" si="12"/>
        <v>0.72530712494992544</v>
      </c>
      <c r="F33">
        <f t="shared" ca="1" si="1"/>
        <v>0.67267474208699041</v>
      </c>
      <c r="G33">
        <f t="shared" ca="1" si="1"/>
        <v>0.44002463131141123</v>
      </c>
      <c r="H33">
        <f t="shared" ca="1" si="1"/>
        <v>0.34874704384325217</v>
      </c>
      <c r="I33">
        <f t="shared" ca="1" si="1"/>
        <v>0.60104635693392006</v>
      </c>
      <c r="L33" t="str">
        <f t="shared" ca="1" si="2"/>
        <v>안 지정 캐릭터 PP 영웅등급</v>
      </c>
      <c r="M33">
        <f t="shared" ca="1" si="3"/>
        <v>72530</v>
      </c>
      <c r="N33">
        <f t="shared" ca="1" si="4"/>
        <v>22</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
IF($L33="안 지정 캐릭터 영웅등급",
  IF(AND(OR($B33=7,$B33=8),$L33=OFFSET($L33,-1,0)),OFFSET(P33,-1,0),
    VLOOKUP($L33,$AM:$AZ,MATCH($AY$1,$AM$1:$AZ$1,0),0)+INT($H33*(VLOOKUP($L33,$AM:$AZ,MATCH($AZ$1,$AM$1:$AZ$1,0),0)-VLOOKUP($L33,$AM:$AZ,MATCH($AY$1,$AM$1:$AZ$1,0),0)))),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
    ROUNDDOWN(VLOOKUP($M33,[1]EquipTable!$1:$1048576,MATCH("표준 GO pr Min",[1]EquipTable!$1:$1,0),0)+INT($I33*(VLOOKUP($M33,[1]EquipTable!$1:$1048576,MATCH("표준 GO pr Max",[1]EquipTable!$1:$1,0),0)-VLOOKUP($M33,[1]EquipTable!$1:$1048576,MATCH("표준 GO pr Min",[1]EquipTable!$1:$1,0),0))),-2)),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
IF($L33="안 지정 캐릭터 영웅등급",
  IF(AND(OR($B33=7,$B33=8),$L33=OFFSET($L33,-1,0)),OFFSET(Q33,-1,0),
    VLOOKUP($L33,$AM:$AZ,MATCH($AW$1,$AM$1:$AZ$1,0),0)+INT($I33*(VLOOKUP($L33,$AM:$AZ,MATCH($AX$1,$AM$1:$AZ$1,0),0)-VLOOKUP($L33,$AM:$AZ,MATCH($AW$1,$AM$1:$AZ$1,0),0)))),
IF($L33="지정 캐릭터 PP",
  IF(AND(OR($B33=7,$B33=8),$L33=OFFSET($L33,-1,0)),OFFSET(Q33,-1,0),
    INT($N33*(VLOOKUP($L33,$AM:$AZ,MATCH($AX$1,$AM$1:$AZ$1,0),0)+$I33*(VLOOKUP($L33,$AM:$AZ,MATCH($AY$1,$AM$1:$AZ$1,0),0)-VLOOKUP($L33,$AM:$AZ,MATCH($AX$1,$AM$1:$AZ$1,0),0))))),
IF(OR($L33="안 지정 캐릭터 PP 일반등급",$L33="안 지정 캐릭터 PP 영웅등급"),
  IF(AND(OR($B33=7,$B33=8),$L33=OFFSET($L33,-1,0)),OFFSET(Q33,-1,0),
    $N33*VLOOKUP($L33,$AM:$AZ,MATCH($AW$1,$AM$1:$AZ$1,0),0)),
"그외없음")))))))</f>
        <v>2200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102</v>
      </c>
      <c r="U33">
        <v>4714</v>
      </c>
      <c r="V33">
        <v>15</v>
      </c>
      <c r="W33" t="s">
        <v>145</v>
      </c>
      <c r="Y33">
        <v>1500</v>
      </c>
      <c r="Z33" t="str">
        <f t="shared" ca="1" si="5"/>
        <v>uph</v>
      </c>
      <c r="AA33" t="s">
        <v>102</v>
      </c>
      <c r="AB33">
        <v>4714</v>
      </c>
      <c r="AC33">
        <v>15</v>
      </c>
      <c r="AD33" t="s">
        <v>145</v>
      </c>
      <c r="AF33">
        <v>1500</v>
      </c>
      <c r="AG33" t="str">
        <f t="shared" si="6"/>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v>
      </c>
      <c r="AK33" t="str">
        <f t="shared" ca="1" si="7"/>
        <v>{"dy":5,"sl":3,"tp":"uph","vl":"4714","cn":15,"pt":"GO","pr":1500}</v>
      </c>
      <c r="BJ33">
        <f ca="1">IF(VLOOKUP($BM33,[1]EquipTable!$1:$1048576,MATCH("업데이트순번",[1]EquipTable!$1:$1,0),0)&lt;=$BK$1,1,0)
*IF(MID(BM33,7,1)="4",0.1,1)</f>
        <v>1</v>
      </c>
      <c r="BK33">
        <f t="shared" ca="1" si="15"/>
        <v>1.3550135501355014E-2</v>
      </c>
      <c r="BL33">
        <f t="shared" ca="1" si="16"/>
        <v>0.28997289972899726</v>
      </c>
      <c r="BM33" t="str">
        <f ca="1">OFFSET([1]EquipTable!$A$1,ROW()-1,0)</f>
        <v>Equip2202</v>
      </c>
      <c r="BO33">
        <f ca="1">IF(VLOOKUP($BR33,[2]ActorTable!$1:$1048576,MATCH("업데이트순번",[2]ActorTable!$1:$1,0),0)&lt;=$BP$1,1,0)
*IF(MID(BR33,7,1)="2",0.1,1)</f>
        <v>0</v>
      </c>
      <c r="BP33">
        <f t="shared" ca="1" si="17"/>
        <v>0</v>
      </c>
      <c r="BQ33">
        <f t="shared" ca="1" si="18"/>
        <v>0.86590038314176232</v>
      </c>
      <c r="BR33" t="str">
        <f ca="1">OFFSET([2]ActorTable!$A$1,ROW()-1,0)</f>
        <v>Actor9932</v>
      </c>
      <c r="BS33" t="str">
        <f ca="1">VLOOKUP($BR33,[2]ActorTable!$1:$1048576,MATCH("이름참고",[2]ActorTable!$1:$1,0),0)</f>
        <v>스트링없음</v>
      </c>
    </row>
    <row r="34" spans="1:71">
      <c r="A34">
        <v>5</v>
      </c>
      <c r="B34">
        <v>4</v>
      </c>
      <c r="C34">
        <f t="shared" si="0"/>
        <v>0</v>
      </c>
      <c r="D34">
        <f t="shared" ca="1" si="12"/>
        <v>0.19237786848701877</v>
      </c>
      <c r="E34">
        <f t="shared" ca="1" si="12"/>
        <v>0.81785505419312343</v>
      </c>
      <c r="F34">
        <f t="shared" ca="1" si="1"/>
        <v>0.12844642203706358</v>
      </c>
      <c r="G34">
        <f t="shared" ca="1" si="1"/>
        <v>5.1829045787521899E-2</v>
      </c>
      <c r="H34">
        <f t="shared" ca="1" si="1"/>
        <v>0.86899381385199326</v>
      </c>
      <c r="I34">
        <f t="shared" ca="1" si="1"/>
        <v>0.77053242996173876</v>
      </c>
      <c r="L34" t="str">
        <f t="shared" ca="1" si="2"/>
        <v>안 지정 캐릭터 PP 일반등급</v>
      </c>
      <c r="M34">
        <f t="shared" ca="1" si="3"/>
        <v>81785</v>
      </c>
      <c r="N34">
        <f t="shared" ca="1" si="4"/>
        <v>23</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
IF($L34="안 지정 캐릭터 영웅등급",
  IF(AND(OR($B34=7,$B34=8),$L34=OFFSET($L34,-1,0)),OFFSET(P34,-1,0),
    VLOOKUP($L34,$AM:$AZ,MATCH($AY$1,$AM$1:$AZ$1,0),0)+INT($H34*(VLOOKUP($L34,$AM:$AZ,MATCH($AZ$1,$AM$1:$AZ$1,0),0)-VLOOKUP($L34,$AM:$AZ,MATCH($AY$1,$AM$1:$AZ$1,0),0)))),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
    ROUNDDOWN(VLOOKUP($M34,[1]EquipTable!$1:$1048576,MATCH("표준 GO pr Min",[1]EquipTable!$1:$1,0),0)+INT($I34*(VLOOKUP($M34,[1]EquipTable!$1:$1048576,MATCH("표준 GO pr Max",[1]EquipTable!$1:$1,0),0)-VLOOKUP($M34,[1]EquipTable!$1:$1048576,MATCH("표준 GO pr Min",[1]EquipTable!$1:$1,0),0))),-2)),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
IF($L34="안 지정 캐릭터 영웅등급",
  IF(AND(OR($B34=7,$B34=8),$L34=OFFSET($L34,-1,0)),OFFSET(Q34,-1,0),
    VLOOKUP($L34,$AM:$AZ,MATCH($AW$1,$AM$1:$AZ$1,0),0)+INT($I34*(VLOOKUP($L34,$AM:$AZ,MATCH($AX$1,$AM$1:$AZ$1,0),0)-VLOOKUP($L34,$AM:$AZ,MATCH($AW$1,$AM$1:$AZ$1,0),0)))),
IF($L34="지정 캐릭터 PP",
  IF(AND(OR($B34=7,$B34=8),$L34=OFFSET($L34,-1,0)),OFFSET(Q34,-1,0),
    INT($N34*(VLOOKUP($L34,$AM:$AZ,MATCH($AX$1,$AM$1:$AZ$1,0),0)+$I34*(VLOOKUP($L34,$AM:$AZ,MATCH($AY$1,$AM$1:$AZ$1,0),0)-VLOOKUP($L34,$AM:$AZ,MATCH($AX$1,$AM$1:$AZ$1,0),0))))),
IF(OR($L34="안 지정 캐릭터 PP 일반등급",$L34="안 지정 캐릭터 PP 영웅등급"),
  IF(AND(OR($B34=7,$B34=8),$L34=OFFSET($L34,-1,0)),OFFSET(Q34,-1,0),
    $N34*VLOOKUP($L34,$AM:$AZ,MATCH($AW$1,$AM$1:$AZ$1,0),0)),
"그외없음")))))))</f>
        <v>2300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103</v>
      </c>
      <c r="U34">
        <v>81611</v>
      </c>
      <c r="V34">
        <v>23</v>
      </c>
      <c r="W34" t="s">
        <v>145</v>
      </c>
      <c r="Y34">
        <v>2300</v>
      </c>
      <c r="Z34" t="str">
        <f t="shared" ca="1" si="5"/>
        <v>upn</v>
      </c>
      <c r="AA34" t="s">
        <v>103</v>
      </c>
      <c r="AB34">
        <v>81611</v>
      </c>
      <c r="AC34">
        <v>23</v>
      </c>
      <c r="AD34" t="s">
        <v>145</v>
      </c>
      <c r="AF34">
        <v>2300</v>
      </c>
      <c r="AG34" t="str">
        <f t="shared" si="6"/>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v>
      </c>
      <c r="AK34" t="str">
        <f t="shared" ca="1" si="7"/>
        <v>{"dy":5,"sl":4,"tp":"upn","vl":"81611","cn":23,"pt":"GO","pr":2300}</v>
      </c>
      <c r="BJ34">
        <f ca="1">IF(VLOOKUP($BM34,[1]EquipTable!$1:$1048576,MATCH("업데이트순번",[1]EquipTable!$1:$1,0),0)&lt;=$BK$1,1,0)
*IF(MID(BM34,7,1)="4",0.1,1)</f>
        <v>1</v>
      </c>
      <c r="BK34">
        <f t="shared" ca="1" si="15"/>
        <v>1.3550135501355014E-2</v>
      </c>
      <c r="BL34">
        <f t="shared" ca="1" si="16"/>
        <v>0.30352303523035229</v>
      </c>
      <c r="BM34" t="str">
        <f ca="1">OFFSET([1]EquipTable!$A$1,ROW()-1,0)</f>
        <v>Equip2301</v>
      </c>
      <c r="BO34">
        <f ca="1">IF(VLOOKUP($BR34,[2]ActorTable!$1:$1048576,MATCH("업데이트순번",[2]ActorTable!$1:$1,0),0)&lt;=$BP$1,1,0)
*IF(MID(BR34,7,1)="2",0.1,1)</f>
        <v>0.1</v>
      </c>
      <c r="BP34">
        <f t="shared" ca="1" si="17"/>
        <v>3.8314176245210717E-3</v>
      </c>
      <c r="BQ34">
        <f t="shared" ca="1" si="18"/>
        <v>0.86590038314176232</v>
      </c>
      <c r="BR34" t="str">
        <f ca="1">OFFSET([2]ActorTable!$A$1,ROW()-1,0)</f>
        <v>Actor0233</v>
      </c>
      <c r="BS34" t="str">
        <f ca="1">VLOOKUP($BR34,[2]ActorTable!$1:$1048576,MATCH("이름참고",[2]ActorTable!$1:$1,0),0)</f>
        <v>시리아</v>
      </c>
    </row>
    <row r="35" spans="1:71">
      <c r="A35">
        <v>5</v>
      </c>
      <c r="B35">
        <v>5</v>
      </c>
      <c r="C35">
        <f t="shared" si="0"/>
        <v>0</v>
      </c>
      <c r="D35">
        <f t="shared" ca="1" si="12"/>
        <v>0.19965425166647688</v>
      </c>
      <c r="E35">
        <f t="shared" ca="1" si="12"/>
        <v>0.29239125894240858</v>
      </c>
      <c r="F35">
        <f t="shared" ca="1" si="1"/>
        <v>0.54172324147348971</v>
      </c>
      <c r="G35">
        <f t="shared" ca="1" si="1"/>
        <v>0.96298203200194687</v>
      </c>
      <c r="H35">
        <f t="shared" ca="1" si="1"/>
        <v>0.1091145036490444</v>
      </c>
      <c r="I35">
        <f t="shared" ca="1" si="1"/>
        <v>6.2853969180263203E-3</v>
      </c>
      <c r="L35" t="str">
        <f t="shared" ca="1" si="2"/>
        <v>삭제</v>
      </c>
      <c r="M35" t="str">
        <f t="shared" ca="1" si="3"/>
        <v>삭제</v>
      </c>
      <c r="N35" t="str">
        <f t="shared" ca="1" si="4"/>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
IF($L35="안 지정 캐릭터 영웅등급",
  IF(AND(OR($B35=7,$B35=8),$L35=OFFSET($L35,-1,0)),OFFSET(P35,-1,0),
    VLOOKUP($L35,$AM:$AZ,MATCH($AY$1,$AM$1:$AZ$1,0),0)+INT($H35*(VLOOKUP($L35,$AM:$AZ,MATCH($AZ$1,$AM$1:$AZ$1,0),0)-VLOOKUP($L35,$AM:$AZ,MATCH($AY$1,$AM$1:$AZ$1,0),0)))),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
    ROUNDDOWN(VLOOKUP($M35,[1]EquipTable!$1:$1048576,MATCH("표준 GO pr Min",[1]EquipTable!$1:$1,0),0)+INT($I35*(VLOOKUP($M35,[1]EquipTable!$1:$1048576,MATCH("표준 GO pr Max",[1]EquipTable!$1:$1,0),0)-VLOOKUP($M35,[1]EquipTable!$1:$1048576,MATCH("표준 GO pr Min",[1]EquipTable!$1:$1,0),0))),-2)),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
IF($L35="안 지정 캐릭터 영웅등급",
  IF(AND(OR($B35=7,$B35=8),$L35=OFFSET($L35,-1,0)),OFFSET(Q35,-1,0),
    VLOOKUP($L35,$AM:$AZ,MATCH($AW$1,$AM$1:$AZ$1,0),0)+INT($I35*(VLOOKUP($L35,$AM:$AZ,MATCH($AX$1,$AM$1:$AZ$1,0),0)-VLOOKUP($L35,$AM:$AZ,MATCH($AW$1,$AM$1:$AZ$1,0),0)))),
IF($L35="지정 캐릭터 PP",
  IF(AND(OR($B35=7,$B35=8),$L35=OFFSET($L35,-1,0)),OFFSET(Q35,-1,0),
    INT($N35*(VLOOKUP($L35,$AM:$AZ,MATCH($AX$1,$AM$1:$AZ$1,0),0)+$I35*(VLOOKUP($L35,$AM:$AZ,MATCH($AY$1,$AM$1:$AZ$1,0),0)-VLOOKUP($L35,$AM:$AZ,MATCH($AX$1,$AM$1:$AZ$1,0),0))))),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5"/>
        <v/>
      </c>
      <c r="AG35" t="str">
        <f t="shared" si="6"/>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v>
      </c>
      <c r="AK35" t="str">
        <f t="shared" ca="1" si="7"/>
        <v>{"dy":5,"sl":5}</v>
      </c>
      <c r="BJ35">
        <f ca="1">IF(VLOOKUP($BM35,[1]EquipTable!$1:$1048576,MATCH("업데이트순번",[1]EquipTable!$1:$1,0),0)&lt;=$BK$1,1,0)
*IF(MID(BM35,7,1)="4",0.1,1)</f>
        <v>1</v>
      </c>
      <c r="BK35">
        <f t="shared" ca="1" si="15"/>
        <v>1.3550135501355014E-2</v>
      </c>
      <c r="BL35">
        <f t="shared" ca="1" si="16"/>
        <v>0.31707317073170732</v>
      </c>
      <c r="BM35" t="str">
        <f ca="1">OFFSET([1]EquipTable!$A$1,ROW()-1,0)</f>
        <v>Equip2302</v>
      </c>
      <c r="BO35">
        <f ca="1">IF(VLOOKUP($BR35,[2]ActorTable!$1:$1048576,MATCH("업데이트순번",[2]ActorTable!$1:$1,0),0)&lt;=$BP$1,1,0)
*IF(MID(BR35,7,1)="2",0.1,1)</f>
        <v>0</v>
      </c>
      <c r="BP35">
        <f t="shared" ca="1" si="17"/>
        <v>0</v>
      </c>
      <c r="BQ35">
        <f t="shared" ca="1" si="18"/>
        <v>0.86973180076628342</v>
      </c>
      <c r="BR35" t="str">
        <f ca="1">OFFSET([2]ActorTable!$A$1,ROW()-1,0)</f>
        <v>Actor9934</v>
      </c>
      <c r="BS35" t="str">
        <f ca="1">VLOOKUP($BR35,[2]ActorTable!$1:$1048576,MATCH("이름참고",[2]ActorTable!$1:$1,0),0)</f>
        <v>스트링없음</v>
      </c>
    </row>
    <row r="36" spans="1:71">
      <c r="A36">
        <v>5</v>
      </c>
      <c r="B36">
        <v>6</v>
      </c>
      <c r="C36">
        <f t="shared" si="0"/>
        <v>0</v>
      </c>
      <c r="D36">
        <f t="shared" ca="1" si="12"/>
        <v>0.85031138798885264</v>
      </c>
      <c r="E36">
        <f t="shared" ca="1" si="12"/>
        <v>2.4125500630935881E-2</v>
      </c>
      <c r="F36">
        <f t="shared" ca="1" si="1"/>
        <v>0.70010597320946222</v>
      </c>
      <c r="G36">
        <f t="shared" ca="1" si="1"/>
        <v>0.71389807346199508</v>
      </c>
      <c r="H36">
        <f t="shared" ca="1" si="1"/>
        <v>0.51981847131469994</v>
      </c>
      <c r="I36">
        <f t="shared" ca="1" si="1"/>
        <v>1.9174853678806225E-2</v>
      </c>
      <c r="L36" t="str">
        <f t="shared" ca="1" si="2"/>
        <v>삭제</v>
      </c>
      <c r="M36" t="str">
        <f t="shared" ca="1" si="3"/>
        <v>삭제</v>
      </c>
      <c r="N36" t="str">
        <f t="shared" ca="1" si="4"/>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
IF($L36="안 지정 캐릭터 영웅등급",
  IF(AND(OR($B36=7,$B36=8),$L36=OFFSET($L36,-1,0)),OFFSET(P36,-1,0),
    VLOOKUP($L36,$AM:$AZ,MATCH($AY$1,$AM$1:$AZ$1,0),0)+INT($H36*(VLOOKUP($L36,$AM:$AZ,MATCH($AZ$1,$AM$1:$AZ$1,0),0)-VLOOKUP($L36,$AM:$AZ,MATCH($AY$1,$AM$1:$AZ$1,0),0)))),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
    ROUNDDOWN(VLOOKUP($M36,[1]EquipTable!$1:$1048576,MATCH("표준 GO pr Min",[1]EquipTable!$1:$1,0),0)+INT($I36*(VLOOKUP($M36,[1]EquipTable!$1:$1048576,MATCH("표준 GO pr Max",[1]EquipTable!$1:$1,0),0)-VLOOKUP($M36,[1]EquipTable!$1:$1048576,MATCH("표준 GO pr Min",[1]EquipTable!$1:$1,0),0))),-2)),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
IF($L36="안 지정 캐릭터 영웅등급",
  IF(AND(OR($B36=7,$B36=8),$L36=OFFSET($L36,-1,0)),OFFSET(Q36,-1,0),
    VLOOKUP($L36,$AM:$AZ,MATCH($AW$1,$AM$1:$AZ$1,0),0)+INT($I36*(VLOOKUP($L36,$AM:$AZ,MATCH($AX$1,$AM$1:$AZ$1,0),0)-VLOOKUP($L36,$AM:$AZ,MATCH($AW$1,$AM$1:$AZ$1,0),0)))),
IF($L36="지정 캐릭터 PP",
  IF(AND(OR($B36=7,$B36=8),$L36=OFFSET($L36,-1,0)),OFFSET(Q36,-1,0),
    INT($N36*(VLOOKUP($L36,$AM:$AZ,MATCH($AX$1,$AM$1:$AZ$1,0),0)+$I36*(VLOOKUP($L36,$AM:$AZ,MATCH($AY$1,$AM$1:$AZ$1,0),0)-VLOOKUP($L36,$AM:$AZ,MATCH($AX$1,$AM$1:$AZ$1,0),0))))),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5"/>
        <v/>
      </c>
      <c r="AG36" t="str">
        <f t="shared" si="6"/>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v>
      </c>
      <c r="AK36" t="str">
        <f t="shared" ca="1" si="7"/>
        <v>{"dy":5,"sl":6}</v>
      </c>
      <c r="BJ36">
        <f ca="1">IF(VLOOKUP($BM36,[1]EquipTable!$1:$1048576,MATCH("업데이트순번",[1]EquipTable!$1:$1,0),0)&lt;=$BK$1,1,0)
*IF(MID(BM36,7,1)="4",0.1,1)</f>
        <v>0.1</v>
      </c>
      <c r="BK36">
        <f t="shared" ca="1" si="15"/>
        <v>1.3550135501355016E-3</v>
      </c>
      <c r="BL36">
        <f t="shared" ca="1" si="16"/>
        <v>0.33062330623306235</v>
      </c>
      <c r="BM36" t="str">
        <f ca="1">OFFSET([1]EquipTable!$A$1,ROW()-1,0)</f>
        <v>Equip2401</v>
      </c>
      <c r="BO36">
        <f ca="1">IF(VLOOKUP($BR36,[2]ActorTable!$1:$1048576,MATCH("업데이트순번",[2]ActorTable!$1:$1,0),0)&lt;=$BP$1,1,0)
*IF(MID(BR36,7,1)="2",0.1,1)</f>
        <v>0.1</v>
      </c>
      <c r="BP36">
        <f t="shared" ca="1" si="17"/>
        <v>3.8314176245210717E-3</v>
      </c>
      <c r="BQ36">
        <f t="shared" ca="1" si="18"/>
        <v>0.86973180076628342</v>
      </c>
      <c r="BR36" t="str">
        <f ca="1">OFFSET([2]ActorTable!$A$1,ROW()-1,0)</f>
        <v>Actor2235</v>
      </c>
      <c r="BS36" t="str">
        <f ca="1">VLOOKUP($BR36,[2]ActorTable!$1:$1048576,MATCH("이름참고",[2]ActorTable!$1:$1,0),0)</f>
        <v>린하이</v>
      </c>
    </row>
    <row r="37" spans="1:71">
      <c r="A37">
        <v>6</v>
      </c>
      <c r="B37">
        <v>0</v>
      </c>
      <c r="C37">
        <f t="shared" si="0"/>
        <v>0</v>
      </c>
      <c r="D37">
        <f t="shared" ca="1" si="12"/>
        <v>7.8139025900701098E-2</v>
      </c>
      <c r="E37">
        <f t="shared" ca="1" si="12"/>
        <v>0.75261231315768962</v>
      </c>
      <c r="F37">
        <f t="shared" ca="1" si="1"/>
        <v>0.95299172274652222</v>
      </c>
      <c r="G37">
        <f t="shared" ca="1" si="1"/>
        <v>0.82709176214184588</v>
      </c>
      <c r="H37">
        <f t="shared" ca="1" si="1"/>
        <v>0.73495089091718857</v>
      </c>
      <c r="I37">
        <f t="shared" ca="1" si="1"/>
        <v>0.38036696542531467</v>
      </c>
      <c r="L37" t="str">
        <f t="shared" ca="1" si="2"/>
        <v>지정 장비</v>
      </c>
      <c r="M37" t="str">
        <f t="shared" ca="1" si="3"/>
        <v>Equip6301</v>
      </c>
      <c r="N37">
        <f t="shared" ca="1" si="4"/>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DI</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
IF($L37="안 지정 캐릭터 영웅등급",
  IF(AND(OR($B37=7,$B37=8),$L37=OFFSET($L37,-1,0)),OFFSET(P37,-1,0),
    VLOOKUP($L37,$AM:$AZ,MATCH($AY$1,$AM$1:$AZ$1,0),0)+INT($H37*(VLOOKUP($L37,$AM:$AZ,MATCH($AZ$1,$AM$1:$AZ$1,0),0)-VLOOKUP($L37,$AM:$AZ,MATCH($AY$1,$AM$1:$AZ$1,0),0)))),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
    ROUNDDOWN(VLOOKUP($M37,[1]EquipTable!$1:$1048576,MATCH("표준 GO pr Min",[1]EquipTable!$1:$1,0),0)+INT($I37*(VLOOKUP($M37,[1]EquipTable!$1:$1048576,MATCH("표준 GO pr Max",[1]EquipTable!$1:$1,0),0)-VLOOKUP($M37,[1]EquipTable!$1:$1048576,MATCH("표준 GO pr Min",[1]EquipTable!$1:$1,0),0))),-2)),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
IF($L37="안 지정 캐릭터 영웅등급",
  IF(AND(OR($B37=7,$B37=8),$L37=OFFSET($L37,-1,0)),OFFSET(Q37,-1,0),
    VLOOKUP($L37,$AM:$AZ,MATCH($AW$1,$AM$1:$AZ$1,0),0)+INT($I37*(VLOOKUP($L37,$AM:$AZ,MATCH($AX$1,$AM$1:$AZ$1,0),0)-VLOOKUP($L37,$AM:$AZ,MATCH($AW$1,$AM$1:$AZ$1,0),0)))),
IF($L37="지정 캐릭터 PP",
  IF(AND(OR($B37=7,$B37=8),$L37=OFFSET($L37,-1,0)),OFFSET(Q37,-1,0),
    INT($N37*(VLOOKUP($L37,$AM:$AZ,MATCH($AX$1,$AM$1:$AZ$1,0),0)+$I37*(VLOOKUP($L37,$AM:$AZ,MATCH($AY$1,$AM$1:$AZ$1,0),0)-VLOOKUP($L37,$AM:$AZ,MATCH($AX$1,$AM$1:$AZ$1,0),0))))),
IF(OR($L37="안 지정 캐릭터 PP 일반등급",$L37="안 지정 캐릭터 PP 영웅등급"),
  IF(AND(OR($B37=7,$B37=8),$L37=OFFSET($L37,-1,0)),OFFSET(Q37,-1,0),
    $N37*VLOOKUP($L37,$AM:$AZ,MATCH($AW$1,$AM$1:$AZ$1,0),0)),
"그외없음")))))))</f>
        <v>16</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93</v>
      </c>
      <c r="U37" t="s">
        <v>218</v>
      </c>
      <c r="V37">
        <v>1</v>
      </c>
      <c r="W37" t="s">
        <v>149</v>
      </c>
      <c r="Y37">
        <v>16</v>
      </c>
      <c r="Z37" t="str">
        <f t="shared" ca="1" si="5"/>
        <v>fe</v>
      </c>
      <c r="AA37" t="s">
        <v>93</v>
      </c>
      <c r="AB37" t="s">
        <v>116</v>
      </c>
      <c r="AC37">
        <v>1</v>
      </c>
      <c r="AD37" t="s">
        <v>73</v>
      </c>
      <c r="AF37">
        <v>5000</v>
      </c>
      <c r="AG37" t="str">
        <f t="shared" si="6"/>
        <v/>
      </c>
      <c r="AH37" t="str">
        <f ca="1">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뿔과 뼈로 만든 활</v>
      </c>
      <c r="AI37">
        <v>1</v>
      </c>
      <c r="AJ3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v>
      </c>
      <c r="AK37" t="str">
        <f t="shared" ca="1" si="7"/>
        <v>{"dy":6,"sl":0,"tp":"fe","vl":"Equip2301","cn":1,"pt":"GO","pr":5000}</v>
      </c>
      <c r="BJ37">
        <f ca="1">IF(VLOOKUP($BM37,[1]EquipTable!$1:$1048576,MATCH("업데이트순번",[1]EquipTable!$1:$1,0),0)&lt;=$BK$1,1,0)
*IF(MID(BM37,7,1)="4",0.1,1)</f>
        <v>0.1</v>
      </c>
      <c r="BK37">
        <f t="shared" ca="1" si="15"/>
        <v>1.3550135501355016E-3</v>
      </c>
      <c r="BL37">
        <f t="shared" ca="1" si="16"/>
        <v>0.33197831978319786</v>
      </c>
      <c r="BM37" t="str">
        <f ca="1">OFFSET([1]EquipTable!$A$1,ROW()-1,0)</f>
        <v>Equip2402</v>
      </c>
      <c r="BO37">
        <f ca="1">IF(VLOOKUP($BR37,[2]ActorTable!$1:$1048576,MATCH("업데이트순번",[2]ActorTable!$1:$1,0),0)&lt;=$BP$1,1,0)
*IF(MID(BR37,7,1)="2",0.1,1)</f>
        <v>0.1</v>
      </c>
      <c r="BP37">
        <f t="shared" ca="1" si="17"/>
        <v>3.8314176245210717E-3</v>
      </c>
      <c r="BQ37">
        <f t="shared" ca="1" si="18"/>
        <v>0.87356321839080453</v>
      </c>
      <c r="BR37" t="str">
        <f ca="1">OFFSET([2]ActorTable!$A$1,ROW()-1,0)</f>
        <v>Actor0236</v>
      </c>
      <c r="BS37" t="str">
        <f ca="1">VLOOKUP($BR37,[2]ActorTable!$1:$1048576,MATCH("이름참고",[2]ActorTable!$1:$1,0),0)</f>
        <v>네크로맨서포</v>
      </c>
    </row>
    <row r="38" spans="1:71">
      <c r="A38">
        <v>6</v>
      </c>
      <c r="B38">
        <v>1</v>
      </c>
      <c r="C38">
        <f t="shared" si="0"/>
        <v>0</v>
      </c>
      <c r="D38">
        <f t="shared" ca="1" si="12"/>
        <v>0.82293615938961173</v>
      </c>
      <c r="E38">
        <f t="shared" ca="1" si="12"/>
        <v>0.24513023061835237</v>
      </c>
      <c r="F38">
        <f t="shared" ca="1" si="1"/>
        <v>9.7720848411354644E-2</v>
      </c>
      <c r="G38">
        <f t="shared" ca="1" si="1"/>
        <v>0.52432338040004667</v>
      </c>
      <c r="H38">
        <f t="shared" ca="1" si="1"/>
        <v>0.28834181421610494</v>
      </c>
      <c r="I38">
        <f t="shared" ca="1" si="1"/>
        <v>0.81504835577688317</v>
      </c>
      <c r="L38" t="str">
        <f t="shared" ca="1" si="2"/>
        <v>지정 장비</v>
      </c>
      <c r="M38" t="str">
        <f t="shared" ca="1" si="3"/>
        <v>Equip2002</v>
      </c>
      <c r="N38">
        <f t="shared" ca="1" si="4"/>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
IF($L38="안 지정 캐릭터 영웅등급",
  IF(AND(OR($B38=7,$B38=8),$L38=OFFSET($L38,-1,0)),OFFSET(P38,-1,0),
    VLOOKUP($L38,$AM:$AZ,MATCH($AY$1,$AM$1:$AZ$1,0),0)+INT($H38*(VLOOKUP($L38,$AM:$AZ,MATCH($AZ$1,$AM$1:$AZ$1,0),0)-VLOOKUP($L38,$AM:$AZ,MATCH($AY$1,$AM$1:$AZ$1,0),0)))),
IF($L38="지정 캐릭터 PP",
  IF(AND(OR($B38=7,$B38=8),$L38=OFFSET($L38,-1,0)),OFFSET(P38,-1,0),
    INT($N38*VLOOKUP($L38,$AM:$AZ,MATCH($AW$1,$AM$1:$AZ$1,0),0))),
"그외없음")))))))</f>
        <v>삭제</v>
      </c>
      <c r="Q38">
        <f ca="1">IF($L38="삭제","삭제",
IF($L38="지정 장비",
  IF($O38="DI",
    VLOOKUP($M38,[1]EquipTable!$1:$1048576,MATCH("표준 DI pr Min",[1]EquipTable!$1:$1,0),0)+INT($I38*(VLOOKUP($M38,[1]EquipTable!$1:$1048576,MATCH("표준 DI pr Max",[1]EquipTable!$1:$1,0),0)-VLOOKUP($M38,[1]EquipTable!$1:$1048576,MATCH("표준 DI pr Min",[1]EquipTable!$1:$1,0),0))),
    ROUNDDOWN(VLOOKUP($M38,[1]EquipTable!$1:$1048576,MATCH("표준 GO pr Min",[1]EquipTable!$1:$1,0),0)+INT($I38*(VLOOKUP($M38,[1]EquipTable!$1:$1048576,MATCH("표준 GO pr Max",[1]EquipTable!$1:$1,0),0)-VLOOKUP($M38,[1]EquipTable!$1:$1048576,MATCH("표준 GO pr Min",[1]EquipTable!$1:$1,0),0))),-2)),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
IF($L38="안 지정 캐릭터 영웅등급",
  IF(AND(OR($B38=7,$B38=8),$L38=OFFSET($L38,-1,0)),OFFSET(Q38,-1,0),
    VLOOKUP($L38,$AM:$AZ,MATCH($AW$1,$AM$1:$AZ$1,0),0)+INT($I38*(VLOOKUP($L38,$AM:$AZ,MATCH($AX$1,$AM$1:$AZ$1,0),0)-VLOOKUP($L38,$AM:$AZ,MATCH($AW$1,$AM$1:$AZ$1,0),0)))),
IF($L38="지정 캐릭터 PP",
  IF(AND(OR($B38=7,$B38=8),$L38=OFFSET($L38,-1,0)),OFFSET(Q38,-1,0),
    INT($N38*(VLOOKUP($L38,$AM:$AZ,MATCH($AX$1,$AM$1:$AZ$1,0),0)+$I38*(VLOOKUP($L38,$AM:$AZ,MATCH($AY$1,$AM$1:$AZ$1,0),0)-VLOOKUP($L38,$AM:$AZ,MATCH($AX$1,$AM$1:$AZ$1,0),0))))),
IF(OR($L38="안 지정 캐릭터 PP 일반등급",$L38="안 지정 캐릭터 PP 영웅등급"),
  IF(AND(OR($B38=7,$B38=8),$L38=OFFSET($L38,-1,0)),OFFSET(Q38,-1,0),
    $N38*VLOOKUP($L38,$AM:$AZ,MATCH($AW$1,$AM$1:$AZ$1,0),0)),
"그외없음")))))))</f>
        <v>5000</v>
      </c>
      <c r="R38" t="str">
        <f ca="1">IF(OR(ISNUMBER(M38),M38="삭제"),"",
IF(LEFT(M38,5)="Equip",
  IF($BK$1&lt;VLOOKUP(M38,[1]EquipTable!$1:$1048576,MATCH("업데이트순번",[1]EquipTable!$1:$1,0),0),"업데이트순번이상",""),
IF(LEFT(M38,5)="Actor",
  IF($BP$1&lt;VLOOKUP(M38,[2]ActorTable!$1:$1048576,MATCH("업데이트순번",[2]ActorTable!$1:$1,0),0),"업데이트순번이상",""),
"그외없음")))</f>
        <v/>
      </c>
      <c r="S38">
        <f t="shared" ca="1" si="13"/>
        <v>0</v>
      </c>
      <c r="T38" t="s">
        <v>93</v>
      </c>
      <c r="U38" t="s">
        <v>204</v>
      </c>
      <c r="V38">
        <v>1</v>
      </c>
      <c r="W38" t="s">
        <v>149</v>
      </c>
      <c r="Y38">
        <v>5</v>
      </c>
      <c r="Z38" t="str">
        <f t="shared" ca="1" si="5"/>
        <v>fe</v>
      </c>
      <c r="AA38" t="s">
        <v>93</v>
      </c>
      <c r="AB38" t="s">
        <v>125</v>
      </c>
      <c r="AC38">
        <v>1</v>
      </c>
      <c r="AD38" t="s">
        <v>73</v>
      </c>
      <c r="AF38">
        <v>24450</v>
      </c>
      <c r="AG38" t="str">
        <f t="shared" si="6"/>
        <v/>
      </c>
      <c r="AH38" t="str">
        <f ca="1">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빛을 가둔 수정 지팡이</v>
      </c>
      <c r="AI38">
        <v>1</v>
      </c>
      <c r="AJ3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v>
      </c>
      <c r="AK38" t="str">
        <f t="shared" ca="1" si="7"/>
        <v>{"dy":6,"sl":1,"tp":"fe","vl":"Equip3201","cn":1,"pt":"GO","pr":24450}</v>
      </c>
      <c r="BJ38">
        <f ca="1">IF(VLOOKUP($BM38,[1]EquipTable!$1:$1048576,MATCH("업데이트순번",[1]EquipTable!$1:$1,0),0)&lt;=$BK$1,1,0)
*IF(MID(BM38,7,1)="4",0.1,1)</f>
        <v>0</v>
      </c>
      <c r="BK38">
        <f t="shared" ca="1" si="15"/>
        <v>0</v>
      </c>
      <c r="BL38">
        <f t="shared" ca="1" si="16"/>
        <v>0.33333333333333337</v>
      </c>
      <c r="BM38" t="str">
        <f ca="1">OFFSET([1]EquipTable!$A$1,ROW()-1,0)</f>
        <v>Equip2403</v>
      </c>
      <c r="BO38">
        <f ca="1">IF(VLOOKUP($BR38,[2]ActorTable!$1:$1048576,MATCH("업데이트순번",[2]ActorTable!$1:$1,0),0)&lt;=$BP$1,1,0)
*IF(MID(BR38,7,1)="2",0.1,1)</f>
        <v>1</v>
      </c>
      <c r="BP38">
        <f t="shared" ca="1" si="17"/>
        <v>3.8314176245210718E-2</v>
      </c>
      <c r="BQ38">
        <f t="shared" ca="1" si="18"/>
        <v>0.87739463601532564</v>
      </c>
      <c r="BR38" t="str">
        <f ca="1">OFFSET([2]ActorTable!$A$1,ROW()-1,0)</f>
        <v>Actor0037</v>
      </c>
      <c r="BS38" t="str">
        <f ca="1">VLOOKUP($BR38,[2]ActorTable!$1:$1048576,MATCH("이름참고",[2]ActorTable!$1:$1,0),0)</f>
        <v>걸워리어</v>
      </c>
    </row>
    <row r="39" spans="1:71">
      <c r="A39">
        <v>6</v>
      </c>
      <c r="B39">
        <v>2</v>
      </c>
      <c r="C39">
        <f t="shared" si="0"/>
        <v>0</v>
      </c>
      <c r="D39">
        <f t="shared" ca="1" si="12"/>
        <v>0.54421314529470299</v>
      </c>
      <c r="E39">
        <f t="shared" ca="1" si="12"/>
        <v>0.92828427719893558</v>
      </c>
      <c r="F39">
        <f t="shared" ca="1" si="1"/>
        <v>0.14392876451319836</v>
      </c>
      <c r="G39">
        <f t="shared" ca="1" si="1"/>
        <v>0.72097348382599957</v>
      </c>
      <c r="H39">
        <f t="shared" ca="1" si="1"/>
        <v>0.54598456888134106</v>
      </c>
      <c r="I39">
        <f t="shared" ca="1" si="1"/>
        <v>0.52532692367520595</v>
      </c>
      <c r="L39" t="str">
        <f t="shared" ca="1" si="2"/>
        <v>안 지정 캐릭터 PP 영웅등급</v>
      </c>
      <c r="M39">
        <f t="shared" ca="1" si="3"/>
        <v>92828</v>
      </c>
      <c r="N39">
        <f t="shared" ca="1" si="4"/>
        <v>24</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
IF($L39="안 지정 캐릭터 영웅등급",
  IF(AND(OR($B39=7,$B39=8),$L39=OFFSET($L39,-1,0)),OFFSET(P39,-1,0),
    VLOOKUP($L39,$AM:$AZ,MATCH($AY$1,$AM$1:$AZ$1,0),0)+INT($H39*(VLOOKUP($L39,$AM:$AZ,MATCH($AZ$1,$AM$1:$AZ$1,0),0)-VLOOKUP($L39,$AM:$AZ,MATCH($AY$1,$AM$1:$AZ$1,0),0)))),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
    ROUNDDOWN(VLOOKUP($M39,[1]EquipTable!$1:$1048576,MATCH("표준 GO pr Min",[1]EquipTable!$1:$1,0),0)+INT($I39*(VLOOKUP($M39,[1]EquipTable!$1:$1048576,MATCH("표준 GO pr Max",[1]EquipTable!$1:$1,0),0)-VLOOKUP($M39,[1]EquipTable!$1:$1048576,MATCH("표준 GO pr Min",[1]EquipTable!$1:$1,0),0))),-2)),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
IF($L39="안 지정 캐릭터 영웅등급",
  IF(AND(OR($B39=7,$B39=8),$L39=OFFSET($L39,-1,0)),OFFSET(Q39,-1,0),
    VLOOKUP($L39,$AM:$AZ,MATCH($AW$1,$AM$1:$AZ$1,0),0)+INT($I39*(VLOOKUP($L39,$AM:$AZ,MATCH($AX$1,$AM$1:$AZ$1,0),0)-VLOOKUP($L39,$AM:$AZ,MATCH($AW$1,$AM$1:$AZ$1,0),0)))),
IF($L39="지정 캐릭터 PP",
  IF(AND(OR($B39=7,$B39=8),$L39=OFFSET($L39,-1,0)),OFFSET(Q39,-1,0),
    INT($N39*(VLOOKUP($L39,$AM:$AZ,MATCH($AX$1,$AM$1:$AZ$1,0),0)+$I39*(VLOOKUP($L39,$AM:$AZ,MATCH($AY$1,$AM$1:$AZ$1,0),0)-VLOOKUP($L39,$AM:$AZ,MATCH($AX$1,$AM$1:$AZ$1,0),0))))),
IF(OR($L39="안 지정 캐릭터 PP 일반등급",$L39="안 지정 캐릭터 PP 영웅등급"),
  IF(AND(OR($B39=7,$B39=8),$L39=OFFSET($L39,-1,0)),OFFSET(Q39,-1,0),
    $N39*VLOOKUP($L39,$AM:$AZ,MATCH($AW$1,$AM$1:$AZ$1,0),0)),
"그외없음")))))))</f>
        <v>2400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102</v>
      </c>
      <c r="U39">
        <v>20925</v>
      </c>
      <c r="V39">
        <v>17</v>
      </c>
      <c r="W39" t="s">
        <v>145</v>
      </c>
      <c r="Y39">
        <v>1700</v>
      </c>
      <c r="Z39" t="str">
        <f t="shared" ca="1" si="5"/>
        <v>upn</v>
      </c>
      <c r="AA39" t="s">
        <v>103</v>
      </c>
      <c r="AB39">
        <v>27153</v>
      </c>
      <c r="AC39">
        <v>16</v>
      </c>
      <c r="AD39" t="s">
        <v>73</v>
      </c>
      <c r="AF39">
        <v>1600</v>
      </c>
      <c r="AG39" t="str">
        <f t="shared" si="6"/>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v>
      </c>
      <c r="AK39" t="str">
        <f t="shared" ca="1" si="7"/>
        <v>{"dy":6,"sl":2,"tp":"upn","vl":"27153","cn":16,"pt":"GO","pr":1600}</v>
      </c>
      <c r="BJ39">
        <f ca="1">IF(VLOOKUP($BM39,[1]EquipTable!$1:$1048576,MATCH("업데이트순번",[1]EquipTable!$1:$1,0),0)&lt;=$BK$1,1,0)
*IF(MID(BM39,7,1)="4",0.1,1)</f>
        <v>0</v>
      </c>
      <c r="BK39">
        <f t="shared" ca="1" si="15"/>
        <v>0</v>
      </c>
      <c r="BL39">
        <f t="shared" ca="1" si="16"/>
        <v>0.33333333333333337</v>
      </c>
      <c r="BM39" t="str">
        <f ca="1">OFFSET([1]EquipTable!$A$1,ROW()-1,0)</f>
        <v>Equip2404</v>
      </c>
      <c r="BO39">
        <f ca="1">IF(VLOOKUP($BR39,[2]ActorTable!$1:$1048576,MATCH("업데이트순번",[2]ActorTable!$1:$1,0),0)&lt;=$BP$1,1,0)
*IF(MID(BR39,7,1)="2",0.1,1)</f>
        <v>0.1</v>
      </c>
      <c r="BP39">
        <f t="shared" ca="1" si="17"/>
        <v>3.8314176245210717E-3</v>
      </c>
      <c r="BQ39">
        <f t="shared" ca="1" si="18"/>
        <v>0.91570881226053635</v>
      </c>
      <c r="BR39" t="str">
        <f ca="1">OFFSET([2]ActorTable!$A$1,ROW()-1,0)</f>
        <v>Actor2238</v>
      </c>
      <c r="BS39" t="str">
        <f ca="1">VLOOKUP($BR39,[2]ActorTable!$1:$1048576,MATCH("이름참고",[2]ActorTable!$1:$1,0),0)</f>
        <v>걸아처</v>
      </c>
    </row>
    <row r="40" spans="1:71">
      <c r="A40">
        <v>6</v>
      </c>
      <c r="B40">
        <v>3</v>
      </c>
      <c r="C40">
        <f t="shared" si="0"/>
        <v>0</v>
      </c>
      <c r="D40">
        <f t="shared" ca="1" si="12"/>
        <v>0.65982528927311446</v>
      </c>
      <c r="E40">
        <f t="shared" ca="1" si="12"/>
        <v>0.10207424382097441</v>
      </c>
      <c r="F40">
        <f t="shared" ca="1" si="1"/>
        <v>0.16152045509958235</v>
      </c>
      <c r="G40">
        <f t="shared" ca="1" si="1"/>
        <v>6.9339913682073817E-3</v>
      </c>
      <c r="H40">
        <f t="shared" ca="1" si="1"/>
        <v>0.28856893916031601</v>
      </c>
      <c r="I40">
        <f t="shared" ca="1" si="1"/>
        <v>0.91319341971354162</v>
      </c>
      <c r="L40" t="str">
        <f t="shared" ca="1" si="2"/>
        <v>안 지정 캐릭터 PP 영웅등급</v>
      </c>
      <c r="M40">
        <f t="shared" ca="1" si="3"/>
        <v>10207</v>
      </c>
      <c r="N40">
        <f t="shared" ca="1" si="4"/>
        <v>16</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
IF($L40="안 지정 캐릭터 영웅등급",
  IF(AND(OR($B40=7,$B40=8),$L40=OFFSET($L40,-1,0)),OFFSET(P40,-1,0),
    VLOOKUP($L40,$AM:$AZ,MATCH($AY$1,$AM$1:$AZ$1,0),0)+INT($H40*(VLOOKUP($L40,$AM:$AZ,MATCH($AZ$1,$AM$1:$AZ$1,0),0)-VLOOKUP($L40,$AM:$AZ,MATCH($AY$1,$AM$1:$AZ$1,0),0)))),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
    ROUNDDOWN(VLOOKUP($M40,[1]EquipTable!$1:$1048576,MATCH("표준 GO pr Min",[1]EquipTable!$1:$1,0),0)+INT($I40*(VLOOKUP($M40,[1]EquipTable!$1:$1048576,MATCH("표준 GO pr Max",[1]EquipTable!$1:$1,0),0)-VLOOKUP($M40,[1]EquipTable!$1:$1048576,MATCH("표준 GO pr Min",[1]EquipTable!$1:$1,0),0))),-2)),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
IF($L40="안 지정 캐릭터 영웅등급",
  IF(AND(OR($B40=7,$B40=8),$L40=OFFSET($L40,-1,0)),OFFSET(Q40,-1,0),
    VLOOKUP($L40,$AM:$AZ,MATCH($AW$1,$AM$1:$AZ$1,0),0)+INT($I40*(VLOOKUP($L40,$AM:$AZ,MATCH($AX$1,$AM$1:$AZ$1,0),0)-VLOOKUP($L40,$AM:$AZ,MATCH($AW$1,$AM$1:$AZ$1,0),0)))),
IF($L40="지정 캐릭터 PP",
  IF(AND(OR($B40=7,$B40=8),$L40=OFFSET($L40,-1,0)),OFFSET(Q40,-1,0),
    INT($N40*(VLOOKUP($L40,$AM:$AZ,MATCH($AX$1,$AM$1:$AZ$1,0),0)+$I40*(VLOOKUP($L40,$AM:$AZ,MATCH($AY$1,$AM$1:$AZ$1,0),0)-VLOOKUP($L40,$AM:$AZ,MATCH($AX$1,$AM$1:$AZ$1,0),0))))),
IF(OR($L40="안 지정 캐릭터 PP 일반등급",$L40="안 지정 캐릭터 PP 영웅등급"),
  IF(AND(OR($B40=7,$B40=8),$L40=OFFSET($L40,-1,0)),OFFSET(Q40,-1,0),
    $N40*VLOOKUP($L40,$AM:$AZ,MATCH($AW$1,$AM$1:$AZ$1,0),0)),
"그외없음")))))))</f>
        <v>1600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103</v>
      </c>
      <c r="U40">
        <v>87830</v>
      </c>
      <c r="V40">
        <v>23</v>
      </c>
      <c r="W40" t="s">
        <v>145</v>
      </c>
      <c r="Y40">
        <v>2300</v>
      </c>
      <c r="Z40" t="str">
        <f t="shared" ca="1" si="5"/>
        <v>uph</v>
      </c>
      <c r="AA40" t="s">
        <v>102</v>
      </c>
      <c r="AB40">
        <v>44534</v>
      </c>
      <c r="AC40">
        <v>19</v>
      </c>
      <c r="AD40" t="s">
        <v>73</v>
      </c>
      <c r="AF40">
        <v>1900</v>
      </c>
      <c r="AG40" t="str">
        <f t="shared" si="6"/>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v>
      </c>
      <c r="AK40" t="str">
        <f t="shared" ca="1" si="7"/>
        <v>{"dy":6,"sl":3,"tp":"uph","vl":"44534","cn":19,"pt":"GO","pr":1900}</v>
      </c>
      <c r="BJ40">
        <f ca="1">IF(VLOOKUP($BM40,[1]EquipTable!$1:$1048576,MATCH("업데이트순번",[1]EquipTable!$1:$1,0),0)&lt;=$BK$1,1,0)
*IF(MID(BM40,7,1)="4",0.1,1)</f>
        <v>0</v>
      </c>
      <c r="BK40">
        <f t="shared" ca="1" si="15"/>
        <v>0</v>
      </c>
      <c r="BL40">
        <f t="shared" ca="1" si="16"/>
        <v>0.33333333333333337</v>
      </c>
      <c r="BM40" t="str">
        <f ca="1">OFFSET([1]EquipTable!$A$1,ROW()-1,0)</f>
        <v>Equip2405</v>
      </c>
      <c r="BO40">
        <f ca="1">IF(VLOOKUP($BR40,[2]ActorTable!$1:$1048576,MATCH("업데이트순번",[2]ActorTable!$1:$1,0),0)&lt;=$BP$1,1,0)
*IF(MID(BR40,7,1)="2",0.1,1)</f>
        <v>1</v>
      </c>
      <c r="BP40">
        <f t="shared" ca="1" si="17"/>
        <v>3.8314176245210718E-2</v>
      </c>
      <c r="BQ40">
        <f t="shared" ca="1" si="18"/>
        <v>0.91954022988505746</v>
      </c>
      <c r="BR40" t="str">
        <f ca="1">OFFSET([2]ActorTable!$A$1,ROW()-1,0)</f>
        <v>Actor1039</v>
      </c>
      <c r="BS40" t="str">
        <f ca="1">VLOOKUP($BR40,[2]ActorTable!$1:$1048576,MATCH("이름참고",[2]ActorTable!$1:$1,0),0)</f>
        <v>에너지실드로봇</v>
      </c>
    </row>
    <row r="41" spans="1:71">
      <c r="A41">
        <v>6</v>
      </c>
      <c r="B41">
        <v>4</v>
      </c>
      <c r="C41">
        <f t="shared" si="0"/>
        <v>0</v>
      </c>
      <c r="D41">
        <f t="shared" ca="1" si="12"/>
        <v>0.89375284618542838</v>
      </c>
      <c r="E41">
        <f t="shared" ca="1" si="12"/>
        <v>0.79493746795684561</v>
      </c>
      <c r="F41">
        <f t="shared" ca="1" si="1"/>
        <v>0.75229708647225135</v>
      </c>
      <c r="G41">
        <f t="shared" ca="1" si="1"/>
        <v>0.40637879284078071</v>
      </c>
      <c r="H41">
        <f t="shared" ca="1" si="1"/>
        <v>0.43649067951911635</v>
      </c>
      <c r="I41">
        <f t="shared" ca="1" si="1"/>
        <v>0.57048819148702623</v>
      </c>
      <c r="L41" t="str">
        <f t="shared" ca="1" si="2"/>
        <v>안 지정 캐릭터 PP 일반등급</v>
      </c>
      <c r="M41">
        <f t="shared" ca="1" si="3"/>
        <v>79493</v>
      </c>
      <c r="N41">
        <f t="shared" ca="1" si="4"/>
        <v>22</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
IF($L41="안 지정 캐릭터 영웅등급",
  IF(AND(OR($B41=7,$B41=8),$L41=OFFSET($L41,-1,0)),OFFSET(P41,-1,0),
    VLOOKUP($L41,$AM:$AZ,MATCH($AY$1,$AM$1:$AZ$1,0),0)+INT($H41*(VLOOKUP($L41,$AM:$AZ,MATCH($AZ$1,$AM$1:$AZ$1,0),0)-VLOOKUP($L41,$AM:$AZ,MATCH($AY$1,$AM$1:$AZ$1,0),0)))),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
    ROUNDDOWN(VLOOKUP($M41,[1]EquipTable!$1:$1048576,MATCH("표준 GO pr Min",[1]EquipTable!$1:$1,0),0)+INT($I41*(VLOOKUP($M41,[1]EquipTable!$1:$1048576,MATCH("표준 GO pr Max",[1]EquipTable!$1:$1,0),0)-VLOOKUP($M41,[1]EquipTable!$1:$1048576,MATCH("표준 GO pr Min",[1]EquipTable!$1:$1,0),0))),-2)),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
IF($L41="안 지정 캐릭터 영웅등급",
  IF(AND(OR($B41=7,$B41=8),$L41=OFFSET($L41,-1,0)),OFFSET(Q41,-1,0),
    VLOOKUP($L41,$AM:$AZ,MATCH($AW$1,$AM$1:$AZ$1,0),0)+INT($I41*(VLOOKUP($L41,$AM:$AZ,MATCH($AX$1,$AM$1:$AZ$1,0),0)-VLOOKUP($L41,$AM:$AZ,MATCH($AW$1,$AM$1:$AZ$1,0),0)))),
IF($L41="지정 캐릭터 PP",
  IF(AND(OR($B41=7,$B41=8),$L41=OFFSET($L41,-1,0)),OFFSET(Q41,-1,0),
    INT($N41*(VLOOKUP($L41,$AM:$AZ,MATCH($AX$1,$AM$1:$AZ$1,0),0)+$I41*(VLOOKUP($L41,$AM:$AZ,MATCH($AY$1,$AM$1:$AZ$1,0),0)-VLOOKUP($L41,$AM:$AZ,MATCH($AX$1,$AM$1:$AZ$1,0),0))))),
IF(OR($L41="안 지정 캐릭터 PP 일반등급",$L41="안 지정 캐릭터 PP 영웅등급"),
  IF(AND(OR($B41=7,$B41=8),$L41=OFFSET($L41,-1,0)),OFFSET(Q41,-1,0),
    $N41*VLOOKUP($L41,$AM:$AZ,MATCH($AW$1,$AM$1:$AZ$1,0),0)),
"그외없음")))))))</f>
        <v>2200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103</v>
      </c>
      <c r="U41">
        <v>51198</v>
      </c>
      <c r="V41">
        <v>20</v>
      </c>
      <c r="W41" t="s">
        <v>145</v>
      </c>
      <c r="Y41">
        <v>2000</v>
      </c>
      <c r="Z41" t="str">
        <f t="shared" ca="1" si="5"/>
        <v>bh</v>
      </c>
      <c r="AA41" t="s">
        <v>95</v>
      </c>
      <c r="AC41">
        <v>1</v>
      </c>
      <c r="AD41" t="s">
        <v>74</v>
      </c>
      <c r="AE41">
        <v>120</v>
      </c>
      <c r="AF41">
        <v>90</v>
      </c>
      <c r="AG41" t="str">
        <f t="shared" si="6"/>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v>
      </c>
      <c r="AK41" t="str">
        <f t="shared" ca="1" si="7"/>
        <v>{"dy":6,"sl":4,"tp":"bh","cn":1,"pt":"DI","pp":120,"pr":90}</v>
      </c>
      <c r="BJ41">
        <f ca="1">IF(VLOOKUP($BM41,[1]EquipTable!$1:$1048576,MATCH("업데이트순번",[1]EquipTable!$1:$1,0),0)&lt;=$BK$1,1,0)
*IF(MID(BM41,7,1)="4",0.1,1)</f>
        <v>1</v>
      </c>
      <c r="BK41">
        <f t="shared" ca="1" si="15"/>
        <v>1.3550135501355014E-2</v>
      </c>
      <c r="BL41">
        <f t="shared" ca="1" si="16"/>
        <v>0.33333333333333337</v>
      </c>
      <c r="BM41" t="str">
        <f ca="1">OFFSET([1]EquipTable!$A$1,ROW()-1,0)</f>
        <v>Equip3001</v>
      </c>
      <c r="BO41">
        <f ca="1">IF(VLOOKUP($BR41,[2]ActorTable!$1:$1048576,MATCH("업데이트순번",[2]ActorTable!$1:$1,0),0)&lt;=$BP$1,1,0)
*IF(MID(BR41,7,1)="2",0.1,1)</f>
        <v>0.1</v>
      </c>
      <c r="BP41">
        <f t="shared" ca="1" si="17"/>
        <v>3.8314176245210717E-3</v>
      </c>
      <c r="BQ41">
        <f t="shared" ca="1" si="18"/>
        <v>0.95785440613026818</v>
      </c>
      <c r="BR41" t="str">
        <f ca="1">OFFSET([2]ActorTable!$A$1,ROW()-1,0)</f>
        <v>Actor0240</v>
      </c>
      <c r="BS41" t="str">
        <f ca="1">VLOOKUP($BR41,[2]ActorTable!$1:$1048576,MATCH("이름참고",[2]ActorTable!$1:$1,0),0)</f>
        <v>아이스매지션</v>
      </c>
    </row>
    <row r="42" spans="1:71">
      <c r="A42">
        <v>6</v>
      </c>
      <c r="B42">
        <v>5</v>
      </c>
      <c r="C42">
        <f t="shared" si="0"/>
        <v>0</v>
      </c>
      <c r="D42">
        <f t="shared" ca="1" si="12"/>
        <v>0.26505164529556791</v>
      </c>
      <c r="E42">
        <f t="shared" ca="1" si="12"/>
        <v>0.68610930897187572</v>
      </c>
      <c r="F42">
        <f t="shared" ca="1" si="1"/>
        <v>0.61599013337273156</v>
      </c>
      <c r="G42">
        <f t="shared" ca="1" si="1"/>
        <v>0.12003086126327733</v>
      </c>
      <c r="H42">
        <f t="shared" ca="1" si="1"/>
        <v>0.24706279445837065</v>
      </c>
      <c r="I42">
        <f t="shared" ca="1" si="1"/>
        <v>0.41916538453554497</v>
      </c>
      <c r="L42" t="str">
        <f t="shared" ca="1" si="2"/>
        <v>삭제</v>
      </c>
      <c r="M42" t="str">
        <f t="shared" ca="1" si="3"/>
        <v>삭제</v>
      </c>
      <c r="N42" t="str">
        <f t="shared" ca="1" si="4"/>
        <v>삭제</v>
      </c>
      <c r="O42" t="str">
        <f ca="1">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삭제</v>
      </c>
      <c r="P42" t="str">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
IF($L42="안 지정 캐릭터 영웅등급",
  IF(AND(OR($B42=7,$B42=8),$L42=OFFSET($L42,-1,0)),OFFSET(P42,-1,0),
    VLOOKUP($L42,$AM:$AZ,MATCH($AY$1,$AM$1:$AZ$1,0),0)+INT($H42*(VLOOKUP($L42,$AM:$AZ,MATCH($AZ$1,$AM$1:$AZ$1,0),0)-VLOOKUP($L42,$AM:$AZ,MATCH($AY$1,$AM$1:$AZ$1,0),0)))),
IF($L42="지정 캐릭터 PP",
  IF(AND(OR($B42=7,$B42=8),$L42=OFFSET($L42,-1,0)),OFFSET(P42,-1,0),
    INT($N42*VLOOKUP($L42,$AM:$AZ,MATCH($AW$1,$AM$1:$AZ$1,0),0))),
"그외없음")))))))</f>
        <v>삭제</v>
      </c>
      <c r="Q42" t="str">
        <f ca="1">IF($L42="삭제","삭제",
IF($L42="지정 장비",
  IF($O42="DI",
    VLOOKUP($M42,[1]EquipTable!$1:$1048576,MATCH("표준 DI pr Min",[1]EquipTable!$1:$1,0),0)+INT($I42*(VLOOKUP($M42,[1]EquipTable!$1:$1048576,MATCH("표준 DI pr Max",[1]EquipTable!$1:$1,0),0)-VLOOKUP($M42,[1]EquipTable!$1:$1048576,MATCH("표준 DI pr Min",[1]EquipTable!$1:$1,0),0))),
    ROUNDDOWN(VLOOKUP($M42,[1]EquipTable!$1:$1048576,MATCH("표준 GO pr Min",[1]EquipTable!$1:$1,0),0)+INT($I42*(VLOOKUP($M42,[1]EquipTable!$1:$1048576,MATCH("표준 GO pr Max",[1]EquipTable!$1:$1,0),0)-VLOOKUP($M42,[1]EquipTable!$1:$1048576,MATCH("표준 GO pr Min",[1]EquipTable!$1:$1,0),0))),-2)),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
IF($L42="안 지정 캐릭터 영웅등급",
  IF(AND(OR($B42=7,$B42=8),$L42=OFFSET($L42,-1,0)),OFFSET(Q42,-1,0),
    VLOOKUP($L42,$AM:$AZ,MATCH($AW$1,$AM$1:$AZ$1,0),0)+INT($I42*(VLOOKUP($L42,$AM:$AZ,MATCH($AX$1,$AM$1:$AZ$1,0),0)-VLOOKUP($L42,$AM:$AZ,MATCH($AW$1,$AM$1:$AZ$1,0),0)))),
IF($L42="지정 캐릭터 PP",
  IF(AND(OR($B42=7,$B42=8),$L42=OFFSET($L42,-1,0)),OFFSET(Q42,-1,0),
    INT($N42*(VLOOKUP($L42,$AM:$AZ,MATCH($AX$1,$AM$1:$AZ$1,0),0)+$I42*(VLOOKUP($L42,$AM:$AZ,MATCH($AY$1,$AM$1:$AZ$1,0),0)-VLOOKUP($L42,$AM:$AZ,MATCH($AX$1,$AM$1:$AZ$1,0),0))))),
IF(OR($L42="안 지정 캐릭터 PP 일반등급",$L42="안 지정 캐릭터 PP 영웅등급"),
  IF(AND(OR($B42=7,$B42=8),$L42=OFFSET($L42,-1,0)),OFFSET(Q42,-1,0),
    $N42*VLOOKUP($L42,$AM:$AZ,MATCH($AW$1,$AM$1:$AZ$1,0),0)),
"그외없음")))))))</f>
        <v>삭제</v>
      </c>
      <c r="R42" t="str">
        <f ca="1">IF(OR(ISNUMBER(M42),M42="삭제"),"",
IF(LEFT(M42,5)="Equip",
  IF($BK$1&lt;VLOOKUP(M42,[1]EquipTable!$1:$1048576,MATCH("업데이트순번",[1]EquipTable!$1:$1,0),0),"업데이트순번이상",""),
IF(LEFT(M42,5)="Actor",
  IF($BP$1&lt;VLOOKUP(M42,[2]ActorTable!$1:$1048576,MATCH("업데이트순번",[2]ActorTable!$1:$1,0),0),"업데이트순번이상",""),
"그외없음")))</f>
        <v/>
      </c>
      <c r="S42">
        <f t="shared" ca="1" si="13"/>
        <v>0</v>
      </c>
      <c r="Z42" t="str">
        <f t="shared" ca="1" si="5"/>
        <v>fc</v>
      </c>
      <c r="AA42" t="s">
        <v>96</v>
      </c>
      <c r="AB42" t="s">
        <v>114</v>
      </c>
      <c r="AC42">
        <v>1</v>
      </c>
      <c r="AD42" t="s">
        <v>132</v>
      </c>
      <c r="AE42">
        <v>88</v>
      </c>
      <c r="AF42">
        <v>30</v>
      </c>
      <c r="AG42" t="str">
        <f t="shared" si="6"/>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걸워리어</v>
      </c>
      <c r="AI42">
        <v>1</v>
      </c>
      <c r="AJ4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v>
      </c>
      <c r="AK42" t="str">
        <f t="shared" ca="1" si="7"/>
        <v>{"dy":6,"sl":5,"tp":"fc","vl":"Actor0037","cn":1,"pt":"DI","pp":88,"pr":30}</v>
      </c>
      <c r="BJ42">
        <f ca="1">IF(VLOOKUP($BM42,[1]EquipTable!$1:$1048576,MATCH("업데이트순번",[1]EquipTable!$1:$1,0),0)&lt;=$BK$1,1,0)
*IF(MID(BM42,7,1)="4",0.1,1)</f>
        <v>1</v>
      </c>
      <c r="BK42">
        <f t="shared" ca="1" si="15"/>
        <v>1.3550135501355014E-2</v>
      </c>
      <c r="BL42">
        <f t="shared" ca="1" si="16"/>
        <v>0.3468834688346884</v>
      </c>
      <c r="BM42" t="str">
        <f ca="1">OFFSET([1]EquipTable!$A$1,ROW()-1,0)</f>
        <v>Equip3002</v>
      </c>
      <c r="BO42">
        <f ca="1">IF(VLOOKUP($BR42,[2]ActorTable!$1:$1048576,MATCH("업데이트순번",[2]ActorTable!$1:$1,0),0)&lt;=$BP$1,1,0)
*IF(MID(BR42,7,1)="2",0.1,1)</f>
        <v>1</v>
      </c>
      <c r="BP42">
        <f t="shared" ca="1" si="17"/>
        <v>3.8314176245210718E-2</v>
      </c>
      <c r="BQ42">
        <f t="shared" ca="1" si="18"/>
        <v>0.96168582375478928</v>
      </c>
      <c r="BR42" t="str">
        <f ca="1">OFFSET([2]ActorTable!$A$1,ROW()-1,0)</f>
        <v>Actor1141</v>
      </c>
      <c r="BS42" t="str">
        <f ca="1">VLOOKUP($BR42,[2]ActorTable!$1:$1048576,MATCH("이름참고",[2]ActorTable!$1:$1,0),0)</f>
        <v>앤젤릭워리어</v>
      </c>
    </row>
    <row r="43" spans="1:71">
      <c r="A43">
        <v>6</v>
      </c>
      <c r="B43">
        <v>6</v>
      </c>
      <c r="C43">
        <f t="shared" si="0"/>
        <v>0</v>
      </c>
      <c r="D43">
        <f t="shared" ca="1" si="12"/>
        <v>6.6982980545420956E-2</v>
      </c>
      <c r="E43">
        <f t="shared" ca="1" si="12"/>
        <v>0.80805335239045617</v>
      </c>
      <c r="F43">
        <f t="shared" ca="1" si="1"/>
        <v>1.2278035831786438E-3</v>
      </c>
      <c r="G43">
        <f t="shared" ca="1" si="1"/>
        <v>1.9815822568710506E-2</v>
      </c>
      <c r="H43">
        <f t="shared" ca="1" si="1"/>
        <v>0.63879504238389406</v>
      </c>
      <c r="I43">
        <f t="shared" ca="1" si="1"/>
        <v>0.67562845543676142</v>
      </c>
      <c r="L43" t="str">
        <f t="shared" ca="1" si="2"/>
        <v>삭제</v>
      </c>
      <c r="M43" t="str">
        <f t="shared" ca="1" si="3"/>
        <v>삭제</v>
      </c>
      <c r="N43" t="str">
        <f t="shared" ca="1" si="4"/>
        <v>삭제</v>
      </c>
      <c r="O43" t="str">
        <f ca="1">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삭제</v>
      </c>
      <c r="P43" t="str">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
IF($L43="안 지정 캐릭터 영웅등급",
  IF(AND(OR($B43=7,$B43=8),$L43=OFFSET($L43,-1,0)),OFFSET(P43,-1,0),
    VLOOKUP($L43,$AM:$AZ,MATCH($AY$1,$AM$1:$AZ$1,0),0)+INT($H43*(VLOOKUP($L43,$AM:$AZ,MATCH($AZ$1,$AM$1:$AZ$1,0),0)-VLOOKUP($L43,$AM:$AZ,MATCH($AY$1,$AM$1:$AZ$1,0),0)))),
IF($L43="지정 캐릭터 PP",
  IF(AND(OR($B43=7,$B43=8),$L43=OFFSET($L43,-1,0)),OFFSET(P43,-1,0),
    INT($N43*VLOOKUP($L43,$AM:$AZ,MATCH($AW$1,$AM$1:$AZ$1,0),0))),
"그외없음")))))))</f>
        <v>삭제</v>
      </c>
      <c r="Q43" t="str">
        <f ca="1">IF($L43="삭제","삭제",
IF($L43="지정 장비",
  IF($O43="DI",
    VLOOKUP($M43,[1]EquipTable!$1:$1048576,MATCH("표준 DI pr Min",[1]EquipTable!$1:$1,0),0)+INT($I43*(VLOOKUP($M43,[1]EquipTable!$1:$1048576,MATCH("표준 DI pr Max",[1]EquipTable!$1:$1,0),0)-VLOOKUP($M43,[1]EquipTable!$1:$1048576,MATCH("표준 DI pr Min",[1]EquipTable!$1:$1,0),0))),
    ROUNDDOWN(VLOOKUP($M43,[1]EquipTable!$1:$1048576,MATCH("표준 GO pr Min",[1]EquipTable!$1:$1,0),0)+INT($I43*(VLOOKUP($M43,[1]EquipTable!$1:$1048576,MATCH("표준 GO pr Max",[1]EquipTable!$1:$1,0),0)-VLOOKUP($M43,[1]EquipTable!$1:$1048576,MATCH("표준 GO pr Min",[1]EquipTable!$1:$1,0),0))),-2)),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
IF($L43="안 지정 캐릭터 영웅등급",
  IF(AND(OR($B43=7,$B43=8),$L43=OFFSET($L43,-1,0)),OFFSET(Q43,-1,0),
    VLOOKUP($L43,$AM:$AZ,MATCH($AW$1,$AM$1:$AZ$1,0),0)+INT($I43*(VLOOKUP($L43,$AM:$AZ,MATCH($AX$1,$AM$1:$AZ$1,0),0)-VLOOKUP($L43,$AM:$AZ,MATCH($AW$1,$AM$1:$AZ$1,0),0)))),
IF($L43="지정 캐릭터 PP",
  IF(AND(OR($B43=7,$B43=8),$L43=OFFSET($L43,-1,0)),OFFSET(Q43,-1,0),
    INT($N43*(VLOOKUP($L43,$AM:$AZ,MATCH($AX$1,$AM$1:$AZ$1,0),0)+$I43*(VLOOKUP($L43,$AM:$AZ,MATCH($AY$1,$AM$1:$AZ$1,0),0)-VLOOKUP($L43,$AM:$AZ,MATCH($AX$1,$AM$1:$AZ$1,0),0))))),
IF(OR($L43="안 지정 캐릭터 PP 일반등급",$L43="안 지정 캐릭터 PP 영웅등급"),
  IF(AND(OR($B43=7,$B43=8),$L43=OFFSET($L43,-1,0)),OFFSET(Q43,-1,0),
    $N43*VLOOKUP($L43,$AM:$AZ,MATCH($AW$1,$AM$1:$AZ$1,0),0)),
"그외없음")))))))</f>
        <v>삭제</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Z43" t="str">
        <f t="shared" ca="1" si="5"/>
        <v>fl1</v>
      </c>
      <c r="AA43" t="s">
        <v>98</v>
      </c>
      <c r="AB43" t="s">
        <v>133</v>
      </c>
      <c r="AC43">
        <v>1</v>
      </c>
      <c r="AD43" t="s">
        <v>132</v>
      </c>
      <c r="AE43">
        <v>100</v>
      </c>
      <c r="AF43">
        <v>40</v>
      </c>
      <c r="AG43" t="str">
        <f t="shared" si="6"/>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킵시리즈</v>
      </c>
      <c r="AI43">
        <v>1</v>
      </c>
      <c r="AJ4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v>
      </c>
      <c r="AK43" t="str">
        <f t="shared" ca="1" si="7"/>
        <v>{"dy":6,"sl":6,"tp":"fl1","vl":"Actor1002","cn":1,"pt":"DI","pp":100,"pr":40}</v>
      </c>
      <c r="BJ43">
        <f ca="1">IF(VLOOKUP($BM43,[1]EquipTable!$1:$1048576,MATCH("업데이트순번",[1]EquipTable!$1:$1,0),0)&lt;=$BK$1,1,0)
*IF(MID(BM43,7,1)="4",0.1,1)</f>
        <v>1</v>
      </c>
      <c r="BK43">
        <f t="shared" ca="1" si="15"/>
        <v>1.3550135501355014E-2</v>
      </c>
      <c r="BL43">
        <f t="shared" ca="1" si="16"/>
        <v>0.36043360433604343</v>
      </c>
      <c r="BM43" t="str">
        <f ca="1">OFFSET([1]EquipTable!$A$1,ROW()-1,0)</f>
        <v>Equip3101</v>
      </c>
    </row>
    <row r="44" spans="1:71">
      <c r="A44">
        <v>7</v>
      </c>
      <c r="B44">
        <v>0</v>
      </c>
      <c r="C44">
        <f t="shared" si="0"/>
        <v>0</v>
      </c>
      <c r="D44">
        <f t="shared" ca="1" si="12"/>
        <v>0.86489111930555518</v>
      </c>
      <c r="E44">
        <f t="shared" ca="1" si="12"/>
        <v>0.28835074055202381</v>
      </c>
      <c r="F44">
        <f t="shared" ca="1" si="1"/>
        <v>0.11785181534978273</v>
      </c>
      <c r="G44">
        <f t="shared" ca="1" si="1"/>
        <v>0.51868457382832867</v>
      </c>
      <c r="H44">
        <f t="shared" ca="1" si="1"/>
        <v>0.90876821770833549</v>
      </c>
      <c r="I44">
        <f t="shared" ca="1" si="1"/>
        <v>0.96161036510185705</v>
      </c>
      <c r="L44" t="str">
        <f t="shared" ca="1" si="2"/>
        <v>지정 장비</v>
      </c>
      <c r="M44" t="str">
        <f t="shared" ca="1" si="3"/>
        <v>Equip2201</v>
      </c>
      <c r="N44">
        <f t="shared" ca="1" si="4"/>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GO</v>
      </c>
      <c r="P44" t="str">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
IF($L44="안 지정 캐릭터 영웅등급",
  IF(AND(OR($B44=7,$B44=8),$L44=OFFSET($L44,-1,0)),OFFSET(P44,-1,0),
    VLOOKUP($L44,$AM:$AZ,MATCH($AY$1,$AM$1:$AZ$1,0),0)+INT($H44*(VLOOKUP($L44,$AM:$AZ,MATCH($AZ$1,$AM$1:$AZ$1,0),0)-VLOOKUP($L44,$AM:$AZ,MATCH($AY$1,$AM$1:$AZ$1,0),0)))),
IF($L44="지정 캐릭터 PP",
  IF(AND(OR($B44=7,$B44=8),$L44=OFFSET($L44,-1,0)),OFFSET(P44,-1,0),
    INT($N44*VLOOKUP($L44,$AM:$AZ,MATCH($AW$1,$AM$1:$AZ$1,0),0))),
"그외없음")))))))</f>
        <v>삭제</v>
      </c>
      <c r="Q44">
        <f ca="1">IF($L44="삭제","삭제",
IF($L44="지정 장비",
  IF($O44="DI",
    VLOOKUP($M44,[1]EquipTable!$1:$1048576,MATCH("표준 DI pr Min",[1]EquipTable!$1:$1,0),0)+INT($I44*(VLOOKUP($M44,[1]EquipTable!$1:$1048576,MATCH("표준 DI pr Max",[1]EquipTable!$1:$1,0),0)-VLOOKUP($M44,[1]EquipTable!$1:$1048576,MATCH("표준 DI pr Min",[1]EquipTable!$1:$1,0),0))),
    ROUNDDOWN(VLOOKUP($M44,[1]EquipTable!$1:$1048576,MATCH("표준 GO pr Min",[1]EquipTable!$1:$1,0),0)+INT($I44*(VLOOKUP($M44,[1]EquipTable!$1:$1048576,MATCH("표준 GO pr Max",[1]EquipTable!$1:$1,0),0)-VLOOKUP($M44,[1]EquipTable!$1:$1048576,MATCH("표준 GO pr Min",[1]EquipTable!$1:$1,0),0))),-2)),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
IF($L44="안 지정 캐릭터 영웅등급",
  IF(AND(OR($B44=7,$B44=8),$L44=OFFSET($L44,-1,0)),OFFSET(Q44,-1,0),
    VLOOKUP($L44,$AM:$AZ,MATCH($AW$1,$AM$1:$AZ$1,0),0)+INT($I44*(VLOOKUP($L44,$AM:$AZ,MATCH($AX$1,$AM$1:$AZ$1,0),0)-VLOOKUP($L44,$AM:$AZ,MATCH($AW$1,$AM$1:$AZ$1,0),0)))),
IF($L44="지정 캐릭터 PP",
  IF(AND(OR($B44=7,$B44=8),$L44=OFFSET($L44,-1,0)),OFFSET(Q44,-1,0),
    INT($N44*(VLOOKUP($L44,$AM:$AZ,MATCH($AX$1,$AM$1:$AZ$1,0),0)+$I44*(VLOOKUP($L44,$AM:$AZ,MATCH($AY$1,$AM$1:$AZ$1,0),0)-VLOOKUP($L44,$AM:$AZ,MATCH($AX$1,$AM$1:$AZ$1,0),0))))),
IF(OR($L44="안 지정 캐릭터 PP 일반등급",$L44="안 지정 캐릭터 PP 영웅등급"),
  IF(AND(OR($B44=7,$B44=8),$L44=OFFSET($L44,-1,0)),OFFSET(Q44,-1,0),
    $N44*VLOOKUP($L44,$AM:$AZ,MATCH($AW$1,$AM$1:$AZ$1,0),0)),
"그외없음")))))))</f>
        <v>42900</v>
      </c>
      <c r="R44" t="str">
        <f ca="1">IF(OR(ISNUMBER(M44),M44="삭제"),"",
IF(LEFT(M44,5)="Equip",
  IF($BK$1&lt;VLOOKUP(M44,[1]EquipTable!$1:$1048576,MATCH("업데이트순번",[1]EquipTable!$1:$1,0),0),"업데이트순번이상",""),
IF(LEFT(M44,5)="Actor",
  IF($BP$1&lt;VLOOKUP(M44,[2]ActorTable!$1:$1048576,MATCH("업데이트순번",[2]ActorTable!$1:$1,0),0),"업데이트순번이상",""),
"그외없음")))</f>
        <v/>
      </c>
      <c r="S44">
        <f t="shared" ca="1" si="13"/>
        <v>0</v>
      </c>
      <c r="T44" t="s">
        <v>93</v>
      </c>
      <c r="U44" t="s">
        <v>199</v>
      </c>
      <c r="V44">
        <v>1</v>
      </c>
      <c r="W44" t="s">
        <v>145</v>
      </c>
      <c r="Y44">
        <v>4100</v>
      </c>
      <c r="Z44" t="str">
        <f t="shared" ca="1" si="5"/>
        <v>bh</v>
      </c>
      <c r="AA44" t="s">
        <v>95</v>
      </c>
      <c r="AC44">
        <v>1</v>
      </c>
      <c r="AD44" t="s">
        <v>231</v>
      </c>
      <c r="AF44">
        <v>50</v>
      </c>
      <c r="AG44" t="str">
        <f t="shared" si="6"/>
        <v/>
      </c>
      <c r="AH44" t="str">
        <f>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
      </c>
      <c r="AI44">
        <v>1</v>
      </c>
      <c r="AJ4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v>
      </c>
      <c r="AK44" t="str">
        <f t="shared" ca="1" si="7"/>
        <v>{"dy":7,"sl":0,"tp":"bh","cn":1,"pt":"DI","pr":50}</v>
      </c>
      <c r="BJ44">
        <f ca="1">IF(VLOOKUP($BM44,[1]EquipTable!$1:$1048576,MATCH("업데이트순번",[1]EquipTable!$1:$1,0),0)&lt;=$BK$1,1,0)
*IF(MID(BM44,7,1)="4",0.1,1)</f>
        <v>1</v>
      </c>
      <c r="BK44">
        <f t="shared" ca="1" si="15"/>
        <v>1.3550135501355014E-2</v>
      </c>
      <c r="BL44">
        <f t="shared" ca="1" si="16"/>
        <v>0.37398373983739847</v>
      </c>
      <c r="BM44" t="str">
        <f ca="1">OFFSET([1]EquipTable!$A$1,ROW()-1,0)</f>
        <v>Equip3102</v>
      </c>
    </row>
    <row r="45" spans="1:71">
      <c r="A45">
        <v>7</v>
      </c>
      <c r="B45">
        <v>1</v>
      </c>
      <c r="C45">
        <f t="shared" si="0"/>
        <v>0</v>
      </c>
      <c r="D45">
        <f t="shared" ca="1" si="12"/>
        <v>0.5376037442307583</v>
      </c>
      <c r="E45">
        <f t="shared" ca="1" si="12"/>
        <v>0.27935712440458704</v>
      </c>
      <c r="F45">
        <f t="shared" ca="1" si="1"/>
        <v>0.42833039358252545</v>
      </c>
      <c r="G45">
        <f t="shared" ca="1" si="1"/>
        <v>0.85471348762648891</v>
      </c>
      <c r="H45">
        <f t="shared" ca="1" si="1"/>
        <v>0.83629736840971336</v>
      </c>
      <c r="I45">
        <f t="shared" ca="1" si="1"/>
        <v>0.29839071429714348</v>
      </c>
      <c r="L45" t="str">
        <f t="shared" ca="1" si="2"/>
        <v>지정 장비</v>
      </c>
      <c r="M45" t="str">
        <f t="shared" ca="1" si="3"/>
        <v>Equip2201</v>
      </c>
      <c r="N45">
        <f t="shared" ca="1" si="4"/>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GO</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
IF($L45="안 지정 캐릭터 영웅등급",
  IF(AND(OR($B45=7,$B45=8),$L45=OFFSET($L45,-1,0)),OFFSET(P45,-1,0),
    VLOOKUP($L45,$AM:$AZ,MATCH($AY$1,$AM$1:$AZ$1,0),0)+INT($H45*(VLOOKUP($L45,$AM:$AZ,MATCH($AZ$1,$AM$1:$AZ$1,0),0)-VLOOKUP($L45,$AM:$AZ,MATCH($AY$1,$AM$1:$AZ$1,0),0)))),
IF($L45="지정 캐릭터 PP",
  IF(AND(OR($B45=7,$B45=8),$L45=OFFSET($L45,-1,0)),OFFSET(P45,-1,0),
    INT($N45*VLOOKUP($L45,$AM:$AZ,MATCH($AW$1,$AM$1:$AZ$1,0),0))),
"그외없음")))))))</f>
        <v>삭제</v>
      </c>
      <c r="Q45">
        <f ca="1">IF($L45="삭제","삭제",
IF($L45="지정 장비",
  IF($O45="DI",
    VLOOKUP($M45,[1]EquipTable!$1:$1048576,MATCH("표준 DI pr Min",[1]EquipTable!$1:$1,0),0)+INT($I45*(VLOOKUP($M45,[1]EquipTable!$1:$1048576,MATCH("표준 DI pr Max",[1]EquipTable!$1:$1,0),0)-VLOOKUP($M45,[1]EquipTable!$1:$1048576,MATCH("표준 DI pr Min",[1]EquipTable!$1:$1,0),0))),
    ROUNDDOWN(VLOOKUP($M45,[1]EquipTable!$1:$1048576,MATCH("표준 GO pr Min",[1]EquipTable!$1:$1,0),0)+INT($I45*(VLOOKUP($M45,[1]EquipTable!$1:$1048576,MATCH("표준 GO pr Max",[1]EquipTable!$1:$1,0),0)-VLOOKUP($M45,[1]EquipTable!$1:$1048576,MATCH("표준 GO pr Min",[1]EquipTable!$1:$1,0),0))),-2)),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
IF($L45="안 지정 캐릭터 영웅등급",
  IF(AND(OR($B45=7,$B45=8),$L45=OFFSET($L45,-1,0)),OFFSET(Q45,-1,0),
    VLOOKUP($L45,$AM:$AZ,MATCH($AW$1,$AM$1:$AZ$1,0),0)+INT($I45*(VLOOKUP($L45,$AM:$AZ,MATCH($AX$1,$AM$1:$AZ$1,0),0)-VLOOKUP($L45,$AM:$AZ,MATCH($AW$1,$AM$1:$AZ$1,0),0)))),
IF($L45="지정 캐릭터 PP",
  IF(AND(OR($B45=7,$B45=8),$L45=OFFSET($L45,-1,0)),OFFSET(Q45,-1,0),
    INT($N45*(VLOOKUP($L45,$AM:$AZ,MATCH($AX$1,$AM$1:$AZ$1,0),0)+$I45*(VLOOKUP($L45,$AM:$AZ,MATCH($AY$1,$AM$1:$AZ$1,0),0)-VLOOKUP($L45,$AM:$AZ,MATCH($AX$1,$AM$1:$AZ$1,0),0))))),
IF(OR($L45="안 지정 캐릭터 PP 일반등급",$L45="안 지정 캐릭터 PP 영웅등급"),
  IF(AND(OR($B45=7,$B45=8),$L45=OFFSET($L45,-1,0)),OFFSET(Q45,-1,0),
    $N45*VLOOKUP($L45,$AM:$AZ,MATCH($AW$1,$AM$1:$AZ$1,0),0)),
"그외없음")))))))</f>
        <v>38100</v>
      </c>
      <c r="R45" t="str">
        <f ca="1">IF(OR(ISNUMBER(M45),M45="삭제"),"",
IF(LEFT(M45,5)="Equip",
  IF($BK$1&lt;VLOOKUP(M45,[1]EquipTable!$1:$1048576,MATCH("업데이트순번",[1]EquipTable!$1:$1,0),0),"업데이트순번이상",""),
IF(LEFT(M45,5)="Actor",
  IF($BP$1&lt;VLOOKUP(M45,[2]ActorTable!$1:$1048576,MATCH("업데이트순번",[2]ActorTable!$1:$1,0),0),"업데이트순번이상",""),
"그외없음")))</f>
        <v/>
      </c>
      <c r="S45">
        <f t="shared" ca="1" si="13"/>
        <v>0</v>
      </c>
      <c r="T45" t="s">
        <v>93</v>
      </c>
      <c r="U45" t="s">
        <v>199</v>
      </c>
      <c r="V45">
        <v>1</v>
      </c>
      <c r="W45" t="s">
        <v>145</v>
      </c>
      <c r="Y45">
        <v>4500</v>
      </c>
      <c r="Z45" t="str">
        <f t="shared" ca="1" si="5"/>
        <v>fe</v>
      </c>
      <c r="AA45" t="s">
        <v>93</v>
      </c>
      <c r="AB45" t="s">
        <v>230</v>
      </c>
      <c r="AC45">
        <v>1</v>
      </c>
      <c r="AD45" t="s">
        <v>145</v>
      </c>
      <c r="AF45">
        <v>4500</v>
      </c>
      <c r="AG45" t="str">
        <f t="shared" si="6"/>
        <v/>
      </c>
      <c r="AH45" t="str">
        <f ca="1">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푸른 보석 지팡이</v>
      </c>
      <c r="AI45">
        <v>1</v>
      </c>
      <c r="AJ4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v>
      </c>
      <c r="AK45" t="str">
        <f t="shared" ca="1" si="7"/>
        <v>{"dy":7,"sl":1,"tp":"fe","vl":"Equip3001","cn":1,"pt":"GO","pr":4500}</v>
      </c>
      <c r="BJ45">
        <f ca="1">IF(VLOOKUP($BM45,[1]EquipTable!$1:$1048576,MATCH("업데이트순번",[1]EquipTable!$1:$1,0),0)&lt;=$BK$1,1,0)
*IF(MID(BM45,7,1)="4",0.1,1)</f>
        <v>1</v>
      </c>
      <c r="BK45">
        <f t="shared" ca="1" si="15"/>
        <v>1.3550135501355014E-2</v>
      </c>
      <c r="BL45">
        <f t="shared" ca="1" si="16"/>
        <v>0.3875338753387535</v>
      </c>
      <c r="BM45" t="str">
        <f ca="1">OFFSET([1]EquipTable!$A$1,ROW()-1,0)</f>
        <v>Equip3201</v>
      </c>
    </row>
    <row r="46" spans="1:71">
      <c r="A46">
        <v>7</v>
      </c>
      <c r="B46">
        <v>2</v>
      </c>
      <c r="C46">
        <f t="shared" si="0"/>
        <v>0</v>
      </c>
      <c r="D46">
        <f t="shared" ca="1" si="12"/>
        <v>0.35371385335351646</v>
      </c>
      <c r="E46">
        <f t="shared" ca="1" si="12"/>
        <v>0.6170211704375097</v>
      </c>
      <c r="F46">
        <f t="shared" ca="1" si="1"/>
        <v>0.58059248241169514</v>
      </c>
      <c r="G46">
        <f t="shared" ca="1" si="1"/>
        <v>0.50399218900090903</v>
      </c>
      <c r="H46">
        <f t="shared" ca="1" si="1"/>
        <v>0.94871159591582432</v>
      </c>
      <c r="I46">
        <f t="shared" ca="1" si="1"/>
        <v>0.65389575763924557</v>
      </c>
      <c r="L46" t="str">
        <f t="shared" ca="1" si="2"/>
        <v>안 지정 캐릭터 PP 영웅등급</v>
      </c>
      <c r="M46">
        <f t="shared" ca="1" si="3"/>
        <v>61702</v>
      </c>
      <c r="N46">
        <f t="shared" ca="1" si="4"/>
        <v>21</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
IF($L46="안 지정 캐릭터 영웅등급",
  IF(AND(OR($B46=7,$B46=8),$L46=OFFSET($L46,-1,0)),OFFSET(P46,-1,0),
    VLOOKUP($L46,$AM:$AZ,MATCH($AY$1,$AM$1:$AZ$1,0),0)+INT($H46*(VLOOKUP($L46,$AM:$AZ,MATCH($AZ$1,$AM$1:$AZ$1,0),0)-VLOOKUP($L46,$AM:$AZ,MATCH($AY$1,$AM$1:$AZ$1,0),0)))),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
    ROUNDDOWN(VLOOKUP($M46,[1]EquipTable!$1:$1048576,MATCH("표준 GO pr Min",[1]EquipTable!$1:$1,0),0)+INT($I46*(VLOOKUP($M46,[1]EquipTable!$1:$1048576,MATCH("표준 GO pr Max",[1]EquipTable!$1:$1,0),0)-VLOOKUP($M46,[1]EquipTable!$1:$1048576,MATCH("표준 GO pr Min",[1]EquipTable!$1:$1,0),0))),-2)),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
IF($L46="안 지정 캐릭터 영웅등급",
  IF(AND(OR($B46=7,$B46=8),$L46=OFFSET($L46,-1,0)),OFFSET(Q46,-1,0),
    VLOOKUP($L46,$AM:$AZ,MATCH($AW$1,$AM$1:$AZ$1,0),0)+INT($I46*(VLOOKUP($L46,$AM:$AZ,MATCH($AX$1,$AM$1:$AZ$1,0),0)-VLOOKUP($L46,$AM:$AZ,MATCH($AW$1,$AM$1:$AZ$1,0),0)))),
IF($L46="지정 캐릭터 PP",
  IF(AND(OR($B46=7,$B46=8),$L46=OFFSET($L46,-1,0)),OFFSET(Q46,-1,0),
    INT($N46*(VLOOKUP($L46,$AM:$AZ,MATCH($AX$1,$AM$1:$AZ$1,0),0)+$I46*(VLOOKUP($L46,$AM:$AZ,MATCH($AY$1,$AM$1:$AZ$1,0),0)-VLOOKUP($L46,$AM:$AZ,MATCH($AX$1,$AM$1:$AZ$1,0),0))))),
IF(OR($L46="안 지정 캐릭터 PP 일반등급",$L46="안 지정 캐릭터 PP 영웅등급"),
  IF(AND(OR($B46=7,$B46=8),$L46=OFFSET($L46,-1,0)),OFFSET(Q46,-1,0),
    $N46*VLOOKUP($L46,$AM:$AZ,MATCH($AW$1,$AM$1:$AZ$1,0),0)),
"그외없음")))))))</f>
        <v>2100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102</v>
      </c>
      <c r="U46">
        <v>81880</v>
      </c>
      <c r="V46">
        <v>23</v>
      </c>
      <c r="W46" t="s">
        <v>145</v>
      </c>
      <c r="Y46">
        <v>2300</v>
      </c>
      <c r="Z46" t="str">
        <f t="shared" ca="1" si="5"/>
        <v>uph</v>
      </c>
      <c r="AA46" t="s">
        <v>102</v>
      </c>
      <c r="AB46">
        <v>81880</v>
      </c>
      <c r="AC46">
        <v>23</v>
      </c>
      <c r="AD46" t="s">
        <v>145</v>
      </c>
      <c r="AF46">
        <v>2300</v>
      </c>
      <c r="AG46" t="str">
        <f t="shared" si="6"/>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v>
      </c>
      <c r="AK46" t="str">
        <f t="shared" ca="1" si="7"/>
        <v>{"dy":7,"sl":2,"tp":"uph","vl":"81880","cn":23,"pt":"GO","pr":2300}</v>
      </c>
      <c r="BJ46">
        <f ca="1">IF(VLOOKUP($BM46,[1]EquipTable!$1:$1048576,MATCH("업데이트순번",[1]EquipTable!$1:$1,0),0)&lt;=$BK$1,1,0)
*IF(MID(BM46,7,1)="4",0.1,1)</f>
        <v>1</v>
      </c>
      <c r="BK46">
        <f t="shared" ca="1" si="15"/>
        <v>1.3550135501355014E-2</v>
      </c>
      <c r="BL46">
        <f t="shared" ca="1" si="16"/>
        <v>0.40108401084010853</v>
      </c>
      <c r="BM46" t="str">
        <f ca="1">OFFSET([1]EquipTable!$A$1,ROW()-1,0)</f>
        <v>Equip3202</v>
      </c>
    </row>
    <row r="47" spans="1:71">
      <c r="A47">
        <v>7</v>
      </c>
      <c r="B47">
        <v>3</v>
      </c>
      <c r="C47">
        <f t="shared" si="0"/>
        <v>0</v>
      </c>
      <c r="D47">
        <f t="shared" ca="1" si="12"/>
        <v>1.0647748533598844E-2</v>
      </c>
      <c r="E47">
        <f t="shared" ca="1" si="12"/>
        <v>0.81658584621533559</v>
      </c>
      <c r="F47">
        <f t="shared" ca="1" si="1"/>
        <v>0.65222314451149288</v>
      </c>
      <c r="G47">
        <f t="shared" ca="1" si="1"/>
        <v>0.23278105105008917</v>
      </c>
      <c r="H47">
        <f t="shared" ca="1" si="1"/>
        <v>0.59508647999531983</v>
      </c>
      <c r="I47">
        <f t="shared" ca="1" si="1"/>
        <v>0.99413493440008993</v>
      </c>
      <c r="L47" t="str">
        <f t="shared" ca="1" si="2"/>
        <v>안 지정 캐릭터 PP 영웅등급</v>
      </c>
      <c r="M47">
        <f t="shared" ca="1" si="3"/>
        <v>81658</v>
      </c>
      <c r="N47">
        <f t="shared" ca="1" si="4"/>
        <v>23</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
IF($L47="안 지정 캐릭터 영웅등급",
  IF(AND(OR($B47=7,$B47=8),$L47=OFFSET($L47,-1,0)),OFFSET(P47,-1,0),
    VLOOKUP($L47,$AM:$AZ,MATCH($AY$1,$AM$1:$AZ$1,0),0)+INT($H47*(VLOOKUP($L47,$AM:$AZ,MATCH($AZ$1,$AM$1:$AZ$1,0),0)-VLOOKUP($L47,$AM:$AZ,MATCH($AY$1,$AM$1:$AZ$1,0),0)))),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
    ROUNDDOWN(VLOOKUP($M47,[1]EquipTable!$1:$1048576,MATCH("표준 GO pr Min",[1]EquipTable!$1:$1,0),0)+INT($I47*(VLOOKUP($M47,[1]EquipTable!$1:$1048576,MATCH("표준 GO pr Max",[1]EquipTable!$1:$1,0),0)-VLOOKUP($M47,[1]EquipTable!$1:$1048576,MATCH("표준 GO pr Min",[1]EquipTable!$1:$1,0),0))),-2)),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
IF($L47="안 지정 캐릭터 영웅등급",
  IF(AND(OR($B47=7,$B47=8),$L47=OFFSET($L47,-1,0)),OFFSET(Q47,-1,0),
    VLOOKUP($L47,$AM:$AZ,MATCH($AW$1,$AM$1:$AZ$1,0),0)+INT($I47*(VLOOKUP($L47,$AM:$AZ,MATCH($AX$1,$AM$1:$AZ$1,0),0)-VLOOKUP($L47,$AM:$AZ,MATCH($AW$1,$AM$1:$AZ$1,0),0)))),
IF($L47="지정 캐릭터 PP",
  IF(AND(OR($B47=7,$B47=8),$L47=OFFSET($L47,-1,0)),OFFSET(Q47,-1,0),
    INT($N47*(VLOOKUP($L47,$AM:$AZ,MATCH($AX$1,$AM$1:$AZ$1,0),0)+$I47*(VLOOKUP($L47,$AM:$AZ,MATCH($AY$1,$AM$1:$AZ$1,0),0)-VLOOKUP($L47,$AM:$AZ,MATCH($AX$1,$AM$1:$AZ$1,0),0))))),
IF(OR($L47="안 지정 캐릭터 PP 일반등급",$L47="안 지정 캐릭터 PP 영웅등급"),
  IF(AND(OR($B47=7,$B47=8),$L47=OFFSET($L47,-1,0)),OFFSET(Q47,-1,0),
    $N47*VLOOKUP($L47,$AM:$AZ,MATCH($AW$1,$AM$1:$AZ$1,0),0)),
"그외없음")))))))</f>
        <v>2300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103</v>
      </c>
      <c r="U47">
        <v>4207</v>
      </c>
      <c r="V47">
        <v>15</v>
      </c>
      <c r="W47" t="s">
        <v>145</v>
      </c>
      <c r="Y47">
        <v>1500</v>
      </c>
      <c r="Z47" t="str">
        <f t="shared" ca="1" si="5"/>
        <v>upn</v>
      </c>
      <c r="AA47" t="s">
        <v>103</v>
      </c>
      <c r="AB47">
        <v>4207</v>
      </c>
      <c r="AC47">
        <v>15</v>
      </c>
      <c r="AD47" t="s">
        <v>145</v>
      </c>
      <c r="AF47">
        <v>1500</v>
      </c>
      <c r="AG47" t="str">
        <f t="shared" si="6"/>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v>
      </c>
      <c r="AK47" t="str">
        <f t="shared" ca="1" si="7"/>
        <v>{"dy":7,"sl":3,"tp":"upn","vl":"4207","cn":15,"pt":"GO","pr":1500}</v>
      </c>
      <c r="BJ47">
        <f ca="1">IF(VLOOKUP($BM47,[1]EquipTable!$1:$1048576,MATCH("업데이트순번",[1]EquipTable!$1:$1,0),0)&lt;=$BK$1,1,0)
*IF(MID(BM47,7,1)="4",0.1,1)</f>
        <v>1</v>
      </c>
      <c r="BK47">
        <f t="shared" ca="1" si="15"/>
        <v>1.3550135501355014E-2</v>
      </c>
      <c r="BL47">
        <f t="shared" ca="1" si="16"/>
        <v>0.41463414634146356</v>
      </c>
      <c r="BM47" t="str">
        <f ca="1">OFFSET([1]EquipTable!$A$1,ROW()-1,0)</f>
        <v>Equip3301</v>
      </c>
    </row>
    <row r="48" spans="1:71">
      <c r="A48">
        <v>7</v>
      </c>
      <c r="B48">
        <v>4</v>
      </c>
      <c r="C48">
        <f t="shared" si="0"/>
        <v>0</v>
      </c>
      <c r="D48">
        <f t="shared" ca="1" si="12"/>
        <v>1.9362313877142601E-2</v>
      </c>
      <c r="E48">
        <f t="shared" ca="1" si="12"/>
        <v>3.325441112609262E-2</v>
      </c>
      <c r="F48">
        <f t="shared" ca="1" si="1"/>
        <v>0.84388425582776683</v>
      </c>
      <c r="G48">
        <f t="shared" ca="1" si="1"/>
        <v>0.237860553265687</v>
      </c>
      <c r="H48">
        <f t="shared" ca="1" si="1"/>
        <v>0.56979668884882417</v>
      </c>
      <c r="I48">
        <f t="shared" ca="1" si="1"/>
        <v>0.3222635086600002</v>
      </c>
      <c r="L48" t="str">
        <f t="shared" ca="1" si="2"/>
        <v>안 지정 캐릭터 PP 일반등급</v>
      </c>
      <c r="M48">
        <f t="shared" ca="1" si="3"/>
        <v>3325</v>
      </c>
      <c r="N48">
        <f t="shared" ca="1" si="4"/>
        <v>15</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
IF($L48="안 지정 캐릭터 영웅등급",
  IF(AND(OR($B48=7,$B48=8),$L48=OFFSET($L48,-1,0)),OFFSET(P48,-1,0),
    VLOOKUP($L48,$AM:$AZ,MATCH($AY$1,$AM$1:$AZ$1,0),0)+INT($H48*(VLOOKUP($L48,$AM:$AZ,MATCH($AZ$1,$AM$1:$AZ$1,0),0)-VLOOKUP($L48,$AM:$AZ,MATCH($AY$1,$AM$1:$AZ$1,0),0)))),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
    ROUNDDOWN(VLOOKUP($M48,[1]EquipTable!$1:$1048576,MATCH("표준 GO pr Min",[1]EquipTable!$1:$1,0),0)+INT($I48*(VLOOKUP($M48,[1]EquipTable!$1:$1048576,MATCH("표준 GO pr Max",[1]EquipTable!$1:$1,0),0)-VLOOKUP($M48,[1]EquipTable!$1:$1048576,MATCH("표준 GO pr Min",[1]EquipTable!$1:$1,0),0))),-2)),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
IF($L48="안 지정 캐릭터 영웅등급",
  IF(AND(OR($B48=7,$B48=8),$L48=OFFSET($L48,-1,0)),OFFSET(Q48,-1,0),
    VLOOKUP($L48,$AM:$AZ,MATCH($AW$1,$AM$1:$AZ$1,0),0)+INT($I48*(VLOOKUP($L48,$AM:$AZ,MATCH($AX$1,$AM$1:$AZ$1,0),0)-VLOOKUP($L48,$AM:$AZ,MATCH($AW$1,$AM$1:$AZ$1,0),0)))),
IF($L48="지정 캐릭터 PP",
  IF(AND(OR($B48=7,$B48=8),$L48=OFFSET($L48,-1,0)),OFFSET(Q48,-1,0),
    INT($N48*(VLOOKUP($L48,$AM:$AZ,MATCH($AX$1,$AM$1:$AZ$1,0),0)+$I48*(VLOOKUP($L48,$AM:$AZ,MATCH($AY$1,$AM$1:$AZ$1,0),0)-VLOOKUP($L48,$AM:$AZ,MATCH($AX$1,$AM$1:$AZ$1,0),0))))),
IF(OR($L48="안 지정 캐릭터 PP 일반등급",$L48="안 지정 캐릭터 PP 영웅등급"),
  IF(AND(OR($B48=7,$B48=8),$L48=OFFSET($L48,-1,0)),OFFSET(Q48,-1,0),
    $N48*VLOOKUP($L48,$AM:$AZ,MATCH($AW$1,$AM$1:$AZ$1,0),0)),
"그외없음")))))))</f>
        <v>1500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103</v>
      </c>
      <c r="U48">
        <v>52119</v>
      </c>
      <c r="V48">
        <v>20</v>
      </c>
      <c r="W48" t="s">
        <v>145</v>
      </c>
      <c r="Y48">
        <v>2000</v>
      </c>
      <c r="Z48" t="str">
        <f t="shared" ca="1" si="5"/>
        <v>upn</v>
      </c>
      <c r="AA48" t="s">
        <v>103</v>
      </c>
      <c r="AB48">
        <v>52119</v>
      </c>
      <c r="AC48">
        <v>20</v>
      </c>
      <c r="AD48" t="s">
        <v>145</v>
      </c>
      <c r="AF48">
        <v>2000</v>
      </c>
      <c r="AG48" t="str">
        <f t="shared" si="6"/>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v>
      </c>
      <c r="AK48" t="str">
        <f t="shared" ca="1" si="7"/>
        <v>{"dy":7,"sl":4,"tp":"upn","vl":"52119","cn":20,"pt":"GO","pr":2000}</v>
      </c>
      <c r="BJ48">
        <f ca="1">IF(VLOOKUP($BM48,[1]EquipTable!$1:$1048576,MATCH("업데이트순번",[1]EquipTable!$1:$1,0),0)&lt;=$BK$1,1,0)
*IF(MID(BM48,7,1)="4",0.1,1)</f>
        <v>1</v>
      </c>
      <c r="BK48">
        <f t="shared" ca="1" si="15"/>
        <v>1.3550135501355014E-2</v>
      </c>
      <c r="BL48">
        <f t="shared" ca="1" si="16"/>
        <v>0.42818428184281859</v>
      </c>
      <c r="BM48" t="str">
        <f ca="1">OFFSET([1]EquipTable!$A$1,ROW()-1,0)</f>
        <v>Equip3302</v>
      </c>
    </row>
    <row r="49" spans="1:65">
      <c r="A49">
        <v>7</v>
      </c>
      <c r="B49">
        <v>5</v>
      </c>
      <c r="C49">
        <f t="shared" si="0"/>
        <v>0</v>
      </c>
      <c r="D49">
        <f t="shared" ca="1" si="12"/>
        <v>0.25292970787064972</v>
      </c>
      <c r="E49">
        <f t="shared" ca="1" si="12"/>
        <v>0.27743111371738094</v>
      </c>
      <c r="F49">
        <f t="shared" ca="1" si="1"/>
        <v>0.45298780744196354</v>
      </c>
      <c r="G49">
        <f t="shared" ca="1" si="1"/>
        <v>0.22472239709524977</v>
      </c>
      <c r="H49">
        <f t="shared" ca="1" si="1"/>
        <v>0.11936958147163146</v>
      </c>
      <c r="I49">
        <f t="shared" ca="1" si="1"/>
        <v>0.44970393626331273</v>
      </c>
      <c r="L49" t="str">
        <f t="shared" ca="1" si="2"/>
        <v>삭제</v>
      </c>
      <c r="M49" t="str">
        <f t="shared" ca="1" si="3"/>
        <v>삭제</v>
      </c>
      <c r="N49" t="str">
        <f t="shared" ca="1" si="4"/>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
IF($L49="안 지정 캐릭터 영웅등급",
  IF(AND(OR($B49=7,$B49=8),$L49=OFFSET($L49,-1,0)),OFFSET(P49,-1,0),
    VLOOKUP($L49,$AM:$AZ,MATCH($AY$1,$AM$1:$AZ$1,0),0)+INT($H49*(VLOOKUP($L49,$AM:$AZ,MATCH($AZ$1,$AM$1:$AZ$1,0),0)-VLOOKUP($L49,$AM:$AZ,MATCH($AY$1,$AM$1:$AZ$1,0),0)))),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
    ROUNDDOWN(VLOOKUP($M49,[1]EquipTable!$1:$1048576,MATCH("표준 GO pr Min",[1]EquipTable!$1:$1,0),0)+INT($I49*(VLOOKUP($M49,[1]EquipTable!$1:$1048576,MATCH("표준 GO pr Max",[1]EquipTable!$1:$1,0),0)-VLOOKUP($M49,[1]EquipTable!$1:$1048576,MATCH("표준 GO pr Min",[1]EquipTable!$1:$1,0),0))),-2)),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
IF($L49="안 지정 캐릭터 영웅등급",
  IF(AND(OR($B49=7,$B49=8),$L49=OFFSET($L49,-1,0)),OFFSET(Q49,-1,0),
    VLOOKUP($L49,$AM:$AZ,MATCH($AW$1,$AM$1:$AZ$1,0),0)+INT($I49*(VLOOKUP($L49,$AM:$AZ,MATCH($AX$1,$AM$1:$AZ$1,0),0)-VLOOKUP($L49,$AM:$AZ,MATCH($AW$1,$AM$1:$AZ$1,0),0)))),
IF($L49="지정 캐릭터 PP",
  IF(AND(OR($B49=7,$B49=8),$L49=OFFSET($L49,-1,0)),OFFSET(Q49,-1,0),
    INT($N49*(VLOOKUP($L49,$AM:$AZ,MATCH($AX$1,$AM$1:$AZ$1,0),0)+$I49*(VLOOKUP($L49,$AM:$AZ,MATCH($AY$1,$AM$1:$AZ$1,0),0)-VLOOKUP($L49,$AM:$AZ,MATCH($AX$1,$AM$1:$AZ$1,0),0))))),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5"/>
        <v/>
      </c>
      <c r="AG49" t="str">
        <f t="shared" si="6"/>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v>
      </c>
      <c r="AK49" t="str">
        <f t="shared" ca="1" si="7"/>
        <v>{"dy":7,"sl":5}</v>
      </c>
      <c r="BJ49">
        <f ca="1">IF(VLOOKUP($BM49,[1]EquipTable!$1:$1048576,MATCH("업데이트순번",[1]EquipTable!$1:$1,0),0)&lt;=$BK$1,1,0)
*IF(MID(BM49,7,1)="4",0.1,1)</f>
        <v>0.1</v>
      </c>
      <c r="BK49">
        <f t="shared" ca="1" si="15"/>
        <v>1.3550135501355016E-3</v>
      </c>
      <c r="BL49">
        <f t="shared" ca="1" si="16"/>
        <v>0.44173441734417362</v>
      </c>
      <c r="BM49" t="str">
        <f ca="1">OFFSET([1]EquipTable!$A$1,ROW()-1,0)</f>
        <v>Equip3401</v>
      </c>
    </row>
    <row r="50" spans="1:65">
      <c r="A50">
        <v>7</v>
      </c>
      <c r="B50">
        <v>6</v>
      </c>
      <c r="C50">
        <f t="shared" si="0"/>
        <v>0</v>
      </c>
      <c r="D50">
        <f t="shared" ca="1" si="12"/>
        <v>4.3808074045221801E-2</v>
      </c>
      <c r="E50">
        <f t="shared" ca="1" si="12"/>
        <v>0.56253360154004872</v>
      </c>
      <c r="F50">
        <f t="shared" ca="1" si="1"/>
        <v>0.63815995207739407</v>
      </c>
      <c r="G50">
        <f t="shared" ca="1" si="1"/>
        <v>0.56301380697893022</v>
      </c>
      <c r="H50">
        <f t="shared" ca="1" si="1"/>
        <v>0.67434583150027205</v>
      </c>
      <c r="I50">
        <f t="shared" ca="1" si="1"/>
        <v>0.77686934847847833</v>
      </c>
      <c r="L50" t="str">
        <f t="shared" ca="1" si="2"/>
        <v>삭제</v>
      </c>
      <c r="M50" t="str">
        <f t="shared" ca="1" si="3"/>
        <v>삭제</v>
      </c>
      <c r="N50" t="str">
        <f t="shared" ca="1" si="4"/>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
IF($L50="안 지정 캐릭터 영웅등급",
  IF(AND(OR($B50=7,$B50=8),$L50=OFFSET($L50,-1,0)),OFFSET(P50,-1,0),
    VLOOKUP($L50,$AM:$AZ,MATCH($AY$1,$AM$1:$AZ$1,0),0)+INT($H50*(VLOOKUP($L50,$AM:$AZ,MATCH($AZ$1,$AM$1:$AZ$1,0),0)-VLOOKUP($L50,$AM:$AZ,MATCH($AY$1,$AM$1:$AZ$1,0),0)))),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
    ROUNDDOWN(VLOOKUP($M50,[1]EquipTable!$1:$1048576,MATCH("표준 GO pr Min",[1]EquipTable!$1:$1,0),0)+INT($I50*(VLOOKUP($M50,[1]EquipTable!$1:$1048576,MATCH("표준 GO pr Max",[1]EquipTable!$1:$1,0),0)-VLOOKUP($M50,[1]EquipTable!$1:$1048576,MATCH("표준 GO pr Min",[1]EquipTable!$1:$1,0),0))),-2)),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
IF($L50="안 지정 캐릭터 영웅등급",
  IF(AND(OR($B50=7,$B50=8),$L50=OFFSET($L50,-1,0)),OFFSET(Q50,-1,0),
    VLOOKUP($L50,$AM:$AZ,MATCH($AW$1,$AM$1:$AZ$1,0),0)+INT($I50*(VLOOKUP($L50,$AM:$AZ,MATCH($AX$1,$AM$1:$AZ$1,0),0)-VLOOKUP($L50,$AM:$AZ,MATCH($AW$1,$AM$1:$AZ$1,0),0)))),
IF($L50="지정 캐릭터 PP",
  IF(AND(OR($B50=7,$B50=8),$L50=OFFSET($L50,-1,0)),OFFSET(Q50,-1,0),
    INT($N50*(VLOOKUP($L50,$AM:$AZ,MATCH($AX$1,$AM$1:$AZ$1,0),0)+$I50*(VLOOKUP($L50,$AM:$AZ,MATCH($AY$1,$AM$1:$AZ$1,0),0)-VLOOKUP($L50,$AM:$AZ,MATCH($AX$1,$AM$1:$AZ$1,0),0))))),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5"/>
        <v/>
      </c>
      <c r="AG50" t="str">
        <f t="shared" si="6"/>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v>
      </c>
      <c r="AK50" t="str">
        <f t="shared" ca="1" si="7"/>
        <v>{"dy":7,"sl":6}</v>
      </c>
      <c r="BJ50">
        <f ca="1">IF(VLOOKUP($BM50,[1]EquipTable!$1:$1048576,MATCH("업데이트순번",[1]EquipTable!$1:$1,0),0)&lt;=$BK$1,1,0)
*IF(MID(BM50,7,1)="4",0.1,1)</f>
        <v>0.1</v>
      </c>
      <c r="BK50">
        <f t="shared" ca="1" si="15"/>
        <v>1.3550135501355016E-3</v>
      </c>
      <c r="BL50">
        <f t="shared" ca="1" si="16"/>
        <v>0.44308943089430913</v>
      </c>
      <c r="BM50" t="str">
        <f ca="1">OFFSET([1]EquipTable!$A$1,ROW()-1,0)</f>
        <v>Equip3402</v>
      </c>
    </row>
    <row r="51" spans="1:65">
      <c r="A51">
        <v>8</v>
      </c>
      <c r="B51">
        <v>0</v>
      </c>
      <c r="C51">
        <f t="shared" si="0"/>
        <v>0</v>
      </c>
      <c r="D51">
        <f t="shared" ca="1" si="12"/>
        <v>0.63520561233653694</v>
      </c>
      <c r="E51">
        <f t="shared" ca="1" si="12"/>
        <v>0.61995916864087919</v>
      </c>
      <c r="F51">
        <f t="shared" ca="1" si="1"/>
        <v>0.37123518578347348</v>
      </c>
      <c r="G51">
        <f t="shared" ca="1" si="1"/>
        <v>0.93996935415365324</v>
      </c>
      <c r="H51">
        <f t="shared" ca="1" si="1"/>
        <v>1.8160585896119685E-2</v>
      </c>
      <c r="I51">
        <f t="shared" ca="1" si="1"/>
        <v>7.3466175004941459E-3</v>
      </c>
      <c r="L51" t="str">
        <f t="shared" ca="1" si="2"/>
        <v>지정 장비</v>
      </c>
      <c r="M51" t="str">
        <f t="shared" ca="1" si="3"/>
        <v>Equip5201</v>
      </c>
      <c r="N51">
        <f t="shared" ca="1" si="4"/>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GO</v>
      </c>
      <c r="P51" t="str">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
IF($L51="안 지정 캐릭터 영웅등급",
  IF(AND(OR($B51=7,$B51=8),$L51=OFFSET($L51,-1,0)),OFFSET(P51,-1,0),
    VLOOKUP($L51,$AM:$AZ,MATCH($AY$1,$AM$1:$AZ$1,0),0)+INT($H51*(VLOOKUP($L51,$AM:$AZ,MATCH($AZ$1,$AM$1:$AZ$1,0),0)-VLOOKUP($L51,$AM:$AZ,MATCH($AY$1,$AM$1:$AZ$1,0),0)))),
IF($L51="지정 캐릭터 PP",
  IF(AND(OR($B51=7,$B51=8),$L51=OFFSET($L51,-1,0)),OFFSET(P51,-1,0),
    INT($N51*VLOOKUP($L51,$AM:$AZ,MATCH($AW$1,$AM$1:$AZ$1,0),0))),
"그외없음")))))))</f>
        <v>삭제</v>
      </c>
      <c r="Q51">
        <f ca="1">IF($L51="삭제","삭제",
IF($L51="지정 장비",
  IF($O51="DI",
    VLOOKUP($M51,[1]EquipTable!$1:$1048576,MATCH("표준 DI pr Min",[1]EquipTable!$1:$1,0),0)+INT($I51*(VLOOKUP($M51,[1]EquipTable!$1:$1048576,MATCH("표준 DI pr Max",[1]EquipTable!$1:$1,0),0)-VLOOKUP($M51,[1]EquipTable!$1:$1048576,MATCH("표준 DI pr Min",[1]EquipTable!$1:$1,0),0))),
    ROUNDDOWN(VLOOKUP($M51,[1]EquipTable!$1:$1048576,MATCH("표준 GO pr Min",[1]EquipTable!$1:$1,0),0)+INT($I51*(VLOOKUP($M51,[1]EquipTable!$1:$1048576,MATCH("표준 GO pr Max",[1]EquipTable!$1:$1,0),0)-VLOOKUP($M51,[1]EquipTable!$1:$1048576,MATCH("표준 GO pr Min",[1]EquipTable!$1:$1,0),0))),-2)),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
IF($L51="안 지정 캐릭터 영웅등급",
  IF(AND(OR($B51=7,$B51=8),$L51=OFFSET($L51,-1,0)),OFFSET(Q51,-1,0),
    VLOOKUP($L51,$AM:$AZ,MATCH($AW$1,$AM$1:$AZ$1,0),0)+INT($I51*(VLOOKUP($L51,$AM:$AZ,MATCH($AX$1,$AM$1:$AZ$1,0),0)-VLOOKUP($L51,$AM:$AZ,MATCH($AW$1,$AM$1:$AZ$1,0),0)))),
IF($L51="지정 캐릭터 PP",
  IF(AND(OR($B51=7,$B51=8),$L51=OFFSET($L51,-1,0)),OFFSET(Q51,-1,0),
    INT($N51*(VLOOKUP($L51,$AM:$AZ,MATCH($AX$1,$AM$1:$AZ$1,0),0)+$I51*(VLOOKUP($L51,$AM:$AZ,MATCH($AY$1,$AM$1:$AZ$1,0),0)-VLOOKUP($L51,$AM:$AZ,MATCH($AX$1,$AM$1:$AZ$1,0),0))))),
IF(OR($L51="안 지정 캐릭터 PP 일반등급",$L51="안 지정 캐릭터 PP 영웅등급"),
  IF(AND(OR($B51=7,$B51=8),$L51=OFFSET($L51,-1,0)),OFFSET(Q51,-1,0),
    $N51*VLOOKUP($L51,$AM:$AZ,MATCH($AW$1,$AM$1:$AZ$1,0),0)),
"그외없음")))))))</f>
        <v>36000</v>
      </c>
      <c r="R51" t="str">
        <f ca="1">IF(OR(ISNUMBER(M51),M51="삭제"),"",
IF(LEFT(M51,5)="Equip",
  IF($BK$1&lt;VLOOKUP(M51,[1]EquipTable!$1:$1048576,MATCH("업데이트순번",[1]EquipTable!$1:$1,0),0),"업데이트순번이상",""),
IF(LEFT(M51,5)="Actor",
  IF($BP$1&lt;VLOOKUP(M51,[2]ActorTable!$1:$1048576,MATCH("업데이트순번",[2]ActorTable!$1:$1,0),0),"업데이트순번이상",""),
"그외없음")))</f>
        <v/>
      </c>
      <c r="S51">
        <f t="shared" ca="1" si="13"/>
        <v>0</v>
      </c>
      <c r="T51" t="s">
        <v>93</v>
      </c>
      <c r="U51" t="s">
        <v>204</v>
      </c>
      <c r="V51">
        <v>1</v>
      </c>
      <c r="W51" t="s">
        <v>149</v>
      </c>
      <c r="Y51">
        <v>6</v>
      </c>
      <c r="Z51" t="str">
        <f t="shared" ca="1" si="5"/>
        <v>fe</v>
      </c>
      <c r="AA51" t="s">
        <v>93</v>
      </c>
      <c r="AB51" t="s">
        <v>204</v>
      </c>
      <c r="AC51">
        <v>1</v>
      </c>
      <c r="AD51" t="s">
        <v>149</v>
      </c>
      <c r="AF51">
        <v>6</v>
      </c>
      <c r="AG51" t="str">
        <f t="shared" si="6"/>
        <v/>
      </c>
      <c r="AH51" t="str">
        <f ca="1">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붉은 보석 대검</v>
      </c>
      <c r="AI51">
        <v>1</v>
      </c>
      <c r="AJ5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v>
      </c>
      <c r="AK51" t="str">
        <f t="shared" ca="1" si="7"/>
        <v>{"dy":8,"sl":0,"tp":"fe","vl":"Equip8201","cn":1,"pt":"DI","pr":6}</v>
      </c>
      <c r="BJ51">
        <f ca="1">IF(VLOOKUP($BM51,[1]EquipTable!$1:$1048576,MATCH("업데이트순번",[1]EquipTable!$1:$1,0),0)&lt;=$BK$1,1,0)
*IF(MID(BM51,7,1)="4",0.1,1)</f>
        <v>0</v>
      </c>
      <c r="BK51">
        <f t="shared" ca="1" si="15"/>
        <v>0</v>
      </c>
      <c r="BL51">
        <f t="shared" ca="1" si="16"/>
        <v>0.44444444444444464</v>
      </c>
      <c r="BM51" t="str">
        <f ca="1">OFFSET([1]EquipTable!$A$1,ROW()-1,0)</f>
        <v>Equip3403</v>
      </c>
    </row>
    <row r="52" spans="1:65">
      <c r="A52">
        <v>8</v>
      </c>
      <c r="B52">
        <v>1</v>
      </c>
      <c r="C52">
        <f t="shared" si="0"/>
        <v>0</v>
      </c>
      <c r="D52">
        <f t="shared" ca="1" si="12"/>
        <v>0.63537375377954031</v>
      </c>
      <c r="E52">
        <f t="shared" ca="1" si="12"/>
        <v>0.27205935825073979</v>
      </c>
      <c r="F52">
        <f t="shared" ca="1" si="1"/>
        <v>0.46212330777080335</v>
      </c>
      <c r="G52">
        <f t="shared" ca="1" si="1"/>
        <v>0.11523567403872259</v>
      </c>
      <c r="H52">
        <f t="shared" ca="1" si="1"/>
        <v>0.48332350790605161</v>
      </c>
      <c r="I52">
        <f t="shared" ca="1" si="1"/>
        <v>0.81349192669696724</v>
      </c>
      <c r="L52" t="str">
        <f t="shared" ca="1" si="2"/>
        <v>지정 장비</v>
      </c>
      <c r="M52" t="str">
        <f t="shared" ca="1" si="3"/>
        <v>Equip2102</v>
      </c>
      <c r="N52">
        <f t="shared" ca="1" si="4"/>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
IF($L52="안 지정 캐릭터 영웅등급",
  IF(AND(OR($B52=7,$B52=8),$L52=OFFSET($L52,-1,0)),OFFSET(P52,-1,0),
    VLOOKUP($L52,$AM:$AZ,MATCH($AY$1,$AM$1:$AZ$1,0),0)+INT($H52*(VLOOKUP($L52,$AM:$AZ,MATCH($AZ$1,$AM$1:$AZ$1,0),0)-VLOOKUP($L52,$AM:$AZ,MATCH($AY$1,$AM$1:$AZ$1,0),0)))),
IF($L52="지정 캐릭터 PP",
  IF(AND(OR($B52=7,$B52=8),$L52=OFFSET($L52,-1,0)),OFFSET(P52,-1,0),
    INT($N52*VLOOKUP($L52,$AM:$AZ,MATCH($AW$1,$AM$1:$AZ$1,0),0))),
"그외없음")))))))</f>
        <v>삭제</v>
      </c>
      <c r="Q52">
        <f ca="1">IF($L52="삭제","삭제",
IF($L52="지정 장비",
  IF($O52="DI",
    VLOOKUP($M52,[1]EquipTable!$1:$1048576,MATCH("표준 DI pr Min",[1]EquipTable!$1:$1,0),0)+INT($I52*(VLOOKUP($M52,[1]EquipTable!$1:$1048576,MATCH("표준 DI pr Max",[1]EquipTable!$1:$1,0),0)-VLOOKUP($M52,[1]EquipTable!$1:$1048576,MATCH("표준 DI pr Min",[1]EquipTable!$1:$1,0),0))),
    ROUNDDOWN(VLOOKUP($M52,[1]EquipTable!$1:$1048576,MATCH("표준 GO pr Min",[1]EquipTable!$1:$1,0),0)+INT($I52*(VLOOKUP($M52,[1]EquipTable!$1:$1048576,MATCH("표준 GO pr Max",[1]EquipTable!$1:$1,0),0)-VLOOKUP($M52,[1]EquipTable!$1:$1048576,MATCH("표준 GO pr Min",[1]EquipTable!$1:$1,0),0))),-2)),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
IF($L52="안 지정 캐릭터 영웅등급",
  IF(AND(OR($B52=7,$B52=8),$L52=OFFSET($L52,-1,0)),OFFSET(Q52,-1,0),
    VLOOKUP($L52,$AM:$AZ,MATCH($AW$1,$AM$1:$AZ$1,0),0)+INT($I52*(VLOOKUP($L52,$AM:$AZ,MATCH($AX$1,$AM$1:$AZ$1,0),0)-VLOOKUP($L52,$AM:$AZ,MATCH($AW$1,$AM$1:$AZ$1,0),0)))),
IF($L52="지정 캐릭터 PP",
  IF(AND(OR($B52=7,$B52=8),$L52=OFFSET($L52,-1,0)),OFFSET(Q52,-1,0),
    INT($N52*(VLOOKUP($L52,$AM:$AZ,MATCH($AX$1,$AM$1:$AZ$1,0),0)+$I52*(VLOOKUP($L52,$AM:$AZ,MATCH($AY$1,$AM$1:$AZ$1,0),0)-VLOOKUP($L52,$AM:$AZ,MATCH($AX$1,$AM$1:$AZ$1,0),0))))),
IF(OR($L52="안 지정 캐릭터 PP 일반등급",$L52="안 지정 캐릭터 PP 영웅등급"),
  IF(AND(OR($B52=7,$B52=8),$L52=OFFSET($L52,-1,0)),OFFSET(Q52,-1,0),
    $N52*VLOOKUP($L52,$AM:$AZ,MATCH($AW$1,$AM$1:$AZ$1,0),0)),
"그외없음")))))))</f>
        <v>14300</v>
      </c>
      <c r="R52" t="str">
        <f ca="1">IF(OR(ISNUMBER(M52),M52="삭제"),"",
IF(LEFT(M52,5)="Equip",
  IF($BK$1&lt;VLOOKUP(M52,[1]EquipTable!$1:$1048576,MATCH("업데이트순번",[1]EquipTable!$1:$1,0),0),"업데이트순번이상",""),
IF(LEFT(M52,5)="Actor",
  IF($BP$1&lt;VLOOKUP(M52,[2]ActorTable!$1:$1048576,MATCH("업데이트순번",[2]ActorTable!$1:$1,0),0),"업데이트순번이상",""),
"그외없음")))</f>
        <v/>
      </c>
      <c r="S52">
        <f t="shared" ca="1" si="13"/>
        <v>0</v>
      </c>
      <c r="T52" t="s">
        <v>93</v>
      </c>
      <c r="U52" t="s">
        <v>225</v>
      </c>
      <c r="V52">
        <v>1</v>
      </c>
      <c r="W52" t="s">
        <v>145</v>
      </c>
      <c r="Y52">
        <v>12900</v>
      </c>
      <c r="Z52" t="str">
        <f t="shared" ca="1" si="5"/>
        <v>fe</v>
      </c>
      <c r="AA52" t="s">
        <v>93</v>
      </c>
      <c r="AB52" t="s">
        <v>225</v>
      </c>
      <c r="AC52">
        <v>1</v>
      </c>
      <c r="AD52" t="s">
        <v>145</v>
      </c>
      <c r="AF52">
        <v>12900</v>
      </c>
      <c r="AG52" t="str">
        <f t="shared" si="6"/>
        <v/>
      </c>
      <c r="AH52" t="str">
        <f ca="1">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생명의 붉은 검</v>
      </c>
      <c r="AI52">
        <v>1</v>
      </c>
      <c r="AJ5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v>
      </c>
      <c r="AK52" t="str">
        <f t="shared" ca="1" si="7"/>
        <v>{"dy":8,"sl":1,"tp":"fe","vl":"Equip5102","cn":1,"pt":"GO","pr":12900}</v>
      </c>
      <c r="BJ52">
        <f ca="1">IF(VLOOKUP($BM52,[1]EquipTable!$1:$1048576,MATCH("업데이트순번",[1]EquipTable!$1:$1,0),0)&lt;=$BK$1,1,0)
*IF(MID(BM52,7,1)="4",0.1,1)</f>
        <v>0</v>
      </c>
      <c r="BK52">
        <f t="shared" ca="1" si="15"/>
        <v>0</v>
      </c>
      <c r="BL52">
        <f t="shared" ca="1" si="16"/>
        <v>0.44444444444444464</v>
      </c>
      <c r="BM52" t="str">
        <f ca="1">OFFSET([1]EquipTable!$A$1,ROW()-1,0)</f>
        <v>Equip3404</v>
      </c>
    </row>
    <row r="53" spans="1:65">
      <c r="A53">
        <v>8</v>
      </c>
      <c r="B53">
        <v>2</v>
      </c>
      <c r="C53">
        <f t="shared" si="0"/>
        <v>0</v>
      </c>
      <c r="D53">
        <f t="shared" ca="1" si="12"/>
        <v>0.34559387528346808</v>
      </c>
      <c r="E53">
        <f t="shared" ca="1" si="12"/>
        <v>0.15723089479371577</v>
      </c>
      <c r="F53">
        <f t="shared" ca="1" si="1"/>
        <v>0.54439336766773061</v>
      </c>
      <c r="G53">
        <f t="shared" ca="1" si="1"/>
        <v>0.35708289096906753</v>
      </c>
      <c r="H53">
        <f t="shared" ca="1" si="1"/>
        <v>0.74236375736192894</v>
      </c>
      <c r="I53">
        <f t="shared" ca="1" si="1"/>
        <v>0.37507104450050288</v>
      </c>
      <c r="L53" t="str">
        <f t="shared" ca="1" si="2"/>
        <v>안 지정 캐릭터 PP 영웅등급</v>
      </c>
      <c r="M53">
        <f t="shared" ca="1" si="3"/>
        <v>15723</v>
      </c>
      <c r="N53">
        <f t="shared" ca="1" si="4"/>
        <v>16</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
IF($L53="안 지정 캐릭터 영웅등급",
  IF(AND(OR($B53=7,$B53=8),$L53=OFFSET($L53,-1,0)),OFFSET(P53,-1,0),
    VLOOKUP($L53,$AM:$AZ,MATCH($AY$1,$AM$1:$AZ$1,0),0)+INT($H53*(VLOOKUP($L53,$AM:$AZ,MATCH($AZ$1,$AM$1:$AZ$1,0),0)-VLOOKUP($L53,$AM:$AZ,MATCH($AY$1,$AM$1:$AZ$1,0),0)))),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
    ROUNDDOWN(VLOOKUP($M53,[1]EquipTable!$1:$1048576,MATCH("표준 GO pr Min",[1]EquipTable!$1:$1,0),0)+INT($I53*(VLOOKUP($M53,[1]EquipTable!$1:$1048576,MATCH("표준 GO pr Max",[1]EquipTable!$1:$1,0),0)-VLOOKUP($M53,[1]EquipTable!$1:$1048576,MATCH("표준 GO pr Min",[1]EquipTable!$1:$1,0),0))),-2)),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
IF($L53="안 지정 캐릭터 영웅등급",
  IF(AND(OR($B53=7,$B53=8),$L53=OFFSET($L53,-1,0)),OFFSET(Q53,-1,0),
    VLOOKUP($L53,$AM:$AZ,MATCH($AW$1,$AM$1:$AZ$1,0),0)+INT($I53*(VLOOKUP($L53,$AM:$AZ,MATCH($AX$1,$AM$1:$AZ$1,0),0)-VLOOKUP($L53,$AM:$AZ,MATCH($AW$1,$AM$1:$AZ$1,0),0)))),
IF($L53="지정 캐릭터 PP",
  IF(AND(OR($B53=7,$B53=8),$L53=OFFSET($L53,-1,0)),OFFSET(Q53,-1,0),
    INT($N53*(VLOOKUP($L53,$AM:$AZ,MATCH($AX$1,$AM$1:$AZ$1,0),0)+$I53*(VLOOKUP($L53,$AM:$AZ,MATCH($AY$1,$AM$1:$AZ$1,0),0)-VLOOKUP($L53,$AM:$AZ,MATCH($AX$1,$AM$1:$AZ$1,0),0))))),
IF(OR($L53="안 지정 캐릭터 PP 일반등급",$L53="안 지정 캐릭터 PP 영웅등급"),
  IF(AND(OR($B53=7,$B53=8),$L53=OFFSET($L53,-1,0)),OFFSET(Q53,-1,0),
    $N53*VLOOKUP($L53,$AM:$AZ,MATCH($AW$1,$AM$1:$AZ$1,0),0)),
"그외없음")))))))</f>
        <v>1600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102</v>
      </c>
      <c r="U53">
        <v>85604</v>
      </c>
      <c r="V53">
        <v>23</v>
      </c>
      <c r="W53" t="s">
        <v>145</v>
      </c>
      <c r="Y53">
        <v>2300</v>
      </c>
      <c r="Z53" t="str">
        <f t="shared" ca="1" si="5"/>
        <v>uph</v>
      </c>
      <c r="AA53" t="s">
        <v>102</v>
      </c>
      <c r="AB53">
        <v>85604</v>
      </c>
      <c r="AC53">
        <v>23</v>
      </c>
      <c r="AD53" t="s">
        <v>145</v>
      </c>
      <c r="AF53">
        <v>2300</v>
      </c>
      <c r="AG53" t="str">
        <f t="shared" si="6"/>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v>
      </c>
      <c r="AK53" t="str">
        <f t="shared" ca="1" si="7"/>
        <v>{"dy":8,"sl":2,"tp":"uph","vl":"85604","cn":23,"pt":"GO","pr":2300}</v>
      </c>
      <c r="BJ53">
        <f ca="1">IF(VLOOKUP($BM53,[1]EquipTable!$1:$1048576,MATCH("업데이트순번",[1]EquipTable!$1:$1,0),0)&lt;=$BK$1,1,0)
*IF(MID(BM53,7,1)="4",0.1,1)</f>
        <v>0</v>
      </c>
      <c r="BK53">
        <f t="shared" ca="1" si="15"/>
        <v>0</v>
      </c>
      <c r="BL53">
        <f t="shared" ca="1" si="16"/>
        <v>0.44444444444444464</v>
      </c>
      <c r="BM53" t="str">
        <f ca="1">OFFSET([1]EquipTable!$A$1,ROW()-1,0)</f>
        <v>Equip3405</v>
      </c>
    </row>
    <row r="54" spans="1:65">
      <c r="A54">
        <v>8</v>
      </c>
      <c r="B54">
        <v>3</v>
      </c>
      <c r="C54">
        <f t="shared" si="0"/>
        <v>0</v>
      </c>
      <c r="D54">
        <f t="shared" ca="1" si="12"/>
        <v>0.66189946845582603</v>
      </c>
      <c r="E54">
        <f t="shared" ca="1" si="12"/>
        <v>0.85392023937006223</v>
      </c>
      <c r="F54">
        <f t="shared" ca="1" si="1"/>
        <v>0.24671525058231791</v>
      </c>
      <c r="G54">
        <f t="shared" ca="1" si="1"/>
        <v>0.65848391079574764</v>
      </c>
      <c r="H54">
        <f t="shared" ca="1" si="1"/>
        <v>0.93670913230501718</v>
      </c>
      <c r="I54">
        <f t="shared" ca="1" si="1"/>
        <v>0.21086232407220706</v>
      </c>
      <c r="L54" t="str">
        <f t="shared" ca="1" si="2"/>
        <v>안 지정 캐릭터 PP 영웅등급</v>
      </c>
      <c r="M54">
        <f t="shared" ca="1" si="3"/>
        <v>85392</v>
      </c>
      <c r="N54">
        <f t="shared" ca="1" si="4"/>
        <v>23</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
IF($L54="안 지정 캐릭터 영웅등급",
  IF(AND(OR($B54=7,$B54=8),$L54=OFFSET($L54,-1,0)),OFFSET(P54,-1,0),
    VLOOKUP($L54,$AM:$AZ,MATCH($AY$1,$AM$1:$AZ$1,0),0)+INT($H54*(VLOOKUP($L54,$AM:$AZ,MATCH($AZ$1,$AM$1:$AZ$1,0),0)-VLOOKUP($L54,$AM:$AZ,MATCH($AY$1,$AM$1:$AZ$1,0),0)))),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
    ROUNDDOWN(VLOOKUP($M54,[1]EquipTable!$1:$1048576,MATCH("표준 GO pr Min",[1]EquipTable!$1:$1,0),0)+INT($I54*(VLOOKUP($M54,[1]EquipTable!$1:$1048576,MATCH("표준 GO pr Max",[1]EquipTable!$1:$1,0),0)-VLOOKUP($M54,[1]EquipTable!$1:$1048576,MATCH("표준 GO pr Min",[1]EquipTable!$1:$1,0),0))),-2)),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
IF($L54="안 지정 캐릭터 영웅등급",
  IF(AND(OR($B54=7,$B54=8),$L54=OFFSET($L54,-1,0)),OFFSET(Q54,-1,0),
    VLOOKUP($L54,$AM:$AZ,MATCH($AW$1,$AM$1:$AZ$1,0),0)+INT($I54*(VLOOKUP($L54,$AM:$AZ,MATCH($AX$1,$AM$1:$AZ$1,0),0)-VLOOKUP($L54,$AM:$AZ,MATCH($AW$1,$AM$1:$AZ$1,0),0)))),
IF($L54="지정 캐릭터 PP",
  IF(AND(OR($B54=7,$B54=8),$L54=OFFSET($L54,-1,0)),OFFSET(Q54,-1,0),
    INT($N54*(VLOOKUP($L54,$AM:$AZ,MATCH($AX$1,$AM$1:$AZ$1,0),0)+$I54*(VLOOKUP($L54,$AM:$AZ,MATCH($AY$1,$AM$1:$AZ$1,0),0)-VLOOKUP($L54,$AM:$AZ,MATCH($AX$1,$AM$1:$AZ$1,0),0))))),
IF(OR($L54="안 지정 캐릭터 PP 일반등급",$L54="안 지정 캐릭터 PP 영웅등급"),
  IF(AND(OR($B54=7,$B54=8),$L54=OFFSET($L54,-1,0)),OFFSET(Q54,-1,0),
    $N54*VLOOKUP($L54,$AM:$AZ,MATCH($AW$1,$AM$1:$AZ$1,0),0)),
"그외없음")))))))</f>
        <v>2300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102</v>
      </c>
      <c r="U54">
        <v>61858</v>
      </c>
      <c r="V54">
        <v>21</v>
      </c>
      <c r="W54" t="s">
        <v>145</v>
      </c>
      <c r="Y54">
        <v>2100</v>
      </c>
      <c r="Z54" t="str">
        <f t="shared" ca="1" si="5"/>
        <v>uph</v>
      </c>
      <c r="AA54" t="s">
        <v>102</v>
      </c>
      <c r="AB54">
        <v>61858</v>
      </c>
      <c r="AC54">
        <v>21</v>
      </c>
      <c r="AD54" t="s">
        <v>145</v>
      </c>
      <c r="AF54">
        <v>2100</v>
      </c>
      <c r="AG54" t="str">
        <f t="shared" si="6"/>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v>
      </c>
      <c r="AK54" t="str">
        <f t="shared" ca="1" si="7"/>
        <v>{"dy":8,"sl":3,"tp":"uph","vl":"61858","cn":21,"pt":"GO","pr":2100}</v>
      </c>
      <c r="BJ54">
        <f ca="1">IF(VLOOKUP($BM54,[1]EquipTable!$1:$1048576,MATCH("업데이트순번",[1]EquipTable!$1:$1,0),0)&lt;=$BK$1,1,0)
*IF(MID(BM54,7,1)="4",0.1,1)</f>
        <v>1</v>
      </c>
      <c r="BK54">
        <f t="shared" ca="1" si="15"/>
        <v>1.3550135501355014E-2</v>
      </c>
      <c r="BL54">
        <f t="shared" ca="1" si="16"/>
        <v>0.44444444444444464</v>
      </c>
      <c r="BM54" t="str">
        <f ca="1">OFFSET([1]EquipTable!$A$1,ROW()-1,0)</f>
        <v>Equip4001</v>
      </c>
    </row>
    <row r="55" spans="1:65">
      <c r="A55">
        <v>8</v>
      </c>
      <c r="B55">
        <v>4</v>
      </c>
      <c r="C55">
        <f t="shared" si="0"/>
        <v>0</v>
      </c>
      <c r="D55">
        <f t="shared" ca="1" si="12"/>
        <v>0.42158771414027951</v>
      </c>
      <c r="E55">
        <f t="shared" ca="1" si="12"/>
        <v>6.2757718605526813E-2</v>
      </c>
      <c r="F55">
        <f t="shared" ca="1" si="1"/>
        <v>9.7592174394461551E-2</v>
      </c>
      <c r="G55">
        <f t="shared" ca="1" si="1"/>
        <v>0.19627295919059673</v>
      </c>
      <c r="H55">
        <f t="shared" ca="1" si="1"/>
        <v>0.77071920895633639</v>
      </c>
      <c r="I55">
        <f t="shared" ca="1" si="1"/>
        <v>0.33263902108296595</v>
      </c>
      <c r="L55" t="str">
        <f t="shared" ca="1" si="2"/>
        <v>안 지정 캐릭터 PP 일반등급</v>
      </c>
      <c r="M55">
        <f t="shared" ca="1" si="3"/>
        <v>6275</v>
      </c>
      <c r="N55">
        <f t="shared" ca="1" si="4"/>
        <v>15</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
IF($L55="안 지정 캐릭터 영웅등급",
  IF(AND(OR($B55=7,$B55=8),$L55=OFFSET($L55,-1,0)),OFFSET(P55,-1,0),
    VLOOKUP($L55,$AM:$AZ,MATCH($AY$1,$AM$1:$AZ$1,0),0)+INT($H55*(VLOOKUP($L55,$AM:$AZ,MATCH($AZ$1,$AM$1:$AZ$1,0),0)-VLOOKUP($L55,$AM:$AZ,MATCH($AY$1,$AM$1:$AZ$1,0),0)))),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
    ROUNDDOWN(VLOOKUP($M55,[1]EquipTable!$1:$1048576,MATCH("표준 GO pr Min",[1]EquipTable!$1:$1,0),0)+INT($I55*(VLOOKUP($M55,[1]EquipTable!$1:$1048576,MATCH("표준 GO pr Max",[1]EquipTable!$1:$1,0),0)-VLOOKUP($M55,[1]EquipTable!$1:$1048576,MATCH("표준 GO pr Min",[1]EquipTable!$1:$1,0),0))),-2)),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
IF($L55="안 지정 캐릭터 영웅등급",
  IF(AND(OR($B55=7,$B55=8),$L55=OFFSET($L55,-1,0)),OFFSET(Q55,-1,0),
    VLOOKUP($L55,$AM:$AZ,MATCH($AW$1,$AM$1:$AZ$1,0),0)+INT($I55*(VLOOKUP($L55,$AM:$AZ,MATCH($AX$1,$AM$1:$AZ$1,0),0)-VLOOKUP($L55,$AM:$AZ,MATCH($AW$1,$AM$1:$AZ$1,0),0)))),
IF($L55="지정 캐릭터 PP",
  IF(AND(OR($B55=7,$B55=8),$L55=OFFSET($L55,-1,0)),OFFSET(Q55,-1,0),
    INT($N55*(VLOOKUP($L55,$AM:$AZ,MATCH($AX$1,$AM$1:$AZ$1,0),0)+$I55*(VLOOKUP($L55,$AM:$AZ,MATCH($AY$1,$AM$1:$AZ$1,0),0)-VLOOKUP($L55,$AM:$AZ,MATCH($AX$1,$AM$1:$AZ$1,0),0))))),
IF(OR($L55="안 지정 캐릭터 PP 일반등급",$L55="안 지정 캐릭터 PP 영웅등급"),
  IF(AND(OR($B55=7,$B55=8),$L55=OFFSET($L55,-1,0)),OFFSET(Q55,-1,0),
    $N55*VLOOKUP($L55,$AM:$AZ,MATCH($AW$1,$AM$1:$AZ$1,0),0)),
"그외없음")))))))</f>
        <v>1500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103</v>
      </c>
      <c r="U55">
        <v>40542</v>
      </c>
      <c r="V55">
        <v>19</v>
      </c>
      <c r="W55" t="s">
        <v>145</v>
      </c>
      <c r="Y55">
        <v>1900</v>
      </c>
      <c r="Z55" t="str">
        <f t="shared" ca="1" si="5"/>
        <v>upn</v>
      </c>
      <c r="AA55" t="s">
        <v>103</v>
      </c>
      <c r="AB55">
        <v>40542</v>
      </c>
      <c r="AC55">
        <v>19</v>
      </c>
      <c r="AD55" t="s">
        <v>145</v>
      </c>
      <c r="AF55">
        <v>1900</v>
      </c>
      <c r="AG55" t="str">
        <f t="shared" si="6"/>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v>
      </c>
      <c r="AK55" t="str">
        <f t="shared" ca="1" si="7"/>
        <v>{"dy":8,"sl":4,"tp":"upn","vl":"40542","cn":19,"pt":"GO","pr":1900}</v>
      </c>
      <c r="BJ55">
        <f ca="1">IF(VLOOKUP($BM55,[1]EquipTable!$1:$1048576,MATCH("업데이트순번",[1]EquipTable!$1:$1,0),0)&lt;=$BK$1,1,0)
*IF(MID(BM55,7,1)="4",0.1,1)</f>
        <v>1</v>
      </c>
      <c r="BK55">
        <f t="shared" ca="1" si="15"/>
        <v>1.3550135501355014E-2</v>
      </c>
      <c r="BL55">
        <f t="shared" ca="1" si="16"/>
        <v>0.45799457994579967</v>
      </c>
      <c r="BM55" t="str">
        <f ca="1">OFFSET([1]EquipTable!$A$1,ROW()-1,0)</f>
        <v>Equip4002</v>
      </c>
    </row>
    <row r="56" spans="1:65">
      <c r="A56">
        <v>8</v>
      </c>
      <c r="B56">
        <v>5</v>
      </c>
      <c r="C56">
        <f t="shared" si="0"/>
        <v>0</v>
      </c>
      <c r="D56">
        <f t="shared" ca="1" si="12"/>
        <v>0.51956173319791721</v>
      </c>
      <c r="E56">
        <f t="shared" ca="1" si="12"/>
        <v>0.5820249311038338</v>
      </c>
      <c r="F56">
        <f t="shared" ca="1" si="1"/>
        <v>0.86005808641086812</v>
      </c>
      <c r="G56">
        <f t="shared" ca="1" si="1"/>
        <v>0.67287458272623235</v>
      </c>
      <c r="H56">
        <f t="shared" ca="1" si="1"/>
        <v>0.63123650887000171</v>
      </c>
      <c r="I56">
        <f t="shared" ca="1" si="1"/>
        <v>0.63563401626019067</v>
      </c>
      <c r="L56" t="str">
        <f t="shared" ca="1" si="2"/>
        <v>삭제</v>
      </c>
      <c r="M56" t="str">
        <f t="shared" ca="1" si="3"/>
        <v>삭제</v>
      </c>
      <c r="N56" t="str">
        <f t="shared" ca="1" si="4"/>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
IF($L56="안 지정 캐릭터 영웅등급",
  IF(AND(OR($B56=7,$B56=8),$L56=OFFSET($L56,-1,0)),OFFSET(P56,-1,0),
    VLOOKUP($L56,$AM:$AZ,MATCH($AY$1,$AM$1:$AZ$1,0),0)+INT($H56*(VLOOKUP($L56,$AM:$AZ,MATCH($AZ$1,$AM$1:$AZ$1,0),0)-VLOOKUP($L56,$AM:$AZ,MATCH($AY$1,$AM$1:$AZ$1,0),0)))),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
    ROUNDDOWN(VLOOKUP($M56,[1]EquipTable!$1:$1048576,MATCH("표준 GO pr Min",[1]EquipTable!$1:$1,0),0)+INT($I56*(VLOOKUP($M56,[1]EquipTable!$1:$1048576,MATCH("표준 GO pr Max",[1]EquipTable!$1:$1,0),0)-VLOOKUP($M56,[1]EquipTable!$1:$1048576,MATCH("표준 GO pr Min",[1]EquipTable!$1:$1,0),0))),-2)),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
IF($L56="안 지정 캐릭터 영웅등급",
  IF(AND(OR($B56=7,$B56=8),$L56=OFFSET($L56,-1,0)),OFFSET(Q56,-1,0),
    VLOOKUP($L56,$AM:$AZ,MATCH($AW$1,$AM$1:$AZ$1,0),0)+INT($I56*(VLOOKUP($L56,$AM:$AZ,MATCH($AX$1,$AM$1:$AZ$1,0),0)-VLOOKUP($L56,$AM:$AZ,MATCH($AW$1,$AM$1:$AZ$1,0),0)))),
IF($L56="지정 캐릭터 PP",
  IF(AND(OR($B56=7,$B56=8),$L56=OFFSET($L56,-1,0)),OFFSET(Q56,-1,0),
    INT($N56*(VLOOKUP($L56,$AM:$AZ,MATCH($AX$1,$AM$1:$AZ$1,0),0)+$I56*(VLOOKUP($L56,$AM:$AZ,MATCH($AY$1,$AM$1:$AZ$1,0),0)-VLOOKUP($L56,$AM:$AZ,MATCH($AX$1,$AM$1:$AZ$1,0),0))))),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5"/>
        <v/>
      </c>
      <c r="AG56" t="str">
        <f t="shared" si="6"/>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v>
      </c>
      <c r="AK56" t="str">
        <f t="shared" ca="1" si="7"/>
        <v>{"dy":8,"sl":5}</v>
      </c>
      <c r="BJ56">
        <f ca="1">IF(VLOOKUP($BM56,[1]EquipTable!$1:$1048576,MATCH("업데이트순번",[1]EquipTable!$1:$1,0),0)&lt;=$BK$1,1,0)
*IF(MID(BM56,7,1)="4",0.1,1)</f>
        <v>1</v>
      </c>
      <c r="BK56">
        <f t="shared" ca="1" si="15"/>
        <v>1.3550135501355014E-2</v>
      </c>
      <c r="BL56">
        <f t="shared" ca="1" si="16"/>
        <v>0.47154471544715471</v>
      </c>
      <c r="BM56" t="str">
        <f ca="1">OFFSET([1]EquipTable!$A$1,ROW()-1,0)</f>
        <v>Equip4101</v>
      </c>
    </row>
    <row r="57" spans="1:65">
      <c r="A57">
        <v>8</v>
      </c>
      <c r="B57">
        <v>6</v>
      </c>
      <c r="C57">
        <f t="shared" si="0"/>
        <v>0</v>
      </c>
      <c r="D57">
        <f t="shared" ca="1" si="12"/>
        <v>1.2937629657249539E-2</v>
      </c>
      <c r="E57">
        <f t="shared" ca="1" si="12"/>
        <v>0.71336061164463904</v>
      </c>
      <c r="F57">
        <f t="shared" ca="1" si="1"/>
        <v>0.93802569598217334</v>
      </c>
      <c r="G57">
        <f t="shared" ca="1" si="1"/>
        <v>0.52850829431313173</v>
      </c>
      <c r="H57">
        <f t="shared" ca="1" si="1"/>
        <v>0.8862779919069943</v>
      </c>
      <c r="I57">
        <f t="shared" ca="1" si="1"/>
        <v>0.93305031722536602</v>
      </c>
      <c r="L57" t="str">
        <f t="shared" ca="1" si="2"/>
        <v>삭제</v>
      </c>
      <c r="M57" t="str">
        <f t="shared" ca="1" si="3"/>
        <v>삭제</v>
      </c>
      <c r="N57" t="str">
        <f t="shared" ca="1" si="4"/>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
IF($L57="안 지정 캐릭터 영웅등급",
  IF(AND(OR($B57=7,$B57=8),$L57=OFFSET($L57,-1,0)),OFFSET(P57,-1,0),
    VLOOKUP($L57,$AM:$AZ,MATCH($AY$1,$AM$1:$AZ$1,0),0)+INT($H57*(VLOOKUP($L57,$AM:$AZ,MATCH($AZ$1,$AM$1:$AZ$1,0),0)-VLOOKUP($L57,$AM:$AZ,MATCH($AY$1,$AM$1:$AZ$1,0),0)))),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
    ROUNDDOWN(VLOOKUP($M57,[1]EquipTable!$1:$1048576,MATCH("표준 GO pr Min",[1]EquipTable!$1:$1,0),0)+INT($I57*(VLOOKUP($M57,[1]EquipTable!$1:$1048576,MATCH("표준 GO pr Max",[1]EquipTable!$1:$1,0),0)-VLOOKUP($M57,[1]EquipTable!$1:$1048576,MATCH("표준 GO pr Min",[1]EquipTable!$1:$1,0),0))),-2)),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
IF($L57="안 지정 캐릭터 영웅등급",
  IF(AND(OR($B57=7,$B57=8),$L57=OFFSET($L57,-1,0)),OFFSET(Q57,-1,0),
    VLOOKUP($L57,$AM:$AZ,MATCH($AW$1,$AM$1:$AZ$1,0),0)+INT($I57*(VLOOKUP($L57,$AM:$AZ,MATCH($AX$1,$AM$1:$AZ$1,0),0)-VLOOKUP($L57,$AM:$AZ,MATCH($AW$1,$AM$1:$AZ$1,0),0)))),
IF($L57="지정 캐릭터 PP",
  IF(AND(OR($B57=7,$B57=8),$L57=OFFSET($L57,-1,0)),OFFSET(Q57,-1,0),
    INT($N57*(VLOOKUP($L57,$AM:$AZ,MATCH($AX$1,$AM$1:$AZ$1,0),0)+$I57*(VLOOKUP($L57,$AM:$AZ,MATCH($AY$1,$AM$1:$AZ$1,0),0)-VLOOKUP($L57,$AM:$AZ,MATCH($AX$1,$AM$1:$AZ$1,0),0))))),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5"/>
        <v/>
      </c>
      <c r="AG57" t="str">
        <f t="shared" si="6"/>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v>
      </c>
      <c r="AK57" t="str">
        <f t="shared" ca="1" si="7"/>
        <v>{"dy":8,"sl":6}</v>
      </c>
      <c r="BJ57">
        <f ca="1">IF(VLOOKUP($BM57,[1]EquipTable!$1:$1048576,MATCH("업데이트순번",[1]EquipTable!$1:$1,0),0)&lt;=$BK$1,1,0)
*IF(MID(BM57,7,1)="4",0.1,1)</f>
        <v>1</v>
      </c>
      <c r="BK57">
        <f t="shared" ca="1" si="15"/>
        <v>1.3550135501355014E-2</v>
      </c>
      <c r="BL57">
        <f t="shared" ca="1" si="16"/>
        <v>0.48509485094850974</v>
      </c>
      <c r="BM57" t="str">
        <f ca="1">OFFSET([1]EquipTable!$A$1,ROW()-1,0)</f>
        <v>Equip4102</v>
      </c>
    </row>
    <row r="58" spans="1:65">
      <c r="A58">
        <v>9</v>
      </c>
      <c r="B58">
        <v>0</v>
      </c>
      <c r="C58">
        <f t="shared" si="0"/>
        <v>0</v>
      </c>
      <c r="D58">
        <f t="shared" ca="1" si="12"/>
        <v>0.52485492974006287</v>
      </c>
      <c r="E58">
        <f t="shared" ca="1" si="12"/>
        <v>0.2811077105490154</v>
      </c>
      <c r="F58">
        <f t="shared" ca="1" si="1"/>
        <v>0.92038605369090021</v>
      </c>
      <c r="G58">
        <f t="shared" ca="1" si="1"/>
        <v>8.7968575994609388E-2</v>
      </c>
      <c r="H58">
        <f t="shared" ca="1" si="1"/>
        <v>0.17868281305108058</v>
      </c>
      <c r="I58">
        <f t="shared" ca="1" si="1"/>
        <v>0.12901671523715086</v>
      </c>
      <c r="L58" t="str">
        <f t="shared" ca="1" si="2"/>
        <v>지정 장비</v>
      </c>
      <c r="M58" t="str">
        <f t="shared" ca="1" si="3"/>
        <v>Equip2201</v>
      </c>
      <c r="N58">
        <f t="shared" ca="1" si="4"/>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
IF($L58="안 지정 캐릭터 영웅등급",
  IF(AND(OR($B58=7,$B58=8),$L58=OFFSET($L58,-1,0)),OFFSET(P58,-1,0),
    VLOOKUP($L58,$AM:$AZ,MATCH($AY$1,$AM$1:$AZ$1,0),0)+INT($H58*(VLOOKUP($L58,$AM:$AZ,MATCH($AZ$1,$AM$1:$AZ$1,0),0)-VLOOKUP($L58,$AM:$AZ,MATCH($AY$1,$AM$1:$AZ$1,0),0)))),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
    ROUNDDOWN(VLOOKUP($M58,[1]EquipTable!$1:$1048576,MATCH("표준 GO pr Min",[1]EquipTable!$1:$1,0),0)+INT($I58*(VLOOKUP($M58,[1]EquipTable!$1:$1048576,MATCH("표준 GO pr Max",[1]EquipTable!$1:$1,0),0)-VLOOKUP($M58,[1]EquipTable!$1:$1048576,MATCH("표준 GO pr Min",[1]EquipTable!$1:$1,0),0))),-2)),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
IF($L58="안 지정 캐릭터 영웅등급",
  IF(AND(OR($B58=7,$B58=8),$L58=OFFSET($L58,-1,0)),OFFSET(Q58,-1,0),
    VLOOKUP($L58,$AM:$AZ,MATCH($AW$1,$AM$1:$AZ$1,0),0)+INT($I58*(VLOOKUP($L58,$AM:$AZ,MATCH($AX$1,$AM$1:$AZ$1,0),0)-VLOOKUP($L58,$AM:$AZ,MATCH($AW$1,$AM$1:$AZ$1,0),0)))),
IF($L58="지정 캐릭터 PP",
  IF(AND(OR($B58=7,$B58=8),$L58=OFFSET($L58,-1,0)),OFFSET(Q58,-1,0),
    INT($N58*(VLOOKUP($L58,$AM:$AZ,MATCH($AX$1,$AM$1:$AZ$1,0),0)+$I58*(VLOOKUP($L58,$AM:$AZ,MATCH($AY$1,$AM$1:$AZ$1,0),0)-VLOOKUP($L58,$AM:$AZ,MATCH($AX$1,$AM$1:$AZ$1,0),0))))),
IF(OR($L58="안 지정 캐릭터 PP 일반등급",$L58="안 지정 캐릭터 PP 영웅등급"),
  IF(AND(OR($B58=7,$B58=8),$L58=OFFSET($L58,-1,0)),OFFSET(Q58,-1,0),
    $N58*VLOOKUP($L58,$AM:$AZ,MATCH($AW$1,$AM$1:$AZ$1,0),0)),
"그외없음")))))))</f>
        <v>5</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0</v>
      </c>
      <c r="T58" t="s">
        <v>93</v>
      </c>
      <c r="U58" t="s">
        <v>126</v>
      </c>
      <c r="V58">
        <v>1</v>
      </c>
      <c r="W58" t="s">
        <v>145</v>
      </c>
      <c r="Y58">
        <v>12200</v>
      </c>
      <c r="Z58" t="str">
        <f t="shared" ca="1" si="5"/>
        <v>fe</v>
      </c>
      <c r="AA58" t="s">
        <v>93</v>
      </c>
      <c r="AB58" t="s">
        <v>126</v>
      </c>
      <c r="AC58">
        <v>1</v>
      </c>
      <c r="AD58" t="s">
        <v>145</v>
      </c>
      <c r="AF58">
        <v>12200</v>
      </c>
      <c r="AG58" t="str">
        <f t="shared" si="6"/>
        <v/>
      </c>
      <c r="AH58" t="str">
        <f ca="1">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라이플 모델 2048</v>
      </c>
      <c r="AI58">
        <v>1</v>
      </c>
      <c r="AJ58"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v>
      </c>
      <c r="AK58" t="str">
        <f t="shared" ca="1" si="7"/>
        <v>{"dy":9,"sl":0,"tp":"fe","vl":"Equip6101","cn":1,"pt":"GO","pr":12200}</v>
      </c>
      <c r="BJ58">
        <f ca="1">IF(VLOOKUP($BM58,[1]EquipTable!$1:$1048576,MATCH("업데이트순번",[1]EquipTable!$1:$1,0),0)&lt;=$BK$1,1,0)
*IF(MID(BM58,7,1)="4",0.1,1)</f>
        <v>1</v>
      </c>
      <c r="BK58">
        <f t="shared" ca="1" si="15"/>
        <v>1.3550135501355014E-2</v>
      </c>
      <c r="BL58">
        <f t="shared" ca="1" si="16"/>
        <v>0.49864498644986477</v>
      </c>
      <c r="BM58" t="str">
        <f ca="1">OFFSET([1]EquipTable!$A$1,ROW()-1,0)</f>
        <v>Equip4201</v>
      </c>
    </row>
    <row r="59" spans="1:65">
      <c r="A59">
        <v>9</v>
      </c>
      <c r="B59">
        <v>1</v>
      </c>
      <c r="C59">
        <f t="shared" si="0"/>
        <v>0</v>
      </c>
      <c r="D59">
        <f t="shared" ca="1" si="12"/>
        <v>0.38214311903254883</v>
      </c>
      <c r="E59">
        <f t="shared" ca="1" si="12"/>
        <v>0.75296083266608738</v>
      </c>
      <c r="F59">
        <f t="shared" ca="1" si="1"/>
        <v>0.60471837553346708</v>
      </c>
      <c r="G59">
        <f t="shared" ca="1" si="1"/>
        <v>0.64144027371362056</v>
      </c>
      <c r="H59">
        <f t="shared" ca="1" si="1"/>
        <v>0.80173561326286291</v>
      </c>
      <c r="I59">
        <f t="shared" ca="1" si="1"/>
        <v>0.48736959537912672</v>
      </c>
      <c r="L59" t="str">
        <f t="shared" ca="1" si="2"/>
        <v>지정 장비</v>
      </c>
      <c r="M59" t="str">
        <f t="shared" ca="1" si="3"/>
        <v>Equip6301</v>
      </c>
      <c r="N59">
        <f t="shared" ca="1" si="4"/>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DI</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
IF($L59="안 지정 캐릭터 영웅등급",
  IF(AND(OR($B59=7,$B59=8),$L59=OFFSET($L59,-1,0)),OFFSET(P59,-1,0),
    VLOOKUP($L59,$AM:$AZ,MATCH($AY$1,$AM$1:$AZ$1,0),0)+INT($H59*(VLOOKUP($L59,$AM:$AZ,MATCH($AZ$1,$AM$1:$AZ$1,0),0)-VLOOKUP($L59,$AM:$AZ,MATCH($AY$1,$AM$1:$AZ$1,0),0)))),
IF($L59="지정 캐릭터 PP",
  IF(AND(OR($B59=7,$B59=8),$L59=OFFSET($L59,-1,0)),OFFSET(P59,-1,0),
    INT($N59*VLOOKUP($L59,$AM:$AZ,MATCH($AW$1,$AM$1:$AZ$1,0),0))),
"그외없음")))))))</f>
        <v>삭제</v>
      </c>
      <c r="Q59">
        <f ca="1">IF($L59="삭제","삭제",
IF($L59="지정 장비",
  IF($O59="DI",
    VLOOKUP($M59,[1]EquipTable!$1:$1048576,MATCH("표준 DI pr Min",[1]EquipTable!$1:$1,0),0)+INT($I59*(VLOOKUP($M59,[1]EquipTable!$1:$1048576,MATCH("표준 DI pr Max",[1]EquipTable!$1:$1,0),0)-VLOOKUP($M59,[1]EquipTable!$1:$1048576,MATCH("표준 DI pr Min",[1]EquipTable!$1:$1,0),0))),
    ROUNDDOWN(VLOOKUP($M59,[1]EquipTable!$1:$1048576,MATCH("표준 GO pr Min",[1]EquipTable!$1:$1,0),0)+INT($I59*(VLOOKUP($M59,[1]EquipTable!$1:$1048576,MATCH("표준 GO pr Max",[1]EquipTable!$1:$1,0),0)-VLOOKUP($M59,[1]EquipTable!$1:$1048576,MATCH("표준 GO pr Min",[1]EquipTable!$1:$1,0),0))),-2)),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
IF($L59="안 지정 캐릭터 영웅등급",
  IF(AND(OR($B59=7,$B59=8),$L59=OFFSET($L59,-1,0)),OFFSET(Q59,-1,0),
    VLOOKUP($L59,$AM:$AZ,MATCH($AW$1,$AM$1:$AZ$1,0),0)+INT($I59*(VLOOKUP($L59,$AM:$AZ,MATCH($AX$1,$AM$1:$AZ$1,0),0)-VLOOKUP($L59,$AM:$AZ,MATCH($AW$1,$AM$1:$AZ$1,0),0)))),
IF($L59="지정 캐릭터 PP",
  IF(AND(OR($B59=7,$B59=8),$L59=OFFSET($L59,-1,0)),OFFSET(Q59,-1,0),
    INT($N59*(VLOOKUP($L59,$AM:$AZ,MATCH($AX$1,$AM$1:$AZ$1,0),0)+$I59*(VLOOKUP($L59,$AM:$AZ,MATCH($AY$1,$AM$1:$AZ$1,0),0)-VLOOKUP($L59,$AM:$AZ,MATCH($AX$1,$AM$1:$AZ$1,0),0))))),
IF(OR($L59="안 지정 캐릭터 PP 일반등급",$L59="안 지정 캐릭터 PP 영웅등급"),
  IF(AND(OR($B59=7,$B59=8),$L59=OFFSET($L59,-1,0)),OFFSET(Q59,-1,0),
    $N59*VLOOKUP($L59,$AM:$AZ,MATCH($AW$1,$AM$1:$AZ$1,0),0)),
"그외없음")))))))</f>
        <v>16</v>
      </c>
      <c r="R59" t="str">
        <f ca="1">IF(OR(ISNUMBER(M59),M59="삭제"),"",
IF(LEFT(M59,5)="Equip",
  IF($BK$1&lt;VLOOKUP(M59,[1]EquipTable!$1:$1048576,MATCH("업데이트순번",[1]EquipTable!$1:$1,0),0),"업데이트순번이상",""),
IF(LEFT(M59,5)="Actor",
  IF($BP$1&lt;VLOOKUP(M59,[2]ActorTable!$1:$1048576,MATCH("업데이트순번",[2]ActorTable!$1:$1,0),0),"업데이트순번이상",""),
"그외없음")))</f>
        <v/>
      </c>
      <c r="S59">
        <f t="shared" ca="1" si="13"/>
        <v>0</v>
      </c>
      <c r="T59" t="s">
        <v>93</v>
      </c>
      <c r="U59" t="s">
        <v>226</v>
      </c>
      <c r="V59">
        <v>1</v>
      </c>
      <c r="W59" t="s">
        <v>145</v>
      </c>
      <c r="Y59">
        <v>13100</v>
      </c>
      <c r="Z59" t="str">
        <f t="shared" ca="1" si="5"/>
        <v>fe</v>
      </c>
      <c r="AA59" t="s">
        <v>93</v>
      </c>
      <c r="AB59" t="s">
        <v>226</v>
      </c>
      <c r="AC59">
        <v>1</v>
      </c>
      <c r="AD59" t="s">
        <v>145</v>
      </c>
      <c r="AF59">
        <v>13100</v>
      </c>
      <c r="AG59" t="str">
        <f t="shared" si="6"/>
        <v/>
      </c>
      <c r="AH59" t="str">
        <f ca="1">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고대인의 블레이드</v>
      </c>
      <c r="AI59">
        <v>1</v>
      </c>
      <c r="AJ59"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v>
      </c>
      <c r="AK59" t="str">
        <f t="shared" ca="1" si="7"/>
        <v>{"dy":9,"sl":1,"tp":"fe","vl":"Equip8102","cn":1,"pt":"GO","pr":13100}</v>
      </c>
      <c r="BJ59">
        <f ca="1">IF(VLOOKUP($BM59,[1]EquipTable!$1:$1048576,MATCH("업데이트순번",[1]EquipTable!$1:$1,0),0)&lt;=$BK$1,1,0)
*IF(MID(BM59,7,1)="4",0.1,1)</f>
        <v>1</v>
      </c>
      <c r="BK59">
        <f t="shared" ca="1" si="15"/>
        <v>1.3550135501355014E-2</v>
      </c>
      <c r="BL59">
        <f t="shared" ca="1" si="16"/>
        <v>0.51219512195121975</v>
      </c>
      <c r="BM59" t="str">
        <f ca="1">OFFSET([1]EquipTable!$A$1,ROW()-1,0)</f>
        <v>Equip4202</v>
      </c>
    </row>
    <row r="60" spans="1:65">
      <c r="A60">
        <v>9</v>
      </c>
      <c r="B60">
        <v>2</v>
      </c>
      <c r="C60">
        <f t="shared" si="0"/>
        <v>0</v>
      </c>
      <c r="D60">
        <f t="shared" ca="1" si="12"/>
        <v>0.35052466268792881</v>
      </c>
      <c r="E60">
        <f t="shared" ca="1" si="12"/>
        <v>0.30410403255153029</v>
      </c>
      <c r="F60">
        <f t="shared" ca="1" si="1"/>
        <v>0.67475480375530938</v>
      </c>
      <c r="G60">
        <f t="shared" ca="1" si="1"/>
        <v>0.36560275359192274</v>
      </c>
      <c r="H60">
        <f t="shared" ca="1" si="1"/>
        <v>0.7291272727549819</v>
      </c>
      <c r="I60">
        <f t="shared" ca="1" si="1"/>
        <v>0.48687602555506881</v>
      </c>
      <c r="L60" t="str">
        <f t="shared" ca="1" si="2"/>
        <v>안 지정 캐릭터 PP 영웅등급</v>
      </c>
      <c r="M60">
        <f t="shared" ca="1" si="3"/>
        <v>30410</v>
      </c>
      <c r="N60">
        <f t="shared" ca="1" si="4"/>
        <v>18</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
IF($L60="안 지정 캐릭터 영웅등급",
  IF(AND(OR($B60=7,$B60=8),$L60=OFFSET($L60,-1,0)),OFFSET(P60,-1,0),
    VLOOKUP($L60,$AM:$AZ,MATCH($AY$1,$AM$1:$AZ$1,0),0)+INT($H60*(VLOOKUP($L60,$AM:$AZ,MATCH($AZ$1,$AM$1:$AZ$1,0),0)-VLOOKUP($L60,$AM:$AZ,MATCH($AY$1,$AM$1:$AZ$1,0),0)))),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
    ROUNDDOWN(VLOOKUP($M60,[1]EquipTable!$1:$1048576,MATCH("표준 GO pr Min",[1]EquipTable!$1:$1,0),0)+INT($I60*(VLOOKUP($M60,[1]EquipTable!$1:$1048576,MATCH("표준 GO pr Max",[1]EquipTable!$1:$1,0),0)-VLOOKUP($M60,[1]EquipTable!$1:$1048576,MATCH("표준 GO pr Min",[1]EquipTable!$1:$1,0),0))),-2)),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
IF($L60="안 지정 캐릭터 영웅등급",
  IF(AND(OR($B60=7,$B60=8),$L60=OFFSET($L60,-1,0)),OFFSET(Q60,-1,0),
    VLOOKUP($L60,$AM:$AZ,MATCH($AW$1,$AM$1:$AZ$1,0),0)+INT($I60*(VLOOKUP($L60,$AM:$AZ,MATCH($AX$1,$AM$1:$AZ$1,0),0)-VLOOKUP($L60,$AM:$AZ,MATCH($AW$1,$AM$1:$AZ$1,0),0)))),
IF($L60="지정 캐릭터 PP",
  IF(AND(OR($B60=7,$B60=8),$L60=OFFSET($L60,-1,0)),OFFSET(Q60,-1,0),
    INT($N60*(VLOOKUP($L60,$AM:$AZ,MATCH($AX$1,$AM$1:$AZ$1,0),0)+$I60*(VLOOKUP($L60,$AM:$AZ,MATCH($AY$1,$AM$1:$AZ$1,0),0)-VLOOKUP($L60,$AM:$AZ,MATCH($AX$1,$AM$1:$AZ$1,0),0))))),
IF(OR($L60="안 지정 캐릭터 PP 일반등급",$L60="안 지정 캐릭터 PP 영웅등급"),
  IF(AND(OR($B60=7,$B60=8),$L60=OFFSET($L60,-1,0)),OFFSET(Q60,-1,0),
    $N60*VLOOKUP($L60,$AM:$AZ,MATCH($AW$1,$AM$1:$AZ$1,0),0)),
"그외없음")))))))</f>
        <v>1800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102</v>
      </c>
      <c r="U60">
        <v>53195</v>
      </c>
      <c r="V60">
        <v>20</v>
      </c>
      <c r="W60" t="s">
        <v>145</v>
      </c>
      <c r="Y60">
        <v>2000</v>
      </c>
      <c r="Z60" t="str">
        <f t="shared" ca="1" si="5"/>
        <v>uph</v>
      </c>
      <c r="AA60" t="s">
        <v>102</v>
      </c>
      <c r="AB60">
        <v>53195</v>
      </c>
      <c r="AC60">
        <v>20</v>
      </c>
      <c r="AD60" t="s">
        <v>145</v>
      </c>
      <c r="AF60">
        <v>2000</v>
      </c>
      <c r="AG60" t="str">
        <f t="shared" si="6"/>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v>
      </c>
      <c r="AK60" t="str">
        <f t="shared" ca="1" si="7"/>
        <v>{"dy":9,"sl":2,"tp":"uph","vl":"53195","cn":20,"pt":"GO","pr":2000}</v>
      </c>
      <c r="BJ60">
        <f ca="1">IF(VLOOKUP($BM60,[1]EquipTable!$1:$1048576,MATCH("업데이트순번",[1]EquipTable!$1:$1,0),0)&lt;=$BK$1,1,0)
*IF(MID(BM60,7,1)="4",0.1,1)</f>
        <v>1</v>
      </c>
      <c r="BK60">
        <f t="shared" ca="1" si="15"/>
        <v>1.3550135501355014E-2</v>
      </c>
      <c r="BL60">
        <f t="shared" ca="1" si="16"/>
        <v>0.52574525745257472</v>
      </c>
      <c r="BM60" t="str">
        <f ca="1">OFFSET([1]EquipTable!$A$1,ROW()-1,0)</f>
        <v>Equip4301</v>
      </c>
    </row>
    <row r="61" spans="1:65">
      <c r="A61">
        <v>9</v>
      </c>
      <c r="B61">
        <v>3</v>
      </c>
      <c r="C61">
        <f t="shared" si="0"/>
        <v>0</v>
      </c>
      <c r="D61">
        <f t="shared" ca="1" si="12"/>
        <v>0.15053459064751762</v>
      </c>
      <c r="E61">
        <f t="shared" ca="1" si="12"/>
        <v>0.93815993041672829</v>
      </c>
      <c r="F61">
        <f t="shared" ca="1" si="1"/>
        <v>0.25554512017824427</v>
      </c>
      <c r="G61">
        <f t="shared" ca="1" si="1"/>
        <v>0.32597218715279841</v>
      </c>
      <c r="H61">
        <f t="shared" ca="1" si="1"/>
        <v>0.24881166760262985</v>
      </c>
      <c r="I61">
        <f t="shared" ca="1" si="1"/>
        <v>0.67931858544256507</v>
      </c>
      <c r="L61" t="str">
        <f t="shared" ca="1" si="2"/>
        <v>안 지정 캐릭터 PP 영웅등급</v>
      </c>
      <c r="M61">
        <f t="shared" ca="1" si="3"/>
        <v>93815</v>
      </c>
      <c r="N61">
        <f t="shared" ca="1" si="4"/>
        <v>24</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
IF($L61="안 지정 캐릭터 영웅등급",
  IF(AND(OR($B61=7,$B61=8),$L61=OFFSET($L61,-1,0)),OFFSET(P61,-1,0),
    VLOOKUP($L61,$AM:$AZ,MATCH($AY$1,$AM$1:$AZ$1,0),0)+INT($H61*(VLOOKUP($L61,$AM:$AZ,MATCH($AZ$1,$AM$1:$AZ$1,0),0)-VLOOKUP($L61,$AM:$AZ,MATCH($AY$1,$AM$1:$AZ$1,0),0)))),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
    ROUNDDOWN(VLOOKUP($M61,[1]EquipTable!$1:$1048576,MATCH("표준 GO pr Min",[1]EquipTable!$1:$1,0),0)+INT($I61*(VLOOKUP($M61,[1]EquipTable!$1:$1048576,MATCH("표준 GO pr Max",[1]EquipTable!$1:$1,0),0)-VLOOKUP($M61,[1]EquipTable!$1:$1048576,MATCH("표준 GO pr Min",[1]EquipTable!$1:$1,0),0))),-2)),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
IF($L61="안 지정 캐릭터 영웅등급",
  IF(AND(OR($B61=7,$B61=8),$L61=OFFSET($L61,-1,0)),OFFSET(Q61,-1,0),
    VLOOKUP($L61,$AM:$AZ,MATCH($AW$1,$AM$1:$AZ$1,0),0)+INT($I61*(VLOOKUP($L61,$AM:$AZ,MATCH($AX$1,$AM$1:$AZ$1,0),0)-VLOOKUP($L61,$AM:$AZ,MATCH($AW$1,$AM$1:$AZ$1,0),0)))),
IF($L61="지정 캐릭터 PP",
  IF(AND(OR($B61=7,$B61=8),$L61=OFFSET($L61,-1,0)),OFFSET(Q61,-1,0),
    INT($N61*(VLOOKUP($L61,$AM:$AZ,MATCH($AX$1,$AM$1:$AZ$1,0),0)+$I61*(VLOOKUP($L61,$AM:$AZ,MATCH($AY$1,$AM$1:$AZ$1,0),0)-VLOOKUP($L61,$AM:$AZ,MATCH($AX$1,$AM$1:$AZ$1,0),0))))),
IF(OR($L61="안 지정 캐릭터 PP 일반등급",$L61="안 지정 캐릭터 PP 영웅등급"),
  IF(AND(OR($B61=7,$B61=8),$L61=OFFSET($L61,-1,0)),OFFSET(Q61,-1,0),
    $N61*VLOOKUP($L61,$AM:$AZ,MATCH($AW$1,$AM$1:$AZ$1,0),0)),
"그외없음")))))))</f>
        <v>2400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102</v>
      </c>
      <c r="U61">
        <v>90525</v>
      </c>
      <c r="V61">
        <v>24</v>
      </c>
      <c r="W61" t="s">
        <v>145</v>
      </c>
      <c r="Y61">
        <v>2400</v>
      </c>
      <c r="Z61" t="str">
        <f t="shared" ca="1" si="5"/>
        <v>uph</v>
      </c>
      <c r="AA61" t="s">
        <v>102</v>
      </c>
      <c r="AB61">
        <v>90525</v>
      </c>
      <c r="AC61">
        <v>24</v>
      </c>
      <c r="AD61" t="s">
        <v>145</v>
      </c>
      <c r="AF61">
        <v>2400</v>
      </c>
      <c r="AG61" t="str">
        <f t="shared" si="6"/>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v>
      </c>
      <c r="AK61" t="str">
        <f t="shared" ca="1" si="7"/>
        <v>{"dy":9,"sl":3,"tp":"uph","vl":"90525","cn":24,"pt":"GO","pr":2400}</v>
      </c>
      <c r="BJ61">
        <f ca="1">IF(VLOOKUP($BM61,[1]EquipTable!$1:$1048576,MATCH("업데이트순번",[1]EquipTable!$1:$1,0),0)&lt;=$BK$1,1,0)
*IF(MID(BM61,7,1)="4",0.1,1)</f>
        <v>1</v>
      </c>
      <c r="BK61">
        <f t="shared" ca="1" si="15"/>
        <v>1.3550135501355014E-2</v>
      </c>
      <c r="BL61">
        <f t="shared" ca="1" si="16"/>
        <v>0.5392953929539297</v>
      </c>
      <c r="BM61" t="str">
        <f ca="1">OFFSET([1]EquipTable!$A$1,ROW()-1,0)</f>
        <v>Equip4302</v>
      </c>
    </row>
    <row r="62" spans="1:65">
      <c r="A62">
        <v>9</v>
      </c>
      <c r="B62">
        <v>4</v>
      </c>
      <c r="C62">
        <f t="shared" si="0"/>
        <v>0</v>
      </c>
      <c r="D62">
        <f t="shared" ca="1" si="12"/>
        <v>0.97151704720239629</v>
      </c>
      <c r="E62">
        <f t="shared" ca="1" si="12"/>
        <v>0.40438492396833825</v>
      </c>
      <c r="F62">
        <f t="shared" ca="1" si="1"/>
        <v>0.39894358348087278</v>
      </c>
      <c r="G62">
        <f t="shared" ca="1" si="1"/>
        <v>0.29158997797178077</v>
      </c>
      <c r="H62">
        <f t="shared" ca="1" si="1"/>
        <v>0.53984692720345584</v>
      </c>
      <c r="I62">
        <f t="shared" ca="1" si="1"/>
        <v>0.90800102626902324</v>
      </c>
      <c r="L62" t="str">
        <f t="shared" ca="1" si="2"/>
        <v>안 지정 캐릭터 PP 일반등급</v>
      </c>
      <c r="M62">
        <f t="shared" ca="1" si="3"/>
        <v>40438</v>
      </c>
      <c r="N62">
        <f t="shared" ca="1" si="4"/>
        <v>19</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
IF($L62="안 지정 캐릭터 영웅등급",
  IF(AND(OR($B62=7,$B62=8),$L62=OFFSET($L62,-1,0)),OFFSET(P62,-1,0),
    VLOOKUP($L62,$AM:$AZ,MATCH($AY$1,$AM$1:$AZ$1,0),0)+INT($H62*(VLOOKUP($L62,$AM:$AZ,MATCH($AZ$1,$AM$1:$AZ$1,0),0)-VLOOKUP($L62,$AM:$AZ,MATCH($AY$1,$AM$1:$AZ$1,0),0)))),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
    ROUNDDOWN(VLOOKUP($M62,[1]EquipTable!$1:$1048576,MATCH("표준 GO pr Min",[1]EquipTable!$1:$1,0),0)+INT($I62*(VLOOKUP($M62,[1]EquipTable!$1:$1048576,MATCH("표준 GO pr Max",[1]EquipTable!$1:$1,0),0)-VLOOKUP($M62,[1]EquipTable!$1:$1048576,MATCH("표준 GO pr Min",[1]EquipTable!$1:$1,0),0))),-2)),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
IF($L62="안 지정 캐릭터 영웅등급",
  IF(AND(OR($B62=7,$B62=8),$L62=OFFSET($L62,-1,0)),OFFSET(Q62,-1,0),
    VLOOKUP($L62,$AM:$AZ,MATCH($AW$1,$AM$1:$AZ$1,0),0)+INT($I62*(VLOOKUP($L62,$AM:$AZ,MATCH($AX$1,$AM$1:$AZ$1,0),0)-VLOOKUP($L62,$AM:$AZ,MATCH($AW$1,$AM$1:$AZ$1,0),0)))),
IF($L62="지정 캐릭터 PP",
  IF(AND(OR($B62=7,$B62=8),$L62=OFFSET($L62,-1,0)),OFFSET(Q62,-1,0),
    INT($N62*(VLOOKUP($L62,$AM:$AZ,MATCH($AX$1,$AM$1:$AZ$1,0),0)+$I62*(VLOOKUP($L62,$AM:$AZ,MATCH($AY$1,$AM$1:$AZ$1,0),0)-VLOOKUP($L62,$AM:$AZ,MATCH($AX$1,$AM$1:$AZ$1,0),0))))),
IF(OR($L62="안 지정 캐릭터 PP 일반등급",$L62="안 지정 캐릭터 PP 영웅등급"),
  IF(AND(OR($B62=7,$B62=8),$L62=OFFSET($L62,-1,0)),OFFSET(Q62,-1,0),
    $N62*VLOOKUP($L62,$AM:$AZ,MATCH($AW$1,$AM$1:$AZ$1,0),0)),
"그외없음")))))))</f>
        <v>1900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103</v>
      </c>
      <c r="U62">
        <v>13717</v>
      </c>
      <c r="V62">
        <v>16</v>
      </c>
      <c r="W62" t="s">
        <v>145</v>
      </c>
      <c r="Y62">
        <v>1600</v>
      </c>
      <c r="Z62" t="str">
        <f t="shared" ca="1" si="5"/>
        <v>upn</v>
      </c>
      <c r="AA62" t="s">
        <v>103</v>
      </c>
      <c r="AB62">
        <v>13717</v>
      </c>
      <c r="AC62">
        <v>16</v>
      </c>
      <c r="AD62" t="s">
        <v>145</v>
      </c>
      <c r="AF62">
        <v>1600</v>
      </c>
      <c r="AG62" t="str">
        <f t="shared" si="6"/>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v>
      </c>
      <c r="AK62" t="str">
        <f t="shared" ca="1" si="7"/>
        <v>{"dy":9,"sl":4,"tp":"upn","vl":"13717","cn":16,"pt":"GO","pr":1600}</v>
      </c>
      <c r="BJ62">
        <f ca="1">IF(VLOOKUP($BM62,[1]EquipTable!$1:$1048576,MATCH("업데이트순번",[1]EquipTable!$1:$1,0),0)&lt;=$BK$1,1,0)
*IF(MID(BM62,7,1)="4",0.1,1)</f>
        <v>0.1</v>
      </c>
      <c r="BK62">
        <f t="shared" ca="1" si="15"/>
        <v>1.3550135501355016E-3</v>
      </c>
      <c r="BL62">
        <f t="shared" ca="1" si="16"/>
        <v>0.55284552845528467</v>
      </c>
      <c r="BM62" t="str">
        <f ca="1">OFFSET([1]EquipTable!$A$1,ROW()-1,0)</f>
        <v>Equip4401</v>
      </c>
    </row>
    <row r="63" spans="1:65">
      <c r="A63">
        <v>9</v>
      </c>
      <c r="B63">
        <v>5</v>
      </c>
      <c r="C63">
        <f t="shared" si="0"/>
        <v>0</v>
      </c>
      <c r="D63">
        <f t="shared" ca="1" si="12"/>
        <v>0.90944075068763552</v>
      </c>
      <c r="E63">
        <f t="shared" ca="1" si="12"/>
        <v>0.15637195356456945</v>
      </c>
      <c r="F63">
        <f t="shared" ca="1" si="1"/>
        <v>0.23987818609655431</v>
      </c>
      <c r="G63">
        <f t="shared" ca="1" si="1"/>
        <v>0.86589033653325431</v>
      </c>
      <c r="H63">
        <f t="shared" ca="1" si="1"/>
        <v>0.23785097714315784</v>
      </c>
      <c r="I63">
        <f t="shared" ca="1" si="1"/>
        <v>0.97529940325626219</v>
      </c>
      <c r="L63" t="str">
        <f t="shared" ca="1" si="2"/>
        <v>삭제</v>
      </c>
      <c r="M63" t="str">
        <f t="shared" ca="1" si="3"/>
        <v>삭제</v>
      </c>
      <c r="N63" t="str">
        <f t="shared" ca="1" si="4"/>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
IF($L63="안 지정 캐릭터 영웅등급",
  IF(AND(OR($B63=7,$B63=8),$L63=OFFSET($L63,-1,0)),OFFSET(P63,-1,0),
    VLOOKUP($L63,$AM:$AZ,MATCH($AY$1,$AM$1:$AZ$1,0),0)+INT($H63*(VLOOKUP($L63,$AM:$AZ,MATCH($AZ$1,$AM$1:$AZ$1,0),0)-VLOOKUP($L63,$AM:$AZ,MATCH($AY$1,$AM$1:$AZ$1,0),0)))),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
    ROUNDDOWN(VLOOKUP($M63,[1]EquipTable!$1:$1048576,MATCH("표준 GO pr Min",[1]EquipTable!$1:$1,0),0)+INT($I63*(VLOOKUP($M63,[1]EquipTable!$1:$1048576,MATCH("표준 GO pr Max",[1]EquipTable!$1:$1,0),0)-VLOOKUP($M63,[1]EquipTable!$1:$1048576,MATCH("표준 GO pr Min",[1]EquipTable!$1:$1,0),0))),-2)),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
IF($L63="안 지정 캐릭터 영웅등급",
  IF(AND(OR($B63=7,$B63=8),$L63=OFFSET($L63,-1,0)),OFFSET(Q63,-1,0),
    VLOOKUP($L63,$AM:$AZ,MATCH($AW$1,$AM$1:$AZ$1,0),0)+INT($I63*(VLOOKUP($L63,$AM:$AZ,MATCH($AX$1,$AM$1:$AZ$1,0),0)-VLOOKUP($L63,$AM:$AZ,MATCH($AW$1,$AM$1:$AZ$1,0),0)))),
IF($L63="지정 캐릭터 PP",
  IF(AND(OR($B63=7,$B63=8),$L63=OFFSET($L63,-1,0)),OFFSET(Q63,-1,0),
    INT($N63*(VLOOKUP($L63,$AM:$AZ,MATCH($AX$1,$AM$1:$AZ$1,0),0)+$I63*(VLOOKUP($L63,$AM:$AZ,MATCH($AY$1,$AM$1:$AZ$1,0),0)-VLOOKUP($L63,$AM:$AZ,MATCH($AX$1,$AM$1:$AZ$1,0),0))))),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5"/>
        <v/>
      </c>
      <c r="AG63" t="str">
        <f t="shared" si="6"/>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v>
      </c>
      <c r="AK63" t="str">
        <f t="shared" ca="1" si="7"/>
        <v>{"dy":9,"sl":5}</v>
      </c>
      <c r="BJ63">
        <f ca="1">IF(VLOOKUP($BM63,[1]EquipTable!$1:$1048576,MATCH("업데이트순번",[1]EquipTable!$1:$1,0),0)&lt;=$BK$1,1,0)
*IF(MID(BM63,7,1)="4",0.1,1)</f>
        <v>0.1</v>
      </c>
      <c r="BK63">
        <f t="shared" ca="1" si="15"/>
        <v>1.3550135501355016E-3</v>
      </c>
      <c r="BL63">
        <f t="shared" ca="1" si="16"/>
        <v>0.55420054200542013</v>
      </c>
      <c r="BM63" t="str">
        <f ca="1">OFFSET([1]EquipTable!$A$1,ROW()-1,0)</f>
        <v>Equip4402</v>
      </c>
    </row>
    <row r="64" spans="1:65">
      <c r="A64">
        <v>9</v>
      </c>
      <c r="B64">
        <v>6</v>
      </c>
      <c r="C64">
        <f t="shared" si="0"/>
        <v>0</v>
      </c>
      <c r="D64">
        <f t="shared" ca="1" si="12"/>
        <v>0.64217065290274011</v>
      </c>
      <c r="E64">
        <f t="shared" ca="1" si="12"/>
        <v>0.44941577004403599</v>
      </c>
      <c r="F64">
        <f t="shared" ca="1" si="1"/>
        <v>0.65086237134059222</v>
      </c>
      <c r="G64">
        <f t="shared" ca="1" si="1"/>
        <v>0.77387011125961402</v>
      </c>
      <c r="H64">
        <f t="shared" ca="1" si="1"/>
        <v>2.5025739019215454E-2</v>
      </c>
      <c r="I64">
        <f t="shared" ca="1" si="1"/>
        <v>0.51770856884498218</v>
      </c>
      <c r="L64" t="str">
        <f t="shared" ca="1" si="2"/>
        <v>삭제</v>
      </c>
      <c r="M64" t="str">
        <f t="shared" ca="1" si="3"/>
        <v>삭제</v>
      </c>
      <c r="N64" t="str">
        <f t="shared" ca="1" si="4"/>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
IF($L64="안 지정 캐릭터 영웅등급",
  IF(AND(OR($B64=7,$B64=8),$L64=OFFSET($L64,-1,0)),OFFSET(P64,-1,0),
    VLOOKUP($L64,$AM:$AZ,MATCH($AY$1,$AM$1:$AZ$1,0),0)+INT($H64*(VLOOKUP($L64,$AM:$AZ,MATCH($AZ$1,$AM$1:$AZ$1,0),0)-VLOOKUP($L64,$AM:$AZ,MATCH($AY$1,$AM$1:$AZ$1,0),0)))),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
    ROUNDDOWN(VLOOKUP($M64,[1]EquipTable!$1:$1048576,MATCH("표준 GO pr Min",[1]EquipTable!$1:$1,0),0)+INT($I64*(VLOOKUP($M64,[1]EquipTable!$1:$1048576,MATCH("표준 GO pr Max",[1]EquipTable!$1:$1,0),0)-VLOOKUP($M64,[1]EquipTable!$1:$1048576,MATCH("표준 GO pr Min",[1]EquipTable!$1:$1,0),0))),-2)),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
IF($L64="안 지정 캐릭터 영웅등급",
  IF(AND(OR($B64=7,$B64=8),$L64=OFFSET($L64,-1,0)),OFFSET(Q64,-1,0),
    VLOOKUP($L64,$AM:$AZ,MATCH($AW$1,$AM$1:$AZ$1,0),0)+INT($I64*(VLOOKUP($L64,$AM:$AZ,MATCH($AX$1,$AM$1:$AZ$1,0),0)-VLOOKUP($L64,$AM:$AZ,MATCH($AW$1,$AM$1:$AZ$1,0),0)))),
IF($L64="지정 캐릭터 PP",
  IF(AND(OR($B64=7,$B64=8),$L64=OFFSET($L64,-1,0)),OFFSET(Q64,-1,0),
    INT($N64*(VLOOKUP($L64,$AM:$AZ,MATCH($AX$1,$AM$1:$AZ$1,0),0)+$I64*(VLOOKUP($L64,$AM:$AZ,MATCH($AY$1,$AM$1:$AZ$1,0),0)-VLOOKUP($L64,$AM:$AZ,MATCH($AX$1,$AM$1:$AZ$1,0),0))))),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5"/>
        <v/>
      </c>
      <c r="AG64" t="str">
        <f t="shared" si="6"/>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v>
      </c>
      <c r="AK64" t="str">
        <f t="shared" ca="1" si="7"/>
        <v>{"dy":9,"sl":6}</v>
      </c>
      <c r="BJ64">
        <f ca="1">IF(VLOOKUP($BM64,[1]EquipTable!$1:$1048576,MATCH("업데이트순번",[1]EquipTable!$1:$1,0),0)&lt;=$BK$1,1,0)
*IF(MID(BM64,7,1)="4",0.1,1)</f>
        <v>0</v>
      </c>
      <c r="BK64">
        <f t="shared" ca="1" si="15"/>
        <v>0</v>
      </c>
      <c r="BL64">
        <f t="shared" ca="1" si="16"/>
        <v>0.55555555555555558</v>
      </c>
      <c r="BM64" t="str">
        <f ca="1">OFFSET([1]EquipTable!$A$1,ROW()-1,0)</f>
        <v>Equip4403</v>
      </c>
    </row>
    <row r="65" spans="1:65">
      <c r="A65">
        <v>10</v>
      </c>
      <c r="B65">
        <v>0</v>
      </c>
      <c r="C65">
        <f t="shared" si="0"/>
        <v>0</v>
      </c>
      <c r="D65">
        <f t="shared" ca="1" si="12"/>
        <v>0.81185848783972026</v>
      </c>
      <c r="E65">
        <f t="shared" ca="1" si="12"/>
        <v>0.72818133919029882</v>
      </c>
      <c r="F65">
        <f t="shared" ca="1" si="1"/>
        <v>3.9672325588302249E-2</v>
      </c>
      <c r="G65">
        <f t="shared" ca="1" si="1"/>
        <v>0.64888178767295845</v>
      </c>
      <c r="H65">
        <f t="shared" ca="1" si="1"/>
        <v>0.21823570604136888</v>
      </c>
      <c r="I65">
        <f t="shared" ref="I65" ca="1" si="20">RAND()</f>
        <v>0.7446695617425636</v>
      </c>
      <c r="L65" t="str">
        <f t="shared" ca="1" si="2"/>
        <v>지정 장비</v>
      </c>
      <c r="M65" t="str">
        <f t="shared" ca="1" si="3"/>
        <v>Equip6201</v>
      </c>
      <c r="N65">
        <f t="shared" ca="1" si="4"/>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
IF($L65="안 지정 캐릭터 영웅등급",
  IF(AND(OR($B65=7,$B65=8),$L65=OFFSET($L65,-1,0)),OFFSET(P65,-1,0),
    VLOOKUP($L65,$AM:$AZ,MATCH($AY$1,$AM$1:$AZ$1,0),0)+INT($H65*(VLOOKUP($L65,$AM:$AZ,MATCH($AZ$1,$AM$1:$AZ$1,0),0)-VLOOKUP($L65,$AM:$AZ,MATCH($AY$1,$AM$1:$AZ$1,0),0)))),
IF($L65="지정 캐릭터 PP",
  IF(AND(OR($B65=7,$B65=8),$L65=OFFSET($L65,-1,0)),OFFSET(P65,-1,0),
    INT($N65*VLOOKUP($L65,$AM:$AZ,MATCH($AW$1,$AM$1:$AZ$1,0),0))),
"그외없음")))))))</f>
        <v>삭제</v>
      </c>
      <c r="Q65">
        <f ca="1">IF($L65="삭제","삭제",
IF($L65="지정 장비",
  IF($O65="DI",
    VLOOKUP($M65,[1]EquipTable!$1:$1048576,MATCH("표준 DI pr Min",[1]EquipTable!$1:$1,0),0)+INT($I65*(VLOOKUP($M65,[1]EquipTable!$1:$1048576,MATCH("표준 DI pr Max",[1]EquipTable!$1:$1,0),0)-VLOOKUP($M65,[1]EquipTable!$1:$1048576,MATCH("표준 DI pr Min",[1]EquipTable!$1:$1,0),0))),
    ROUNDDOWN(VLOOKUP($M65,[1]EquipTable!$1:$1048576,MATCH("표준 GO pr Min",[1]EquipTable!$1:$1,0),0)+INT($I65*(VLOOKUP($M65,[1]EquipTable!$1:$1048576,MATCH("표준 GO pr Max",[1]EquipTable!$1:$1,0),0)-VLOOKUP($M65,[1]EquipTable!$1:$1048576,MATCH("표준 GO pr Min",[1]EquipTable!$1:$1,0),0))),-2)),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
IF($L65="안 지정 캐릭터 영웅등급",
  IF(AND(OR($B65=7,$B65=8),$L65=OFFSET($L65,-1,0)),OFFSET(Q65,-1,0),
    VLOOKUP($L65,$AM:$AZ,MATCH($AW$1,$AM$1:$AZ$1,0),0)+INT($I65*(VLOOKUP($L65,$AM:$AZ,MATCH($AX$1,$AM$1:$AZ$1,0),0)-VLOOKUP($L65,$AM:$AZ,MATCH($AW$1,$AM$1:$AZ$1,0),0)))),
IF($L65="지정 캐릭터 PP",
  IF(AND(OR($B65=7,$B65=8),$L65=OFFSET($L65,-1,0)),OFFSET(Q65,-1,0),
    INT($N65*(VLOOKUP($L65,$AM:$AZ,MATCH($AX$1,$AM$1:$AZ$1,0),0)+$I65*(VLOOKUP($L65,$AM:$AZ,MATCH($AY$1,$AM$1:$AZ$1,0),0)-VLOOKUP($L65,$AM:$AZ,MATCH($AX$1,$AM$1:$AZ$1,0),0))))),
IF(OR($L65="안 지정 캐릭터 PP 일반등급",$L65="안 지정 캐릭터 PP 영웅등급"),
  IF(AND(OR($B65=7,$B65=8),$L65=OFFSET($L65,-1,0)),OFFSET(Q65,-1,0),
    $N65*VLOOKUP($L65,$AM:$AZ,MATCH($AW$1,$AM$1:$AZ$1,0),0)),
"그외없음")))))))</f>
        <v>41300</v>
      </c>
      <c r="R65" t="str">
        <f ca="1">IF(OR(ISNUMBER(M65),M65="삭제"),"",
IF(LEFT(M65,5)="Equip",
  IF($BK$1&lt;VLOOKUP(M65,[1]EquipTable!$1:$1048576,MATCH("업데이트순번",[1]EquipTable!$1:$1,0),0),"업데이트순번이상",""),
IF(LEFT(M65,5)="Actor",
  IF($BP$1&lt;VLOOKUP(M65,[2]ActorTable!$1:$1048576,MATCH("업데이트순번",[2]ActorTable!$1:$1,0),0),"업데이트순번이상",""),
"그외없음")))</f>
        <v/>
      </c>
      <c r="S65">
        <f t="shared" ca="1" si="13"/>
        <v>0</v>
      </c>
      <c r="T65" t="s">
        <v>93</v>
      </c>
      <c r="U65" t="s">
        <v>227</v>
      </c>
      <c r="V65">
        <v>1</v>
      </c>
      <c r="W65" t="s">
        <v>149</v>
      </c>
      <c r="Y65">
        <v>18</v>
      </c>
      <c r="Z65" t="str">
        <f t="shared" ca="1" si="5"/>
        <v>fe</v>
      </c>
      <c r="AA65" t="s">
        <v>93</v>
      </c>
      <c r="AB65" t="s">
        <v>227</v>
      </c>
      <c r="AC65">
        <v>1</v>
      </c>
      <c r="AD65" t="s">
        <v>149</v>
      </c>
      <c r="AF65">
        <v>18</v>
      </c>
      <c r="AG65" t="str">
        <f t="shared" si="6"/>
        <v/>
      </c>
      <c r="AH65" t="str">
        <f ca="1">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태양과 달과 별</v>
      </c>
      <c r="AI65">
        <v>1</v>
      </c>
      <c r="AJ65"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v>
      </c>
      <c r="AK65" t="str">
        <f t="shared" ca="1" si="7"/>
        <v>{"dy":10,"sl":0,"tp":"fe","vl":"Equip3302","cn":1,"pt":"DI","pr":18}</v>
      </c>
      <c r="BJ65">
        <f ca="1">IF(VLOOKUP($BM65,[1]EquipTable!$1:$1048576,MATCH("업데이트순번",[1]EquipTable!$1:$1,0),0)&lt;=$BK$1,1,0)
*IF(MID(BM65,7,1)="4",0.1,1)</f>
        <v>0</v>
      </c>
      <c r="BK65">
        <f t="shared" ca="1" si="15"/>
        <v>0</v>
      </c>
      <c r="BL65">
        <f t="shared" ca="1" si="16"/>
        <v>0.55555555555555558</v>
      </c>
      <c r="BM65" t="str">
        <f ca="1">OFFSET([1]EquipTable!$A$1,ROW()-1,0)</f>
        <v>Equip4404</v>
      </c>
    </row>
    <row r="66" spans="1:65">
      <c r="A66">
        <v>10</v>
      </c>
      <c r="B66">
        <v>1</v>
      </c>
      <c r="C66">
        <f t="shared" ref="C66:C129" si="21">IF(B66&lt;=6,0,
IF(B66=7,1,2))</f>
        <v>0</v>
      </c>
      <c r="D66">
        <f t="shared" ca="1" si="12"/>
        <v>0.96512049731932881</v>
      </c>
      <c r="E66">
        <f t="shared" ca="1" si="12"/>
        <v>0.21651068169586873</v>
      </c>
      <c r="F66">
        <f t="shared" ca="1" si="12"/>
        <v>0.62725426321826383</v>
      </c>
      <c r="G66">
        <f t="shared" ca="1" si="12"/>
        <v>0.81924710489621833</v>
      </c>
      <c r="H66">
        <f t="shared" ca="1" si="12"/>
        <v>0.28985925476984209</v>
      </c>
      <c r="I66">
        <f t="shared" ca="1" si="12"/>
        <v>2.1794456626928582E-2</v>
      </c>
      <c r="L66" t="str">
        <f t="shared" ref="L66:L129" ca="1" si="22">IF(LEN(J66)&lt;&gt;0,J66,VLOOKUP(D66+$B66,$BG:$BH,MATCH($BH$1,$BG$1:$BH$1,0),1))</f>
        <v>지정 장비</v>
      </c>
      <c r="M66" t="str">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Equip1302</v>
      </c>
      <c r="N66">
        <f t="shared" ref="N66:N129" ca="1" si="24">IF($L66="삭제","삭제",
IF(OR($L66="지정 장비",$L66="캐릭터 상자 일반등급",$L66="캐릭터 상자 영웅등급",$L66="지정 캐릭터",$L66="지정 캐릭터 LBP1",$L66="지정 캐릭터 LBP2",$L66="지정 캐릭터 LBP3",$L66="안 지정 캐릭터 영웅등급"),1,
IF($L66="지정 캐릭터 PP",
  IF(AND(OR($B66=7,$B66=8),$L66=OFFSET($L66,-1,0)),OFFSET(N66,-1,0),
    VLOOKUP($L66,$AM:$AY,MATCH($AU$1,$AM$1:$AY$1,0),0)+INT($E66*(VLOOKUP($L66,$AM:$AY,MATCH($AV$1,$AM$1:$AY$1,0),0)-VLOOKUP($L66,$AM:$AY,MATCH($AU$1,$AM$1:$AY$1,0),0)))),
IF(OR($L66="안 지정 캐릭터 PP 일반등급",$L66="안 지정 캐릭터 PP 영웅등급"),
  IF(AND(OR($B66=7,$B66=8),$L66=OFFSET($L66,-1,0)),OFFSET(N66,-1,0),
    VLOOKUP($L66,$AM:$AY,MATCH($AU$1,$AM$1:$AY$1,0),0)+INT($E66*(VLOOKUP($L66,$AM:$AY,MATCH($AV$1,$AM$1:$AY$1,0),0)-VLOOKUP($L66,$AM:$AY,MATCH($AU$1,$AM$1:$AY$1,0),0)))),
"그외없음"))))</f>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DI</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
IF($L66="안 지정 캐릭터 영웅등급",
  IF(AND(OR($B66=7,$B66=8),$L66=OFFSET($L66,-1,0)),OFFSET(P66,-1,0),
    VLOOKUP($L66,$AM:$AZ,MATCH($AY$1,$AM$1:$AZ$1,0),0)+INT($H66*(VLOOKUP($L66,$AM:$AZ,MATCH($AZ$1,$AM$1:$AZ$1,0),0)-VLOOKUP($L66,$AM:$AZ,MATCH($AY$1,$AM$1:$AZ$1,0),0)))),
IF($L66="지정 캐릭터 PP",
  IF(AND(OR($B66=7,$B66=8),$L66=OFFSET($L66,-1,0)),OFFSET(P66,-1,0),
    INT($N66*VLOOKUP($L66,$AM:$AZ,MATCH($AW$1,$AM$1:$AZ$1,0),0))),
"그외없음")))))))</f>
        <v>삭제</v>
      </c>
      <c r="Q66">
        <f ca="1">IF($L66="삭제","삭제",
IF($L66="지정 장비",
  IF($O66="DI",
    VLOOKUP($M66,[1]EquipTable!$1:$1048576,MATCH("표준 DI pr Min",[1]EquipTable!$1:$1,0),0)+INT($I66*(VLOOKUP($M66,[1]EquipTable!$1:$1048576,MATCH("표준 DI pr Max",[1]EquipTable!$1:$1,0),0)-VLOOKUP($M66,[1]EquipTable!$1:$1048576,MATCH("표준 DI pr Min",[1]EquipTable!$1:$1,0),0))),
    ROUNDDOWN(VLOOKUP($M66,[1]EquipTable!$1:$1048576,MATCH("표준 GO pr Min",[1]EquipTable!$1:$1,0),0)+INT($I66*(VLOOKUP($M66,[1]EquipTable!$1:$1048576,MATCH("표준 GO pr Max",[1]EquipTable!$1:$1,0),0)-VLOOKUP($M66,[1]EquipTable!$1:$1048576,MATCH("표준 GO pr Min",[1]EquipTable!$1:$1,0),0))),-2)),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
IF($L66="안 지정 캐릭터 영웅등급",
  IF(AND(OR($B66=7,$B66=8),$L66=OFFSET($L66,-1,0)),OFFSET(Q66,-1,0),
    VLOOKUP($L66,$AM:$AZ,MATCH($AW$1,$AM$1:$AZ$1,0),0)+INT($I66*(VLOOKUP($L66,$AM:$AZ,MATCH($AX$1,$AM$1:$AZ$1,0),0)-VLOOKUP($L66,$AM:$AZ,MATCH($AW$1,$AM$1:$AZ$1,0),0)))),
IF($L66="지정 캐릭터 PP",
  IF(AND(OR($B66=7,$B66=8),$L66=OFFSET($L66,-1,0)),OFFSET(Q66,-1,0),
    INT($N66*(VLOOKUP($L66,$AM:$AZ,MATCH($AX$1,$AM$1:$AZ$1,0),0)+$I66*(VLOOKUP($L66,$AM:$AZ,MATCH($AY$1,$AM$1:$AZ$1,0),0)-VLOOKUP($L66,$AM:$AZ,MATCH($AX$1,$AM$1:$AZ$1,0),0))))),
IF(OR($L66="안 지정 캐릭터 PP 일반등급",$L66="안 지정 캐릭터 PP 영웅등급"),
  IF(AND(OR($B66=7,$B66=8),$L66=OFFSET($L66,-1,0)),OFFSET(Q66,-1,0),
    $N66*VLOOKUP($L66,$AM:$AZ,MATCH($AW$1,$AM$1:$AZ$1,0),0)),
"그외없음")))))))</f>
        <v>18</v>
      </c>
      <c r="R66" t="str">
        <f ca="1">IF(OR(ISNUMBER(M66),M66="삭제"),"",
IF(LEFT(M66,5)="Equip",
  IF($BK$1&lt;VLOOKUP(M66,[1]EquipTable!$1:$1048576,MATCH("업데이트순번",[1]EquipTable!$1:$1,0),0),"업데이트순번이상",""),
IF(LEFT(M66,5)="Actor",
  IF($BP$1&lt;VLOOKUP(M66,[2]ActorTable!$1:$1048576,MATCH("업데이트순번",[2]ActorTable!$1:$1,0),0),"업데이트순번이상",""),
"그외없음")))</f>
        <v/>
      </c>
      <c r="S66">
        <f t="shared" ca="1" si="13"/>
        <v>0</v>
      </c>
      <c r="T66" t="s">
        <v>93</v>
      </c>
      <c r="U66" t="s">
        <v>219</v>
      </c>
      <c r="V66">
        <v>1</v>
      </c>
      <c r="W66" t="s">
        <v>145</v>
      </c>
      <c r="Y66">
        <v>5100</v>
      </c>
      <c r="Z66" t="str">
        <f t="shared" ref="Z66:Z129" ca="1" si="25">IF(ISBLANK(AA66),"",
VLOOKUP(AA66,OFFSET(INDIRECT("$A:$B"),0,MATCH(AA$1&amp;"_Verify",INDIRECT("$1:$1"),0)-1),2,0)
)</f>
        <v>fe</v>
      </c>
      <c r="AA66" t="s">
        <v>93</v>
      </c>
      <c r="AB66" t="s">
        <v>219</v>
      </c>
      <c r="AC66">
        <v>1</v>
      </c>
      <c r="AD66" t="s">
        <v>145</v>
      </c>
      <c r="AF66">
        <v>5100</v>
      </c>
      <c r="AG66" t="str">
        <f t="shared" ref="AG66:AG129" si="26">IF(ISBLANK($AA66),"",
IF(AND($B66&gt;=VLOOKUP($AA66,$AM:$AP,3,0),$B66&lt;=VLOOKUP($AA66,$AM:$AP,4,0)),"","슬롯타입이상"))</f>
        <v/>
      </c>
      <c r="AH66" t="str">
        <f ca="1">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해골 대형 방패</v>
      </c>
      <c r="AI66">
        <v>1</v>
      </c>
      <c r="AJ66" t="str">
        <f t="shared" ca="1" si="14"/>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v>
      </c>
      <c r="AK66" t="str">
        <f t="shared" ref="AK66:AK129" ca="1" si="27">IF(AI66&lt;&gt;1,"",
"{"""&amp;A$1&amp;""":"&amp;A66
&amp;","""&amp;B$1&amp;""":"&amp;B66
&amp;IF(LEN(Z66)=0,"",","""&amp;Z$1&amp;""":"""&amp;Z66&amp;"""")
&amp;IF(LEN(AB66)=0,"",","""&amp;AB$1&amp;""":"""&amp;AB66&amp;"""")
&amp;IF(LEN(AC66)=0,"",","""&amp;AC$1&amp;""":"&amp;AC66)
&amp;IF(LEN(AD66)=0,"",","""&amp;AD$1&amp;""":"""&amp;AD66&amp;"""")
&amp;IF(LEN(AE66)=0,"",","""&amp;AE$1&amp;""":"&amp;AE66)
&amp;IF(LEN(AF66)=0,"",","""&amp;AF$1&amp;""":"&amp;AF66)&amp;"}")</f>
        <v>{"dy":10,"sl":1,"tp":"fe","vl":"Equip7002","cn":1,"pt":"GO","pr":5100}</v>
      </c>
      <c r="BJ66">
        <f ca="1">IF(VLOOKUP($BM66,[1]EquipTable!$1:$1048576,MATCH("업데이트순번",[1]EquipTable!$1:$1,0),0)&lt;=$BK$1,1,0)
*IF(MID(BM66,7,1)="4",0.1,1)</f>
        <v>0</v>
      </c>
      <c r="BK66">
        <f t="shared" ca="1" si="15"/>
        <v>0</v>
      </c>
      <c r="BL66">
        <f t="shared" ca="1" si="16"/>
        <v>0.55555555555555558</v>
      </c>
      <c r="BM66" t="str">
        <f ca="1">OFFSET([1]EquipTable!$A$1,ROW()-1,0)</f>
        <v>Equip4405</v>
      </c>
    </row>
    <row r="67" spans="1:65">
      <c r="A67">
        <v>10</v>
      </c>
      <c r="B67">
        <v>2</v>
      </c>
      <c r="C67">
        <f t="shared" si="21"/>
        <v>0</v>
      </c>
      <c r="D67">
        <f t="shared" ref="D67:H130" ca="1" si="28">RAND()</f>
        <v>6.9743110390186769E-2</v>
      </c>
      <c r="E67">
        <f t="shared" ca="1" si="28"/>
        <v>0.16949877914297629</v>
      </c>
      <c r="F67">
        <f t="shared" ca="1" si="28"/>
        <v>0.27098350859678655</v>
      </c>
      <c r="G67">
        <f t="shared" ca="1" si="28"/>
        <v>0.76781080049234307</v>
      </c>
      <c r="H67">
        <f t="shared" ca="1" si="28"/>
        <v>0.58938855203713802</v>
      </c>
      <c r="I67">
        <f t="shared" ref="I67:I98" ca="1" si="29">RAND()</f>
        <v>0.7433829445197544</v>
      </c>
      <c r="L67" t="str">
        <f t="shared" ca="1" si="22"/>
        <v>안 지정 캐릭터 PP 영웅등급</v>
      </c>
      <c r="M67">
        <f t="shared" ca="1" si="23"/>
        <v>16949</v>
      </c>
      <c r="N67">
        <f t="shared" ca="1" si="24"/>
        <v>16</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
IF($L67="안 지정 캐릭터 영웅등급",
  IF(AND(OR($B67=7,$B67=8),$L67=OFFSET($L67,-1,0)),OFFSET(P67,-1,0),
    VLOOKUP($L67,$AM:$AZ,MATCH($AY$1,$AM$1:$AZ$1,0),0)+INT($H67*(VLOOKUP($L67,$AM:$AZ,MATCH($AZ$1,$AM$1:$AZ$1,0),0)-VLOOKUP($L67,$AM:$AZ,MATCH($AY$1,$AM$1:$AZ$1,0),0)))),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
    ROUNDDOWN(VLOOKUP($M67,[1]EquipTable!$1:$1048576,MATCH("표준 GO pr Min",[1]EquipTable!$1:$1,0),0)+INT($I67*(VLOOKUP($M67,[1]EquipTable!$1:$1048576,MATCH("표준 GO pr Max",[1]EquipTable!$1:$1,0),0)-VLOOKUP($M67,[1]EquipTable!$1:$1048576,MATCH("표준 GO pr Min",[1]EquipTable!$1:$1,0),0))),-2)),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
IF($L67="안 지정 캐릭터 영웅등급",
  IF(AND(OR($B67=7,$B67=8),$L67=OFFSET($L67,-1,0)),OFFSET(Q67,-1,0),
    VLOOKUP($L67,$AM:$AZ,MATCH($AW$1,$AM$1:$AZ$1,0),0)+INT($I67*(VLOOKUP($L67,$AM:$AZ,MATCH($AX$1,$AM$1:$AZ$1,0),0)-VLOOKUP($L67,$AM:$AZ,MATCH($AW$1,$AM$1:$AZ$1,0),0)))),
IF($L67="지정 캐릭터 PP",
  IF(AND(OR($B67=7,$B67=8),$L67=OFFSET($L67,-1,0)),OFFSET(Q67,-1,0),
    INT($N67*(VLOOKUP($L67,$AM:$AZ,MATCH($AX$1,$AM$1:$AZ$1,0),0)+$I67*(VLOOKUP($L67,$AM:$AZ,MATCH($AY$1,$AM$1:$AZ$1,0),0)-VLOOKUP($L67,$AM:$AZ,MATCH($AX$1,$AM$1:$AZ$1,0),0))))),
IF(OR($L67="안 지정 캐릭터 PP 일반등급",$L67="안 지정 캐릭터 PP 영웅등급"),
  IF(AND(OR($B67=7,$B67=8),$L67=OFFSET($L67,-1,0)),OFFSET(Q67,-1,0),
    $N67*VLOOKUP($L67,$AM:$AZ,MATCH($AW$1,$AM$1:$AZ$1,0),0)),
"그외없음")))))))</f>
        <v>1600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102</v>
      </c>
      <c r="U67">
        <v>9430</v>
      </c>
      <c r="V67">
        <v>15</v>
      </c>
      <c r="W67" t="s">
        <v>145</v>
      </c>
      <c r="Y67">
        <v>1500</v>
      </c>
      <c r="Z67" t="str">
        <f t="shared" ca="1" si="25"/>
        <v>uph</v>
      </c>
      <c r="AA67" t="s">
        <v>102</v>
      </c>
      <c r="AB67">
        <v>9430</v>
      </c>
      <c r="AC67">
        <v>15</v>
      </c>
      <c r="AD67" t="s">
        <v>145</v>
      </c>
      <c r="AF67">
        <v>1500</v>
      </c>
      <c r="AG67" t="str">
        <f t="shared" si="26"/>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v>
      </c>
      <c r="AK67" t="str">
        <f t="shared" ca="1" si="27"/>
        <v>{"dy":10,"sl":2,"tp":"uph","vl":"9430","cn":15,"pt":"GO","pr":1500}</v>
      </c>
      <c r="BJ67">
        <f ca="1">IF(VLOOKUP($BM67,[1]EquipTable!$1:$1048576,MATCH("업데이트순번",[1]EquipTable!$1:$1,0),0)&lt;=$BK$1,1,0)
*IF(MID(BM67,7,1)="4",0.1,1)</f>
        <v>0</v>
      </c>
      <c r="BK67">
        <f t="shared" ref="BK67:BK128" ca="1" si="32">BJ67/SUM(BJ:BJ)</f>
        <v>0</v>
      </c>
      <c r="BL67">
        <f t="shared" ref="BL67:BL128" ca="1" si="33">BL66+BK66</f>
        <v>0.55555555555555558</v>
      </c>
      <c r="BM67" t="str">
        <f ca="1">OFFSET([1]EquipTable!$A$1,ROW()-1,0)</f>
        <v>후보</v>
      </c>
    </row>
    <row r="68" spans="1:65">
      <c r="A68">
        <v>10</v>
      </c>
      <c r="B68">
        <v>3</v>
      </c>
      <c r="C68">
        <f t="shared" si="21"/>
        <v>0</v>
      </c>
      <c r="D68">
        <f t="shared" ca="1" si="28"/>
        <v>0.9438128962518022</v>
      </c>
      <c r="E68">
        <f t="shared" ca="1" si="28"/>
        <v>0.90687929962451663</v>
      </c>
      <c r="F68">
        <f t="shared" ca="1" si="28"/>
        <v>0.27389168830430777</v>
      </c>
      <c r="G68">
        <f t="shared" ca="1" si="28"/>
        <v>0.85019296719700244</v>
      </c>
      <c r="H68">
        <f t="shared" ca="1" si="28"/>
        <v>9.4648393150106203E-2</v>
      </c>
      <c r="I68">
        <f t="shared" ca="1" si="29"/>
        <v>0.95821157906338073</v>
      </c>
      <c r="L68" t="str">
        <f t="shared" ca="1" si="22"/>
        <v>안 지정 캐릭터 PP 일반등급</v>
      </c>
      <c r="M68">
        <f t="shared" ca="1" si="23"/>
        <v>90687</v>
      </c>
      <c r="N68">
        <f t="shared" ca="1" si="24"/>
        <v>24</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
IF($L68="안 지정 캐릭터 영웅등급",
  IF(AND(OR($B68=7,$B68=8),$L68=OFFSET($L68,-1,0)),OFFSET(P68,-1,0),
    VLOOKUP($L68,$AM:$AZ,MATCH($AY$1,$AM$1:$AZ$1,0),0)+INT($H68*(VLOOKUP($L68,$AM:$AZ,MATCH($AZ$1,$AM$1:$AZ$1,0),0)-VLOOKUP($L68,$AM:$AZ,MATCH($AY$1,$AM$1:$AZ$1,0),0)))),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
    ROUNDDOWN(VLOOKUP($M68,[1]EquipTable!$1:$1048576,MATCH("표준 GO pr Min",[1]EquipTable!$1:$1,0),0)+INT($I68*(VLOOKUP($M68,[1]EquipTable!$1:$1048576,MATCH("표준 GO pr Max",[1]EquipTable!$1:$1,0),0)-VLOOKUP($M68,[1]EquipTable!$1:$1048576,MATCH("표준 GO pr Min",[1]EquipTable!$1:$1,0),0))),-2)),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
IF($L68="안 지정 캐릭터 영웅등급",
  IF(AND(OR($B68=7,$B68=8),$L68=OFFSET($L68,-1,0)),OFFSET(Q68,-1,0),
    VLOOKUP($L68,$AM:$AZ,MATCH($AW$1,$AM$1:$AZ$1,0),0)+INT($I68*(VLOOKUP($L68,$AM:$AZ,MATCH($AX$1,$AM$1:$AZ$1,0),0)-VLOOKUP($L68,$AM:$AZ,MATCH($AW$1,$AM$1:$AZ$1,0),0)))),
IF($L68="지정 캐릭터 PP",
  IF(AND(OR($B68=7,$B68=8),$L68=OFFSET($L68,-1,0)),OFFSET(Q68,-1,0),
    INT($N68*(VLOOKUP($L68,$AM:$AZ,MATCH($AX$1,$AM$1:$AZ$1,0),0)+$I68*(VLOOKUP($L68,$AM:$AZ,MATCH($AY$1,$AM$1:$AZ$1,0),0)-VLOOKUP($L68,$AM:$AZ,MATCH($AX$1,$AM$1:$AZ$1,0),0))))),
IF(OR($L68="안 지정 캐릭터 PP 일반등급",$L68="안 지정 캐릭터 PP 영웅등급"),
  IF(AND(OR($B68=7,$B68=8),$L68=OFFSET($L68,-1,0)),OFFSET(Q68,-1,0),
    $N68*VLOOKUP($L68,$AM:$AZ,MATCH($AW$1,$AM$1:$AZ$1,0),0)),
"그외없음")))))))</f>
        <v>2400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103</v>
      </c>
      <c r="U68">
        <v>3250</v>
      </c>
      <c r="V68">
        <v>15</v>
      </c>
      <c r="W68" t="s">
        <v>145</v>
      </c>
      <c r="Y68">
        <v>1500</v>
      </c>
      <c r="Z68" t="str">
        <f t="shared" ca="1" si="25"/>
        <v>upn</v>
      </c>
      <c r="AA68" t="s">
        <v>103</v>
      </c>
      <c r="AB68">
        <v>3250</v>
      </c>
      <c r="AC68">
        <v>15</v>
      </c>
      <c r="AD68" t="s">
        <v>145</v>
      </c>
      <c r="AF68">
        <v>1500</v>
      </c>
      <c r="AG68" t="str">
        <f t="shared" si="26"/>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v>
      </c>
      <c r="AK68" t="str">
        <f t="shared" ca="1" si="27"/>
        <v>{"dy":10,"sl":3,"tp":"upn","vl":"3250","cn":15,"pt":"GO","pr":1500}</v>
      </c>
      <c r="BJ68">
        <f ca="1">IF(VLOOKUP($BM68,[1]EquipTable!$1:$1048576,MATCH("업데이트순번",[1]EquipTable!$1:$1,0),0)&lt;=$BK$1,1,0)
*IF(MID(BM68,7,1)="4",0.1,1)</f>
        <v>1</v>
      </c>
      <c r="BK68">
        <f t="shared" ca="1" si="32"/>
        <v>1.3550135501355014E-2</v>
      </c>
      <c r="BL68">
        <f t="shared" ca="1" si="33"/>
        <v>0.55555555555555558</v>
      </c>
      <c r="BM68" t="str">
        <f ca="1">OFFSET([1]EquipTable!$A$1,ROW()-1,0)</f>
        <v>Equip5001</v>
      </c>
    </row>
    <row r="69" spans="1:65">
      <c r="A69">
        <v>10</v>
      </c>
      <c r="B69">
        <v>4</v>
      </c>
      <c r="C69">
        <f t="shared" si="21"/>
        <v>0</v>
      </c>
      <c r="D69">
        <f t="shared" ca="1" si="28"/>
        <v>0.9588704289827964</v>
      </c>
      <c r="E69">
        <f t="shared" ca="1" si="28"/>
        <v>3.7827649910859407E-2</v>
      </c>
      <c r="F69">
        <f t="shared" ca="1" si="28"/>
        <v>0.41457451451615535</v>
      </c>
      <c r="G69">
        <f t="shared" ca="1" si="28"/>
        <v>0.34859232429352327</v>
      </c>
      <c r="H69">
        <f t="shared" ca="1" si="28"/>
        <v>0.660532711781461</v>
      </c>
      <c r="I69">
        <f t="shared" ca="1" si="29"/>
        <v>2.5288492304340049E-2</v>
      </c>
      <c r="L69" t="str">
        <f t="shared" ca="1" si="22"/>
        <v>안 지정 캐릭터 PP 일반등급</v>
      </c>
      <c r="M69">
        <f t="shared" ca="1" si="23"/>
        <v>3782</v>
      </c>
      <c r="N69">
        <f t="shared" ca="1" si="24"/>
        <v>15</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
IF($L69="안 지정 캐릭터 영웅등급",
  IF(AND(OR($B69=7,$B69=8),$L69=OFFSET($L69,-1,0)),OFFSET(P69,-1,0),
    VLOOKUP($L69,$AM:$AZ,MATCH($AY$1,$AM$1:$AZ$1,0),0)+INT($H69*(VLOOKUP($L69,$AM:$AZ,MATCH($AZ$1,$AM$1:$AZ$1,0),0)-VLOOKUP($L69,$AM:$AZ,MATCH($AY$1,$AM$1:$AZ$1,0),0)))),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
    ROUNDDOWN(VLOOKUP($M69,[1]EquipTable!$1:$1048576,MATCH("표준 GO pr Min",[1]EquipTable!$1:$1,0),0)+INT($I69*(VLOOKUP($M69,[1]EquipTable!$1:$1048576,MATCH("표준 GO pr Max",[1]EquipTable!$1:$1,0),0)-VLOOKUP($M69,[1]EquipTable!$1:$1048576,MATCH("표준 GO pr Min",[1]EquipTable!$1:$1,0),0))),-2)),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
IF($L69="안 지정 캐릭터 영웅등급",
  IF(AND(OR($B69=7,$B69=8),$L69=OFFSET($L69,-1,0)),OFFSET(Q69,-1,0),
    VLOOKUP($L69,$AM:$AZ,MATCH($AW$1,$AM$1:$AZ$1,0),0)+INT($I69*(VLOOKUP($L69,$AM:$AZ,MATCH($AX$1,$AM$1:$AZ$1,0),0)-VLOOKUP($L69,$AM:$AZ,MATCH($AW$1,$AM$1:$AZ$1,0),0)))),
IF($L69="지정 캐릭터 PP",
  IF(AND(OR($B69=7,$B69=8),$L69=OFFSET($L69,-1,0)),OFFSET(Q69,-1,0),
    INT($N69*(VLOOKUP($L69,$AM:$AZ,MATCH($AX$1,$AM$1:$AZ$1,0),0)+$I69*(VLOOKUP($L69,$AM:$AZ,MATCH($AY$1,$AM$1:$AZ$1,0),0)-VLOOKUP($L69,$AM:$AZ,MATCH($AX$1,$AM$1:$AZ$1,0),0))))),
IF(OR($L69="안 지정 캐릭터 PP 일반등급",$L69="안 지정 캐릭터 PP 영웅등급"),
  IF(AND(OR($B69=7,$B69=8),$L69=OFFSET($L69,-1,0)),OFFSET(Q69,-1,0),
    $N69*VLOOKUP($L69,$AM:$AZ,MATCH($AW$1,$AM$1:$AZ$1,0),0)),
"그외없음")))))))</f>
        <v>1500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103</v>
      </c>
      <c r="U69">
        <v>31247</v>
      </c>
      <c r="V69">
        <v>18</v>
      </c>
      <c r="W69" t="s">
        <v>145</v>
      </c>
      <c r="Y69">
        <v>1800</v>
      </c>
      <c r="Z69" t="str">
        <f t="shared" ca="1" si="25"/>
        <v>upn</v>
      </c>
      <c r="AA69" t="s">
        <v>103</v>
      </c>
      <c r="AB69">
        <v>31247</v>
      </c>
      <c r="AC69">
        <v>18</v>
      </c>
      <c r="AD69" t="s">
        <v>145</v>
      </c>
      <c r="AF69">
        <v>1800</v>
      </c>
      <c r="AG69" t="str">
        <f t="shared" si="26"/>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v>
      </c>
      <c r="AK69" t="str">
        <f t="shared" ca="1" si="27"/>
        <v>{"dy":10,"sl":4,"tp":"upn","vl":"31247","cn":18,"pt":"GO","pr":1800}</v>
      </c>
      <c r="BJ69">
        <f ca="1">IF(VLOOKUP($BM69,[1]EquipTable!$1:$1048576,MATCH("업데이트순번",[1]EquipTable!$1:$1,0),0)&lt;=$BK$1,1,0)
*IF(MID(BM69,7,1)="4",0.1,1)</f>
        <v>1</v>
      </c>
      <c r="BK69">
        <f t="shared" ca="1" si="32"/>
        <v>1.3550135501355014E-2</v>
      </c>
      <c r="BL69">
        <f t="shared" ca="1" si="33"/>
        <v>0.56910569105691056</v>
      </c>
      <c r="BM69" t="str">
        <f ca="1">OFFSET([1]EquipTable!$A$1,ROW()-1,0)</f>
        <v>Equip5002</v>
      </c>
    </row>
    <row r="70" spans="1:65">
      <c r="A70">
        <v>10</v>
      </c>
      <c r="B70">
        <v>5</v>
      </c>
      <c r="C70">
        <f t="shared" si="21"/>
        <v>0</v>
      </c>
      <c r="D70">
        <f t="shared" ca="1" si="28"/>
        <v>0.91591384764020967</v>
      </c>
      <c r="E70">
        <f t="shared" ca="1" si="28"/>
        <v>2.7876399741044278E-2</v>
      </c>
      <c r="F70">
        <f t="shared" ca="1" si="28"/>
        <v>0.95845191946778197</v>
      </c>
      <c r="G70">
        <f t="shared" ca="1" si="28"/>
        <v>0.27125492916746985</v>
      </c>
      <c r="H70">
        <f t="shared" ca="1" si="28"/>
        <v>0.36143236057354344</v>
      </c>
      <c r="I70">
        <f t="shared" ca="1" si="29"/>
        <v>7.5326861647694976E-2</v>
      </c>
      <c r="L70" t="str">
        <f t="shared" ca="1" si="22"/>
        <v>삭제</v>
      </c>
      <c r="M70" t="str">
        <f t="shared" ca="1" si="23"/>
        <v>삭제</v>
      </c>
      <c r="N70" t="str">
        <f t="shared" ca="1" si="24"/>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
IF($L70="안 지정 캐릭터 영웅등급",
  IF(AND(OR($B70=7,$B70=8),$L70=OFFSET($L70,-1,0)),OFFSET(P70,-1,0),
    VLOOKUP($L70,$AM:$AZ,MATCH($AY$1,$AM$1:$AZ$1,0),0)+INT($H70*(VLOOKUP($L70,$AM:$AZ,MATCH($AZ$1,$AM$1:$AZ$1,0),0)-VLOOKUP($L70,$AM:$AZ,MATCH($AY$1,$AM$1:$AZ$1,0),0)))),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
    ROUNDDOWN(VLOOKUP($M70,[1]EquipTable!$1:$1048576,MATCH("표준 GO pr Min",[1]EquipTable!$1:$1,0),0)+INT($I70*(VLOOKUP($M70,[1]EquipTable!$1:$1048576,MATCH("표준 GO pr Max",[1]EquipTable!$1:$1,0),0)-VLOOKUP($M70,[1]EquipTable!$1:$1048576,MATCH("표준 GO pr Min",[1]EquipTable!$1:$1,0),0))),-2)),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
IF($L70="안 지정 캐릭터 영웅등급",
  IF(AND(OR($B70=7,$B70=8),$L70=OFFSET($L70,-1,0)),OFFSET(Q70,-1,0),
    VLOOKUP($L70,$AM:$AZ,MATCH($AW$1,$AM$1:$AZ$1,0),0)+INT($I70*(VLOOKUP($L70,$AM:$AZ,MATCH($AX$1,$AM$1:$AZ$1,0),0)-VLOOKUP($L70,$AM:$AZ,MATCH($AW$1,$AM$1:$AZ$1,0),0)))),
IF($L70="지정 캐릭터 PP",
  IF(AND(OR($B70=7,$B70=8),$L70=OFFSET($L70,-1,0)),OFFSET(Q70,-1,0),
    INT($N70*(VLOOKUP($L70,$AM:$AZ,MATCH($AX$1,$AM$1:$AZ$1,0),0)+$I70*(VLOOKUP($L70,$AM:$AZ,MATCH($AY$1,$AM$1:$AZ$1,0),0)-VLOOKUP($L70,$AM:$AZ,MATCH($AX$1,$AM$1:$AZ$1,0),0))))),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5"/>
        <v/>
      </c>
      <c r="AG70" t="str">
        <f t="shared" si="26"/>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v>
      </c>
      <c r="AK70" t="str">
        <f t="shared" ca="1" si="27"/>
        <v>{"dy":10,"sl":5}</v>
      </c>
      <c r="BJ70">
        <f ca="1">IF(VLOOKUP($BM70,[1]EquipTable!$1:$1048576,MATCH("업데이트순번",[1]EquipTable!$1:$1,0),0)&lt;=$BK$1,1,0)
*IF(MID(BM70,7,1)="4",0.1,1)</f>
        <v>1</v>
      </c>
      <c r="BK70">
        <f t="shared" ca="1" si="32"/>
        <v>1.3550135501355014E-2</v>
      </c>
      <c r="BL70">
        <f t="shared" ca="1" si="33"/>
        <v>0.58265582655826553</v>
      </c>
      <c r="BM70" t="str">
        <f ca="1">OFFSET([1]EquipTable!$A$1,ROW()-1,0)</f>
        <v>Equip5101</v>
      </c>
    </row>
    <row r="71" spans="1:65">
      <c r="A71">
        <v>10</v>
      </c>
      <c r="B71">
        <v>6</v>
      </c>
      <c r="C71">
        <f t="shared" si="21"/>
        <v>0</v>
      </c>
      <c r="D71">
        <f t="shared" ca="1" si="28"/>
        <v>0.75588690217160126</v>
      </c>
      <c r="E71">
        <f t="shared" ca="1" si="28"/>
        <v>0.83572389799037383</v>
      </c>
      <c r="F71">
        <f t="shared" ca="1" si="28"/>
        <v>0.46878527390280256</v>
      </c>
      <c r="G71">
        <f t="shared" ca="1" si="28"/>
        <v>0.87852115650357321</v>
      </c>
      <c r="H71">
        <f t="shared" ca="1" si="28"/>
        <v>0.67937337432004341</v>
      </c>
      <c r="I71">
        <f t="shared" ca="1" si="29"/>
        <v>0.66737490660740129</v>
      </c>
      <c r="L71" t="str">
        <f t="shared" ca="1" si="22"/>
        <v>삭제</v>
      </c>
      <c r="M71" t="str">
        <f t="shared" ca="1" si="23"/>
        <v>삭제</v>
      </c>
      <c r="N71" t="str">
        <f t="shared" ca="1" si="24"/>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
IF($L71="안 지정 캐릭터 영웅등급",
  IF(AND(OR($B71=7,$B71=8),$L71=OFFSET($L71,-1,0)),OFFSET(P71,-1,0),
    VLOOKUP($L71,$AM:$AZ,MATCH($AY$1,$AM$1:$AZ$1,0),0)+INT($H71*(VLOOKUP($L71,$AM:$AZ,MATCH($AZ$1,$AM$1:$AZ$1,0),0)-VLOOKUP($L71,$AM:$AZ,MATCH($AY$1,$AM$1:$AZ$1,0),0)))),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
    ROUNDDOWN(VLOOKUP($M71,[1]EquipTable!$1:$1048576,MATCH("표준 GO pr Min",[1]EquipTable!$1:$1,0),0)+INT($I71*(VLOOKUP($M71,[1]EquipTable!$1:$1048576,MATCH("표준 GO pr Max",[1]EquipTable!$1:$1,0),0)-VLOOKUP($M71,[1]EquipTable!$1:$1048576,MATCH("표준 GO pr Min",[1]EquipTable!$1:$1,0),0))),-2)),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
IF($L71="안 지정 캐릭터 영웅등급",
  IF(AND(OR($B71=7,$B71=8),$L71=OFFSET($L71,-1,0)),OFFSET(Q71,-1,0),
    VLOOKUP($L71,$AM:$AZ,MATCH($AW$1,$AM$1:$AZ$1,0),0)+INT($I71*(VLOOKUP($L71,$AM:$AZ,MATCH($AX$1,$AM$1:$AZ$1,0),0)-VLOOKUP($L71,$AM:$AZ,MATCH($AW$1,$AM$1:$AZ$1,0),0)))),
IF($L71="지정 캐릭터 PP",
  IF(AND(OR($B71=7,$B71=8),$L71=OFFSET($L71,-1,0)),OFFSET(Q71,-1,0),
    INT($N71*(VLOOKUP($L71,$AM:$AZ,MATCH($AX$1,$AM$1:$AZ$1,0),0)+$I71*(VLOOKUP($L71,$AM:$AZ,MATCH($AY$1,$AM$1:$AZ$1,0),0)-VLOOKUP($L71,$AM:$AZ,MATCH($AX$1,$AM$1:$AZ$1,0),0))))),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5"/>
        <v/>
      </c>
      <c r="AG71" t="str">
        <f t="shared" si="26"/>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v>
      </c>
      <c r="AK71" t="str">
        <f t="shared" ca="1" si="27"/>
        <v>{"dy":10,"sl":6}</v>
      </c>
      <c r="BJ71">
        <f ca="1">IF(VLOOKUP($BM71,[1]EquipTable!$1:$1048576,MATCH("업데이트순번",[1]EquipTable!$1:$1,0),0)&lt;=$BK$1,1,0)
*IF(MID(BM71,7,1)="4",0.1,1)</f>
        <v>1</v>
      </c>
      <c r="BK71">
        <f t="shared" ca="1" si="32"/>
        <v>1.3550135501355014E-2</v>
      </c>
      <c r="BL71">
        <f t="shared" ca="1" si="33"/>
        <v>0.59620596205962051</v>
      </c>
      <c r="BM71" t="str">
        <f ca="1">OFFSET([1]EquipTable!$A$1,ROW()-1,0)</f>
        <v>Equip5102</v>
      </c>
    </row>
    <row r="72" spans="1:65">
      <c r="A72">
        <v>11</v>
      </c>
      <c r="B72">
        <v>0</v>
      </c>
      <c r="C72">
        <f t="shared" si="21"/>
        <v>0</v>
      </c>
      <c r="D72">
        <f t="shared" ca="1" si="28"/>
        <v>0.12803074788483026</v>
      </c>
      <c r="E72">
        <f t="shared" ca="1" si="28"/>
        <v>0.95038971694248886</v>
      </c>
      <c r="F72">
        <f t="shared" ca="1" si="28"/>
        <v>0.19356442648828276</v>
      </c>
      <c r="G72">
        <f t="shared" ca="1" si="28"/>
        <v>0.90652665213436356</v>
      </c>
      <c r="H72">
        <f t="shared" ca="1" si="28"/>
        <v>0.64718940935101033</v>
      </c>
      <c r="I72">
        <f t="shared" ca="1" si="29"/>
        <v>0.36070613267272378</v>
      </c>
      <c r="L72" t="str">
        <f t="shared" ca="1" si="22"/>
        <v>지정 장비</v>
      </c>
      <c r="M72" t="str">
        <f t="shared" ca="1" si="23"/>
        <v>Equip8201</v>
      </c>
      <c r="N72">
        <f t="shared" ca="1" si="24"/>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GO</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
IF($L72="안 지정 캐릭터 영웅등급",
  IF(AND(OR($B72=7,$B72=8),$L72=OFFSET($L72,-1,0)),OFFSET(P72,-1,0),
    VLOOKUP($L72,$AM:$AZ,MATCH($AY$1,$AM$1:$AZ$1,0),0)+INT($H72*(VLOOKUP($L72,$AM:$AZ,MATCH($AZ$1,$AM$1:$AZ$1,0),0)-VLOOKUP($L72,$AM:$AZ,MATCH($AY$1,$AM$1:$AZ$1,0),0)))),
IF($L72="지정 캐릭터 PP",
  IF(AND(OR($B72=7,$B72=8),$L72=OFFSET($L72,-1,0)),OFFSET(P72,-1,0),
    INT($N72*VLOOKUP($L72,$AM:$AZ,MATCH($AW$1,$AM$1:$AZ$1,0),0))),
"그외없음")))))))</f>
        <v>삭제</v>
      </c>
      <c r="Q72">
        <f ca="1">IF($L72="삭제","삭제",
IF($L72="지정 장비",
  IF($O72="DI",
    VLOOKUP($M72,[1]EquipTable!$1:$1048576,MATCH("표준 DI pr Min",[1]EquipTable!$1:$1,0),0)+INT($I72*(VLOOKUP($M72,[1]EquipTable!$1:$1048576,MATCH("표준 DI pr Max",[1]EquipTable!$1:$1,0),0)-VLOOKUP($M72,[1]EquipTable!$1:$1048576,MATCH("표준 DI pr Min",[1]EquipTable!$1:$1,0),0))),
    ROUNDDOWN(VLOOKUP($M72,[1]EquipTable!$1:$1048576,MATCH("표준 GO pr Min",[1]EquipTable!$1:$1,0),0)+INT($I72*(VLOOKUP($M72,[1]EquipTable!$1:$1048576,MATCH("표준 GO pr Max",[1]EquipTable!$1:$1,0),0)-VLOOKUP($M72,[1]EquipTable!$1:$1048576,MATCH("표준 GO pr Min",[1]EquipTable!$1:$1,0),0))),-2)),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
IF($L72="안 지정 캐릭터 영웅등급",
  IF(AND(OR($B72=7,$B72=8),$L72=OFFSET($L72,-1,0)),OFFSET(Q72,-1,0),
    VLOOKUP($L72,$AM:$AZ,MATCH($AW$1,$AM$1:$AZ$1,0),0)+INT($I72*(VLOOKUP($L72,$AM:$AZ,MATCH($AX$1,$AM$1:$AZ$1,0),0)-VLOOKUP($L72,$AM:$AZ,MATCH($AW$1,$AM$1:$AZ$1,0),0)))),
IF($L72="지정 캐릭터 PP",
  IF(AND(OR($B72=7,$B72=8),$L72=OFFSET($L72,-1,0)),OFFSET(Q72,-1,0),
    INT($N72*(VLOOKUP($L72,$AM:$AZ,MATCH($AX$1,$AM$1:$AZ$1,0),0)+$I72*(VLOOKUP($L72,$AM:$AZ,MATCH($AY$1,$AM$1:$AZ$1,0),0)-VLOOKUP($L72,$AM:$AZ,MATCH($AX$1,$AM$1:$AZ$1,0),0))))),
IF(OR($L72="안 지정 캐릭터 PP 일반등급",$L72="안 지정 캐릭터 PP 영웅등급"),
  IF(AND(OR($B72=7,$B72=8),$L72=OFFSET($L72,-1,0)),OFFSET(Q72,-1,0),
    $N72*VLOOKUP($L72,$AM:$AZ,MATCH($AW$1,$AM$1:$AZ$1,0),0)),
"그외없음")))))))</f>
        <v>38500</v>
      </c>
      <c r="R72" t="str">
        <f ca="1">IF(OR(ISNUMBER(M72),M72="삭제"),"",
IF(LEFT(M72,5)="Equip",
  IF($BK$1&lt;VLOOKUP(M72,[1]EquipTable!$1:$1048576,MATCH("업데이트순번",[1]EquipTable!$1:$1,0),0),"업데이트순번이상",""),
IF(LEFT(M72,5)="Actor",
  IF($BP$1&lt;VLOOKUP(M72,[2]ActorTable!$1:$1048576,MATCH("업데이트순번",[2]ActorTable!$1:$1,0),0),"업데이트순번이상",""),
"그외없음")))</f>
        <v/>
      </c>
      <c r="S72">
        <f t="shared" ca="1" si="30"/>
        <v>0</v>
      </c>
      <c r="T72" t="s">
        <v>95</v>
      </c>
      <c r="V72">
        <v>1</v>
      </c>
      <c r="W72" t="s">
        <v>149</v>
      </c>
      <c r="Y72">
        <v>50</v>
      </c>
      <c r="Z72" t="str">
        <f t="shared" ca="1" si="25"/>
        <v>bh</v>
      </c>
      <c r="AA72" t="s">
        <v>95</v>
      </c>
      <c r="AC72">
        <v>1</v>
      </c>
      <c r="AD72" t="s">
        <v>149</v>
      </c>
      <c r="AF72">
        <v>50</v>
      </c>
      <c r="AG72" t="str">
        <f t="shared" si="26"/>
        <v/>
      </c>
      <c r="AH72" t="str">
        <f>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
      </c>
      <c r="AI72">
        <v>1</v>
      </c>
      <c r="AJ7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v>
      </c>
      <c r="AK72" t="str">
        <f t="shared" ca="1" si="27"/>
        <v>{"dy":11,"sl":0,"tp":"bh","cn":1,"pt":"DI","pr":50}</v>
      </c>
      <c r="BJ72">
        <f ca="1">IF(VLOOKUP($BM72,[1]EquipTable!$1:$1048576,MATCH("업데이트순번",[1]EquipTable!$1:$1,0),0)&lt;=$BK$1,1,0)
*IF(MID(BM72,7,1)="4",0.1,1)</f>
        <v>1</v>
      </c>
      <c r="BK72">
        <f t="shared" ca="1" si="32"/>
        <v>1.3550135501355014E-2</v>
      </c>
      <c r="BL72">
        <f t="shared" ca="1" si="33"/>
        <v>0.60975609756097549</v>
      </c>
      <c r="BM72" t="str">
        <f ca="1">OFFSET([1]EquipTable!$A$1,ROW()-1,0)</f>
        <v>Equip5201</v>
      </c>
    </row>
    <row r="73" spans="1:65">
      <c r="A73">
        <v>11</v>
      </c>
      <c r="B73">
        <v>1</v>
      </c>
      <c r="C73">
        <f t="shared" si="21"/>
        <v>0</v>
      </c>
      <c r="D73">
        <f t="shared" ca="1" si="28"/>
        <v>0.48321070872606076</v>
      </c>
      <c r="E73">
        <f t="shared" ca="1" si="28"/>
        <v>0.11342398356687078</v>
      </c>
      <c r="F73">
        <f t="shared" ca="1" si="28"/>
        <v>0.97408403581759717</v>
      </c>
      <c r="G73">
        <f t="shared" ca="1" si="28"/>
        <v>0.29075170284626894</v>
      </c>
      <c r="H73">
        <f t="shared" ca="1" si="28"/>
        <v>0.30569888652562283</v>
      </c>
      <c r="I73">
        <f t="shared" ca="1" si="29"/>
        <v>5.4823802629582863E-2</v>
      </c>
      <c r="L73" t="str">
        <f t="shared" ca="1" si="22"/>
        <v>지정 장비</v>
      </c>
      <c r="M73" t="str">
        <f t="shared" ca="1" si="23"/>
        <v>Equip1001</v>
      </c>
      <c r="N73">
        <f t="shared" ca="1" si="24"/>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
IF($L73="안 지정 캐릭터 영웅등급",
  IF(AND(OR($B73=7,$B73=8),$L73=OFFSET($L73,-1,0)),OFFSET(P73,-1,0),
    VLOOKUP($L73,$AM:$AZ,MATCH($AY$1,$AM$1:$AZ$1,0),0)+INT($H73*(VLOOKUP($L73,$AM:$AZ,MATCH($AZ$1,$AM$1:$AZ$1,0),0)-VLOOKUP($L73,$AM:$AZ,MATCH($AY$1,$AM$1:$AZ$1,0),0)))),
IF($L73="지정 캐릭터 PP",
  IF(AND(OR($B73=7,$B73=8),$L73=OFFSET($L73,-1,0)),OFFSET(P73,-1,0),
    INT($N73*VLOOKUP($L73,$AM:$AZ,MATCH($AW$1,$AM$1:$AZ$1,0),0))),
"그외없음")))))))</f>
        <v>삭제</v>
      </c>
      <c r="Q73">
        <f ca="1">IF($L73="삭제","삭제",
IF($L73="지정 장비",
  IF($O73="DI",
    VLOOKUP($M73,[1]EquipTable!$1:$1048576,MATCH("표준 DI pr Min",[1]EquipTable!$1:$1,0),0)+INT($I73*(VLOOKUP($M73,[1]EquipTable!$1:$1048576,MATCH("표준 DI pr Max",[1]EquipTable!$1:$1,0),0)-VLOOKUP($M73,[1]EquipTable!$1:$1048576,MATCH("표준 DI pr Min",[1]EquipTable!$1:$1,0),0))),
    ROUNDDOWN(VLOOKUP($M73,[1]EquipTable!$1:$1048576,MATCH("표준 GO pr Min",[1]EquipTable!$1:$1,0),0)+INT($I73*(VLOOKUP($M73,[1]EquipTable!$1:$1048576,MATCH("표준 GO pr Max",[1]EquipTable!$1:$1,0),0)-VLOOKUP($M73,[1]EquipTable!$1:$1048576,MATCH("표준 GO pr Min",[1]EquipTable!$1:$1,0),0))),-2)),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
IF($L73="안 지정 캐릭터 영웅등급",
  IF(AND(OR($B73=7,$B73=8),$L73=OFFSET($L73,-1,0)),OFFSET(Q73,-1,0),
    VLOOKUP($L73,$AM:$AZ,MATCH($AW$1,$AM$1:$AZ$1,0),0)+INT($I73*(VLOOKUP($L73,$AM:$AZ,MATCH($AX$1,$AM$1:$AZ$1,0),0)-VLOOKUP($L73,$AM:$AZ,MATCH($AW$1,$AM$1:$AZ$1,0),0)))),
IF($L73="지정 캐릭터 PP",
  IF(AND(OR($B73=7,$B73=8),$L73=OFFSET($L73,-1,0)),OFFSET(Q73,-1,0),
    INT($N73*(VLOOKUP($L73,$AM:$AZ,MATCH($AX$1,$AM$1:$AZ$1,0),0)+$I73*(VLOOKUP($L73,$AM:$AZ,MATCH($AY$1,$AM$1:$AZ$1,0),0)-VLOOKUP($L73,$AM:$AZ,MATCH($AX$1,$AM$1:$AZ$1,0),0))))),
IF(OR($L73="안 지정 캐릭터 PP 일반등급",$L73="안 지정 캐릭터 PP 영웅등급"),
  IF(AND(OR($B73=7,$B73=8),$L73=OFFSET($L73,-1,0)),OFFSET(Q73,-1,0),
    $N73*VLOOKUP($L73,$AM:$AZ,MATCH($AW$1,$AM$1:$AZ$1,0),0)),
"그외없음")))))))</f>
        <v>3900</v>
      </c>
      <c r="R73" t="str">
        <f ca="1">IF(OR(ISNUMBER(M73),M73="삭제"),"",
IF(LEFT(M73,5)="Equip",
  IF($BK$1&lt;VLOOKUP(M73,[1]EquipTable!$1:$1048576,MATCH("업데이트순번",[1]EquipTable!$1:$1,0),0),"업데이트순번이상",""),
IF(LEFT(M73,5)="Actor",
  IF($BP$1&lt;VLOOKUP(M73,[2]ActorTable!$1:$1048576,MATCH("업데이트순번",[2]ActorTable!$1:$1,0),0),"업데이트순번이상",""),
"그외없음")))</f>
        <v/>
      </c>
      <c r="S73">
        <f t="shared" ca="1" si="30"/>
        <v>0</v>
      </c>
      <c r="T73" t="s">
        <v>93</v>
      </c>
      <c r="U73" t="s">
        <v>207</v>
      </c>
      <c r="V73">
        <v>1</v>
      </c>
      <c r="W73" t="s">
        <v>145</v>
      </c>
      <c r="Y73">
        <v>12300</v>
      </c>
      <c r="Z73" t="str">
        <f t="shared" ca="1" si="25"/>
        <v>fe</v>
      </c>
      <c r="AA73" t="s">
        <v>93</v>
      </c>
      <c r="AB73" t="s">
        <v>207</v>
      </c>
      <c r="AC73">
        <v>1</v>
      </c>
      <c r="AD73" t="s">
        <v>145</v>
      </c>
      <c r="AF73">
        <v>12300</v>
      </c>
      <c r="AG73" t="str">
        <f t="shared" si="26"/>
        <v/>
      </c>
      <c r="AH73" t="str">
        <f ca="1">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원시 마족 지팡이</v>
      </c>
      <c r="AI73">
        <v>1</v>
      </c>
      <c r="AJ7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v>
      </c>
      <c r="AK73" t="str">
        <f t="shared" ca="1" si="27"/>
        <v>{"dy":11,"sl":1,"tp":"fe","vl":"Equip3101","cn":1,"pt":"GO","pr":12300}</v>
      </c>
      <c r="BJ73">
        <f ca="1">IF(VLOOKUP($BM73,[1]EquipTable!$1:$1048576,MATCH("업데이트순번",[1]EquipTable!$1:$1,0),0)&lt;=$BK$1,1,0)
*IF(MID(BM73,7,1)="4",0.1,1)</f>
        <v>1</v>
      </c>
      <c r="BK73">
        <f t="shared" ca="1" si="32"/>
        <v>1.3550135501355014E-2</v>
      </c>
      <c r="BL73">
        <f t="shared" ca="1" si="33"/>
        <v>0.62330623306233046</v>
      </c>
      <c r="BM73" t="str">
        <f ca="1">OFFSET([1]EquipTable!$A$1,ROW()-1,0)</f>
        <v>Equip5202</v>
      </c>
    </row>
    <row r="74" spans="1:65">
      <c r="A74">
        <v>11</v>
      </c>
      <c r="B74">
        <v>2</v>
      </c>
      <c r="C74">
        <f t="shared" si="21"/>
        <v>0</v>
      </c>
      <c r="D74">
        <f t="shared" ca="1" si="28"/>
        <v>0.93192629929650828</v>
      </c>
      <c r="E74">
        <f t="shared" ca="1" si="28"/>
        <v>0.80245581584987968</v>
      </c>
      <c r="F74">
        <f t="shared" ca="1" si="28"/>
        <v>7.3253338606394158E-2</v>
      </c>
      <c r="G74">
        <f t="shared" ca="1" si="28"/>
        <v>0.97254240870328834</v>
      </c>
      <c r="H74">
        <f t="shared" ca="1" si="28"/>
        <v>0.82097544032380843</v>
      </c>
      <c r="I74">
        <f t="shared" ca="1" si="29"/>
        <v>0.59021803512400339</v>
      </c>
      <c r="L74" t="str">
        <f t="shared" ca="1" si="22"/>
        <v>안 지정 캐릭터 PP 영웅등급</v>
      </c>
      <c r="M74">
        <f t="shared" ca="1" si="23"/>
        <v>80245</v>
      </c>
      <c r="N74">
        <f t="shared" ca="1" si="24"/>
        <v>23</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
IF($L74="안 지정 캐릭터 영웅등급",
  IF(AND(OR($B74=7,$B74=8),$L74=OFFSET($L74,-1,0)),OFFSET(P74,-1,0),
    VLOOKUP($L74,$AM:$AZ,MATCH($AY$1,$AM$1:$AZ$1,0),0)+INT($H74*(VLOOKUP($L74,$AM:$AZ,MATCH($AZ$1,$AM$1:$AZ$1,0),0)-VLOOKUP($L74,$AM:$AZ,MATCH($AY$1,$AM$1:$AZ$1,0),0)))),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
    ROUNDDOWN(VLOOKUP($M74,[1]EquipTable!$1:$1048576,MATCH("표준 GO pr Min",[1]EquipTable!$1:$1,0),0)+INT($I74*(VLOOKUP($M74,[1]EquipTable!$1:$1048576,MATCH("표준 GO pr Max",[1]EquipTable!$1:$1,0),0)-VLOOKUP($M74,[1]EquipTable!$1:$1048576,MATCH("표준 GO pr Min",[1]EquipTable!$1:$1,0),0))),-2)),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
IF($L74="안 지정 캐릭터 영웅등급",
  IF(AND(OR($B74=7,$B74=8),$L74=OFFSET($L74,-1,0)),OFFSET(Q74,-1,0),
    VLOOKUP($L74,$AM:$AZ,MATCH($AW$1,$AM$1:$AZ$1,0),0)+INT($I74*(VLOOKUP($L74,$AM:$AZ,MATCH($AX$1,$AM$1:$AZ$1,0),0)-VLOOKUP($L74,$AM:$AZ,MATCH($AW$1,$AM$1:$AZ$1,0),0)))),
IF($L74="지정 캐릭터 PP",
  IF(AND(OR($B74=7,$B74=8),$L74=OFFSET($L74,-1,0)),OFFSET(Q74,-1,0),
    INT($N74*(VLOOKUP($L74,$AM:$AZ,MATCH($AX$1,$AM$1:$AZ$1,0),0)+$I74*(VLOOKUP($L74,$AM:$AZ,MATCH($AY$1,$AM$1:$AZ$1,0),0)-VLOOKUP($L74,$AM:$AZ,MATCH($AX$1,$AM$1:$AZ$1,0),0))))),
IF(OR($L74="안 지정 캐릭터 PP 일반등급",$L74="안 지정 캐릭터 PP 영웅등급"),
  IF(AND(OR($B74=7,$B74=8),$L74=OFFSET($L74,-1,0)),OFFSET(Q74,-1,0),
    $N74*VLOOKUP($L74,$AM:$AZ,MATCH($AW$1,$AM$1:$AZ$1,0),0)),
"그외없음")))))))</f>
        <v>2300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102</v>
      </c>
      <c r="U74">
        <v>32218</v>
      </c>
      <c r="V74">
        <v>18</v>
      </c>
      <c r="W74" t="s">
        <v>145</v>
      </c>
      <c r="Y74">
        <v>1800</v>
      </c>
      <c r="Z74" t="str">
        <f t="shared" ca="1" si="25"/>
        <v>uph</v>
      </c>
      <c r="AA74" t="s">
        <v>102</v>
      </c>
      <c r="AB74">
        <v>32218</v>
      </c>
      <c r="AC74">
        <v>18</v>
      </c>
      <c r="AD74" t="s">
        <v>145</v>
      </c>
      <c r="AF74">
        <v>1800</v>
      </c>
      <c r="AG74" t="str">
        <f t="shared" si="26"/>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v>
      </c>
      <c r="AK74" t="str">
        <f t="shared" ca="1" si="27"/>
        <v>{"dy":11,"sl":2,"tp":"uph","vl":"32218","cn":18,"pt":"GO","pr":1800}</v>
      </c>
      <c r="BJ74">
        <f ca="1">IF(VLOOKUP($BM74,[1]EquipTable!$1:$1048576,MATCH("업데이트순번",[1]EquipTable!$1:$1,0),0)&lt;=$BK$1,1,0)
*IF(MID(BM74,7,1)="4",0.1,1)</f>
        <v>1</v>
      </c>
      <c r="BK74">
        <f t="shared" ca="1" si="32"/>
        <v>1.3550135501355014E-2</v>
      </c>
      <c r="BL74">
        <f t="shared" ca="1" si="33"/>
        <v>0.63685636856368544</v>
      </c>
      <c r="BM74" t="str">
        <f ca="1">OFFSET([1]EquipTable!$A$1,ROW()-1,0)</f>
        <v>Equip5301</v>
      </c>
    </row>
    <row r="75" spans="1:65">
      <c r="A75">
        <v>11</v>
      </c>
      <c r="B75">
        <v>3</v>
      </c>
      <c r="C75">
        <f t="shared" si="21"/>
        <v>0</v>
      </c>
      <c r="D75">
        <f t="shared" ca="1" si="28"/>
        <v>0.39809785608651027</v>
      </c>
      <c r="E75">
        <f t="shared" ca="1" si="28"/>
        <v>0.61215983414435804</v>
      </c>
      <c r="F75">
        <f t="shared" ca="1" si="28"/>
        <v>0.56857962557684694</v>
      </c>
      <c r="G75">
        <f t="shared" ca="1" si="28"/>
        <v>0.17937084555741534</v>
      </c>
      <c r="H75">
        <f t="shared" ca="1" si="28"/>
        <v>0.17918096511870851</v>
      </c>
      <c r="I75">
        <f t="shared" ca="1" si="29"/>
        <v>0.4961386829933353</v>
      </c>
      <c r="L75" t="str">
        <f t="shared" ca="1" si="22"/>
        <v>안 지정 캐릭터 PP 영웅등급</v>
      </c>
      <c r="M75">
        <f t="shared" ca="1" si="23"/>
        <v>61215</v>
      </c>
      <c r="N75">
        <f t="shared" ca="1" si="24"/>
        <v>21</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
IF($L75="안 지정 캐릭터 영웅등급",
  IF(AND(OR($B75=7,$B75=8),$L75=OFFSET($L75,-1,0)),OFFSET(P75,-1,0),
    VLOOKUP($L75,$AM:$AZ,MATCH($AY$1,$AM$1:$AZ$1,0),0)+INT($H75*(VLOOKUP($L75,$AM:$AZ,MATCH($AZ$1,$AM$1:$AZ$1,0),0)-VLOOKUP($L75,$AM:$AZ,MATCH($AY$1,$AM$1:$AZ$1,0),0)))),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
    ROUNDDOWN(VLOOKUP($M75,[1]EquipTable!$1:$1048576,MATCH("표준 GO pr Min",[1]EquipTable!$1:$1,0),0)+INT($I75*(VLOOKUP($M75,[1]EquipTable!$1:$1048576,MATCH("표준 GO pr Max",[1]EquipTable!$1:$1,0),0)-VLOOKUP($M75,[1]EquipTable!$1:$1048576,MATCH("표준 GO pr Min",[1]EquipTable!$1:$1,0),0))),-2)),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
IF($L75="안 지정 캐릭터 영웅등급",
  IF(AND(OR($B75=7,$B75=8),$L75=OFFSET($L75,-1,0)),OFFSET(Q75,-1,0),
    VLOOKUP($L75,$AM:$AZ,MATCH($AW$1,$AM$1:$AZ$1,0),0)+INT($I75*(VLOOKUP($L75,$AM:$AZ,MATCH($AX$1,$AM$1:$AZ$1,0),0)-VLOOKUP($L75,$AM:$AZ,MATCH($AW$1,$AM$1:$AZ$1,0),0)))),
IF($L75="지정 캐릭터 PP",
  IF(AND(OR($B75=7,$B75=8),$L75=OFFSET($L75,-1,0)),OFFSET(Q75,-1,0),
    INT($N75*(VLOOKUP($L75,$AM:$AZ,MATCH($AX$1,$AM$1:$AZ$1,0),0)+$I75*(VLOOKUP($L75,$AM:$AZ,MATCH($AY$1,$AM$1:$AZ$1,0),0)-VLOOKUP($L75,$AM:$AZ,MATCH($AX$1,$AM$1:$AZ$1,0),0))))),
IF(OR($L75="안 지정 캐릭터 PP 일반등급",$L75="안 지정 캐릭터 PP 영웅등급"),
  IF(AND(OR($B75=7,$B75=8),$L75=OFFSET($L75,-1,0)),OFFSET(Q75,-1,0),
    $N75*VLOOKUP($L75,$AM:$AZ,MATCH($AW$1,$AM$1:$AZ$1,0),0)),
"그외없음")))))))</f>
        <v>2100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103</v>
      </c>
      <c r="U75">
        <v>30509</v>
      </c>
      <c r="V75">
        <v>18</v>
      </c>
      <c r="W75" t="s">
        <v>145</v>
      </c>
      <c r="Y75">
        <v>1800</v>
      </c>
      <c r="Z75" t="str">
        <f t="shared" ca="1" si="25"/>
        <v>upn</v>
      </c>
      <c r="AA75" t="s">
        <v>103</v>
      </c>
      <c r="AB75">
        <v>30509</v>
      </c>
      <c r="AC75">
        <v>18</v>
      </c>
      <c r="AD75" t="s">
        <v>145</v>
      </c>
      <c r="AF75">
        <v>1800</v>
      </c>
      <c r="AG75" t="str">
        <f t="shared" si="26"/>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v>
      </c>
      <c r="AK75" t="str">
        <f t="shared" ca="1" si="27"/>
        <v>{"dy":11,"sl":3,"tp":"upn","vl":"30509","cn":18,"pt":"GO","pr":1800}</v>
      </c>
      <c r="BJ75">
        <f ca="1">IF(VLOOKUP($BM75,[1]EquipTable!$1:$1048576,MATCH("업데이트순번",[1]EquipTable!$1:$1,0),0)&lt;=$BK$1,1,0)
*IF(MID(BM75,7,1)="4",0.1,1)</f>
        <v>1</v>
      </c>
      <c r="BK75">
        <f t="shared" ca="1" si="32"/>
        <v>1.3550135501355014E-2</v>
      </c>
      <c r="BL75">
        <f t="shared" ca="1" si="33"/>
        <v>0.65040650406504041</v>
      </c>
      <c r="BM75" t="str">
        <f ca="1">OFFSET([1]EquipTable!$A$1,ROW()-1,0)</f>
        <v>Equip5302</v>
      </c>
    </row>
    <row r="76" spans="1:65">
      <c r="A76">
        <v>11</v>
      </c>
      <c r="B76">
        <v>4</v>
      </c>
      <c r="C76">
        <f t="shared" si="21"/>
        <v>0</v>
      </c>
      <c r="D76">
        <f t="shared" ca="1" si="28"/>
        <v>0.97538367698698603</v>
      </c>
      <c r="E76">
        <f t="shared" ca="1" si="28"/>
        <v>0.42258178528071089</v>
      </c>
      <c r="F76">
        <f t="shared" ca="1" si="28"/>
        <v>0.96997598042838873</v>
      </c>
      <c r="G76">
        <f t="shared" ca="1" si="28"/>
        <v>0.98217251529196437</v>
      </c>
      <c r="H76">
        <f t="shared" ca="1" si="28"/>
        <v>0.81107936990055318</v>
      </c>
      <c r="I76">
        <f t="shared" ca="1" si="29"/>
        <v>0.2615550697048914</v>
      </c>
      <c r="L76" t="str">
        <f t="shared" ca="1" si="22"/>
        <v>안 지정 캐릭터 PP 일반등급</v>
      </c>
      <c r="M76">
        <f t="shared" ca="1" si="23"/>
        <v>42258</v>
      </c>
      <c r="N76">
        <f t="shared" ca="1" si="24"/>
        <v>19</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
IF($L76="안 지정 캐릭터 영웅등급",
  IF(AND(OR($B76=7,$B76=8),$L76=OFFSET($L76,-1,0)),OFFSET(P76,-1,0),
    VLOOKUP($L76,$AM:$AZ,MATCH($AY$1,$AM$1:$AZ$1,0),0)+INT($H76*(VLOOKUP($L76,$AM:$AZ,MATCH($AZ$1,$AM$1:$AZ$1,0),0)-VLOOKUP($L76,$AM:$AZ,MATCH($AY$1,$AM$1:$AZ$1,0),0)))),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
    ROUNDDOWN(VLOOKUP($M76,[1]EquipTable!$1:$1048576,MATCH("표준 GO pr Min",[1]EquipTable!$1:$1,0),0)+INT($I76*(VLOOKUP($M76,[1]EquipTable!$1:$1048576,MATCH("표준 GO pr Max",[1]EquipTable!$1:$1,0),0)-VLOOKUP($M76,[1]EquipTable!$1:$1048576,MATCH("표준 GO pr Min",[1]EquipTable!$1:$1,0),0))),-2)),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
IF($L76="안 지정 캐릭터 영웅등급",
  IF(AND(OR($B76=7,$B76=8),$L76=OFFSET($L76,-1,0)),OFFSET(Q76,-1,0),
    VLOOKUP($L76,$AM:$AZ,MATCH($AW$1,$AM$1:$AZ$1,0),0)+INT($I76*(VLOOKUP($L76,$AM:$AZ,MATCH($AX$1,$AM$1:$AZ$1,0),0)-VLOOKUP($L76,$AM:$AZ,MATCH($AW$1,$AM$1:$AZ$1,0),0)))),
IF($L76="지정 캐릭터 PP",
  IF(AND(OR($B76=7,$B76=8),$L76=OFFSET($L76,-1,0)),OFFSET(Q76,-1,0),
    INT($N76*(VLOOKUP($L76,$AM:$AZ,MATCH($AX$1,$AM$1:$AZ$1,0),0)+$I76*(VLOOKUP($L76,$AM:$AZ,MATCH($AY$1,$AM$1:$AZ$1,0),0)-VLOOKUP($L76,$AM:$AZ,MATCH($AX$1,$AM$1:$AZ$1,0),0))))),
IF(OR($L76="안 지정 캐릭터 PP 일반등급",$L76="안 지정 캐릭터 PP 영웅등급"),
  IF(AND(OR($B76=7,$B76=8),$L76=OFFSET($L76,-1,0)),OFFSET(Q76,-1,0),
    $N76*VLOOKUP($L76,$AM:$AZ,MATCH($AW$1,$AM$1:$AZ$1,0),0)),
"그외없음")))))))</f>
        <v>1900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103</v>
      </c>
      <c r="U76">
        <v>5295</v>
      </c>
      <c r="V76">
        <v>15</v>
      </c>
      <c r="W76" t="s">
        <v>145</v>
      </c>
      <c r="Y76">
        <v>1500</v>
      </c>
      <c r="Z76" t="str">
        <f t="shared" ca="1" si="25"/>
        <v>upn</v>
      </c>
      <c r="AA76" t="s">
        <v>103</v>
      </c>
      <c r="AB76">
        <v>5295</v>
      </c>
      <c r="AC76">
        <v>15</v>
      </c>
      <c r="AD76" t="s">
        <v>145</v>
      </c>
      <c r="AF76">
        <v>1500</v>
      </c>
      <c r="AG76" t="str">
        <f t="shared" si="26"/>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v>
      </c>
      <c r="AK76" t="str">
        <f t="shared" ca="1" si="27"/>
        <v>{"dy":11,"sl":4,"tp":"upn","vl":"5295","cn":15,"pt":"GO","pr":1500}</v>
      </c>
      <c r="BJ76">
        <f ca="1">IF(VLOOKUP($BM76,[1]EquipTable!$1:$1048576,MATCH("업데이트순번",[1]EquipTable!$1:$1,0),0)&lt;=$BK$1,1,0)
*IF(MID(BM76,7,1)="4",0.1,1)</f>
        <v>0.1</v>
      </c>
      <c r="BK76">
        <f t="shared" ca="1" si="32"/>
        <v>1.3550135501355016E-3</v>
      </c>
      <c r="BL76">
        <f t="shared" ca="1" si="33"/>
        <v>0.66395663956639539</v>
      </c>
      <c r="BM76" t="str">
        <f ca="1">OFFSET([1]EquipTable!$A$1,ROW()-1,0)</f>
        <v>Equip5401</v>
      </c>
    </row>
    <row r="77" spans="1:65">
      <c r="A77">
        <v>11</v>
      </c>
      <c r="B77">
        <v>5</v>
      </c>
      <c r="C77">
        <f t="shared" si="21"/>
        <v>0</v>
      </c>
      <c r="D77">
        <f t="shared" ca="1" si="28"/>
        <v>0.18765545154610097</v>
      </c>
      <c r="E77">
        <f t="shared" ca="1" si="28"/>
        <v>0.80976135195120835</v>
      </c>
      <c r="F77">
        <f t="shared" ca="1" si="28"/>
        <v>7.3673134604952173E-2</v>
      </c>
      <c r="G77">
        <f t="shared" ca="1" si="28"/>
        <v>0.25387323656614225</v>
      </c>
      <c r="H77">
        <f t="shared" ca="1" si="28"/>
        <v>0.86144491832510228</v>
      </c>
      <c r="I77">
        <f t="shared" ca="1" si="29"/>
        <v>6.5024177081146717E-2</v>
      </c>
      <c r="L77" t="str">
        <f t="shared" ca="1" si="22"/>
        <v>삭제</v>
      </c>
      <c r="M77" t="str">
        <f t="shared" ca="1" si="23"/>
        <v>삭제</v>
      </c>
      <c r="N77" t="str">
        <f t="shared" ca="1" si="24"/>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
IF($L77="안 지정 캐릭터 영웅등급",
  IF(AND(OR($B77=7,$B77=8),$L77=OFFSET($L77,-1,0)),OFFSET(P77,-1,0),
    VLOOKUP($L77,$AM:$AZ,MATCH($AY$1,$AM$1:$AZ$1,0),0)+INT($H77*(VLOOKUP($L77,$AM:$AZ,MATCH($AZ$1,$AM$1:$AZ$1,0),0)-VLOOKUP($L77,$AM:$AZ,MATCH($AY$1,$AM$1:$AZ$1,0),0)))),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
    ROUNDDOWN(VLOOKUP($M77,[1]EquipTable!$1:$1048576,MATCH("표준 GO pr Min",[1]EquipTable!$1:$1,0),0)+INT($I77*(VLOOKUP($M77,[1]EquipTable!$1:$1048576,MATCH("표준 GO pr Max",[1]EquipTable!$1:$1,0),0)-VLOOKUP($M77,[1]EquipTable!$1:$1048576,MATCH("표준 GO pr Min",[1]EquipTable!$1:$1,0),0))),-2)),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
IF($L77="안 지정 캐릭터 영웅등급",
  IF(AND(OR($B77=7,$B77=8),$L77=OFFSET($L77,-1,0)),OFFSET(Q77,-1,0),
    VLOOKUP($L77,$AM:$AZ,MATCH($AW$1,$AM$1:$AZ$1,0),0)+INT($I77*(VLOOKUP($L77,$AM:$AZ,MATCH($AX$1,$AM$1:$AZ$1,0),0)-VLOOKUP($L77,$AM:$AZ,MATCH($AW$1,$AM$1:$AZ$1,0),0)))),
IF($L77="지정 캐릭터 PP",
  IF(AND(OR($B77=7,$B77=8),$L77=OFFSET($L77,-1,0)),OFFSET(Q77,-1,0),
    INT($N77*(VLOOKUP($L77,$AM:$AZ,MATCH($AX$1,$AM$1:$AZ$1,0),0)+$I77*(VLOOKUP($L77,$AM:$AZ,MATCH($AY$1,$AM$1:$AZ$1,0),0)-VLOOKUP($L77,$AM:$AZ,MATCH($AX$1,$AM$1:$AZ$1,0),0))))),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5"/>
        <v/>
      </c>
      <c r="AG77" t="str">
        <f t="shared" si="26"/>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v>
      </c>
      <c r="AK77" t="str">
        <f t="shared" ca="1" si="27"/>
        <v>{"dy":11,"sl":5}</v>
      </c>
      <c r="BJ77">
        <f ca="1">IF(VLOOKUP($BM77,[1]EquipTable!$1:$1048576,MATCH("업데이트순번",[1]EquipTable!$1:$1,0),0)&lt;=$BK$1,1,0)
*IF(MID(BM77,7,1)="4",0.1,1)</f>
        <v>0.1</v>
      </c>
      <c r="BK77">
        <f t="shared" ca="1" si="32"/>
        <v>1.3550135501355016E-3</v>
      </c>
      <c r="BL77">
        <f t="shared" ca="1" si="33"/>
        <v>0.66531165311653084</v>
      </c>
      <c r="BM77" t="str">
        <f ca="1">OFFSET([1]EquipTable!$A$1,ROW()-1,0)</f>
        <v>Equip5402</v>
      </c>
    </row>
    <row r="78" spans="1:65">
      <c r="A78">
        <v>11</v>
      </c>
      <c r="B78">
        <v>6</v>
      </c>
      <c r="C78">
        <f t="shared" si="21"/>
        <v>0</v>
      </c>
      <c r="D78">
        <f t="shared" ca="1" si="28"/>
        <v>0.25458313916269371</v>
      </c>
      <c r="E78">
        <f t="shared" ca="1" si="28"/>
        <v>0.47543297173443055</v>
      </c>
      <c r="F78">
        <f t="shared" ca="1" si="28"/>
        <v>0.97931137271787505</v>
      </c>
      <c r="G78">
        <f t="shared" ca="1" si="28"/>
        <v>0.70664941341241505</v>
      </c>
      <c r="H78">
        <f t="shared" ca="1" si="28"/>
        <v>0.54531861957334649</v>
      </c>
      <c r="I78">
        <f t="shared" ca="1" si="29"/>
        <v>0.67924098195748783</v>
      </c>
      <c r="L78" t="str">
        <f t="shared" ca="1" si="22"/>
        <v>삭제</v>
      </c>
      <c r="M78" t="str">
        <f t="shared" ca="1" si="23"/>
        <v>삭제</v>
      </c>
      <c r="N78" t="str">
        <f t="shared" ca="1" si="24"/>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
IF($L78="안 지정 캐릭터 영웅등급",
  IF(AND(OR($B78=7,$B78=8),$L78=OFFSET($L78,-1,0)),OFFSET(P78,-1,0),
    VLOOKUP($L78,$AM:$AZ,MATCH($AY$1,$AM$1:$AZ$1,0),0)+INT($H78*(VLOOKUP($L78,$AM:$AZ,MATCH($AZ$1,$AM$1:$AZ$1,0),0)-VLOOKUP($L78,$AM:$AZ,MATCH($AY$1,$AM$1:$AZ$1,0),0)))),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
    ROUNDDOWN(VLOOKUP($M78,[1]EquipTable!$1:$1048576,MATCH("표준 GO pr Min",[1]EquipTable!$1:$1,0),0)+INT($I78*(VLOOKUP($M78,[1]EquipTable!$1:$1048576,MATCH("표준 GO pr Max",[1]EquipTable!$1:$1,0),0)-VLOOKUP($M78,[1]EquipTable!$1:$1048576,MATCH("표준 GO pr Min",[1]EquipTable!$1:$1,0),0))),-2)),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
IF($L78="안 지정 캐릭터 영웅등급",
  IF(AND(OR($B78=7,$B78=8),$L78=OFFSET($L78,-1,0)),OFFSET(Q78,-1,0),
    VLOOKUP($L78,$AM:$AZ,MATCH($AW$1,$AM$1:$AZ$1,0),0)+INT($I78*(VLOOKUP($L78,$AM:$AZ,MATCH($AX$1,$AM$1:$AZ$1,0),0)-VLOOKUP($L78,$AM:$AZ,MATCH($AW$1,$AM$1:$AZ$1,0),0)))),
IF($L78="지정 캐릭터 PP",
  IF(AND(OR($B78=7,$B78=8),$L78=OFFSET($L78,-1,0)),OFFSET(Q78,-1,0),
    INT($N78*(VLOOKUP($L78,$AM:$AZ,MATCH($AX$1,$AM$1:$AZ$1,0),0)+$I78*(VLOOKUP($L78,$AM:$AZ,MATCH($AY$1,$AM$1:$AZ$1,0),0)-VLOOKUP($L78,$AM:$AZ,MATCH($AX$1,$AM$1:$AZ$1,0),0))))),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5"/>
        <v/>
      </c>
      <c r="AG78" t="str">
        <f t="shared" si="26"/>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v>
      </c>
      <c r="AK78" t="str">
        <f t="shared" ca="1" si="27"/>
        <v>{"dy":11,"sl":6}</v>
      </c>
      <c r="BJ78">
        <f ca="1">IF(VLOOKUP($BM78,[1]EquipTable!$1:$1048576,MATCH("업데이트순번",[1]EquipTable!$1:$1,0),0)&lt;=$BK$1,1,0)
*IF(MID(BM78,7,1)="4",0.1,1)</f>
        <v>0</v>
      </c>
      <c r="BK78">
        <f t="shared" ca="1" si="32"/>
        <v>0</v>
      </c>
      <c r="BL78">
        <f t="shared" ca="1" si="33"/>
        <v>0.6666666666666663</v>
      </c>
      <c r="BM78" t="str">
        <f ca="1">OFFSET([1]EquipTable!$A$1,ROW()-1,0)</f>
        <v>Equip5403</v>
      </c>
    </row>
    <row r="79" spans="1:65">
      <c r="A79">
        <v>12</v>
      </c>
      <c r="B79">
        <v>0</v>
      </c>
      <c r="C79">
        <f t="shared" si="21"/>
        <v>0</v>
      </c>
      <c r="D79">
        <f t="shared" ca="1" si="28"/>
        <v>0.48114627699890111</v>
      </c>
      <c r="E79">
        <f t="shared" ca="1" si="28"/>
        <v>0.10738834671056086</v>
      </c>
      <c r="F79">
        <f t="shared" ca="1" si="28"/>
        <v>0.22094085133762909</v>
      </c>
      <c r="G79">
        <f t="shared" ca="1" si="28"/>
        <v>0.55137937742798149</v>
      </c>
      <c r="H79">
        <f t="shared" ca="1" si="28"/>
        <v>0.93134777725551743</v>
      </c>
      <c r="I79">
        <f t="shared" ca="1" si="29"/>
        <v>0.52926680267421267</v>
      </c>
      <c r="L79" t="str">
        <f t="shared" ca="1" si="22"/>
        <v>지정 장비</v>
      </c>
      <c r="M79" t="str">
        <f t="shared" ca="1" si="23"/>
        <v>Equip0302</v>
      </c>
      <c r="N79">
        <f t="shared" ca="1" si="24"/>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DI</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
IF($L79="안 지정 캐릭터 영웅등급",
  IF(AND(OR($B79=7,$B79=8),$L79=OFFSET($L79,-1,0)),OFFSET(P79,-1,0),
    VLOOKUP($L79,$AM:$AZ,MATCH($AY$1,$AM$1:$AZ$1,0),0)+INT($H79*(VLOOKUP($L79,$AM:$AZ,MATCH($AZ$1,$AM$1:$AZ$1,0),0)-VLOOKUP($L79,$AM:$AZ,MATCH($AY$1,$AM$1:$AZ$1,0),0)))),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
    ROUNDDOWN(VLOOKUP($M79,[1]EquipTable!$1:$1048576,MATCH("표준 GO pr Min",[1]EquipTable!$1:$1,0),0)+INT($I79*(VLOOKUP($M79,[1]EquipTable!$1:$1048576,MATCH("표준 GO pr Max",[1]EquipTable!$1:$1,0),0)-VLOOKUP($M79,[1]EquipTable!$1:$1048576,MATCH("표준 GO pr Min",[1]EquipTable!$1:$1,0),0))),-2)),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
IF($L79="안 지정 캐릭터 영웅등급",
  IF(AND(OR($B79=7,$B79=8),$L79=OFFSET($L79,-1,0)),OFFSET(Q79,-1,0),
    VLOOKUP($L79,$AM:$AZ,MATCH($AW$1,$AM$1:$AZ$1,0),0)+INT($I79*(VLOOKUP($L79,$AM:$AZ,MATCH($AX$1,$AM$1:$AZ$1,0),0)-VLOOKUP($L79,$AM:$AZ,MATCH($AW$1,$AM$1:$AZ$1,0),0)))),
IF($L79="지정 캐릭터 PP",
  IF(AND(OR($B79=7,$B79=8),$L79=OFFSET($L79,-1,0)),OFFSET(Q79,-1,0),
    INT($N79*(VLOOKUP($L79,$AM:$AZ,MATCH($AX$1,$AM$1:$AZ$1,0),0)+$I79*(VLOOKUP($L79,$AM:$AZ,MATCH($AY$1,$AM$1:$AZ$1,0),0)-VLOOKUP($L79,$AM:$AZ,MATCH($AX$1,$AM$1:$AZ$1,0),0))))),
IF(OR($L79="안 지정 캐릭터 PP 일반등급",$L79="안 지정 캐릭터 PP 영웅등급"),
  IF(AND(OR($B79=7,$B79=8),$L79=OFFSET($L79,-1,0)),OFFSET(Q79,-1,0),
    $N79*VLOOKUP($L79,$AM:$AZ,MATCH($AW$1,$AM$1:$AZ$1,0),0)),
"그외없음")))))))</f>
        <v>19</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93</v>
      </c>
      <c r="U79" t="s">
        <v>228</v>
      </c>
      <c r="V79">
        <v>1</v>
      </c>
      <c r="W79" t="s">
        <v>145</v>
      </c>
      <c r="Y79">
        <v>39700</v>
      </c>
      <c r="Z79" t="str">
        <f t="shared" ca="1" si="25"/>
        <v>fe</v>
      </c>
      <c r="AA79" t="s">
        <v>93</v>
      </c>
      <c r="AB79" t="s">
        <v>228</v>
      </c>
      <c r="AC79">
        <v>1</v>
      </c>
      <c r="AD79" t="s">
        <v>145</v>
      </c>
      <c r="AF79">
        <v>39700</v>
      </c>
      <c r="AG79" t="str">
        <f t="shared" si="26"/>
        <v/>
      </c>
      <c r="AH79" t="str">
        <f ca="1">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미스틱 해머</v>
      </c>
      <c r="AI79">
        <v>1</v>
      </c>
      <c r="AJ7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v>
      </c>
      <c r="AK79" t="str">
        <f t="shared" ca="1" si="27"/>
        <v>{"dy":12,"sl":0,"tp":"fe","vl":"Equip4202","cn":1,"pt":"GO","pr":39700}</v>
      </c>
      <c r="BJ79">
        <f ca="1">IF(VLOOKUP($BM79,[1]EquipTable!$1:$1048576,MATCH("업데이트순번",[1]EquipTable!$1:$1,0),0)&lt;=$BK$1,1,0)
*IF(MID(BM79,7,1)="4",0.1,1)</f>
        <v>0</v>
      </c>
      <c r="BK79">
        <f t="shared" ca="1" si="32"/>
        <v>0</v>
      </c>
      <c r="BL79">
        <f t="shared" ca="1" si="33"/>
        <v>0.6666666666666663</v>
      </c>
      <c r="BM79" t="str">
        <f ca="1">OFFSET([1]EquipTable!$A$1,ROW()-1,0)</f>
        <v>Equip5404</v>
      </c>
    </row>
    <row r="80" spans="1:65">
      <c r="A80">
        <v>12</v>
      </c>
      <c r="B80">
        <v>1</v>
      </c>
      <c r="C80">
        <f t="shared" si="21"/>
        <v>0</v>
      </c>
      <c r="D80">
        <f t="shared" ca="1" si="28"/>
        <v>0.73183864615392102</v>
      </c>
      <c r="E80">
        <f t="shared" ca="1" si="28"/>
        <v>0.47205373933162875</v>
      </c>
      <c r="F80">
        <f t="shared" ca="1" si="28"/>
        <v>0.33562798297179797</v>
      </c>
      <c r="G80">
        <f t="shared" ca="1" si="28"/>
        <v>3.4704011458196016E-2</v>
      </c>
      <c r="H80">
        <f t="shared" ca="1" si="28"/>
        <v>0.32294210586669025</v>
      </c>
      <c r="I80">
        <f t="shared" ca="1" si="29"/>
        <v>0.6349863548296989</v>
      </c>
      <c r="L80" t="str">
        <f t="shared" ca="1" si="22"/>
        <v>지정 장비</v>
      </c>
      <c r="M80" t="str">
        <f t="shared" ca="1" si="23"/>
        <v>Equip4101</v>
      </c>
      <c r="N80">
        <f t="shared" ca="1" si="24"/>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
IF($L80="안 지정 캐릭터 영웅등급",
  IF(AND(OR($B80=7,$B80=8),$L80=OFFSET($L80,-1,0)),OFFSET(P80,-1,0),
    VLOOKUP($L80,$AM:$AZ,MATCH($AY$1,$AM$1:$AZ$1,0),0)+INT($H80*(VLOOKUP($L80,$AM:$AZ,MATCH($AZ$1,$AM$1:$AZ$1,0),0)-VLOOKUP($L80,$AM:$AZ,MATCH($AY$1,$AM$1:$AZ$1,0),0)))),
IF($L80="지정 캐릭터 PP",
  IF(AND(OR($B80=7,$B80=8),$L80=OFFSET($L80,-1,0)),OFFSET(P80,-1,0),
    INT($N80*VLOOKUP($L80,$AM:$AZ,MATCH($AW$1,$AM$1:$AZ$1,0),0))),
"그외없음")))))))</f>
        <v>삭제</v>
      </c>
      <c r="Q80">
        <f ca="1">IF($L80="삭제","삭제",
IF($L80="지정 장비",
  IF($O80="DI",
    VLOOKUP($M80,[1]EquipTable!$1:$1048576,MATCH("표준 DI pr Min",[1]EquipTable!$1:$1,0),0)+INT($I80*(VLOOKUP($M80,[1]EquipTable!$1:$1048576,MATCH("표준 DI pr Max",[1]EquipTable!$1:$1,0),0)-VLOOKUP($M80,[1]EquipTable!$1:$1048576,MATCH("표준 DI pr Min",[1]EquipTable!$1:$1,0),0))),
    ROUNDDOWN(VLOOKUP($M80,[1]EquipTable!$1:$1048576,MATCH("표준 GO pr Min",[1]EquipTable!$1:$1,0),0)+INT($I80*(VLOOKUP($M80,[1]EquipTable!$1:$1048576,MATCH("표준 GO pr Max",[1]EquipTable!$1:$1,0),0)-VLOOKUP($M80,[1]EquipTable!$1:$1048576,MATCH("표준 GO pr Min",[1]EquipTable!$1:$1,0),0))),-2)),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
IF($L80="안 지정 캐릭터 영웅등급",
  IF(AND(OR($B80=7,$B80=8),$L80=OFFSET($L80,-1,0)),OFFSET(Q80,-1,0),
    VLOOKUP($L80,$AM:$AZ,MATCH($AW$1,$AM$1:$AZ$1,0),0)+INT($I80*(VLOOKUP($L80,$AM:$AZ,MATCH($AX$1,$AM$1:$AZ$1,0),0)-VLOOKUP($L80,$AM:$AZ,MATCH($AW$1,$AM$1:$AZ$1,0),0)))),
IF($L80="지정 캐릭터 PP",
  IF(AND(OR($B80=7,$B80=8),$L80=OFFSET($L80,-1,0)),OFFSET(Q80,-1,0),
    INT($N80*(VLOOKUP($L80,$AM:$AZ,MATCH($AX$1,$AM$1:$AZ$1,0),0)+$I80*(VLOOKUP($L80,$AM:$AZ,MATCH($AY$1,$AM$1:$AZ$1,0),0)-VLOOKUP($L80,$AM:$AZ,MATCH($AX$1,$AM$1:$AZ$1,0),0))))),
IF(OR($L80="안 지정 캐릭터 PP 일반등급",$L80="안 지정 캐릭터 PP 영웅등급"),
  IF(AND(OR($B80=7,$B80=8),$L80=OFFSET($L80,-1,0)),OFFSET(Q80,-1,0),
    $N80*VLOOKUP($L80,$AM:$AZ,MATCH($AW$1,$AM$1:$AZ$1,0),0)),
"그외없음")))))))</f>
        <v>13500</v>
      </c>
      <c r="R80" t="str">
        <f ca="1">IF(OR(ISNUMBER(M80),M80="삭제"),"",
IF(LEFT(M80,5)="Equip",
  IF($BK$1&lt;VLOOKUP(M80,[1]EquipTable!$1:$1048576,MATCH("업데이트순번",[1]EquipTable!$1:$1,0),0),"업데이트순번이상",""),
IF(LEFT(M80,5)="Actor",
  IF($BP$1&lt;VLOOKUP(M80,[2]ActorTable!$1:$1048576,MATCH("업데이트순번",[2]ActorTable!$1:$1,0),0),"업데이트순번이상",""),
"그외없음")))</f>
        <v/>
      </c>
      <c r="S80">
        <f t="shared" ca="1" si="30"/>
        <v>0</v>
      </c>
      <c r="T80" t="s">
        <v>93</v>
      </c>
      <c r="U80" t="s">
        <v>130</v>
      </c>
      <c r="V80">
        <v>1</v>
      </c>
      <c r="W80" t="s">
        <v>145</v>
      </c>
      <c r="Y80">
        <v>12700</v>
      </c>
      <c r="Z80" t="str">
        <f t="shared" ca="1" si="25"/>
        <v>fe</v>
      </c>
      <c r="AA80" t="s">
        <v>93</v>
      </c>
      <c r="AB80" t="s">
        <v>130</v>
      </c>
      <c r="AC80">
        <v>1</v>
      </c>
      <c r="AD80" t="s">
        <v>145</v>
      </c>
      <c r="AF80">
        <v>12700</v>
      </c>
      <c r="AG80" t="str">
        <f t="shared" si="26"/>
        <v/>
      </c>
      <c r="AH80" t="str">
        <f ca="1">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그림자 단검</v>
      </c>
      <c r="AI80">
        <v>1</v>
      </c>
      <c r="AJ8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v>
      </c>
      <c r="AK80" t="str">
        <f t="shared" ca="1" si="27"/>
        <v>{"dy":12,"sl":1,"tp":"fe","vl":"Equip1102","cn":1,"pt":"GO","pr":12700}</v>
      </c>
      <c r="BJ80">
        <f ca="1">IF(VLOOKUP($BM80,[1]EquipTable!$1:$1048576,MATCH("업데이트순번",[1]EquipTable!$1:$1,0),0)&lt;=$BK$1,1,0)
*IF(MID(BM80,7,1)="4",0.1,1)</f>
        <v>0</v>
      </c>
      <c r="BK80">
        <f t="shared" ca="1" si="32"/>
        <v>0</v>
      </c>
      <c r="BL80">
        <f t="shared" ca="1" si="33"/>
        <v>0.6666666666666663</v>
      </c>
      <c r="BM80" t="str">
        <f ca="1">OFFSET([1]EquipTable!$A$1,ROW()-1,0)</f>
        <v>Equip5405</v>
      </c>
    </row>
    <row r="81" spans="1:65">
      <c r="A81">
        <v>12</v>
      </c>
      <c r="B81">
        <v>2</v>
      </c>
      <c r="C81">
        <f t="shared" si="21"/>
        <v>0</v>
      </c>
      <c r="D81">
        <f t="shared" ca="1" si="28"/>
        <v>1.2777580315584847E-2</v>
      </c>
      <c r="E81">
        <f t="shared" ca="1" si="28"/>
        <v>0.49616550160781381</v>
      </c>
      <c r="F81">
        <f t="shared" ca="1" si="28"/>
        <v>0.82596111079831047</v>
      </c>
      <c r="G81">
        <f t="shared" ca="1" si="28"/>
        <v>0.29820322285377476</v>
      </c>
      <c r="H81">
        <f t="shared" ca="1" si="28"/>
        <v>0.28657417365589211</v>
      </c>
      <c r="I81">
        <f t="shared" ca="1" si="29"/>
        <v>0.25348414873638059</v>
      </c>
      <c r="L81" t="str">
        <f t="shared" ca="1" si="22"/>
        <v>안 지정 캐릭터 PP 영웅등급</v>
      </c>
      <c r="M81">
        <f t="shared" ca="1" si="23"/>
        <v>49616</v>
      </c>
      <c r="N81">
        <f t="shared" ca="1" si="24"/>
        <v>19</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
IF($L81="안 지정 캐릭터 영웅등급",
  IF(AND(OR($B81=7,$B81=8),$L81=OFFSET($L81,-1,0)),OFFSET(P81,-1,0),
    VLOOKUP($L81,$AM:$AZ,MATCH($AY$1,$AM$1:$AZ$1,0),0)+INT($H81*(VLOOKUP($L81,$AM:$AZ,MATCH($AZ$1,$AM$1:$AZ$1,0),0)-VLOOKUP($L81,$AM:$AZ,MATCH($AY$1,$AM$1:$AZ$1,0),0)))),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
    ROUNDDOWN(VLOOKUP($M81,[1]EquipTable!$1:$1048576,MATCH("표준 GO pr Min",[1]EquipTable!$1:$1,0),0)+INT($I81*(VLOOKUP($M81,[1]EquipTable!$1:$1048576,MATCH("표준 GO pr Max",[1]EquipTable!$1:$1,0),0)-VLOOKUP($M81,[1]EquipTable!$1:$1048576,MATCH("표준 GO pr Min",[1]EquipTable!$1:$1,0),0))),-2)),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
IF($L81="안 지정 캐릭터 영웅등급",
  IF(AND(OR($B81=7,$B81=8),$L81=OFFSET($L81,-1,0)),OFFSET(Q81,-1,0),
    VLOOKUP($L81,$AM:$AZ,MATCH($AW$1,$AM$1:$AZ$1,0),0)+INT($I81*(VLOOKUP($L81,$AM:$AZ,MATCH($AX$1,$AM$1:$AZ$1,0),0)-VLOOKUP($L81,$AM:$AZ,MATCH($AW$1,$AM$1:$AZ$1,0),0)))),
IF($L81="지정 캐릭터 PP",
  IF(AND(OR($B81=7,$B81=8),$L81=OFFSET($L81,-1,0)),OFFSET(Q81,-1,0),
    INT($N81*(VLOOKUP($L81,$AM:$AZ,MATCH($AX$1,$AM$1:$AZ$1,0),0)+$I81*(VLOOKUP($L81,$AM:$AZ,MATCH($AY$1,$AM$1:$AZ$1,0),0)-VLOOKUP($L81,$AM:$AZ,MATCH($AX$1,$AM$1:$AZ$1,0),0))))),
IF(OR($L81="안 지정 캐릭터 PP 일반등급",$L81="안 지정 캐릭터 PP 영웅등급"),
  IF(AND(OR($B81=7,$B81=8),$L81=OFFSET($L81,-1,0)),OFFSET(Q81,-1,0),
    $N81*VLOOKUP($L81,$AM:$AZ,MATCH($AW$1,$AM$1:$AZ$1,0),0)),
"그외없음")))))))</f>
        <v>1900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102</v>
      </c>
      <c r="U81">
        <v>57071</v>
      </c>
      <c r="V81">
        <v>20</v>
      </c>
      <c r="W81" t="s">
        <v>145</v>
      </c>
      <c r="Y81">
        <v>2000</v>
      </c>
      <c r="Z81" t="str">
        <f t="shared" ca="1" si="25"/>
        <v>uph</v>
      </c>
      <c r="AA81" t="s">
        <v>102</v>
      </c>
      <c r="AB81">
        <v>57071</v>
      </c>
      <c r="AC81">
        <v>20</v>
      </c>
      <c r="AD81" t="s">
        <v>145</v>
      </c>
      <c r="AF81">
        <v>2000</v>
      </c>
      <c r="AG81" t="str">
        <f t="shared" si="26"/>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v>
      </c>
      <c r="AK81" t="str">
        <f t="shared" ca="1" si="27"/>
        <v>{"dy":12,"sl":2,"tp":"uph","vl":"57071","cn":20,"pt":"GO","pr":2000}</v>
      </c>
      <c r="BJ81">
        <f ca="1">IF(VLOOKUP($BM81,[1]EquipTable!$1:$1048576,MATCH("업데이트순번",[1]EquipTable!$1:$1,0),0)&lt;=$BK$1,1,0)
*IF(MID(BM81,7,1)="4",0.1,1)</f>
        <v>0</v>
      </c>
      <c r="BK81">
        <f t="shared" ca="1" si="32"/>
        <v>0</v>
      </c>
      <c r="BL81">
        <f t="shared" ca="1" si="33"/>
        <v>0.6666666666666663</v>
      </c>
      <c r="BM81" t="str">
        <f ca="1">OFFSET([1]EquipTable!$A$1,ROW()-1,0)</f>
        <v>후보</v>
      </c>
    </row>
    <row r="82" spans="1:65">
      <c r="A82">
        <v>12</v>
      </c>
      <c r="B82">
        <v>3</v>
      </c>
      <c r="C82">
        <f t="shared" si="21"/>
        <v>0</v>
      </c>
      <c r="D82">
        <f t="shared" ca="1" si="28"/>
        <v>2.8408316372595555E-2</v>
      </c>
      <c r="E82">
        <f t="shared" ca="1" si="28"/>
        <v>0.17664331909397613</v>
      </c>
      <c r="F82">
        <f t="shared" ca="1" si="28"/>
        <v>0.96998699743621664</v>
      </c>
      <c r="G82">
        <f t="shared" ca="1" si="28"/>
        <v>0.86058752891169876</v>
      </c>
      <c r="H82">
        <f t="shared" ca="1" si="28"/>
        <v>0.13204951044987101</v>
      </c>
      <c r="I82">
        <f t="shared" ca="1" si="29"/>
        <v>0.17652830176096457</v>
      </c>
      <c r="L82" t="str">
        <f t="shared" ca="1" si="22"/>
        <v>안 지정 캐릭터 PP 영웅등급</v>
      </c>
      <c r="M82">
        <f t="shared" ca="1" si="23"/>
        <v>17664</v>
      </c>
      <c r="N82">
        <f t="shared" ca="1" si="24"/>
        <v>16</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
IF($L82="안 지정 캐릭터 영웅등급",
  IF(AND(OR($B82=7,$B82=8),$L82=OFFSET($L82,-1,0)),OFFSET(P82,-1,0),
    VLOOKUP($L82,$AM:$AZ,MATCH($AY$1,$AM$1:$AZ$1,0),0)+INT($H82*(VLOOKUP($L82,$AM:$AZ,MATCH($AZ$1,$AM$1:$AZ$1,0),0)-VLOOKUP($L82,$AM:$AZ,MATCH($AY$1,$AM$1:$AZ$1,0),0)))),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
    ROUNDDOWN(VLOOKUP($M82,[1]EquipTable!$1:$1048576,MATCH("표준 GO pr Min",[1]EquipTable!$1:$1,0),0)+INT($I82*(VLOOKUP($M82,[1]EquipTable!$1:$1048576,MATCH("표준 GO pr Max",[1]EquipTable!$1:$1,0),0)-VLOOKUP($M82,[1]EquipTable!$1:$1048576,MATCH("표준 GO pr Min",[1]EquipTable!$1:$1,0),0))),-2)),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
IF($L82="안 지정 캐릭터 영웅등급",
  IF(AND(OR($B82=7,$B82=8),$L82=OFFSET($L82,-1,0)),OFFSET(Q82,-1,0),
    VLOOKUP($L82,$AM:$AZ,MATCH($AW$1,$AM$1:$AZ$1,0),0)+INT($I82*(VLOOKUP($L82,$AM:$AZ,MATCH($AX$1,$AM$1:$AZ$1,0),0)-VLOOKUP($L82,$AM:$AZ,MATCH($AW$1,$AM$1:$AZ$1,0),0)))),
IF($L82="지정 캐릭터 PP",
  IF(AND(OR($B82=7,$B82=8),$L82=OFFSET($L82,-1,0)),OFFSET(Q82,-1,0),
    INT($N82*(VLOOKUP($L82,$AM:$AZ,MATCH($AX$1,$AM$1:$AZ$1,0),0)+$I82*(VLOOKUP($L82,$AM:$AZ,MATCH($AY$1,$AM$1:$AZ$1,0),0)-VLOOKUP($L82,$AM:$AZ,MATCH($AX$1,$AM$1:$AZ$1,0),0))))),
IF(OR($L82="안 지정 캐릭터 PP 일반등급",$L82="안 지정 캐릭터 PP 영웅등급"),
  IF(AND(OR($B82=7,$B82=8),$L82=OFFSET($L82,-1,0)),OFFSET(Q82,-1,0),
    $N82*VLOOKUP($L82,$AM:$AZ,MATCH($AW$1,$AM$1:$AZ$1,0),0)),
"그외없음")))))))</f>
        <v>1600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102</v>
      </c>
      <c r="U82">
        <v>80756</v>
      </c>
      <c r="V82">
        <v>23</v>
      </c>
      <c r="W82" t="s">
        <v>145</v>
      </c>
      <c r="Y82">
        <v>2300</v>
      </c>
      <c r="Z82" t="str">
        <f t="shared" ca="1" si="25"/>
        <v>uph</v>
      </c>
      <c r="AA82" t="s">
        <v>102</v>
      </c>
      <c r="AB82">
        <v>80756</v>
      </c>
      <c r="AC82">
        <v>23</v>
      </c>
      <c r="AD82" t="s">
        <v>145</v>
      </c>
      <c r="AF82">
        <v>2300</v>
      </c>
      <c r="AG82" t="str">
        <f t="shared" si="26"/>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v>
      </c>
      <c r="AK82" t="str">
        <f t="shared" ca="1" si="27"/>
        <v>{"dy":12,"sl":3,"tp":"uph","vl":"80756","cn":23,"pt":"GO","pr":2300}</v>
      </c>
      <c r="BJ82">
        <f ca="1">IF(VLOOKUP($BM82,[1]EquipTable!$1:$1048576,MATCH("업데이트순번",[1]EquipTable!$1:$1,0),0)&lt;=$BK$1,1,0)
*IF(MID(BM82,7,1)="4",0.1,1)</f>
        <v>0</v>
      </c>
      <c r="BK82">
        <f t="shared" ca="1" si="32"/>
        <v>0</v>
      </c>
      <c r="BL82">
        <f t="shared" ca="1" si="33"/>
        <v>0.6666666666666663</v>
      </c>
      <c r="BM82" t="str">
        <f ca="1">OFFSET([1]EquipTable!$A$1,ROW()-1,0)</f>
        <v>후보</v>
      </c>
    </row>
    <row r="83" spans="1:65">
      <c r="A83">
        <v>12</v>
      </c>
      <c r="B83">
        <v>4</v>
      </c>
      <c r="C83">
        <f t="shared" si="21"/>
        <v>0</v>
      </c>
      <c r="D83">
        <f t="shared" ca="1" si="28"/>
        <v>0.3910860405587494</v>
      </c>
      <c r="E83">
        <f t="shared" ca="1" si="28"/>
        <v>0.47915343176337377</v>
      </c>
      <c r="F83">
        <f t="shared" ca="1" si="28"/>
        <v>0.17516074735984155</v>
      </c>
      <c r="G83">
        <f t="shared" ca="1" si="28"/>
        <v>0.13348219876670875</v>
      </c>
      <c r="H83">
        <f t="shared" ca="1" si="28"/>
        <v>0.82971433718270404</v>
      </c>
      <c r="I83">
        <f t="shared" ca="1" si="29"/>
        <v>0.13194904326468104</v>
      </c>
      <c r="L83" t="str">
        <f t="shared" ca="1" si="22"/>
        <v>안 지정 캐릭터 PP 일반등급</v>
      </c>
      <c r="M83">
        <f t="shared" ca="1" si="23"/>
        <v>47915</v>
      </c>
      <c r="N83">
        <f t="shared" ca="1" si="24"/>
        <v>19</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
IF($L83="안 지정 캐릭터 영웅등급",
  IF(AND(OR($B83=7,$B83=8),$L83=OFFSET($L83,-1,0)),OFFSET(P83,-1,0),
    VLOOKUP($L83,$AM:$AZ,MATCH($AY$1,$AM$1:$AZ$1,0),0)+INT($H83*(VLOOKUP($L83,$AM:$AZ,MATCH($AZ$1,$AM$1:$AZ$1,0),0)-VLOOKUP($L83,$AM:$AZ,MATCH($AY$1,$AM$1:$AZ$1,0),0)))),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
    ROUNDDOWN(VLOOKUP($M83,[1]EquipTable!$1:$1048576,MATCH("표준 GO pr Min",[1]EquipTable!$1:$1,0),0)+INT($I83*(VLOOKUP($M83,[1]EquipTable!$1:$1048576,MATCH("표준 GO pr Max",[1]EquipTable!$1:$1,0),0)-VLOOKUP($M83,[1]EquipTable!$1:$1048576,MATCH("표준 GO pr Min",[1]EquipTable!$1:$1,0),0))),-2)),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
IF($L83="안 지정 캐릭터 영웅등급",
  IF(AND(OR($B83=7,$B83=8),$L83=OFFSET($L83,-1,0)),OFFSET(Q83,-1,0),
    VLOOKUP($L83,$AM:$AZ,MATCH($AW$1,$AM$1:$AZ$1,0),0)+INT($I83*(VLOOKUP($L83,$AM:$AZ,MATCH($AX$1,$AM$1:$AZ$1,0),0)-VLOOKUP($L83,$AM:$AZ,MATCH($AW$1,$AM$1:$AZ$1,0),0)))),
IF($L83="지정 캐릭터 PP",
  IF(AND(OR($B83=7,$B83=8),$L83=OFFSET($L83,-1,0)),OFFSET(Q83,-1,0),
    INT($N83*(VLOOKUP($L83,$AM:$AZ,MATCH($AX$1,$AM$1:$AZ$1,0),0)+$I83*(VLOOKUP($L83,$AM:$AZ,MATCH($AY$1,$AM$1:$AZ$1,0),0)-VLOOKUP($L83,$AM:$AZ,MATCH($AX$1,$AM$1:$AZ$1,0),0))))),
IF(OR($L83="안 지정 캐릭터 PP 일반등급",$L83="안 지정 캐릭터 PP 영웅등급"),
  IF(AND(OR($B83=7,$B83=8),$L83=OFFSET($L83,-1,0)),OFFSET(Q83,-1,0),
    $N83*VLOOKUP($L83,$AM:$AZ,MATCH($AW$1,$AM$1:$AZ$1,0),0)),
"그외없음")))))))</f>
        <v>1900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103</v>
      </c>
      <c r="U83">
        <v>50820</v>
      </c>
      <c r="V83">
        <v>20</v>
      </c>
      <c r="W83" t="s">
        <v>145</v>
      </c>
      <c r="Y83">
        <v>2000</v>
      </c>
      <c r="Z83" t="str">
        <f t="shared" ca="1" si="25"/>
        <v>upn</v>
      </c>
      <c r="AA83" t="s">
        <v>103</v>
      </c>
      <c r="AB83">
        <v>50820</v>
      </c>
      <c r="AC83">
        <v>20</v>
      </c>
      <c r="AD83" t="s">
        <v>145</v>
      </c>
      <c r="AF83">
        <v>2000</v>
      </c>
      <c r="AG83" t="str">
        <f t="shared" si="26"/>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v>
      </c>
      <c r="AK83" t="str">
        <f t="shared" ca="1" si="27"/>
        <v>{"dy":12,"sl":4,"tp":"upn","vl":"50820","cn":20,"pt":"GO","pr":2000}</v>
      </c>
      <c r="BJ83">
        <f ca="1">IF(VLOOKUP($BM83,[1]EquipTable!$1:$1048576,MATCH("업데이트순번",[1]EquipTable!$1:$1,0),0)&lt;=$BK$1,1,0)
*IF(MID(BM83,7,1)="4",0.1,1)</f>
        <v>0</v>
      </c>
      <c r="BK83">
        <f t="shared" ca="1" si="32"/>
        <v>0</v>
      </c>
      <c r="BL83">
        <f t="shared" ca="1" si="33"/>
        <v>0.6666666666666663</v>
      </c>
      <c r="BM83" t="str">
        <f ca="1">OFFSET([1]EquipTable!$A$1,ROW()-1,0)</f>
        <v>후보</v>
      </c>
    </row>
    <row r="84" spans="1:65">
      <c r="A84">
        <v>12</v>
      </c>
      <c r="B84">
        <v>5</v>
      </c>
      <c r="C84">
        <f t="shared" si="21"/>
        <v>0</v>
      </c>
      <c r="D84">
        <f t="shared" ca="1" si="28"/>
        <v>0.73084476572994894</v>
      </c>
      <c r="E84">
        <f t="shared" ca="1" si="28"/>
        <v>0.9837073922163232</v>
      </c>
      <c r="F84">
        <f t="shared" ca="1" si="28"/>
        <v>0.18545032652589044</v>
      </c>
      <c r="G84">
        <f t="shared" ca="1" si="28"/>
        <v>0.2980500126727389</v>
      </c>
      <c r="H84">
        <f t="shared" ca="1" si="28"/>
        <v>0.7781711583098887</v>
      </c>
      <c r="I84">
        <f t="shared" ca="1" si="29"/>
        <v>0.38892619844177867</v>
      </c>
      <c r="L84" t="str">
        <f t="shared" ca="1" si="22"/>
        <v>삭제</v>
      </c>
      <c r="M84" t="str">
        <f t="shared" ca="1" si="23"/>
        <v>삭제</v>
      </c>
      <c r="N84" t="str">
        <f t="shared" ca="1" si="24"/>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
IF($L84="안 지정 캐릭터 영웅등급",
  IF(AND(OR($B84=7,$B84=8),$L84=OFFSET($L84,-1,0)),OFFSET(P84,-1,0),
    VLOOKUP($L84,$AM:$AZ,MATCH($AY$1,$AM$1:$AZ$1,0),0)+INT($H84*(VLOOKUP($L84,$AM:$AZ,MATCH($AZ$1,$AM$1:$AZ$1,0),0)-VLOOKUP($L84,$AM:$AZ,MATCH($AY$1,$AM$1:$AZ$1,0),0)))),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
    ROUNDDOWN(VLOOKUP($M84,[1]EquipTable!$1:$1048576,MATCH("표준 GO pr Min",[1]EquipTable!$1:$1,0),0)+INT($I84*(VLOOKUP($M84,[1]EquipTable!$1:$1048576,MATCH("표준 GO pr Max",[1]EquipTable!$1:$1,0),0)-VLOOKUP($M84,[1]EquipTable!$1:$1048576,MATCH("표준 GO pr Min",[1]EquipTable!$1:$1,0),0))),-2)),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
IF($L84="안 지정 캐릭터 영웅등급",
  IF(AND(OR($B84=7,$B84=8),$L84=OFFSET($L84,-1,0)),OFFSET(Q84,-1,0),
    VLOOKUP($L84,$AM:$AZ,MATCH($AW$1,$AM$1:$AZ$1,0),0)+INT($I84*(VLOOKUP($L84,$AM:$AZ,MATCH($AX$1,$AM$1:$AZ$1,0),0)-VLOOKUP($L84,$AM:$AZ,MATCH($AW$1,$AM$1:$AZ$1,0),0)))),
IF($L84="지정 캐릭터 PP",
  IF(AND(OR($B84=7,$B84=8),$L84=OFFSET($L84,-1,0)),OFFSET(Q84,-1,0),
    INT($N84*(VLOOKUP($L84,$AM:$AZ,MATCH($AX$1,$AM$1:$AZ$1,0),0)+$I84*(VLOOKUP($L84,$AM:$AZ,MATCH($AY$1,$AM$1:$AZ$1,0),0)-VLOOKUP($L84,$AM:$AZ,MATCH($AX$1,$AM$1:$AZ$1,0),0))))),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5"/>
        <v/>
      </c>
      <c r="AG84" t="str">
        <f t="shared" si="26"/>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v>
      </c>
      <c r="AK84" t="str">
        <f t="shared" ca="1" si="27"/>
        <v>{"dy":12,"sl":5}</v>
      </c>
      <c r="BJ84">
        <f ca="1">IF(VLOOKUP($BM84,[1]EquipTable!$1:$1048576,MATCH("업데이트순번",[1]EquipTable!$1:$1,0),0)&lt;=$BK$1,1,0)
*IF(MID(BM84,7,1)="4",0.1,1)</f>
        <v>0</v>
      </c>
      <c r="BK84">
        <f t="shared" ca="1" si="32"/>
        <v>0</v>
      </c>
      <c r="BL84">
        <f t="shared" ca="1" si="33"/>
        <v>0.6666666666666663</v>
      </c>
      <c r="BM84" t="str">
        <f ca="1">OFFSET([1]EquipTable!$A$1,ROW()-1,0)</f>
        <v>후보</v>
      </c>
    </row>
    <row r="85" spans="1:65">
      <c r="A85">
        <v>12</v>
      </c>
      <c r="B85">
        <v>6</v>
      </c>
      <c r="C85">
        <f t="shared" si="21"/>
        <v>0</v>
      </c>
      <c r="D85">
        <f t="shared" ca="1" si="28"/>
        <v>0.14974407780833343</v>
      </c>
      <c r="E85">
        <f t="shared" ca="1" si="28"/>
        <v>0.54634295392342114</v>
      </c>
      <c r="F85">
        <f t="shared" ca="1" si="28"/>
        <v>0.13287649819703784</v>
      </c>
      <c r="G85">
        <f t="shared" ca="1" si="28"/>
        <v>0.51571522303279815</v>
      </c>
      <c r="H85">
        <f t="shared" ca="1" si="28"/>
        <v>0.9426947907858737</v>
      </c>
      <c r="I85">
        <f t="shared" ca="1" si="29"/>
        <v>0.48534139004557009</v>
      </c>
      <c r="L85" t="str">
        <f t="shared" ca="1" si="22"/>
        <v>삭제</v>
      </c>
      <c r="M85" t="str">
        <f t="shared" ca="1" si="23"/>
        <v>삭제</v>
      </c>
      <c r="N85" t="str">
        <f t="shared" ca="1" si="24"/>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
IF($L85="안 지정 캐릭터 영웅등급",
  IF(AND(OR($B85=7,$B85=8),$L85=OFFSET($L85,-1,0)),OFFSET(P85,-1,0),
    VLOOKUP($L85,$AM:$AZ,MATCH($AY$1,$AM$1:$AZ$1,0),0)+INT($H85*(VLOOKUP($L85,$AM:$AZ,MATCH($AZ$1,$AM$1:$AZ$1,0),0)-VLOOKUP($L85,$AM:$AZ,MATCH($AY$1,$AM$1:$AZ$1,0),0)))),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
    ROUNDDOWN(VLOOKUP($M85,[1]EquipTable!$1:$1048576,MATCH("표준 GO pr Min",[1]EquipTable!$1:$1,0),0)+INT($I85*(VLOOKUP($M85,[1]EquipTable!$1:$1048576,MATCH("표준 GO pr Max",[1]EquipTable!$1:$1,0),0)-VLOOKUP($M85,[1]EquipTable!$1:$1048576,MATCH("표준 GO pr Min",[1]EquipTable!$1:$1,0),0))),-2)),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
IF($L85="안 지정 캐릭터 영웅등급",
  IF(AND(OR($B85=7,$B85=8),$L85=OFFSET($L85,-1,0)),OFFSET(Q85,-1,0),
    VLOOKUP($L85,$AM:$AZ,MATCH($AW$1,$AM$1:$AZ$1,0),0)+INT($I85*(VLOOKUP($L85,$AM:$AZ,MATCH($AX$1,$AM$1:$AZ$1,0),0)-VLOOKUP($L85,$AM:$AZ,MATCH($AW$1,$AM$1:$AZ$1,0),0)))),
IF($L85="지정 캐릭터 PP",
  IF(AND(OR($B85=7,$B85=8),$L85=OFFSET($L85,-1,0)),OFFSET(Q85,-1,0),
    INT($N85*(VLOOKUP($L85,$AM:$AZ,MATCH($AX$1,$AM$1:$AZ$1,0),0)+$I85*(VLOOKUP($L85,$AM:$AZ,MATCH($AY$1,$AM$1:$AZ$1,0),0)-VLOOKUP($L85,$AM:$AZ,MATCH($AX$1,$AM$1:$AZ$1,0),0))))),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5"/>
        <v/>
      </c>
      <c r="AG85" t="str">
        <f t="shared" si="26"/>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v>
      </c>
      <c r="AK85" t="str">
        <f t="shared" ca="1" si="27"/>
        <v>{"dy":12,"sl":6}</v>
      </c>
      <c r="BJ85">
        <f ca="1">IF(VLOOKUP($BM85,[1]EquipTable!$1:$1048576,MATCH("업데이트순번",[1]EquipTable!$1:$1,0),0)&lt;=$BK$1,1,0)
*IF(MID(BM85,7,1)="4",0.1,1)</f>
        <v>0</v>
      </c>
      <c r="BK85">
        <f t="shared" ca="1" si="32"/>
        <v>0</v>
      </c>
      <c r="BL85">
        <f t="shared" ca="1" si="33"/>
        <v>0.6666666666666663</v>
      </c>
      <c r="BM85" t="str">
        <f ca="1">OFFSET([1]EquipTable!$A$1,ROW()-1,0)</f>
        <v>후보</v>
      </c>
    </row>
    <row r="86" spans="1:65">
      <c r="A86">
        <v>13</v>
      </c>
      <c r="B86">
        <v>0</v>
      </c>
      <c r="C86">
        <f t="shared" si="21"/>
        <v>0</v>
      </c>
      <c r="D86">
        <f t="shared" ca="1" si="28"/>
        <v>0.39217879605500494</v>
      </c>
      <c r="E86">
        <f t="shared" ca="1" si="28"/>
        <v>0.18738062318370685</v>
      </c>
      <c r="F86">
        <f t="shared" ca="1" si="28"/>
        <v>0.8291528295085131</v>
      </c>
      <c r="G86">
        <f t="shared" ca="1" si="28"/>
        <v>0.92193729469631913</v>
      </c>
      <c r="H86">
        <f t="shared" ca="1" si="28"/>
        <v>0.86117972679645938</v>
      </c>
      <c r="I86">
        <f t="shared" ca="1" si="29"/>
        <v>0.17220337272825437</v>
      </c>
      <c r="L86" t="str">
        <f t="shared" ca="1" si="22"/>
        <v>지정 장비</v>
      </c>
      <c r="M86" t="str">
        <f t="shared" ca="1" si="23"/>
        <v>Equip1202</v>
      </c>
      <c r="N86">
        <f t="shared" ca="1" si="24"/>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GO</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
IF($L86="안 지정 캐릭터 영웅등급",
  IF(AND(OR($B86=7,$B86=8),$L86=OFFSET($L86,-1,0)),OFFSET(P86,-1,0),
    VLOOKUP($L86,$AM:$AZ,MATCH($AY$1,$AM$1:$AZ$1,0),0)+INT($H86*(VLOOKUP($L86,$AM:$AZ,MATCH($AZ$1,$AM$1:$AZ$1,0),0)-VLOOKUP($L86,$AM:$AZ,MATCH($AY$1,$AM$1:$AZ$1,0),0)))),
IF($L86="지정 캐릭터 PP",
  IF(AND(OR($B86=7,$B86=8),$L86=OFFSET($L86,-1,0)),OFFSET(P86,-1,0),
    INT($N86*VLOOKUP($L86,$AM:$AZ,MATCH($AW$1,$AM$1:$AZ$1,0),0))),
"그외없음")))))))</f>
        <v>삭제</v>
      </c>
      <c r="Q86">
        <f ca="1">IF($L86="삭제","삭제",
IF($L86="지정 장비",
  IF($O86="DI",
    VLOOKUP($M86,[1]EquipTable!$1:$1048576,MATCH("표준 DI pr Min",[1]EquipTable!$1:$1,0),0)+INT($I86*(VLOOKUP($M86,[1]EquipTable!$1:$1048576,MATCH("표준 DI pr Max",[1]EquipTable!$1:$1,0),0)-VLOOKUP($M86,[1]EquipTable!$1:$1048576,MATCH("표준 DI pr Min",[1]EquipTable!$1:$1,0),0))),
    ROUNDDOWN(VLOOKUP($M86,[1]EquipTable!$1:$1048576,MATCH("표준 GO pr Min",[1]EquipTable!$1:$1,0),0)+INT($I86*(VLOOKUP($M86,[1]EquipTable!$1:$1048576,MATCH("표준 GO pr Max",[1]EquipTable!$1:$1,0),0)-VLOOKUP($M86,[1]EquipTable!$1:$1048576,MATCH("표준 GO pr Min",[1]EquipTable!$1:$1,0),0))),-2)),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
IF($L86="안 지정 캐릭터 영웅등급",
  IF(AND(OR($B86=7,$B86=8),$L86=OFFSET($L86,-1,0)),OFFSET(Q86,-1,0),
    VLOOKUP($L86,$AM:$AZ,MATCH($AW$1,$AM$1:$AZ$1,0),0)+INT($I86*(VLOOKUP($L86,$AM:$AZ,MATCH($AX$1,$AM$1:$AZ$1,0),0)-VLOOKUP($L86,$AM:$AZ,MATCH($AW$1,$AM$1:$AZ$1,0),0)))),
IF($L86="지정 캐릭터 PP",
  IF(AND(OR($B86=7,$B86=8),$L86=OFFSET($L86,-1,0)),OFFSET(Q86,-1,0),
    INT($N86*(VLOOKUP($L86,$AM:$AZ,MATCH($AX$1,$AM$1:$AZ$1,0),0)+$I86*(VLOOKUP($L86,$AM:$AZ,MATCH($AY$1,$AM$1:$AZ$1,0),0)-VLOOKUP($L86,$AM:$AZ,MATCH($AX$1,$AM$1:$AZ$1,0),0))))),
IF(OR($L86="안 지정 캐릭터 PP 일반등급",$L86="안 지정 캐릭터 PP 영웅등급"),
  IF(AND(OR($B86=7,$B86=8),$L86=OFFSET($L86,-1,0)),OFFSET(Q86,-1,0),
    $N86*VLOOKUP($L86,$AM:$AZ,MATCH($AW$1,$AM$1:$AZ$1,0),0)),
"그외없음")))))))</f>
        <v>37300</v>
      </c>
      <c r="R86" t="str">
        <f ca="1">IF(OR(ISNUMBER(M86),M86="삭제"),"",
IF(LEFT(M86,5)="Equip",
  IF($BK$1&lt;VLOOKUP(M86,[1]EquipTable!$1:$1048576,MATCH("업데이트순번",[1]EquipTable!$1:$1,0),0),"업데이트순번이상",""),
IF(LEFT(M86,5)="Actor",
  IF($BP$1&lt;VLOOKUP(M86,[2]ActorTable!$1:$1048576,MATCH("업데이트순번",[2]ActorTable!$1:$1,0),0),"업데이트순번이상",""),
"그외없음")))</f>
        <v/>
      </c>
      <c r="S86">
        <f t="shared" ca="1" si="30"/>
        <v>0</v>
      </c>
      <c r="T86" t="s">
        <v>93</v>
      </c>
      <c r="U86" t="s">
        <v>129</v>
      </c>
      <c r="V86">
        <v>1</v>
      </c>
      <c r="W86" t="s">
        <v>145</v>
      </c>
      <c r="Y86">
        <v>14100</v>
      </c>
      <c r="Z86" t="str">
        <f t="shared" ca="1" si="25"/>
        <v>fe</v>
      </c>
      <c r="AA86" t="s">
        <v>93</v>
      </c>
      <c r="AB86" t="s">
        <v>129</v>
      </c>
      <c r="AC86">
        <v>1</v>
      </c>
      <c r="AD86" t="s">
        <v>145</v>
      </c>
      <c r="AF86">
        <v>14100</v>
      </c>
      <c r="AG86" t="str">
        <f t="shared" si="26"/>
        <v/>
      </c>
      <c r="AH86" t="str">
        <f ca="1">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이국의 무기</v>
      </c>
      <c r="AI86">
        <v>1</v>
      </c>
      <c r="AJ8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v>
      </c>
      <c r="AK86" t="str">
        <f t="shared" ca="1" si="27"/>
        <v>{"dy":13,"sl":0,"tp":"fe","vl":"Equip0102","cn":1,"pt":"GO","pr":14100}</v>
      </c>
      <c r="BJ86">
        <f ca="1">IF(VLOOKUP($BM86,[1]EquipTable!$1:$1048576,MATCH("업데이트순번",[1]EquipTable!$1:$1,0),0)&lt;=$BK$1,1,0)
*IF(MID(BM86,7,1)="4",0.1,1)</f>
        <v>0</v>
      </c>
      <c r="BK86">
        <f t="shared" ca="1" si="32"/>
        <v>0</v>
      </c>
      <c r="BL86">
        <f t="shared" ca="1" si="33"/>
        <v>0.6666666666666663</v>
      </c>
      <c r="BM86" t="str">
        <f ca="1">OFFSET([1]EquipTable!$A$1,ROW()-1,0)</f>
        <v>후보</v>
      </c>
    </row>
    <row r="87" spans="1:65">
      <c r="A87">
        <v>13</v>
      </c>
      <c r="B87">
        <v>1</v>
      </c>
      <c r="C87">
        <f t="shared" si="21"/>
        <v>0</v>
      </c>
      <c r="D87">
        <f t="shared" ca="1" si="28"/>
        <v>0.61785052259291617</v>
      </c>
      <c r="E87">
        <f t="shared" ca="1" si="28"/>
        <v>0.8477520375266222</v>
      </c>
      <c r="F87">
        <f t="shared" ca="1" si="28"/>
        <v>0.72866248254948751</v>
      </c>
      <c r="G87">
        <f t="shared" ca="1" si="28"/>
        <v>0.35564538061136031</v>
      </c>
      <c r="H87">
        <f t="shared" ca="1" si="28"/>
        <v>0.8860519467772634</v>
      </c>
      <c r="I87">
        <f t="shared" ca="1" si="29"/>
        <v>0.1104567728076099</v>
      </c>
      <c r="L87" t="str">
        <f t="shared" ca="1" si="22"/>
        <v>지정 장비</v>
      </c>
      <c r="M87" t="str">
        <f t="shared" ca="1" si="23"/>
        <v>Equip7202</v>
      </c>
      <c r="N87">
        <f t="shared" ca="1" si="24"/>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DI</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
IF($L87="안 지정 캐릭터 영웅등급",
  IF(AND(OR($B87=7,$B87=8),$L87=OFFSET($L87,-1,0)),OFFSET(P87,-1,0),
    VLOOKUP($L87,$AM:$AZ,MATCH($AY$1,$AM$1:$AZ$1,0),0)+INT($H87*(VLOOKUP($L87,$AM:$AZ,MATCH($AZ$1,$AM$1:$AZ$1,0),0)-VLOOKUP($L87,$AM:$AZ,MATCH($AY$1,$AM$1:$AZ$1,0),0)))),
IF($L87="지정 캐릭터 PP",
  IF(AND(OR($B87=7,$B87=8),$L87=OFFSET($L87,-1,0)),OFFSET(P87,-1,0),
    INT($N87*VLOOKUP($L87,$AM:$AZ,MATCH($AW$1,$AM$1:$AZ$1,0),0))),
"그외없음")))))))</f>
        <v>삭제</v>
      </c>
      <c r="Q87">
        <f ca="1">IF($L87="삭제","삭제",
IF($L87="지정 장비",
  IF($O87="DI",
    VLOOKUP($M87,[1]EquipTable!$1:$1048576,MATCH("표준 DI pr Min",[1]EquipTable!$1:$1,0),0)+INT($I87*(VLOOKUP($M87,[1]EquipTable!$1:$1048576,MATCH("표준 DI pr Max",[1]EquipTable!$1:$1,0),0)-VLOOKUP($M87,[1]EquipTable!$1:$1048576,MATCH("표준 DI pr Min",[1]EquipTable!$1:$1,0),0))),
    ROUNDDOWN(VLOOKUP($M87,[1]EquipTable!$1:$1048576,MATCH("표준 GO pr Min",[1]EquipTable!$1:$1,0),0)+INT($I87*(VLOOKUP($M87,[1]EquipTable!$1:$1048576,MATCH("표준 GO pr Max",[1]EquipTable!$1:$1,0),0)-VLOOKUP($M87,[1]EquipTable!$1:$1048576,MATCH("표준 GO pr Min",[1]EquipTable!$1:$1,0),0))),-2)),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
IF($L87="안 지정 캐릭터 영웅등급",
  IF(AND(OR($B87=7,$B87=8),$L87=OFFSET($L87,-1,0)),OFFSET(Q87,-1,0),
    VLOOKUP($L87,$AM:$AZ,MATCH($AW$1,$AM$1:$AZ$1,0),0)+INT($I87*(VLOOKUP($L87,$AM:$AZ,MATCH($AX$1,$AM$1:$AZ$1,0),0)-VLOOKUP($L87,$AM:$AZ,MATCH($AW$1,$AM$1:$AZ$1,0),0)))),
IF($L87="지정 캐릭터 PP",
  IF(AND(OR($B87=7,$B87=8),$L87=OFFSET($L87,-1,0)),OFFSET(Q87,-1,0),
    INT($N87*(VLOOKUP($L87,$AM:$AZ,MATCH($AX$1,$AM$1:$AZ$1,0),0)+$I87*(VLOOKUP($L87,$AM:$AZ,MATCH($AY$1,$AM$1:$AZ$1,0),0)-VLOOKUP($L87,$AM:$AZ,MATCH($AX$1,$AM$1:$AZ$1,0),0))))),
IF(OR($L87="안 지정 캐릭터 PP 일반등급",$L87="안 지정 캐릭터 PP 영웅등급"),
  IF(AND(OR($B87=7,$B87=8),$L87=OFFSET($L87,-1,0)),OFFSET(Q87,-1,0),
    $N87*VLOOKUP($L87,$AM:$AZ,MATCH($AW$1,$AM$1:$AZ$1,0),0)),
"그외없음")))))))</f>
        <v>6</v>
      </c>
      <c r="R87" t="str">
        <f ca="1">IF(OR(ISNUMBER(M87),M87="삭제"),"",
IF(LEFT(M87,5)="Equip",
  IF($BK$1&lt;VLOOKUP(M87,[1]EquipTable!$1:$1048576,MATCH("업데이트순번",[1]EquipTable!$1:$1,0),0),"업데이트순번이상",""),
IF(LEFT(M87,5)="Actor",
  IF($BP$1&lt;VLOOKUP(M87,[2]ActorTable!$1:$1048576,MATCH("업데이트순번",[2]ActorTable!$1:$1,0),0),"업데이트순번이상",""),
"그외없음")))</f>
        <v/>
      </c>
      <c r="S87">
        <f t="shared" ca="1" si="30"/>
        <v>0</v>
      </c>
      <c r="T87" t="s">
        <v>93</v>
      </c>
      <c r="U87" t="s">
        <v>213</v>
      </c>
      <c r="V87">
        <v>1</v>
      </c>
      <c r="W87" t="s">
        <v>145</v>
      </c>
      <c r="Y87">
        <v>4600</v>
      </c>
      <c r="Z87" t="str">
        <f t="shared" ca="1" si="25"/>
        <v>fe</v>
      </c>
      <c r="AA87" t="s">
        <v>93</v>
      </c>
      <c r="AB87" t="s">
        <v>213</v>
      </c>
      <c r="AC87">
        <v>1</v>
      </c>
      <c r="AD87" t="s">
        <v>145</v>
      </c>
      <c r="AF87">
        <v>4600</v>
      </c>
      <c r="AG87" t="str">
        <f t="shared" si="26"/>
        <v/>
      </c>
      <c r="AH87" t="str">
        <f ca="1">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유목민의 가보</v>
      </c>
      <c r="AI87">
        <v>1</v>
      </c>
      <c r="AJ8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v>
      </c>
      <c r="AK87" t="str">
        <f t="shared" ca="1" si="27"/>
        <v>{"dy":13,"sl":1,"tp":"fe","vl":"Equip2001","cn":1,"pt":"GO","pr":4600}</v>
      </c>
      <c r="BJ87">
        <f ca="1">IF(VLOOKUP($BM87,[1]EquipTable!$1:$1048576,MATCH("업데이트순번",[1]EquipTable!$1:$1,0),0)&lt;=$BK$1,1,0)
*IF(MID(BM87,7,1)="4",0.1,1)</f>
        <v>0</v>
      </c>
      <c r="BK87">
        <f t="shared" ca="1" si="32"/>
        <v>0</v>
      </c>
      <c r="BL87">
        <f t="shared" ca="1" si="33"/>
        <v>0.6666666666666663</v>
      </c>
      <c r="BM87" t="str">
        <f ca="1">OFFSET([1]EquipTable!$A$1,ROW()-1,0)</f>
        <v>후보</v>
      </c>
    </row>
    <row r="88" spans="1:65">
      <c r="A88">
        <v>13</v>
      </c>
      <c r="B88">
        <v>2</v>
      </c>
      <c r="C88">
        <f t="shared" si="21"/>
        <v>0</v>
      </c>
      <c r="D88">
        <f t="shared" ca="1" si="28"/>
        <v>0.6325028191062374</v>
      </c>
      <c r="E88">
        <f t="shared" ca="1" si="28"/>
        <v>0.67627797103088527</v>
      </c>
      <c r="F88">
        <f t="shared" ca="1" si="28"/>
        <v>0.62262302852531359</v>
      </c>
      <c r="G88">
        <f t="shared" ca="1" si="28"/>
        <v>0.18283331437317096</v>
      </c>
      <c r="H88">
        <f t="shared" ca="1" si="28"/>
        <v>0.6087372506862031</v>
      </c>
      <c r="I88">
        <f t="shared" ca="1" si="29"/>
        <v>0.6806056655822682</v>
      </c>
      <c r="L88" t="str">
        <f t="shared" ca="1" si="22"/>
        <v>안 지정 캐릭터 PP 영웅등급</v>
      </c>
      <c r="M88">
        <f t="shared" ca="1" si="23"/>
        <v>67627</v>
      </c>
      <c r="N88">
        <f t="shared" ca="1" si="24"/>
        <v>21</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
IF($L88="안 지정 캐릭터 영웅등급",
  IF(AND(OR($B88=7,$B88=8),$L88=OFFSET($L88,-1,0)),OFFSET(P88,-1,0),
    VLOOKUP($L88,$AM:$AZ,MATCH($AY$1,$AM$1:$AZ$1,0),0)+INT($H88*(VLOOKUP($L88,$AM:$AZ,MATCH($AZ$1,$AM$1:$AZ$1,0),0)-VLOOKUP($L88,$AM:$AZ,MATCH($AY$1,$AM$1:$AZ$1,0),0)))),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
    ROUNDDOWN(VLOOKUP($M88,[1]EquipTable!$1:$1048576,MATCH("표준 GO pr Min",[1]EquipTable!$1:$1,0),0)+INT($I88*(VLOOKUP($M88,[1]EquipTable!$1:$1048576,MATCH("표준 GO pr Max",[1]EquipTable!$1:$1,0),0)-VLOOKUP($M88,[1]EquipTable!$1:$1048576,MATCH("표준 GO pr Min",[1]EquipTable!$1:$1,0),0))),-2)),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
IF($L88="안 지정 캐릭터 영웅등급",
  IF(AND(OR($B88=7,$B88=8),$L88=OFFSET($L88,-1,0)),OFFSET(Q88,-1,0),
    VLOOKUP($L88,$AM:$AZ,MATCH($AW$1,$AM$1:$AZ$1,0),0)+INT($I88*(VLOOKUP($L88,$AM:$AZ,MATCH($AX$1,$AM$1:$AZ$1,0),0)-VLOOKUP($L88,$AM:$AZ,MATCH($AW$1,$AM$1:$AZ$1,0),0)))),
IF($L88="지정 캐릭터 PP",
  IF(AND(OR($B88=7,$B88=8),$L88=OFFSET($L88,-1,0)),OFFSET(Q88,-1,0),
    INT($N88*(VLOOKUP($L88,$AM:$AZ,MATCH($AX$1,$AM$1:$AZ$1,0),0)+$I88*(VLOOKUP($L88,$AM:$AZ,MATCH($AY$1,$AM$1:$AZ$1,0),0)-VLOOKUP($L88,$AM:$AZ,MATCH($AX$1,$AM$1:$AZ$1,0),0))))),
IF(OR($L88="안 지정 캐릭터 PP 일반등급",$L88="안 지정 캐릭터 PP 영웅등급"),
  IF(AND(OR($B88=7,$B88=8),$L88=OFFSET($L88,-1,0)),OFFSET(Q88,-1,0),
    $N88*VLOOKUP($L88,$AM:$AZ,MATCH($AW$1,$AM$1:$AZ$1,0),0)),
"그외없음")))))))</f>
        <v>2100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102</v>
      </c>
      <c r="U88">
        <v>90361</v>
      </c>
      <c r="V88">
        <v>24</v>
      </c>
      <c r="W88" t="s">
        <v>145</v>
      </c>
      <c r="Y88">
        <v>2400</v>
      </c>
      <c r="Z88" t="str">
        <f t="shared" ca="1" si="25"/>
        <v>uph</v>
      </c>
      <c r="AA88" t="s">
        <v>102</v>
      </c>
      <c r="AB88">
        <v>90361</v>
      </c>
      <c r="AC88">
        <v>24</v>
      </c>
      <c r="AD88" t="s">
        <v>145</v>
      </c>
      <c r="AF88">
        <v>2400</v>
      </c>
      <c r="AG88" t="str">
        <f t="shared" si="26"/>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v>
      </c>
      <c r="AK88" t="str">
        <f t="shared" ca="1" si="27"/>
        <v>{"dy":13,"sl":2,"tp":"uph","vl":"90361","cn":24,"pt":"GO","pr":2400}</v>
      </c>
      <c r="BJ88">
        <f ca="1">IF(VLOOKUP($BM88,[1]EquipTable!$1:$1048576,MATCH("업데이트순번",[1]EquipTable!$1:$1,0),0)&lt;=$BK$1,1,0)
*IF(MID(BM88,7,1)="4",0.1,1)</f>
        <v>1</v>
      </c>
      <c r="BK88">
        <f t="shared" ca="1" si="32"/>
        <v>1.3550135501355014E-2</v>
      </c>
      <c r="BL88">
        <f t="shared" ca="1" si="33"/>
        <v>0.6666666666666663</v>
      </c>
      <c r="BM88" t="str">
        <f ca="1">OFFSET([1]EquipTable!$A$1,ROW()-1,0)</f>
        <v>Equip6001</v>
      </c>
    </row>
    <row r="89" spans="1:65">
      <c r="A89">
        <v>13</v>
      </c>
      <c r="B89">
        <v>3</v>
      </c>
      <c r="C89">
        <f t="shared" si="21"/>
        <v>0</v>
      </c>
      <c r="D89">
        <f t="shared" ca="1" si="28"/>
        <v>3.607486652714309E-2</v>
      </c>
      <c r="E89">
        <f t="shared" ca="1" si="28"/>
        <v>0.76943443984017412</v>
      </c>
      <c r="F89">
        <f t="shared" ca="1" si="28"/>
        <v>0.75544119265717391</v>
      </c>
      <c r="G89">
        <f t="shared" ca="1" si="28"/>
        <v>0.18775815850617528</v>
      </c>
      <c r="H89">
        <f t="shared" ca="1" si="28"/>
        <v>0.86085928370290044</v>
      </c>
      <c r="I89">
        <f t="shared" ca="1" si="29"/>
        <v>2.9896966100214084E-2</v>
      </c>
      <c r="L89" t="str">
        <f t="shared" ca="1" si="22"/>
        <v>안 지정 캐릭터 PP 영웅등급</v>
      </c>
      <c r="M89">
        <f t="shared" ca="1" si="23"/>
        <v>76943</v>
      </c>
      <c r="N89">
        <f t="shared" ca="1" si="24"/>
        <v>22</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
IF($L89="안 지정 캐릭터 영웅등급",
  IF(AND(OR($B89=7,$B89=8),$L89=OFFSET($L89,-1,0)),OFFSET(P89,-1,0),
    VLOOKUP($L89,$AM:$AZ,MATCH($AY$1,$AM$1:$AZ$1,0),0)+INT($H89*(VLOOKUP($L89,$AM:$AZ,MATCH($AZ$1,$AM$1:$AZ$1,0),0)-VLOOKUP($L89,$AM:$AZ,MATCH($AY$1,$AM$1:$AZ$1,0),0)))),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
    ROUNDDOWN(VLOOKUP($M89,[1]EquipTable!$1:$1048576,MATCH("표준 GO pr Min",[1]EquipTable!$1:$1,0),0)+INT($I89*(VLOOKUP($M89,[1]EquipTable!$1:$1048576,MATCH("표준 GO pr Max",[1]EquipTable!$1:$1,0),0)-VLOOKUP($M89,[1]EquipTable!$1:$1048576,MATCH("표준 GO pr Min",[1]EquipTable!$1:$1,0),0))),-2)),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
IF($L89="안 지정 캐릭터 영웅등급",
  IF(AND(OR($B89=7,$B89=8),$L89=OFFSET($L89,-1,0)),OFFSET(Q89,-1,0),
    VLOOKUP($L89,$AM:$AZ,MATCH($AW$1,$AM$1:$AZ$1,0),0)+INT($I89*(VLOOKUP($L89,$AM:$AZ,MATCH($AX$1,$AM$1:$AZ$1,0),0)-VLOOKUP($L89,$AM:$AZ,MATCH($AW$1,$AM$1:$AZ$1,0),0)))),
IF($L89="지정 캐릭터 PP",
  IF(AND(OR($B89=7,$B89=8),$L89=OFFSET($L89,-1,0)),OFFSET(Q89,-1,0),
    INT($N89*(VLOOKUP($L89,$AM:$AZ,MATCH($AX$1,$AM$1:$AZ$1,0),0)+$I89*(VLOOKUP($L89,$AM:$AZ,MATCH($AY$1,$AM$1:$AZ$1,0),0)-VLOOKUP($L89,$AM:$AZ,MATCH($AX$1,$AM$1:$AZ$1,0),0))))),
IF(OR($L89="안 지정 캐릭터 PP 일반등급",$L89="안 지정 캐릭터 PP 영웅등급"),
  IF(AND(OR($B89=7,$B89=8),$L89=OFFSET($L89,-1,0)),OFFSET(Q89,-1,0),
    $N89*VLOOKUP($L89,$AM:$AZ,MATCH($AW$1,$AM$1:$AZ$1,0),0)),
"그외없음")))))))</f>
        <v>2200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102</v>
      </c>
      <c r="U89">
        <v>19208</v>
      </c>
      <c r="V89">
        <v>16</v>
      </c>
      <c r="W89" t="s">
        <v>145</v>
      </c>
      <c r="Y89">
        <v>1600</v>
      </c>
      <c r="Z89" t="str">
        <f t="shared" ca="1" si="25"/>
        <v>uph</v>
      </c>
      <c r="AA89" t="s">
        <v>102</v>
      </c>
      <c r="AB89">
        <v>19208</v>
      </c>
      <c r="AC89">
        <v>16</v>
      </c>
      <c r="AD89" t="s">
        <v>145</v>
      </c>
      <c r="AF89">
        <v>1600</v>
      </c>
      <c r="AG89" t="str">
        <f t="shared" si="26"/>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v>
      </c>
      <c r="AK89" t="str">
        <f t="shared" ca="1" si="27"/>
        <v>{"dy":13,"sl":3,"tp":"uph","vl":"19208","cn":16,"pt":"GO","pr":1600}</v>
      </c>
      <c r="BJ89">
        <f ca="1">IF(VLOOKUP($BM89,[1]EquipTable!$1:$1048576,MATCH("업데이트순번",[1]EquipTable!$1:$1,0),0)&lt;=$BK$1,1,0)
*IF(MID(BM89,7,1)="4",0.1,1)</f>
        <v>1</v>
      </c>
      <c r="BK89">
        <f t="shared" ca="1" si="32"/>
        <v>1.3550135501355014E-2</v>
      </c>
      <c r="BL89">
        <f t="shared" ca="1" si="33"/>
        <v>0.68021680216802127</v>
      </c>
      <c r="BM89" t="str">
        <f ca="1">OFFSET([1]EquipTable!$A$1,ROW()-1,0)</f>
        <v>Equip6002</v>
      </c>
    </row>
    <row r="90" spans="1:65">
      <c r="A90">
        <v>13</v>
      </c>
      <c r="B90">
        <v>4</v>
      </c>
      <c r="C90">
        <f t="shared" si="21"/>
        <v>0</v>
      </c>
      <c r="D90">
        <f t="shared" ca="1" si="28"/>
        <v>0.71816997393894821</v>
      </c>
      <c r="E90">
        <f t="shared" ca="1" si="28"/>
        <v>0.82488779440735893</v>
      </c>
      <c r="F90">
        <f t="shared" ca="1" si="28"/>
        <v>0.41766660157174895</v>
      </c>
      <c r="G90">
        <f t="shared" ca="1" si="28"/>
        <v>0.25849916255220196</v>
      </c>
      <c r="H90">
        <f t="shared" ca="1" si="28"/>
        <v>8.7904600953951695E-2</v>
      </c>
      <c r="I90">
        <f t="shared" ca="1" si="29"/>
        <v>0.861195458252768</v>
      </c>
      <c r="L90" t="str">
        <f t="shared" ca="1" si="22"/>
        <v>안 지정 캐릭터 PP 일반등급</v>
      </c>
      <c r="M90">
        <f t="shared" ca="1" si="23"/>
        <v>82488</v>
      </c>
      <c r="N90">
        <f t="shared" ca="1" si="24"/>
        <v>23</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
IF($L90="안 지정 캐릭터 영웅등급",
  IF(AND(OR($B90=7,$B90=8),$L90=OFFSET($L90,-1,0)),OFFSET(P90,-1,0),
    VLOOKUP($L90,$AM:$AZ,MATCH($AY$1,$AM$1:$AZ$1,0),0)+INT($H90*(VLOOKUP($L90,$AM:$AZ,MATCH($AZ$1,$AM$1:$AZ$1,0),0)-VLOOKUP($L90,$AM:$AZ,MATCH($AY$1,$AM$1:$AZ$1,0),0)))),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
    ROUNDDOWN(VLOOKUP($M90,[1]EquipTable!$1:$1048576,MATCH("표준 GO pr Min",[1]EquipTable!$1:$1,0),0)+INT($I90*(VLOOKUP($M90,[1]EquipTable!$1:$1048576,MATCH("표준 GO pr Max",[1]EquipTable!$1:$1,0),0)-VLOOKUP($M90,[1]EquipTable!$1:$1048576,MATCH("표준 GO pr Min",[1]EquipTable!$1:$1,0),0))),-2)),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
IF($L90="안 지정 캐릭터 영웅등급",
  IF(AND(OR($B90=7,$B90=8),$L90=OFFSET($L90,-1,0)),OFFSET(Q90,-1,0),
    VLOOKUP($L90,$AM:$AZ,MATCH($AW$1,$AM$1:$AZ$1,0),0)+INT($I90*(VLOOKUP($L90,$AM:$AZ,MATCH($AX$1,$AM$1:$AZ$1,0),0)-VLOOKUP($L90,$AM:$AZ,MATCH($AW$1,$AM$1:$AZ$1,0),0)))),
IF($L90="지정 캐릭터 PP",
  IF(AND(OR($B90=7,$B90=8),$L90=OFFSET($L90,-1,0)),OFFSET(Q90,-1,0),
    INT($N90*(VLOOKUP($L90,$AM:$AZ,MATCH($AX$1,$AM$1:$AZ$1,0),0)+$I90*(VLOOKUP($L90,$AM:$AZ,MATCH($AY$1,$AM$1:$AZ$1,0),0)-VLOOKUP($L90,$AM:$AZ,MATCH($AX$1,$AM$1:$AZ$1,0),0))))),
IF(OR($L90="안 지정 캐릭터 PP 일반등급",$L90="안 지정 캐릭터 PP 영웅등급"),
  IF(AND(OR($B90=7,$B90=8),$L90=OFFSET($L90,-1,0)),OFFSET(Q90,-1,0),
    $N90*VLOOKUP($L90,$AM:$AZ,MATCH($AW$1,$AM$1:$AZ$1,0),0)),
"그외없음")))))))</f>
        <v>2300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103</v>
      </c>
      <c r="U90">
        <v>80583</v>
      </c>
      <c r="V90">
        <v>23</v>
      </c>
      <c r="W90" t="s">
        <v>145</v>
      </c>
      <c r="Y90">
        <v>2300</v>
      </c>
      <c r="Z90" t="str">
        <f t="shared" ca="1" si="25"/>
        <v>upn</v>
      </c>
      <c r="AA90" t="s">
        <v>103</v>
      </c>
      <c r="AB90">
        <v>80583</v>
      </c>
      <c r="AC90">
        <v>23</v>
      </c>
      <c r="AD90" t="s">
        <v>145</v>
      </c>
      <c r="AF90">
        <v>2300</v>
      </c>
      <c r="AG90" t="str">
        <f t="shared" si="26"/>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v>
      </c>
      <c r="AK90" t="str">
        <f t="shared" ca="1" si="27"/>
        <v>{"dy":13,"sl":4,"tp":"upn","vl":"80583","cn":23,"pt":"GO","pr":2300}</v>
      </c>
      <c r="BJ90">
        <f ca="1">IF(VLOOKUP($BM90,[1]EquipTable!$1:$1048576,MATCH("업데이트순번",[1]EquipTable!$1:$1,0),0)&lt;=$BK$1,1,0)
*IF(MID(BM90,7,1)="4",0.1,1)</f>
        <v>1</v>
      </c>
      <c r="BK90">
        <f t="shared" ca="1" si="32"/>
        <v>1.3550135501355014E-2</v>
      </c>
      <c r="BL90">
        <f t="shared" ca="1" si="33"/>
        <v>0.69376693766937625</v>
      </c>
      <c r="BM90" t="str">
        <f ca="1">OFFSET([1]EquipTable!$A$1,ROW()-1,0)</f>
        <v>Equip6101</v>
      </c>
    </row>
    <row r="91" spans="1:65">
      <c r="A91">
        <v>13</v>
      </c>
      <c r="B91">
        <v>5</v>
      </c>
      <c r="C91">
        <f t="shared" si="21"/>
        <v>0</v>
      </c>
      <c r="D91">
        <f t="shared" ca="1" si="28"/>
        <v>0.11584556025137294</v>
      </c>
      <c r="E91">
        <f t="shared" ca="1" si="28"/>
        <v>0.49831116765285588</v>
      </c>
      <c r="F91">
        <f t="shared" ca="1" si="28"/>
        <v>0.96328629328093662</v>
      </c>
      <c r="G91">
        <f t="shared" ca="1" si="28"/>
        <v>0.2460096824706991</v>
      </c>
      <c r="H91">
        <f t="shared" ca="1" si="28"/>
        <v>4.7037307230799574E-2</v>
      </c>
      <c r="I91">
        <f t="shared" ca="1" si="29"/>
        <v>0.55460797303451781</v>
      </c>
      <c r="L91" t="str">
        <f t="shared" ca="1" si="22"/>
        <v>삭제</v>
      </c>
      <c r="M91" t="str">
        <f t="shared" ca="1" si="23"/>
        <v>삭제</v>
      </c>
      <c r="N91" t="str">
        <f t="shared" ca="1" si="24"/>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
IF($L91="안 지정 캐릭터 영웅등급",
  IF(AND(OR($B91=7,$B91=8),$L91=OFFSET($L91,-1,0)),OFFSET(P91,-1,0),
    VLOOKUP($L91,$AM:$AZ,MATCH($AY$1,$AM$1:$AZ$1,0),0)+INT($H91*(VLOOKUP($L91,$AM:$AZ,MATCH($AZ$1,$AM$1:$AZ$1,0),0)-VLOOKUP($L91,$AM:$AZ,MATCH($AY$1,$AM$1:$AZ$1,0),0)))),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
    ROUNDDOWN(VLOOKUP($M91,[1]EquipTable!$1:$1048576,MATCH("표준 GO pr Min",[1]EquipTable!$1:$1,0),0)+INT($I91*(VLOOKUP($M91,[1]EquipTable!$1:$1048576,MATCH("표준 GO pr Max",[1]EquipTable!$1:$1,0),0)-VLOOKUP($M91,[1]EquipTable!$1:$1048576,MATCH("표준 GO pr Min",[1]EquipTable!$1:$1,0),0))),-2)),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
IF($L91="안 지정 캐릭터 영웅등급",
  IF(AND(OR($B91=7,$B91=8),$L91=OFFSET($L91,-1,0)),OFFSET(Q91,-1,0),
    VLOOKUP($L91,$AM:$AZ,MATCH($AW$1,$AM$1:$AZ$1,0),0)+INT($I91*(VLOOKUP($L91,$AM:$AZ,MATCH($AX$1,$AM$1:$AZ$1,0),0)-VLOOKUP($L91,$AM:$AZ,MATCH($AW$1,$AM$1:$AZ$1,0),0)))),
IF($L91="지정 캐릭터 PP",
  IF(AND(OR($B91=7,$B91=8),$L91=OFFSET($L91,-1,0)),OFFSET(Q91,-1,0),
    INT($N91*(VLOOKUP($L91,$AM:$AZ,MATCH($AX$1,$AM$1:$AZ$1,0),0)+$I91*(VLOOKUP($L91,$AM:$AZ,MATCH($AY$1,$AM$1:$AZ$1,0),0)-VLOOKUP($L91,$AM:$AZ,MATCH($AX$1,$AM$1:$AZ$1,0),0))))),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5"/>
        <v/>
      </c>
      <c r="AG91" t="str">
        <f t="shared" si="26"/>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v>
      </c>
      <c r="AK91" t="str">
        <f t="shared" ca="1" si="27"/>
        <v>{"dy":13,"sl":5}</v>
      </c>
      <c r="BJ91">
        <f ca="1">IF(VLOOKUP($BM91,[1]EquipTable!$1:$1048576,MATCH("업데이트순번",[1]EquipTable!$1:$1,0),0)&lt;=$BK$1,1,0)
*IF(MID(BM91,7,1)="4",0.1,1)</f>
        <v>1</v>
      </c>
      <c r="BK91">
        <f t="shared" ca="1" si="32"/>
        <v>1.3550135501355014E-2</v>
      </c>
      <c r="BL91">
        <f t="shared" ca="1" si="33"/>
        <v>0.70731707317073123</v>
      </c>
      <c r="BM91" t="str">
        <f ca="1">OFFSET([1]EquipTable!$A$1,ROW()-1,0)</f>
        <v>Equip6102</v>
      </c>
    </row>
    <row r="92" spans="1:65">
      <c r="A92">
        <v>13</v>
      </c>
      <c r="B92">
        <v>6</v>
      </c>
      <c r="C92">
        <f t="shared" si="21"/>
        <v>0</v>
      </c>
      <c r="D92">
        <f t="shared" ca="1" si="28"/>
        <v>0.79012061440432735</v>
      </c>
      <c r="E92">
        <f t="shared" ca="1" si="28"/>
        <v>5.7375172281238451E-2</v>
      </c>
      <c r="F92">
        <f t="shared" ca="1" si="28"/>
        <v>7.6781018138847301E-3</v>
      </c>
      <c r="G92">
        <f t="shared" ca="1" si="28"/>
        <v>0.56493802053218156</v>
      </c>
      <c r="H92">
        <f t="shared" ca="1" si="28"/>
        <v>0.14047531885914255</v>
      </c>
      <c r="I92">
        <f t="shared" ca="1" si="29"/>
        <v>0.18546228407791943</v>
      </c>
      <c r="L92" t="str">
        <f t="shared" ca="1" si="22"/>
        <v>삭제</v>
      </c>
      <c r="M92" t="str">
        <f t="shared" ca="1" si="23"/>
        <v>삭제</v>
      </c>
      <c r="N92" t="str">
        <f t="shared" ca="1" si="24"/>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
IF($L92="안 지정 캐릭터 영웅등급",
  IF(AND(OR($B92=7,$B92=8),$L92=OFFSET($L92,-1,0)),OFFSET(P92,-1,0),
    VLOOKUP($L92,$AM:$AZ,MATCH($AY$1,$AM$1:$AZ$1,0),0)+INT($H92*(VLOOKUP($L92,$AM:$AZ,MATCH($AZ$1,$AM$1:$AZ$1,0),0)-VLOOKUP($L92,$AM:$AZ,MATCH($AY$1,$AM$1:$AZ$1,0),0)))),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
    ROUNDDOWN(VLOOKUP($M92,[1]EquipTable!$1:$1048576,MATCH("표준 GO pr Min",[1]EquipTable!$1:$1,0),0)+INT($I92*(VLOOKUP($M92,[1]EquipTable!$1:$1048576,MATCH("표준 GO pr Max",[1]EquipTable!$1:$1,0),0)-VLOOKUP($M92,[1]EquipTable!$1:$1048576,MATCH("표준 GO pr Min",[1]EquipTable!$1:$1,0),0))),-2)),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
IF($L92="안 지정 캐릭터 영웅등급",
  IF(AND(OR($B92=7,$B92=8),$L92=OFFSET($L92,-1,0)),OFFSET(Q92,-1,0),
    VLOOKUP($L92,$AM:$AZ,MATCH($AW$1,$AM$1:$AZ$1,0),0)+INT($I92*(VLOOKUP($L92,$AM:$AZ,MATCH($AX$1,$AM$1:$AZ$1,0),0)-VLOOKUP($L92,$AM:$AZ,MATCH($AW$1,$AM$1:$AZ$1,0),0)))),
IF($L92="지정 캐릭터 PP",
  IF(AND(OR($B92=7,$B92=8),$L92=OFFSET($L92,-1,0)),OFFSET(Q92,-1,0),
    INT($N92*(VLOOKUP($L92,$AM:$AZ,MATCH($AX$1,$AM$1:$AZ$1,0),0)+$I92*(VLOOKUP($L92,$AM:$AZ,MATCH($AY$1,$AM$1:$AZ$1,0),0)-VLOOKUP($L92,$AM:$AZ,MATCH($AX$1,$AM$1:$AZ$1,0),0))))),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5"/>
        <v/>
      </c>
      <c r="AG92" t="str">
        <f t="shared" si="26"/>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v>
      </c>
      <c r="AK92" t="str">
        <f t="shared" ca="1" si="27"/>
        <v>{"dy":13,"sl":6}</v>
      </c>
      <c r="BJ92">
        <f ca="1">IF(VLOOKUP($BM92,[1]EquipTable!$1:$1048576,MATCH("업데이트순번",[1]EquipTable!$1:$1,0),0)&lt;=$BK$1,1,0)
*IF(MID(BM92,7,1)="4",0.1,1)</f>
        <v>1</v>
      </c>
      <c r="BK92">
        <f t="shared" ca="1" si="32"/>
        <v>1.3550135501355014E-2</v>
      </c>
      <c r="BL92">
        <f t="shared" ca="1" si="33"/>
        <v>0.7208672086720862</v>
      </c>
      <c r="BM92" t="str">
        <f ca="1">OFFSET([1]EquipTable!$A$1,ROW()-1,0)</f>
        <v>Equip6201</v>
      </c>
    </row>
    <row r="93" spans="1:65">
      <c r="A93">
        <v>14</v>
      </c>
      <c r="B93">
        <v>0</v>
      </c>
      <c r="C93">
        <f t="shared" si="21"/>
        <v>0</v>
      </c>
      <c r="D93">
        <f t="shared" ca="1" si="28"/>
        <v>0.24166495877275451</v>
      </c>
      <c r="E93">
        <f t="shared" ca="1" si="28"/>
        <v>0.92418095746146955</v>
      </c>
      <c r="F93">
        <f t="shared" ca="1" si="28"/>
        <v>8.7550944765686034E-2</v>
      </c>
      <c r="G93">
        <f t="shared" ca="1" si="28"/>
        <v>0.26578320117784415</v>
      </c>
      <c r="H93">
        <f t="shared" ca="1" si="28"/>
        <v>0.51340402268545859</v>
      </c>
      <c r="I93">
        <f t="shared" ca="1" si="29"/>
        <v>0.66975978448888196</v>
      </c>
      <c r="L93" t="str">
        <f t="shared" ca="1" si="22"/>
        <v>지정 장비</v>
      </c>
      <c r="M93" t="str">
        <f t="shared" ca="1" si="23"/>
        <v>Equip8101</v>
      </c>
      <c r="N93">
        <f t="shared" ca="1" si="24"/>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GO</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
IF($L93="안 지정 캐릭터 영웅등급",
  IF(AND(OR($B93=7,$B93=8),$L93=OFFSET($L93,-1,0)),OFFSET(P93,-1,0),
    VLOOKUP($L93,$AM:$AZ,MATCH($AY$1,$AM$1:$AZ$1,0),0)+INT($H93*(VLOOKUP($L93,$AM:$AZ,MATCH($AZ$1,$AM$1:$AZ$1,0),0)-VLOOKUP($L93,$AM:$AZ,MATCH($AY$1,$AM$1:$AZ$1,0),0)))),
IF($L93="지정 캐릭터 PP",
  IF(AND(OR($B93=7,$B93=8),$L93=OFFSET($L93,-1,0)),OFFSET(P93,-1,0),
    INT($N93*VLOOKUP($L93,$AM:$AZ,MATCH($AW$1,$AM$1:$AZ$1,0),0))),
"그외없음")))))))</f>
        <v>삭제</v>
      </c>
      <c r="Q93">
        <f ca="1">IF($L93="삭제","삭제",
IF($L93="지정 장비",
  IF($O93="DI",
    VLOOKUP($M93,[1]EquipTable!$1:$1048576,MATCH("표준 DI pr Min",[1]EquipTable!$1:$1,0),0)+INT($I93*(VLOOKUP($M93,[1]EquipTable!$1:$1048576,MATCH("표준 DI pr Max",[1]EquipTable!$1:$1,0),0)-VLOOKUP($M93,[1]EquipTable!$1:$1048576,MATCH("표준 DI pr Min",[1]EquipTable!$1:$1,0),0))),
    ROUNDDOWN(VLOOKUP($M93,[1]EquipTable!$1:$1048576,MATCH("표준 GO pr Min",[1]EquipTable!$1:$1,0),0)+INT($I93*(VLOOKUP($M93,[1]EquipTable!$1:$1048576,MATCH("표준 GO pr Max",[1]EquipTable!$1:$1,0),0)-VLOOKUP($M93,[1]EquipTable!$1:$1048576,MATCH("표준 GO pr Min",[1]EquipTable!$1:$1,0),0))),-2)),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
IF($L93="안 지정 캐릭터 영웅등급",
  IF(AND(OR($B93=7,$B93=8),$L93=OFFSET($L93,-1,0)),OFFSET(Q93,-1,0),
    VLOOKUP($L93,$AM:$AZ,MATCH($AW$1,$AM$1:$AZ$1,0),0)+INT($I93*(VLOOKUP($L93,$AM:$AZ,MATCH($AX$1,$AM$1:$AZ$1,0),0)-VLOOKUP($L93,$AM:$AZ,MATCH($AW$1,$AM$1:$AZ$1,0),0)))),
IF($L93="지정 캐릭터 PP",
  IF(AND(OR($B93=7,$B93=8),$L93=OFFSET($L93,-1,0)),OFFSET(Q93,-1,0),
    INT($N93*(VLOOKUP($L93,$AM:$AZ,MATCH($AX$1,$AM$1:$AZ$1,0),0)+$I93*(VLOOKUP($L93,$AM:$AZ,MATCH($AY$1,$AM$1:$AZ$1,0),0)-VLOOKUP($L93,$AM:$AZ,MATCH($AX$1,$AM$1:$AZ$1,0),0))))),
IF(OR($L93="안 지정 캐릭터 PP 일반등급",$L93="안 지정 캐릭터 PP 영웅등급"),
  IF(AND(OR($B93=7,$B93=8),$L93=OFFSET($L93,-1,0)),OFFSET(Q93,-1,0),
    $N93*VLOOKUP($L93,$AM:$AZ,MATCH($AW$1,$AM$1:$AZ$1,0),0)),
"그외없음")))))))</f>
        <v>13600</v>
      </c>
      <c r="R93" t="str">
        <f ca="1">IF(OR(ISNUMBER(M93),M93="삭제"),"",
IF(LEFT(M93,5)="Equip",
  IF($BK$1&lt;VLOOKUP(M93,[1]EquipTable!$1:$1048576,MATCH("업데이트순번",[1]EquipTable!$1:$1,0),0),"업데이트순번이상",""),
IF(LEFT(M93,5)="Actor",
  IF($BP$1&lt;VLOOKUP(M93,[2]ActorTable!$1:$1048576,MATCH("업데이트순번",[2]ActorTable!$1:$1,0),0),"업데이트순번이상",""),
"그외없음")))</f>
        <v/>
      </c>
      <c r="S93">
        <f t="shared" ca="1" si="30"/>
        <v>0</v>
      </c>
      <c r="T93" t="s">
        <v>93</v>
      </c>
      <c r="U93" t="s">
        <v>125</v>
      </c>
      <c r="V93">
        <v>1</v>
      </c>
      <c r="W93" t="s">
        <v>145</v>
      </c>
      <c r="Y93">
        <v>38400</v>
      </c>
      <c r="Z93" t="str">
        <f t="shared" ca="1" si="25"/>
        <v>fe</v>
      </c>
      <c r="AA93" t="s">
        <v>93</v>
      </c>
      <c r="AB93" t="s">
        <v>125</v>
      </c>
      <c r="AC93">
        <v>1</v>
      </c>
      <c r="AD93" t="s">
        <v>145</v>
      </c>
      <c r="AF93">
        <v>38400</v>
      </c>
      <c r="AG93" t="str">
        <f t="shared" si="26"/>
        <v/>
      </c>
      <c r="AH93" t="str">
        <f ca="1">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빛을 가둔 수정 지팡이</v>
      </c>
      <c r="AI93">
        <v>1</v>
      </c>
      <c r="AJ9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v>
      </c>
      <c r="AK93" t="str">
        <f t="shared" ca="1" si="27"/>
        <v>{"dy":14,"sl":0,"tp":"fe","vl":"Equip3201","cn":1,"pt":"GO","pr":38400}</v>
      </c>
      <c r="BJ93">
        <f ca="1">IF(VLOOKUP($BM93,[1]EquipTable!$1:$1048576,MATCH("업데이트순번",[1]EquipTable!$1:$1,0),0)&lt;=$BK$1,1,0)
*IF(MID(BM93,7,1)="4",0.1,1)</f>
        <v>1</v>
      </c>
      <c r="BK93">
        <f t="shared" ca="1" si="32"/>
        <v>1.3550135501355014E-2</v>
      </c>
      <c r="BL93">
        <f t="shared" ca="1" si="33"/>
        <v>0.73441734417344118</v>
      </c>
      <c r="BM93" t="str">
        <f ca="1">OFFSET([1]EquipTable!$A$1,ROW()-1,0)</f>
        <v>Equip6202</v>
      </c>
    </row>
    <row r="94" spans="1:65">
      <c r="A94">
        <v>14</v>
      </c>
      <c r="B94">
        <v>1</v>
      </c>
      <c r="C94">
        <f t="shared" si="21"/>
        <v>0</v>
      </c>
      <c r="D94">
        <f t="shared" ca="1" si="28"/>
        <v>6.7013846449624825E-2</v>
      </c>
      <c r="E94">
        <f t="shared" ca="1" si="28"/>
        <v>0.60423193349279114</v>
      </c>
      <c r="F94">
        <f t="shared" ca="1" si="28"/>
        <v>0.85329734597109674</v>
      </c>
      <c r="G94">
        <f t="shared" ca="1" si="28"/>
        <v>0.15552148904822749</v>
      </c>
      <c r="H94">
        <f t="shared" ca="1" si="28"/>
        <v>0.45909214461362358</v>
      </c>
      <c r="I94">
        <f t="shared" ca="1" si="29"/>
        <v>3.990854445470704E-2</v>
      </c>
      <c r="L94" t="str">
        <f t="shared" ca="1" si="22"/>
        <v>지정 장비</v>
      </c>
      <c r="M94" t="str">
        <f t="shared" ca="1" si="23"/>
        <v>Equip5102</v>
      </c>
      <c r="N94">
        <f t="shared" ca="1" si="24"/>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GO</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
IF($L94="안 지정 캐릭터 영웅등급",
  IF(AND(OR($B94=7,$B94=8),$L94=OFFSET($L94,-1,0)),OFFSET(P94,-1,0),
    VLOOKUP($L94,$AM:$AZ,MATCH($AY$1,$AM$1:$AZ$1,0),0)+INT($H94*(VLOOKUP($L94,$AM:$AZ,MATCH($AZ$1,$AM$1:$AZ$1,0),0)-VLOOKUP($L94,$AM:$AZ,MATCH($AY$1,$AM$1:$AZ$1,0),0)))),
IF($L94="지정 캐릭터 PP",
  IF(AND(OR($B94=7,$B94=8),$L94=OFFSET($L94,-1,0)),OFFSET(P94,-1,0),
    INT($N94*VLOOKUP($L94,$AM:$AZ,MATCH($AW$1,$AM$1:$AZ$1,0),0))),
"그외없음")))))))</f>
        <v>삭제</v>
      </c>
      <c r="Q94">
        <f ca="1">IF($L94="삭제","삭제",
IF($L94="지정 장비",
  IF($O94="DI",
    VLOOKUP($M94,[1]EquipTable!$1:$1048576,MATCH("표준 DI pr Min",[1]EquipTable!$1:$1,0),0)+INT($I94*(VLOOKUP($M94,[1]EquipTable!$1:$1048576,MATCH("표준 DI pr Max",[1]EquipTable!$1:$1,0),0)-VLOOKUP($M94,[1]EquipTable!$1:$1048576,MATCH("표준 DI pr Min",[1]EquipTable!$1:$1,0),0))),
    ROUNDDOWN(VLOOKUP($M94,[1]EquipTable!$1:$1048576,MATCH("표준 GO pr Min",[1]EquipTable!$1:$1,0),0)+INT($I94*(VLOOKUP($M94,[1]EquipTable!$1:$1048576,MATCH("표준 GO pr Max",[1]EquipTable!$1:$1,0),0)-VLOOKUP($M94,[1]EquipTable!$1:$1048576,MATCH("표준 GO pr Min",[1]EquipTable!$1:$1,0),0))),-2)),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
IF($L94="안 지정 캐릭터 영웅등급",
  IF(AND(OR($B94=7,$B94=8),$L94=OFFSET($L94,-1,0)),OFFSET(Q94,-1,0),
    VLOOKUP($L94,$AM:$AZ,MATCH($AW$1,$AM$1:$AZ$1,0),0)+INT($I94*(VLOOKUP($L94,$AM:$AZ,MATCH($AX$1,$AM$1:$AZ$1,0),0)-VLOOKUP($L94,$AM:$AZ,MATCH($AW$1,$AM$1:$AZ$1,0),0)))),
IF($L94="지정 캐릭터 PP",
  IF(AND(OR($B94=7,$B94=8),$L94=OFFSET($L94,-1,0)),OFFSET(Q94,-1,0),
    INT($N94*(VLOOKUP($L94,$AM:$AZ,MATCH($AX$1,$AM$1:$AZ$1,0),0)+$I94*(VLOOKUP($L94,$AM:$AZ,MATCH($AY$1,$AM$1:$AZ$1,0),0)-VLOOKUP($L94,$AM:$AZ,MATCH($AX$1,$AM$1:$AZ$1,0),0))))),
IF(OR($L94="안 지정 캐릭터 PP 일반등급",$L94="안 지정 캐릭터 PP 영웅등급"),
  IF(AND(OR($B94=7,$B94=8),$L94=OFFSET($L94,-1,0)),OFFSET(Q94,-1,0),
    $N94*VLOOKUP($L94,$AM:$AZ,MATCH($AW$1,$AM$1:$AZ$1,0),0)),
"그외없음")))))))</f>
        <v>12100</v>
      </c>
      <c r="R94" t="str">
        <f ca="1">IF(OR(ISNUMBER(M94),M94="삭제"),"",
IF(LEFT(M94,5)="Equip",
  IF($BK$1&lt;VLOOKUP(M94,[1]EquipTable!$1:$1048576,MATCH("업데이트순번",[1]EquipTable!$1:$1,0),0),"업데이트순번이상",""),
IF(LEFT(M94,5)="Actor",
  IF($BP$1&lt;VLOOKUP(M94,[2]ActorTable!$1:$1048576,MATCH("업데이트순번",[2]ActorTable!$1:$1,0),0),"업데이트순번이상",""),
"그외없음")))</f>
        <v/>
      </c>
      <c r="S94">
        <f t="shared" ca="1" si="30"/>
        <v>0</v>
      </c>
      <c r="T94" t="s">
        <v>93</v>
      </c>
      <c r="U94" t="s">
        <v>205</v>
      </c>
      <c r="V94">
        <v>1</v>
      </c>
      <c r="W94" t="s">
        <v>145</v>
      </c>
      <c r="Y94">
        <v>39100</v>
      </c>
      <c r="Z94" t="str">
        <f t="shared" ca="1" si="25"/>
        <v>fe</v>
      </c>
      <c r="AA94" t="s">
        <v>93</v>
      </c>
      <c r="AB94" t="s">
        <v>205</v>
      </c>
      <c r="AC94">
        <v>1</v>
      </c>
      <c r="AD94" t="s">
        <v>145</v>
      </c>
      <c r="AF94">
        <v>39100</v>
      </c>
      <c r="AG94" t="str">
        <f t="shared" si="26"/>
        <v/>
      </c>
      <c r="AH94" t="str">
        <f ca="1">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이중 날개 활</v>
      </c>
      <c r="AI94">
        <v>1</v>
      </c>
      <c r="AJ9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v>
      </c>
      <c r="AK94" t="str">
        <f t="shared" ca="1" si="27"/>
        <v>{"dy":14,"sl":1,"tp":"fe","vl":"Equip2201","cn":1,"pt":"GO","pr":39100}</v>
      </c>
      <c r="BJ94">
        <f ca="1">IF(VLOOKUP($BM94,[1]EquipTable!$1:$1048576,MATCH("업데이트순번",[1]EquipTable!$1:$1,0),0)&lt;=$BK$1,1,0)
*IF(MID(BM94,7,1)="4",0.1,1)</f>
        <v>1</v>
      </c>
      <c r="BK94">
        <f t="shared" ca="1" si="32"/>
        <v>1.3550135501355014E-2</v>
      </c>
      <c r="BL94">
        <f t="shared" ca="1" si="33"/>
        <v>0.74796747967479615</v>
      </c>
      <c r="BM94" t="str">
        <f ca="1">OFFSET([1]EquipTable!$A$1,ROW()-1,0)</f>
        <v>Equip6301</v>
      </c>
    </row>
    <row r="95" spans="1:65">
      <c r="A95">
        <v>14</v>
      </c>
      <c r="B95">
        <v>2</v>
      </c>
      <c r="C95">
        <f t="shared" si="21"/>
        <v>0</v>
      </c>
      <c r="D95">
        <f t="shared" ca="1" si="28"/>
        <v>0.78599177291938227</v>
      </c>
      <c r="E95">
        <f t="shared" ca="1" si="28"/>
        <v>0.44600834036612913</v>
      </c>
      <c r="F95">
        <f t="shared" ca="1" si="28"/>
        <v>0.10127963089450387</v>
      </c>
      <c r="G95">
        <f t="shared" ca="1" si="28"/>
        <v>0.23364947926374369</v>
      </c>
      <c r="H95">
        <f t="shared" ca="1" si="28"/>
        <v>0.55981494515636387</v>
      </c>
      <c r="I95">
        <f t="shared" ca="1" si="29"/>
        <v>0.96923677561646937</v>
      </c>
      <c r="L95" t="str">
        <f t="shared" ca="1" si="22"/>
        <v>안 지정 캐릭터 PP 영웅등급</v>
      </c>
      <c r="M95">
        <f t="shared" ca="1" si="23"/>
        <v>44600</v>
      </c>
      <c r="N95">
        <f t="shared" ca="1" si="24"/>
        <v>19</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
IF($L95="안 지정 캐릭터 영웅등급",
  IF(AND(OR($B95=7,$B95=8),$L95=OFFSET($L95,-1,0)),OFFSET(P95,-1,0),
    VLOOKUP($L95,$AM:$AZ,MATCH($AY$1,$AM$1:$AZ$1,0),0)+INT($H95*(VLOOKUP($L95,$AM:$AZ,MATCH($AZ$1,$AM$1:$AZ$1,0),0)-VLOOKUP($L95,$AM:$AZ,MATCH($AY$1,$AM$1:$AZ$1,0),0)))),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
    ROUNDDOWN(VLOOKUP($M95,[1]EquipTable!$1:$1048576,MATCH("표준 GO pr Min",[1]EquipTable!$1:$1,0),0)+INT($I95*(VLOOKUP($M95,[1]EquipTable!$1:$1048576,MATCH("표준 GO pr Max",[1]EquipTable!$1:$1,0),0)-VLOOKUP($M95,[1]EquipTable!$1:$1048576,MATCH("표준 GO pr Min",[1]EquipTable!$1:$1,0),0))),-2)),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
IF($L95="안 지정 캐릭터 영웅등급",
  IF(AND(OR($B95=7,$B95=8),$L95=OFFSET($L95,-1,0)),OFFSET(Q95,-1,0),
    VLOOKUP($L95,$AM:$AZ,MATCH($AW$1,$AM$1:$AZ$1,0),0)+INT($I95*(VLOOKUP($L95,$AM:$AZ,MATCH($AX$1,$AM$1:$AZ$1,0),0)-VLOOKUP($L95,$AM:$AZ,MATCH($AW$1,$AM$1:$AZ$1,0),0)))),
IF($L95="지정 캐릭터 PP",
  IF(AND(OR($B95=7,$B95=8),$L95=OFFSET($L95,-1,0)),OFFSET(Q95,-1,0),
    INT($N95*(VLOOKUP($L95,$AM:$AZ,MATCH($AX$1,$AM$1:$AZ$1,0),0)+$I95*(VLOOKUP($L95,$AM:$AZ,MATCH($AY$1,$AM$1:$AZ$1,0),0)-VLOOKUP($L95,$AM:$AZ,MATCH($AX$1,$AM$1:$AZ$1,0),0))))),
IF(OR($L95="안 지정 캐릭터 PP 일반등급",$L95="안 지정 캐릭터 PP 영웅등급"),
  IF(AND(OR($B95=7,$B95=8),$L95=OFFSET($L95,-1,0)),OFFSET(Q95,-1,0),
    $N95*VLOOKUP($L95,$AM:$AZ,MATCH($AW$1,$AM$1:$AZ$1,0),0)),
"그외없음")))))))</f>
        <v>1900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102</v>
      </c>
      <c r="U95">
        <v>4624</v>
      </c>
      <c r="V95">
        <v>15</v>
      </c>
      <c r="W95" t="s">
        <v>145</v>
      </c>
      <c r="Y95">
        <v>1500</v>
      </c>
      <c r="Z95" t="str">
        <f t="shared" ca="1" si="25"/>
        <v>uph</v>
      </c>
      <c r="AA95" t="s">
        <v>102</v>
      </c>
      <c r="AB95">
        <v>4624</v>
      </c>
      <c r="AC95">
        <v>15</v>
      </c>
      <c r="AD95" t="s">
        <v>145</v>
      </c>
      <c r="AF95">
        <v>1500</v>
      </c>
      <c r="AG95" t="str">
        <f t="shared" si="26"/>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v>
      </c>
      <c r="AK95" t="str">
        <f t="shared" ca="1" si="27"/>
        <v>{"dy":14,"sl":2,"tp":"uph","vl":"4624","cn":15,"pt":"GO","pr":1500}</v>
      </c>
      <c r="BJ95">
        <f ca="1">IF(VLOOKUP($BM95,[1]EquipTable!$1:$1048576,MATCH("업데이트순번",[1]EquipTable!$1:$1,0),0)&lt;=$BK$1,1,0)
*IF(MID(BM95,7,1)="4",0.1,1)</f>
        <v>1</v>
      </c>
      <c r="BK95">
        <f t="shared" ca="1" si="32"/>
        <v>1.3550135501355014E-2</v>
      </c>
      <c r="BL95">
        <f t="shared" ca="1" si="33"/>
        <v>0.76151761517615113</v>
      </c>
      <c r="BM95" t="str">
        <f ca="1">OFFSET([1]EquipTable!$A$1,ROW()-1,0)</f>
        <v>Equip6302</v>
      </c>
    </row>
    <row r="96" spans="1:65">
      <c r="A96">
        <v>14</v>
      </c>
      <c r="B96">
        <v>3</v>
      </c>
      <c r="C96">
        <f t="shared" si="21"/>
        <v>0</v>
      </c>
      <c r="D96">
        <f t="shared" ca="1" si="28"/>
        <v>0.54075499759920487</v>
      </c>
      <c r="E96">
        <f t="shared" ca="1" si="28"/>
        <v>0.86522673893866642</v>
      </c>
      <c r="F96">
        <f t="shared" ca="1" si="28"/>
        <v>0.18562978205875413</v>
      </c>
      <c r="G96">
        <f t="shared" ca="1" si="28"/>
        <v>0.30487586534101985</v>
      </c>
      <c r="H96">
        <f t="shared" ca="1" si="28"/>
        <v>0.18980969810302184</v>
      </c>
      <c r="I96">
        <f t="shared" ca="1" si="29"/>
        <v>0.82625970361227874</v>
      </c>
      <c r="L96" t="str">
        <f t="shared" ca="1" si="22"/>
        <v>안 지정 캐릭터 PP 영웅등급</v>
      </c>
      <c r="M96">
        <f t="shared" ca="1" si="23"/>
        <v>86522</v>
      </c>
      <c r="N96">
        <f t="shared" ca="1" si="24"/>
        <v>23</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
IF($L96="안 지정 캐릭터 영웅등급",
  IF(AND(OR($B96=7,$B96=8),$L96=OFFSET($L96,-1,0)),OFFSET(P96,-1,0),
    VLOOKUP($L96,$AM:$AZ,MATCH($AY$1,$AM$1:$AZ$1,0),0)+INT($H96*(VLOOKUP($L96,$AM:$AZ,MATCH($AZ$1,$AM$1:$AZ$1,0),0)-VLOOKUP($L96,$AM:$AZ,MATCH($AY$1,$AM$1:$AZ$1,0),0)))),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
    ROUNDDOWN(VLOOKUP($M96,[1]EquipTable!$1:$1048576,MATCH("표준 GO pr Min",[1]EquipTable!$1:$1,0),0)+INT($I96*(VLOOKUP($M96,[1]EquipTable!$1:$1048576,MATCH("표준 GO pr Max",[1]EquipTable!$1:$1,0),0)-VLOOKUP($M96,[1]EquipTable!$1:$1048576,MATCH("표준 GO pr Min",[1]EquipTable!$1:$1,0),0))),-2)),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
IF($L96="안 지정 캐릭터 영웅등급",
  IF(AND(OR($B96=7,$B96=8),$L96=OFFSET($L96,-1,0)),OFFSET(Q96,-1,0),
    VLOOKUP($L96,$AM:$AZ,MATCH($AW$1,$AM$1:$AZ$1,0),0)+INT($I96*(VLOOKUP($L96,$AM:$AZ,MATCH($AX$1,$AM$1:$AZ$1,0),0)-VLOOKUP($L96,$AM:$AZ,MATCH($AW$1,$AM$1:$AZ$1,0),0)))),
IF($L96="지정 캐릭터 PP",
  IF(AND(OR($B96=7,$B96=8),$L96=OFFSET($L96,-1,0)),OFFSET(Q96,-1,0),
    INT($N96*(VLOOKUP($L96,$AM:$AZ,MATCH($AX$1,$AM$1:$AZ$1,0),0)+$I96*(VLOOKUP($L96,$AM:$AZ,MATCH($AY$1,$AM$1:$AZ$1,0),0)-VLOOKUP($L96,$AM:$AZ,MATCH($AX$1,$AM$1:$AZ$1,0),0))))),
IF(OR($L96="안 지정 캐릭터 PP 일반등급",$L96="안 지정 캐릭터 PP 영웅등급"),
  IF(AND(OR($B96=7,$B96=8),$L96=OFFSET($L96,-1,0)),OFFSET(Q96,-1,0),
    $N96*VLOOKUP($L96,$AM:$AZ,MATCH($AW$1,$AM$1:$AZ$1,0),0)),
"그외없음")))))))</f>
        <v>2300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103</v>
      </c>
      <c r="U96">
        <v>55977</v>
      </c>
      <c r="V96">
        <v>20</v>
      </c>
      <c r="W96" t="s">
        <v>145</v>
      </c>
      <c r="Y96">
        <v>2000</v>
      </c>
      <c r="Z96" t="str">
        <f t="shared" ca="1" si="25"/>
        <v>upn</v>
      </c>
      <c r="AA96" t="s">
        <v>103</v>
      </c>
      <c r="AB96">
        <v>55977</v>
      </c>
      <c r="AC96">
        <v>20</v>
      </c>
      <c r="AD96" t="s">
        <v>145</v>
      </c>
      <c r="AF96">
        <v>2000</v>
      </c>
      <c r="AG96" t="str">
        <f t="shared" si="26"/>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v>
      </c>
      <c r="AK96" t="str">
        <f t="shared" ca="1" si="27"/>
        <v>{"dy":14,"sl":3,"tp":"upn","vl":"55977","cn":20,"pt":"GO","pr":2000}</v>
      </c>
      <c r="BJ96">
        <f ca="1">IF(VLOOKUP($BM96,[1]EquipTable!$1:$1048576,MATCH("업데이트순번",[1]EquipTable!$1:$1,0),0)&lt;=$BK$1,1,0)
*IF(MID(BM96,7,1)="4",0.1,1)</f>
        <v>0.1</v>
      </c>
      <c r="BK96">
        <f t="shared" ca="1" si="32"/>
        <v>1.3550135501355016E-3</v>
      </c>
      <c r="BL96">
        <f t="shared" ca="1" si="33"/>
        <v>0.77506775067750611</v>
      </c>
      <c r="BM96" t="str">
        <f ca="1">OFFSET([1]EquipTable!$A$1,ROW()-1,0)</f>
        <v>Equip6401</v>
      </c>
    </row>
    <row r="97" spans="1:65">
      <c r="A97">
        <v>14</v>
      </c>
      <c r="B97">
        <v>4</v>
      </c>
      <c r="C97">
        <f t="shared" si="21"/>
        <v>0</v>
      </c>
      <c r="D97">
        <f t="shared" ca="1" si="28"/>
        <v>0.50001890285705708</v>
      </c>
      <c r="E97">
        <f t="shared" ca="1" si="28"/>
        <v>0.73313133199043212</v>
      </c>
      <c r="F97">
        <f t="shared" ca="1" si="28"/>
        <v>0.8480235321806664</v>
      </c>
      <c r="G97">
        <f t="shared" ca="1" si="28"/>
        <v>0.29867728850466091</v>
      </c>
      <c r="H97">
        <f t="shared" ca="1" si="28"/>
        <v>0.48176779269119863</v>
      </c>
      <c r="I97">
        <f t="shared" ca="1" si="29"/>
        <v>0.48465106548292813</v>
      </c>
      <c r="L97" t="str">
        <f t="shared" ca="1" si="22"/>
        <v>안 지정 캐릭터 PP 일반등급</v>
      </c>
      <c r="M97">
        <f t="shared" ca="1" si="23"/>
        <v>73313</v>
      </c>
      <c r="N97">
        <f t="shared" ca="1" si="24"/>
        <v>22</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
IF($L97="안 지정 캐릭터 영웅등급",
  IF(AND(OR($B97=7,$B97=8),$L97=OFFSET($L97,-1,0)),OFFSET(P97,-1,0),
    VLOOKUP($L97,$AM:$AZ,MATCH($AY$1,$AM$1:$AZ$1,0),0)+INT($H97*(VLOOKUP($L97,$AM:$AZ,MATCH($AZ$1,$AM$1:$AZ$1,0),0)-VLOOKUP($L97,$AM:$AZ,MATCH($AY$1,$AM$1:$AZ$1,0),0)))),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
    ROUNDDOWN(VLOOKUP($M97,[1]EquipTable!$1:$1048576,MATCH("표준 GO pr Min",[1]EquipTable!$1:$1,0),0)+INT($I97*(VLOOKUP($M97,[1]EquipTable!$1:$1048576,MATCH("표준 GO pr Max",[1]EquipTable!$1:$1,0),0)-VLOOKUP($M97,[1]EquipTable!$1:$1048576,MATCH("표준 GO pr Min",[1]EquipTable!$1:$1,0),0))),-2)),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
IF($L97="안 지정 캐릭터 영웅등급",
  IF(AND(OR($B97=7,$B97=8),$L97=OFFSET($L97,-1,0)),OFFSET(Q97,-1,0),
    VLOOKUP($L97,$AM:$AZ,MATCH($AW$1,$AM$1:$AZ$1,0),0)+INT($I97*(VLOOKUP($L97,$AM:$AZ,MATCH($AX$1,$AM$1:$AZ$1,0),0)-VLOOKUP($L97,$AM:$AZ,MATCH($AW$1,$AM$1:$AZ$1,0),0)))),
IF($L97="지정 캐릭터 PP",
  IF(AND(OR($B97=7,$B97=8),$L97=OFFSET($L97,-1,0)),OFFSET(Q97,-1,0),
    INT($N97*(VLOOKUP($L97,$AM:$AZ,MATCH($AX$1,$AM$1:$AZ$1,0),0)+$I97*(VLOOKUP($L97,$AM:$AZ,MATCH($AY$1,$AM$1:$AZ$1,0),0)-VLOOKUP($L97,$AM:$AZ,MATCH($AX$1,$AM$1:$AZ$1,0),0))))),
IF(OR($L97="안 지정 캐릭터 PP 일반등급",$L97="안 지정 캐릭터 PP 영웅등급"),
  IF(AND(OR($B97=7,$B97=8),$L97=OFFSET($L97,-1,0)),OFFSET(Q97,-1,0),
    $N97*VLOOKUP($L97,$AM:$AZ,MATCH($AW$1,$AM$1:$AZ$1,0),0)),
"그외없음")))))))</f>
        <v>2200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103</v>
      </c>
      <c r="U97">
        <v>14123</v>
      </c>
      <c r="V97">
        <v>16</v>
      </c>
      <c r="W97" t="s">
        <v>145</v>
      </c>
      <c r="Y97">
        <v>1600</v>
      </c>
      <c r="Z97" t="str">
        <f t="shared" ca="1" si="25"/>
        <v>upn</v>
      </c>
      <c r="AA97" t="s">
        <v>103</v>
      </c>
      <c r="AB97">
        <v>14123</v>
      </c>
      <c r="AC97">
        <v>16</v>
      </c>
      <c r="AD97" t="s">
        <v>145</v>
      </c>
      <c r="AF97">
        <v>1600</v>
      </c>
      <c r="AG97" t="str">
        <f t="shared" si="26"/>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v>
      </c>
      <c r="AK97" t="str">
        <f t="shared" ca="1" si="27"/>
        <v>{"dy":14,"sl":4,"tp":"upn","vl":"14123","cn":16,"pt":"GO","pr":1600}</v>
      </c>
      <c r="BJ97">
        <f ca="1">IF(VLOOKUP($BM97,[1]EquipTable!$1:$1048576,MATCH("업데이트순번",[1]EquipTable!$1:$1,0),0)&lt;=$BK$1,1,0)
*IF(MID(BM97,7,1)="4",0.1,1)</f>
        <v>0.1</v>
      </c>
      <c r="BK97">
        <f t="shared" ca="1" si="32"/>
        <v>1.3550135501355016E-3</v>
      </c>
      <c r="BL97">
        <f t="shared" ca="1" si="33"/>
        <v>0.77642276422764156</v>
      </c>
      <c r="BM97" t="str">
        <f ca="1">OFFSET([1]EquipTable!$A$1,ROW()-1,0)</f>
        <v>Equip6402</v>
      </c>
    </row>
    <row r="98" spans="1:65">
      <c r="A98">
        <v>14</v>
      </c>
      <c r="B98">
        <v>5</v>
      </c>
      <c r="C98">
        <f t="shared" si="21"/>
        <v>0</v>
      </c>
      <c r="D98">
        <f t="shared" ca="1" si="28"/>
        <v>0.14508686789251912</v>
      </c>
      <c r="E98">
        <f t="shared" ca="1" si="28"/>
        <v>0.31623262386086148</v>
      </c>
      <c r="F98">
        <f t="shared" ca="1" si="28"/>
        <v>0.21618828828975223</v>
      </c>
      <c r="G98">
        <f t="shared" ca="1" si="28"/>
        <v>0.80157951038064945</v>
      </c>
      <c r="H98">
        <f t="shared" ca="1" si="28"/>
        <v>0.45319072039533781</v>
      </c>
      <c r="I98">
        <f t="shared" ca="1" si="29"/>
        <v>0.56962825292719532</v>
      </c>
      <c r="L98" t="str">
        <f t="shared" ca="1" si="22"/>
        <v>삭제</v>
      </c>
      <c r="M98" t="str">
        <f t="shared" ca="1" si="23"/>
        <v>삭제</v>
      </c>
      <c r="N98" t="str">
        <f t="shared" ca="1" si="24"/>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
IF($L98="안 지정 캐릭터 영웅등급",
  IF(AND(OR($B98=7,$B98=8),$L98=OFFSET($L98,-1,0)),OFFSET(P98,-1,0),
    VLOOKUP($L98,$AM:$AZ,MATCH($AY$1,$AM$1:$AZ$1,0),0)+INT($H98*(VLOOKUP($L98,$AM:$AZ,MATCH($AZ$1,$AM$1:$AZ$1,0),0)-VLOOKUP($L98,$AM:$AZ,MATCH($AY$1,$AM$1:$AZ$1,0),0)))),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
    ROUNDDOWN(VLOOKUP($M98,[1]EquipTable!$1:$1048576,MATCH("표준 GO pr Min",[1]EquipTable!$1:$1,0),0)+INT($I98*(VLOOKUP($M98,[1]EquipTable!$1:$1048576,MATCH("표준 GO pr Max",[1]EquipTable!$1:$1,0),0)-VLOOKUP($M98,[1]EquipTable!$1:$1048576,MATCH("표준 GO pr Min",[1]EquipTable!$1:$1,0),0))),-2)),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
IF($L98="안 지정 캐릭터 영웅등급",
  IF(AND(OR($B98=7,$B98=8),$L98=OFFSET($L98,-1,0)),OFFSET(Q98,-1,0),
    VLOOKUP($L98,$AM:$AZ,MATCH($AW$1,$AM$1:$AZ$1,0),0)+INT($I98*(VLOOKUP($L98,$AM:$AZ,MATCH($AX$1,$AM$1:$AZ$1,0),0)-VLOOKUP($L98,$AM:$AZ,MATCH($AW$1,$AM$1:$AZ$1,0),0)))),
IF($L98="지정 캐릭터 PP",
  IF(AND(OR($B98=7,$B98=8),$L98=OFFSET($L98,-1,0)),OFFSET(Q98,-1,0),
    INT($N98*(VLOOKUP($L98,$AM:$AZ,MATCH($AX$1,$AM$1:$AZ$1,0),0)+$I98*(VLOOKUP($L98,$AM:$AZ,MATCH($AY$1,$AM$1:$AZ$1,0),0)-VLOOKUP($L98,$AM:$AZ,MATCH($AX$1,$AM$1:$AZ$1,0),0))))),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5"/>
        <v/>
      </c>
      <c r="AG98" t="str">
        <f t="shared" si="26"/>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v>
      </c>
      <c r="AK98" t="str">
        <f t="shared" ca="1" si="27"/>
        <v>{"dy":14,"sl":5}</v>
      </c>
      <c r="BJ98">
        <f ca="1">IF(VLOOKUP($BM98,[1]EquipTable!$1:$1048576,MATCH("업데이트순번",[1]EquipTable!$1:$1,0),0)&lt;=$BK$1,1,0)
*IF(MID(BM98,7,1)="4",0.1,1)</f>
        <v>0</v>
      </c>
      <c r="BK98">
        <f t="shared" ca="1" si="32"/>
        <v>0</v>
      </c>
      <c r="BL98">
        <f t="shared" ca="1" si="33"/>
        <v>0.77777777777777701</v>
      </c>
      <c r="BM98" t="str">
        <f ca="1">OFFSET([1]EquipTable!$A$1,ROW()-1,0)</f>
        <v>Equip6403</v>
      </c>
    </row>
    <row r="99" spans="1:65">
      <c r="A99">
        <v>14</v>
      </c>
      <c r="B99">
        <v>6</v>
      </c>
      <c r="C99">
        <f t="shared" si="21"/>
        <v>0</v>
      </c>
      <c r="D99">
        <f t="shared" ca="1" si="28"/>
        <v>0.75971100605409592</v>
      </c>
      <c r="E99">
        <f t="shared" ca="1" si="28"/>
        <v>0.41088503606531235</v>
      </c>
      <c r="F99">
        <f t="shared" ca="1" si="28"/>
        <v>0.96844418015939293</v>
      </c>
      <c r="G99">
        <f t="shared" ref="G99:I162" ca="1" si="34">RAND()</f>
        <v>0.77468106638741852</v>
      </c>
      <c r="H99">
        <f t="shared" ca="1" si="34"/>
        <v>0.12872313090909049</v>
      </c>
      <c r="I99">
        <f t="shared" ca="1" si="34"/>
        <v>0.27141505207151762</v>
      </c>
      <c r="L99" t="str">
        <f t="shared" ca="1" si="22"/>
        <v>삭제</v>
      </c>
      <c r="M99" t="str">
        <f t="shared" ca="1" si="23"/>
        <v>삭제</v>
      </c>
      <c r="N99" t="str">
        <f t="shared" ca="1" si="24"/>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
IF($L99="안 지정 캐릭터 영웅등급",
  IF(AND(OR($B99=7,$B99=8),$L99=OFFSET($L99,-1,0)),OFFSET(P99,-1,0),
    VLOOKUP($L99,$AM:$AZ,MATCH($AY$1,$AM$1:$AZ$1,0),0)+INT($H99*(VLOOKUP($L99,$AM:$AZ,MATCH($AZ$1,$AM$1:$AZ$1,0),0)-VLOOKUP($L99,$AM:$AZ,MATCH($AY$1,$AM$1:$AZ$1,0),0)))),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
    ROUNDDOWN(VLOOKUP($M99,[1]EquipTable!$1:$1048576,MATCH("표준 GO pr Min",[1]EquipTable!$1:$1,0),0)+INT($I99*(VLOOKUP($M99,[1]EquipTable!$1:$1048576,MATCH("표준 GO pr Max",[1]EquipTable!$1:$1,0),0)-VLOOKUP($M99,[1]EquipTable!$1:$1048576,MATCH("표준 GO pr Min",[1]EquipTable!$1:$1,0),0))),-2)),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
IF($L99="안 지정 캐릭터 영웅등급",
  IF(AND(OR($B99=7,$B99=8),$L99=OFFSET($L99,-1,0)),OFFSET(Q99,-1,0),
    VLOOKUP($L99,$AM:$AZ,MATCH($AW$1,$AM$1:$AZ$1,0),0)+INT($I99*(VLOOKUP($L99,$AM:$AZ,MATCH($AX$1,$AM$1:$AZ$1,0),0)-VLOOKUP($L99,$AM:$AZ,MATCH($AW$1,$AM$1:$AZ$1,0),0)))),
IF($L99="지정 캐릭터 PP",
  IF(AND(OR($B99=7,$B99=8),$L99=OFFSET($L99,-1,0)),OFFSET(Q99,-1,0),
    INT($N99*(VLOOKUP($L99,$AM:$AZ,MATCH($AX$1,$AM$1:$AZ$1,0),0)+$I99*(VLOOKUP($L99,$AM:$AZ,MATCH($AY$1,$AM$1:$AZ$1,0),0)-VLOOKUP($L99,$AM:$AZ,MATCH($AX$1,$AM$1:$AZ$1,0),0))))),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5"/>
        <v/>
      </c>
      <c r="AG99" t="str">
        <f t="shared" si="26"/>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v>
      </c>
      <c r="AK99" t="str">
        <f t="shared" ca="1" si="27"/>
        <v>{"dy":14,"sl":6}</v>
      </c>
      <c r="BJ99">
        <f ca="1">IF(VLOOKUP($BM99,[1]EquipTable!$1:$1048576,MATCH("업데이트순번",[1]EquipTable!$1:$1,0),0)&lt;=$BK$1,1,0)
*IF(MID(BM99,7,1)="4",0.1,1)</f>
        <v>0</v>
      </c>
      <c r="BK99">
        <f t="shared" ca="1" si="32"/>
        <v>0</v>
      </c>
      <c r="BL99">
        <f t="shared" ca="1" si="33"/>
        <v>0.77777777777777701</v>
      </c>
      <c r="BM99" t="str">
        <f ca="1">OFFSET([1]EquipTable!$A$1,ROW()-1,0)</f>
        <v>Equip6404</v>
      </c>
    </row>
    <row r="100" spans="1:65">
      <c r="A100">
        <v>15</v>
      </c>
      <c r="B100">
        <v>0</v>
      </c>
      <c r="C100">
        <f t="shared" si="21"/>
        <v>0</v>
      </c>
      <c r="D100">
        <f t="shared" ca="1" si="28"/>
        <v>0.48523402652516012</v>
      </c>
      <c r="E100">
        <f t="shared" ca="1" si="28"/>
        <v>0.31211910369985663</v>
      </c>
      <c r="F100">
        <f t="shared" ca="1" si="28"/>
        <v>0.87026933889405533</v>
      </c>
      <c r="G100">
        <f t="shared" ca="1" si="34"/>
        <v>0.11102596293573841</v>
      </c>
      <c r="H100">
        <f t="shared" ca="1" si="34"/>
        <v>0.77662418892832774</v>
      </c>
      <c r="I100">
        <f t="shared" ca="1" si="34"/>
        <v>0.99146912268093013</v>
      </c>
      <c r="L100" t="str">
        <f t="shared" ca="1" si="22"/>
        <v>지정 장비</v>
      </c>
      <c r="M100" t="str">
        <f t="shared" ca="1" si="23"/>
        <v>Equip2301</v>
      </c>
      <c r="N100">
        <f t="shared" ca="1" si="24"/>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
IF($L100="안 지정 캐릭터 영웅등급",
  IF(AND(OR($B100=7,$B100=8),$L100=OFFSET($L100,-1,0)),OFFSET(P100,-1,0),
    VLOOKUP($L100,$AM:$AZ,MATCH($AY$1,$AM$1:$AZ$1,0),0)+INT($H100*(VLOOKUP($L100,$AM:$AZ,MATCH($AZ$1,$AM$1:$AZ$1,0),0)-VLOOKUP($L100,$AM:$AZ,MATCH($AY$1,$AM$1:$AZ$1,0),0)))),
IF($L100="지정 캐릭터 PP",
  IF(AND(OR($B100=7,$B100=8),$L100=OFFSET($L100,-1,0)),OFFSET(P100,-1,0),
    INT($N100*VLOOKUP($L100,$AM:$AZ,MATCH($AW$1,$AM$1:$AZ$1,0),0))),
"그외없음")))))))</f>
        <v>삭제</v>
      </c>
      <c r="Q100">
        <f ca="1">IF($L100="삭제","삭제",
IF($L100="지정 장비",
  IF($O100="DI",
    VLOOKUP($M100,[1]EquipTable!$1:$1048576,MATCH("표준 DI pr Min",[1]EquipTable!$1:$1,0),0)+INT($I100*(VLOOKUP($M100,[1]EquipTable!$1:$1048576,MATCH("표준 DI pr Max",[1]EquipTable!$1:$1,0),0)-VLOOKUP($M100,[1]EquipTable!$1:$1048576,MATCH("표준 DI pr Min",[1]EquipTable!$1:$1,0),0))),
    ROUNDDOWN(VLOOKUP($M100,[1]EquipTable!$1:$1048576,MATCH("표준 GO pr Min",[1]EquipTable!$1:$1,0),0)+INT($I100*(VLOOKUP($M100,[1]EquipTable!$1:$1048576,MATCH("표준 GO pr Max",[1]EquipTable!$1:$1,0),0)-VLOOKUP($M100,[1]EquipTable!$1:$1048576,MATCH("표준 GO pr Min",[1]EquipTable!$1:$1,0),0))),-2)),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
IF($L100="안 지정 캐릭터 영웅등급",
  IF(AND(OR($B100=7,$B100=8),$L100=OFFSET($L100,-1,0)),OFFSET(Q100,-1,0),
    VLOOKUP($L100,$AM:$AZ,MATCH($AW$1,$AM$1:$AZ$1,0),0)+INT($I100*(VLOOKUP($L100,$AM:$AZ,MATCH($AX$1,$AM$1:$AZ$1,0),0)-VLOOKUP($L100,$AM:$AZ,MATCH($AW$1,$AM$1:$AZ$1,0),0)))),
IF($L100="지정 캐릭터 PP",
  IF(AND(OR($B100=7,$B100=8),$L100=OFFSET($L100,-1,0)),OFFSET(Q100,-1,0),
    INT($N100*(VLOOKUP($L100,$AM:$AZ,MATCH($AX$1,$AM$1:$AZ$1,0),0)+$I100*(VLOOKUP($L100,$AM:$AZ,MATCH($AY$1,$AM$1:$AZ$1,0),0)-VLOOKUP($L100,$AM:$AZ,MATCH($AX$1,$AM$1:$AZ$1,0),0))))),
IF(OR($L100="안 지정 캐릭터 PP 일반등급",$L100="안 지정 캐릭터 PP 영웅등급"),
  IF(AND(OR($B100=7,$B100=8),$L100=OFFSET($L100,-1,0)),OFFSET(Q100,-1,0),
    $N100*VLOOKUP($L100,$AM:$AZ,MATCH($AW$1,$AM$1:$AZ$1,0),0)),
"그외없음")))))))</f>
        <v>17</v>
      </c>
      <c r="R100" t="str">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
      </c>
      <c r="S100">
        <f t="shared" ca="1" si="30"/>
        <v>0</v>
      </c>
      <c r="T100" t="s">
        <v>93</v>
      </c>
      <c r="U100" t="s">
        <v>215</v>
      </c>
      <c r="V100">
        <v>1</v>
      </c>
      <c r="W100" t="s">
        <v>145</v>
      </c>
      <c r="Y100">
        <v>40300</v>
      </c>
      <c r="Z100" t="str">
        <f t="shared" ca="1" si="25"/>
        <v>fe</v>
      </c>
      <c r="AA100" t="s">
        <v>93</v>
      </c>
      <c r="AB100" t="s">
        <v>215</v>
      </c>
      <c r="AC100">
        <v>1</v>
      </c>
      <c r="AD100" t="s">
        <v>145</v>
      </c>
      <c r="AF100">
        <v>40300</v>
      </c>
      <c r="AG100" t="str">
        <f t="shared" si="26"/>
        <v/>
      </c>
      <c r="AH100" t="str">
        <f ca="1">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십자 은도금 방패</v>
      </c>
      <c r="AI100">
        <v>1</v>
      </c>
      <c r="AJ10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v>
      </c>
      <c r="AK100" t="str">
        <f t="shared" ca="1" si="27"/>
        <v>{"dy":15,"sl":0,"tp":"fe","vl":"Equip7202","cn":1,"pt":"GO","pr":40300}</v>
      </c>
      <c r="BJ100">
        <f ca="1">IF(VLOOKUP($BM100,[1]EquipTable!$1:$1048576,MATCH("업데이트순번",[1]EquipTable!$1:$1,0),0)&lt;=$BK$1,1,0)
*IF(MID(BM100,7,1)="4",0.1,1)</f>
        <v>0</v>
      </c>
      <c r="BK100">
        <f t="shared" ca="1" si="32"/>
        <v>0</v>
      </c>
      <c r="BL100">
        <f t="shared" ca="1" si="33"/>
        <v>0.77777777777777701</v>
      </c>
      <c r="BM100" t="str">
        <f ca="1">OFFSET([1]EquipTable!$A$1,ROW()-1,0)</f>
        <v>Equip6405</v>
      </c>
    </row>
    <row r="101" spans="1:65">
      <c r="A101">
        <v>15</v>
      </c>
      <c r="B101">
        <v>1</v>
      </c>
      <c r="C101">
        <f t="shared" si="21"/>
        <v>0</v>
      </c>
      <c r="D101">
        <f t="shared" ca="1" si="28"/>
        <v>5.3306635488369003E-2</v>
      </c>
      <c r="E101">
        <f t="shared" ca="1" si="28"/>
        <v>0.92736723787675912</v>
      </c>
      <c r="F101">
        <f t="shared" ca="1" si="28"/>
        <v>0.5340175376600409</v>
      </c>
      <c r="G101">
        <f t="shared" ca="1" si="34"/>
        <v>0.86208984593953597</v>
      </c>
      <c r="H101">
        <f t="shared" ca="1" si="34"/>
        <v>0.86329680479394932</v>
      </c>
      <c r="I101">
        <f t="shared" ca="1" si="34"/>
        <v>0.51629294349007904</v>
      </c>
      <c r="L101" t="str">
        <f t="shared" ca="1" si="22"/>
        <v>지정 장비</v>
      </c>
      <c r="M101" t="str">
        <f t="shared" ca="1" si="23"/>
        <v>Equip8101</v>
      </c>
      <c r="N101">
        <f t="shared" ca="1" si="24"/>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GO</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
IF($L101="안 지정 캐릭터 영웅등급",
  IF(AND(OR($B101=7,$B101=8),$L101=OFFSET($L101,-1,0)),OFFSET(P101,-1,0),
    VLOOKUP($L101,$AM:$AZ,MATCH($AY$1,$AM$1:$AZ$1,0),0)+INT($H101*(VLOOKUP($L101,$AM:$AZ,MATCH($AZ$1,$AM$1:$AZ$1,0),0)-VLOOKUP($L101,$AM:$AZ,MATCH($AY$1,$AM$1:$AZ$1,0),0)))),
IF($L101="지정 캐릭터 PP",
  IF(AND(OR($B101=7,$B101=8),$L101=OFFSET($L101,-1,0)),OFFSET(P101,-1,0),
    INT($N101*VLOOKUP($L101,$AM:$AZ,MATCH($AW$1,$AM$1:$AZ$1,0),0))),
"그외없음")))))))</f>
        <v>삭제</v>
      </c>
      <c r="Q101">
        <f ca="1">IF($L101="삭제","삭제",
IF($L101="지정 장비",
  IF($O101="DI",
    VLOOKUP($M101,[1]EquipTable!$1:$1048576,MATCH("표준 DI pr Min",[1]EquipTable!$1:$1,0),0)+INT($I101*(VLOOKUP($M101,[1]EquipTable!$1:$1048576,MATCH("표준 DI pr Max",[1]EquipTable!$1:$1,0),0)-VLOOKUP($M101,[1]EquipTable!$1:$1048576,MATCH("표준 DI pr Min",[1]EquipTable!$1:$1,0),0))),
    ROUNDDOWN(VLOOKUP($M101,[1]EquipTable!$1:$1048576,MATCH("표준 GO pr Min",[1]EquipTable!$1:$1,0),0)+INT($I101*(VLOOKUP($M101,[1]EquipTable!$1:$1048576,MATCH("표준 GO pr Max",[1]EquipTable!$1:$1,0),0)-VLOOKUP($M101,[1]EquipTable!$1:$1048576,MATCH("표준 GO pr Min",[1]EquipTable!$1:$1,0),0))),-2)),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
IF($L101="안 지정 캐릭터 영웅등급",
  IF(AND(OR($B101=7,$B101=8),$L101=OFFSET($L101,-1,0)),OFFSET(Q101,-1,0),
    VLOOKUP($L101,$AM:$AZ,MATCH($AW$1,$AM$1:$AZ$1,0),0)+INT($I101*(VLOOKUP($L101,$AM:$AZ,MATCH($AX$1,$AM$1:$AZ$1,0),0)-VLOOKUP($L101,$AM:$AZ,MATCH($AW$1,$AM$1:$AZ$1,0),0)))),
IF($L101="지정 캐릭터 PP",
  IF(AND(OR($B101=7,$B101=8),$L101=OFFSET($L101,-1,0)),OFFSET(Q101,-1,0),
    INT($N101*(VLOOKUP($L101,$AM:$AZ,MATCH($AX$1,$AM$1:$AZ$1,0),0)+$I101*(VLOOKUP($L101,$AM:$AZ,MATCH($AY$1,$AM$1:$AZ$1,0),0)-VLOOKUP($L101,$AM:$AZ,MATCH($AX$1,$AM$1:$AZ$1,0),0))))),
IF(OR($L101="안 지정 캐릭터 PP 일반등급",$L101="안 지정 캐릭터 PP 영웅등급"),
  IF(AND(OR($B101=7,$B101=8),$L101=OFFSET($L101,-1,0)),OFFSET(Q101,-1,0),
    $N101*VLOOKUP($L101,$AM:$AZ,MATCH($AW$1,$AM$1:$AZ$1,0),0)),
"그외없음")))))))</f>
        <v>13200</v>
      </c>
      <c r="R101" t="str">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
      </c>
      <c r="S101">
        <f t="shared" ca="1" si="30"/>
        <v>0</v>
      </c>
      <c r="T101" t="s">
        <v>93</v>
      </c>
      <c r="U101" t="s">
        <v>113</v>
      </c>
      <c r="V101">
        <v>1</v>
      </c>
      <c r="W101" t="s">
        <v>145</v>
      </c>
      <c r="Y101">
        <v>4000</v>
      </c>
      <c r="Z101" t="str">
        <f t="shared" ca="1" si="25"/>
        <v>fe</v>
      </c>
      <c r="AA101" t="s">
        <v>93</v>
      </c>
      <c r="AB101" t="s">
        <v>113</v>
      </c>
      <c r="AC101">
        <v>1</v>
      </c>
      <c r="AD101" t="s">
        <v>145</v>
      </c>
      <c r="AF101">
        <v>4000</v>
      </c>
      <c r="AG101" t="str">
        <f t="shared" si="26"/>
        <v/>
      </c>
      <c r="AH101" t="str">
        <f ca="1">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반원 단검</v>
      </c>
      <c r="AI101">
        <v>1</v>
      </c>
      <c r="AJ10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v>
      </c>
      <c r="AK101" t="str">
        <f t="shared" ca="1" si="27"/>
        <v>{"dy":15,"sl":1,"tp":"fe","vl":"Equip1002","cn":1,"pt":"GO","pr":4000}</v>
      </c>
      <c r="BJ101">
        <f ca="1">IF(VLOOKUP($BM101,[1]EquipTable!$1:$1048576,MATCH("업데이트순번",[1]EquipTable!$1:$1,0),0)&lt;=$BK$1,1,0)
*IF(MID(BM101,7,1)="4",0.1,1)</f>
        <v>1</v>
      </c>
      <c r="BK101">
        <f t="shared" ca="1" si="32"/>
        <v>1.3550135501355014E-2</v>
      </c>
      <c r="BL101">
        <f t="shared" ca="1" si="33"/>
        <v>0.77777777777777701</v>
      </c>
      <c r="BM101" t="str">
        <f ca="1">OFFSET([1]EquipTable!$A$1,ROW()-1,0)</f>
        <v>Equip7001</v>
      </c>
    </row>
    <row r="102" spans="1:65">
      <c r="A102">
        <v>15</v>
      </c>
      <c r="B102">
        <v>2</v>
      </c>
      <c r="C102">
        <f t="shared" si="21"/>
        <v>0</v>
      </c>
      <c r="D102">
        <f t="shared" ca="1" si="28"/>
        <v>2.3846742670311172E-2</v>
      </c>
      <c r="E102">
        <f t="shared" ca="1" si="28"/>
        <v>6.6272304683950289E-2</v>
      </c>
      <c r="F102">
        <f t="shared" ca="1" si="28"/>
        <v>0.23678307782151942</v>
      </c>
      <c r="G102">
        <f t="shared" ca="1" si="34"/>
        <v>0.52701829322511529</v>
      </c>
      <c r="H102">
        <f t="shared" ca="1" si="34"/>
        <v>0.61229316193517924</v>
      </c>
      <c r="I102">
        <f t="shared" ca="1" si="34"/>
        <v>0.68485667587156351</v>
      </c>
      <c r="L102" t="str">
        <f t="shared" ca="1" si="22"/>
        <v>안 지정 캐릭터 PP 영웅등급</v>
      </c>
      <c r="M102">
        <f t="shared" ca="1" si="23"/>
        <v>6627</v>
      </c>
      <c r="N102">
        <f t="shared" ca="1" si="24"/>
        <v>15</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
IF($L102="안 지정 캐릭터 영웅등급",
  IF(AND(OR($B102=7,$B102=8),$L102=OFFSET($L102,-1,0)),OFFSET(P102,-1,0),
    VLOOKUP($L102,$AM:$AZ,MATCH($AY$1,$AM$1:$AZ$1,0),0)+INT($H102*(VLOOKUP($L102,$AM:$AZ,MATCH($AZ$1,$AM$1:$AZ$1,0),0)-VLOOKUP($L102,$AM:$AZ,MATCH($AY$1,$AM$1:$AZ$1,0),0)))),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
    ROUNDDOWN(VLOOKUP($M102,[1]EquipTable!$1:$1048576,MATCH("표준 GO pr Min",[1]EquipTable!$1:$1,0),0)+INT($I102*(VLOOKUP($M102,[1]EquipTable!$1:$1048576,MATCH("표준 GO pr Max",[1]EquipTable!$1:$1,0),0)-VLOOKUP($M102,[1]EquipTable!$1:$1048576,MATCH("표준 GO pr Min",[1]EquipTable!$1:$1,0),0))),-2)),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
IF($L102="안 지정 캐릭터 영웅등급",
  IF(AND(OR($B102=7,$B102=8),$L102=OFFSET($L102,-1,0)),OFFSET(Q102,-1,0),
    VLOOKUP($L102,$AM:$AZ,MATCH($AW$1,$AM$1:$AZ$1,0),0)+INT($I102*(VLOOKUP($L102,$AM:$AZ,MATCH($AX$1,$AM$1:$AZ$1,0),0)-VLOOKUP($L102,$AM:$AZ,MATCH($AW$1,$AM$1:$AZ$1,0),0)))),
IF($L102="지정 캐릭터 PP",
  IF(AND(OR($B102=7,$B102=8),$L102=OFFSET($L102,-1,0)),OFFSET(Q102,-1,0),
    INT($N102*(VLOOKUP($L102,$AM:$AZ,MATCH($AX$1,$AM$1:$AZ$1,0),0)+$I102*(VLOOKUP($L102,$AM:$AZ,MATCH($AY$1,$AM$1:$AZ$1,0),0)-VLOOKUP($L102,$AM:$AZ,MATCH($AX$1,$AM$1:$AZ$1,0),0))))),
IF(OR($L102="안 지정 캐릭터 PP 일반등급",$L102="안 지정 캐릭터 PP 영웅등급"),
  IF(AND(OR($B102=7,$B102=8),$L102=OFFSET($L102,-1,0)),OFFSET(Q102,-1,0),
    $N102*VLOOKUP($L102,$AM:$AZ,MATCH($AW$1,$AM$1:$AZ$1,0),0)),
"그외없음")))))))</f>
        <v>1500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102</v>
      </c>
      <c r="U102">
        <v>75390</v>
      </c>
      <c r="V102">
        <v>22</v>
      </c>
      <c r="W102" t="s">
        <v>145</v>
      </c>
      <c r="Y102">
        <v>2200</v>
      </c>
      <c r="Z102" t="str">
        <f t="shared" ca="1" si="25"/>
        <v>uph</v>
      </c>
      <c r="AA102" t="s">
        <v>102</v>
      </c>
      <c r="AB102">
        <v>75390</v>
      </c>
      <c r="AC102">
        <v>22</v>
      </c>
      <c r="AD102" t="s">
        <v>145</v>
      </c>
      <c r="AF102">
        <v>2200</v>
      </c>
      <c r="AG102" t="str">
        <f t="shared" si="26"/>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v>
      </c>
      <c r="AK102" t="str">
        <f t="shared" ca="1" si="27"/>
        <v>{"dy":15,"sl":2,"tp":"uph","vl":"75390","cn":22,"pt":"GO","pr":2200}</v>
      </c>
      <c r="BJ102">
        <f ca="1">IF(VLOOKUP($BM102,[1]EquipTable!$1:$1048576,MATCH("업데이트순번",[1]EquipTable!$1:$1,0),0)&lt;=$BK$1,1,0)
*IF(MID(BM102,7,1)="4",0.1,1)</f>
        <v>1</v>
      </c>
      <c r="BK102">
        <f t="shared" ca="1" si="32"/>
        <v>1.3550135501355014E-2</v>
      </c>
      <c r="BL102">
        <f t="shared" ca="1" si="33"/>
        <v>0.79132791327913199</v>
      </c>
      <c r="BM102" t="str">
        <f ca="1">OFFSET([1]EquipTable!$A$1,ROW()-1,0)</f>
        <v>Equip7002</v>
      </c>
    </row>
    <row r="103" spans="1:65">
      <c r="A103">
        <v>15</v>
      </c>
      <c r="B103">
        <v>3</v>
      </c>
      <c r="C103">
        <f t="shared" si="21"/>
        <v>0</v>
      </c>
      <c r="D103">
        <f t="shared" ca="1" si="28"/>
        <v>0.38833508785848181</v>
      </c>
      <c r="E103">
        <f t="shared" ca="1" si="28"/>
        <v>0.42957619942590863</v>
      </c>
      <c r="F103">
        <f t="shared" ca="1" si="28"/>
        <v>0.84543833951902514</v>
      </c>
      <c r="G103">
        <f t="shared" ca="1" si="34"/>
        <v>0.16480711259895242</v>
      </c>
      <c r="H103">
        <f t="shared" ca="1" si="34"/>
        <v>0.28776506583399042</v>
      </c>
      <c r="I103">
        <f t="shared" ca="1" si="34"/>
        <v>0.2067263241916506</v>
      </c>
      <c r="L103" t="str">
        <f t="shared" ca="1" si="22"/>
        <v>안 지정 캐릭터 PP 영웅등급</v>
      </c>
      <c r="M103">
        <f t="shared" ca="1" si="23"/>
        <v>42957</v>
      </c>
      <c r="N103">
        <f t="shared" ca="1" si="24"/>
        <v>19</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
IF($L103="안 지정 캐릭터 영웅등급",
  IF(AND(OR($B103=7,$B103=8),$L103=OFFSET($L103,-1,0)),OFFSET(P103,-1,0),
    VLOOKUP($L103,$AM:$AZ,MATCH($AY$1,$AM$1:$AZ$1,0),0)+INT($H103*(VLOOKUP($L103,$AM:$AZ,MATCH($AZ$1,$AM$1:$AZ$1,0),0)-VLOOKUP($L103,$AM:$AZ,MATCH($AY$1,$AM$1:$AZ$1,0),0)))),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
    ROUNDDOWN(VLOOKUP($M103,[1]EquipTable!$1:$1048576,MATCH("표준 GO pr Min",[1]EquipTable!$1:$1,0),0)+INT($I103*(VLOOKUP($M103,[1]EquipTable!$1:$1048576,MATCH("표준 GO pr Max",[1]EquipTable!$1:$1,0),0)-VLOOKUP($M103,[1]EquipTable!$1:$1048576,MATCH("표준 GO pr Min",[1]EquipTable!$1:$1,0),0))),-2)),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
IF($L103="안 지정 캐릭터 영웅등급",
  IF(AND(OR($B103=7,$B103=8),$L103=OFFSET($L103,-1,0)),OFFSET(Q103,-1,0),
    VLOOKUP($L103,$AM:$AZ,MATCH($AW$1,$AM$1:$AZ$1,0),0)+INT($I103*(VLOOKUP($L103,$AM:$AZ,MATCH($AX$1,$AM$1:$AZ$1,0),0)-VLOOKUP($L103,$AM:$AZ,MATCH($AW$1,$AM$1:$AZ$1,0),0)))),
IF($L103="지정 캐릭터 PP",
  IF(AND(OR($B103=7,$B103=8),$L103=OFFSET($L103,-1,0)),OFFSET(Q103,-1,0),
    INT($N103*(VLOOKUP($L103,$AM:$AZ,MATCH($AX$1,$AM$1:$AZ$1,0),0)+$I103*(VLOOKUP($L103,$AM:$AZ,MATCH($AY$1,$AM$1:$AZ$1,0),0)-VLOOKUP($L103,$AM:$AZ,MATCH($AX$1,$AM$1:$AZ$1,0),0))))),
IF(OR($L103="안 지정 캐릭터 PP 일반등급",$L103="안 지정 캐릭터 PP 영웅등급"),
  IF(AND(OR($B103=7,$B103=8),$L103=OFFSET($L103,-1,0)),OFFSET(Q103,-1,0),
    $N103*VLOOKUP($L103,$AM:$AZ,MATCH($AW$1,$AM$1:$AZ$1,0),0)),
"그외없음")))))))</f>
        <v>1900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102</v>
      </c>
      <c r="U103">
        <v>2191</v>
      </c>
      <c r="V103">
        <v>15</v>
      </c>
      <c r="W103" t="s">
        <v>145</v>
      </c>
      <c r="Y103">
        <v>1500</v>
      </c>
      <c r="Z103" t="str">
        <f t="shared" ca="1" si="25"/>
        <v>uph</v>
      </c>
      <c r="AA103" t="s">
        <v>102</v>
      </c>
      <c r="AB103">
        <v>2191</v>
      </c>
      <c r="AC103">
        <v>15</v>
      </c>
      <c r="AD103" t="s">
        <v>145</v>
      </c>
      <c r="AF103">
        <v>1500</v>
      </c>
      <c r="AG103" t="str">
        <f t="shared" si="26"/>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v>
      </c>
      <c r="AK103" t="str">
        <f t="shared" ca="1" si="27"/>
        <v>{"dy":15,"sl":3,"tp":"uph","vl":"2191","cn":15,"pt":"GO","pr":1500}</v>
      </c>
      <c r="BJ103">
        <f ca="1">IF(VLOOKUP($BM103,[1]EquipTable!$1:$1048576,MATCH("업데이트순번",[1]EquipTable!$1:$1,0),0)&lt;=$BK$1,1,0)
*IF(MID(BM103,7,1)="4",0.1,1)</f>
        <v>1</v>
      </c>
      <c r="BK103">
        <f t="shared" ca="1" si="32"/>
        <v>1.3550135501355014E-2</v>
      </c>
      <c r="BL103">
        <f t="shared" ca="1" si="33"/>
        <v>0.80487804878048697</v>
      </c>
      <c r="BM103" t="str">
        <f ca="1">OFFSET([1]EquipTable!$A$1,ROW()-1,0)</f>
        <v>Equip7101</v>
      </c>
    </row>
    <row r="104" spans="1:65">
      <c r="A104">
        <v>15</v>
      </c>
      <c r="B104">
        <v>4</v>
      </c>
      <c r="C104">
        <f t="shared" si="21"/>
        <v>0</v>
      </c>
      <c r="D104">
        <f t="shared" ca="1" si="28"/>
        <v>0.66953769434348909</v>
      </c>
      <c r="E104">
        <f t="shared" ca="1" si="28"/>
        <v>0.73199203868125118</v>
      </c>
      <c r="F104">
        <f t="shared" ca="1" si="28"/>
        <v>0.82833317336063261</v>
      </c>
      <c r="G104">
        <f t="shared" ca="1" si="34"/>
        <v>0.34497812499667013</v>
      </c>
      <c r="H104">
        <f t="shared" ca="1" si="34"/>
        <v>0.76963800932122095</v>
      </c>
      <c r="I104">
        <f t="shared" ca="1" si="34"/>
        <v>0.2446499730385544</v>
      </c>
      <c r="L104" t="str">
        <f t="shared" ca="1" si="22"/>
        <v>안 지정 캐릭터 PP 일반등급</v>
      </c>
      <c r="M104">
        <f t="shared" ca="1" si="23"/>
        <v>73199</v>
      </c>
      <c r="N104">
        <f t="shared" ca="1" si="24"/>
        <v>22</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
IF($L104="안 지정 캐릭터 영웅등급",
  IF(AND(OR($B104=7,$B104=8),$L104=OFFSET($L104,-1,0)),OFFSET(P104,-1,0),
    VLOOKUP($L104,$AM:$AZ,MATCH($AY$1,$AM$1:$AZ$1,0),0)+INT($H104*(VLOOKUP($L104,$AM:$AZ,MATCH($AZ$1,$AM$1:$AZ$1,0),0)-VLOOKUP($L104,$AM:$AZ,MATCH($AY$1,$AM$1:$AZ$1,0),0)))),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
    ROUNDDOWN(VLOOKUP($M104,[1]EquipTable!$1:$1048576,MATCH("표준 GO pr Min",[1]EquipTable!$1:$1,0),0)+INT($I104*(VLOOKUP($M104,[1]EquipTable!$1:$1048576,MATCH("표준 GO pr Max",[1]EquipTable!$1:$1,0),0)-VLOOKUP($M104,[1]EquipTable!$1:$1048576,MATCH("표준 GO pr Min",[1]EquipTable!$1:$1,0),0))),-2)),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
IF($L104="안 지정 캐릭터 영웅등급",
  IF(AND(OR($B104=7,$B104=8),$L104=OFFSET($L104,-1,0)),OFFSET(Q104,-1,0),
    VLOOKUP($L104,$AM:$AZ,MATCH($AW$1,$AM$1:$AZ$1,0),0)+INT($I104*(VLOOKUP($L104,$AM:$AZ,MATCH($AX$1,$AM$1:$AZ$1,0),0)-VLOOKUP($L104,$AM:$AZ,MATCH($AW$1,$AM$1:$AZ$1,0),0)))),
IF($L104="지정 캐릭터 PP",
  IF(AND(OR($B104=7,$B104=8),$L104=OFFSET($L104,-1,0)),OFFSET(Q104,-1,0),
    INT($N104*(VLOOKUP($L104,$AM:$AZ,MATCH($AX$1,$AM$1:$AZ$1,0),0)+$I104*(VLOOKUP($L104,$AM:$AZ,MATCH($AY$1,$AM$1:$AZ$1,0),0)-VLOOKUP($L104,$AM:$AZ,MATCH($AX$1,$AM$1:$AZ$1,0),0))))),
IF(OR($L104="안 지정 캐릭터 PP 일반등급",$L104="안 지정 캐릭터 PP 영웅등급"),
  IF(AND(OR($B104=7,$B104=8),$L104=OFFSET($L104,-1,0)),OFFSET(Q104,-1,0),
    $N104*VLOOKUP($L104,$AM:$AZ,MATCH($AW$1,$AM$1:$AZ$1,0),0)),
"그외없음")))))))</f>
        <v>2200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103</v>
      </c>
      <c r="U104">
        <v>35470</v>
      </c>
      <c r="V104">
        <v>18</v>
      </c>
      <c r="W104" t="s">
        <v>145</v>
      </c>
      <c r="Y104">
        <v>1800</v>
      </c>
      <c r="Z104" t="str">
        <f t="shared" ca="1" si="25"/>
        <v>upn</v>
      </c>
      <c r="AA104" t="s">
        <v>103</v>
      </c>
      <c r="AB104">
        <v>35470</v>
      </c>
      <c r="AC104">
        <v>18</v>
      </c>
      <c r="AD104" t="s">
        <v>145</v>
      </c>
      <c r="AF104">
        <v>1800</v>
      </c>
      <c r="AG104" t="str">
        <f t="shared" si="26"/>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v>
      </c>
      <c r="AK104" t="str">
        <f t="shared" ca="1" si="27"/>
        <v>{"dy":15,"sl":4,"tp":"upn","vl":"35470","cn":18,"pt":"GO","pr":1800}</v>
      </c>
      <c r="BJ104">
        <f ca="1">IF(VLOOKUP($BM104,[1]EquipTable!$1:$1048576,MATCH("업데이트순번",[1]EquipTable!$1:$1,0),0)&lt;=$BK$1,1,0)
*IF(MID(BM104,7,1)="4",0.1,1)</f>
        <v>1</v>
      </c>
      <c r="BK104">
        <f t="shared" ca="1" si="32"/>
        <v>1.3550135501355014E-2</v>
      </c>
      <c r="BL104">
        <f t="shared" ca="1" si="33"/>
        <v>0.81842818428184194</v>
      </c>
      <c r="BM104" t="str">
        <f ca="1">OFFSET([1]EquipTable!$A$1,ROW()-1,0)</f>
        <v>Equip7102</v>
      </c>
    </row>
    <row r="105" spans="1:65">
      <c r="A105">
        <v>15</v>
      </c>
      <c r="B105">
        <v>5</v>
      </c>
      <c r="C105">
        <f t="shared" si="21"/>
        <v>0</v>
      </c>
      <c r="D105">
        <f t="shared" ca="1" si="28"/>
        <v>6.6193666376990645E-2</v>
      </c>
      <c r="E105">
        <f t="shared" ca="1" si="28"/>
        <v>0.23440302374932365</v>
      </c>
      <c r="F105">
        <f t="shared" ca="1" si="28"/>
        <v>0.34835831985455579</v>
      </c>
      <c r="G105">
        <f t="shared" ca="1" si="34"/>
        <v>0.97133769133279801</v>
      </c>
      <c r="H105">
        <f t="shared" ca="1" si="34"/>
        <v>0.1241435547827997</v>
      </c>
      <c r="I105">
        <f t="shared" ca="1" si="34"/>
        <v>0.95792669183504953</v>
      </c>
      <c r="L105" t="str">
        <f t="shared" ca="1" si="22"/>
        <v>삭제</v>
      </c>
      <c r="M105" t="str">
        <f t="shared" ca="1" si="23"/>
        <v>삭제</v>
      </c>
      <c r="N105" t="str">
        <f t="shared" ca="1" si="24"/>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
IF($L105="안 지정 캐릭터 영웅등급",
  IF(AND(OR($B105=7,$B105=8),$L105=OFFSET($L105,-1,0)),OFFSET(P105,-1,0),
    VLOOKUP($L105,$AM:$AZ,MATCH($AY$1,$AM$1:$AZ$1,0),0)+INT($H105*(VLOOKUP($L105,$AM:$AZ,MATCH($AZ$1,$AM$1:$AZ$1,0),0)-VLOOKUP($L105,$AM:$AZ,MATCH($AY$1,$AM$1:$AZ$1,0),0)))),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
    ROUNDDOWN(VLOOKUP($M105,[1]EquipTable!$1:$1048576,MATCH("표준 GO pr Min",[1]EquipTable!$1:$1,0),0)+INT($I105*(VLOOKUP($M105,[1]EquipTable!$1:$1048576,MATCH("표준 GO pr Max",[1]EquipTable!$1:$1,0),0)-VLOOKUP($M105,[1]EquipTable!$1:$1048576,MATCH("표준 GO pr Min",[1]EquipTable!$1:$1,0),0))),-2)),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
IF($L105="안 지정 캐릭터 영웅등급",
  IF(AND(OR($B105=7,$B105=8),$L105=OFFSET($L105,-1,0)),OFFSET(Q105,-1,0),
    VLOOKUP($L105,$AM:$AZ,MATCH($AW$1,$AM$1:$AZ$1,0),0)+INT($I105*(VLOOKUP($L105,$AM:$AZ,MATCH($AX$1,$AM$1:$AZ$1,0),0)-VLOOKUP($L105,$AM:$AZ,MATCH($AW$1,$AM$1:$AZ$1,0),0)))),
IF($L105="지정 캐릭터 PP",
  IF(AND(OR($B105=7,$B105=8),$L105=OFFSET($L105,-1,0)),OFFSET(Q105,-1,0),
    INT($N105*(VLOOKUP($L105,$AM:$AZ,MATCH($AX$1,$AM$1:$AZ$1,0),0)+$I105*(VLOOKUP($L105,$AM:$AZ,MATCH($AY$1,$AM$1:$AZ$1,0),0)-VLOOKUP($L105,$AM:$AZ,MATCH($AX$1,$AM$1:$AZ$1,0),0))))),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5"/>
        <v/>
      </c>
      <c r="AG105" t="str">
        <f t="shared" si="26"/>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v>
      </c>
      <c r="AK105" t="str">
        <f t="shared" ca="1" si="27"/>
        <v>{"dy":15,"sl":5}</v>
      </c>
      <c r="BJ105">
        <f ca="1">IF(VLOOKUP($BM105,[1]EquipTable!$1:$1048576,MATCH("업데이트순번",[1]EquipTable!$1:$1,0),0)&lt;=$BK$1,1,0)
*IF(MID(BM105,7,1)="4",0.1,1)</f>
        <v>1</v>
      </c>
      <c r="BK105">
        <f t="shared" ca="1" si="32"/>
        <v>1.3550135501355014E-2</v>
      </c>
      <c r="BL105">
        <f t="shared" ca="1" si="33"/>
        <v>0.83197831978319692</v>
      </c>
      <c r="BM105" t="str">
        <f ca="1">OFFSET([1]EquipTable!$A$1,ROW()-1,0)</f>
        <v>Equip7201</v>
      </c>
    </row>
    <row r="106" spans="1:65">
      <c r="A106">
        <v>15</v>
      </c>
      <c r="B106">
        <v>6</v>
      </c>
      <c r="C106">
        <f t="shared" si="21"/>
        <v>0</v>
      </c>
      <c r="D106">
        <f t="shared" ca="1" si="28"/>
        <v>6.9870859663408669E-2</v>
      </c>
      <c r="E106">
        <f t="shared" ca="1" si="28"/>
        <v>0.41006095428775591</v>
      </c>
      <c r="F106">
        <f t="shared" ca="1" si="28"/>
        <v>0.13336924068570255</v>
      </c>
      <c r="G106">
        <f t="shared" ca="1" si="34"/>
        <v>0.91795201074106003</v>
      </c>
      <c r="H106">
        <f t="shared" ca="1" si="34"/>
        <v>0.81069202080901714</v>
      </c>
      <c r="I106">
        <f t="shared" ca="1" si="34"/>
        <v>0.40675598035847904</v>
      </c>
      <c r="L106" t="str">
        <f t="shared" ca="1" si="22"/>
        <v>삭제</v>
      </c>
      <c r="M106" t="str">
        <f t="shared" ca="1" si="23"/>
        <v>삭제</v>
      </c>
      <c r="N106" t="str">
        <f t="shared" ca="1" si="24"/>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
IF($L106="안 지정 캐릭터 영웅등급",
  IF(AND(OR($B106=7,$B106=8),$L106=OFFSET($L106,-1,0)),OFFSET(P106,-1,0),
    VLOOKUP($L106,$AM:$AZ,MATCH($AY$1,$AM$1:$AZ$1,0),0)+INT($H106*(VLOOKUP($L106,$AM:$AZ,MATCH($AZ$1,$AM$1:$AZ$1,0),0)-VLOOKUP($L106,$AM:$AZ,MATCH($AY$1,$AM$1:$AZ$1,0),0)))),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
    ROUNDDOWN(VLOOKUP($M106,[1]EquipTable!$1:$1048576,MATCH("표준 GO pr Min",[1]EquipTable!$1:$1,0),0)+INT($I106*(VLOOKUP($M106,[1]EquipTable!$1:$1048576,MATCH("표준 GO pr Max",[1]EquipTable!$1:$1,0),0)-VLOOKUP($M106,[1]EquipTable!$1:$1048576,MATCH("표준 GO pr Min",[1]EquipTable!$1:$1,0),0))),-2)),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
IF($L106="안 지정 캐릭터 영웅등급",
  IF(AND(OR($B106=7,$B106=8),$L106=OFFSET($L106,-1,0)),OFFSET(Q106,-1,0),
    VLOOKUP($L106,$AM:$AZ,MATCH($AW$1,$AM$1:$AZ$1,0),0)+INT($I106*(VLOOKUP($L106,$AM:$AZ,MATCH($AX$1,$AM$1:$AZ$1,0),0)-VLOOKUP($L106,$AM:$AZ,MATCH($AW$1,$AM$1:$AZ$1,0),0)))),
IF($L106="지정 캐릭터 PP",
  IF(AND(OR($B106=7,$B106=8),$L106=OFFSET($L106,-1,0)),OFFSET(Q106,-1,0),
    INT($N106*(VLOOKUP($L106,$AM:$AZ,MATCH($AX$1,$AM$1:$AZ$1,0),0)+$I106*(VLOOKUP($L106,$AM:$AZ,MATCH($AY$1,$AM$1:$AZ$1,0),0)-VLOOKUP($L106,$AM:$AZ,MATCH($AX$1,$AM$1:$AZ$1,0),0))))),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5"/>
        <v/>
      </c>
      <c r="AG106" t="str">
        <f t="shared" si="26"/>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v>
      </c>
      <c r="AK106" t="str">
        <f t="shared" ca="1" si="27"/>
        <v>{"dy":15,"sl":6}</v>
      </c>
      <c r="BJ106">
        <f ca="1">IF(VLOOKUP($BM106,[1]EquipTable!$1:$1048576,MATCH("업데이트순번",[1]EquipTable!$1:$1,0),0)&lt;=$BK$1,1,0)
*IF(MID(BM106,7,1)="4",0.1,1)</f>
        <v>1</v>
      </c>
      <c r="BK106">
        <f t="shared" ca="1" si="32"/>
        <v>1.3550135501355014E-2</v>
      </c>
      <c r="BL106">
        <f t="shared" ca="1" si="33"/>
        <v>0.84552845528455189</v>
      </c>
      <c r="BM106" t="str">
        <f ca="1">OFFSET([1]EquipTable!$A$1,ROW()-1,0)</f>
        <v>Equip7202</v>
      </c>
    </row>
    <row r="107" spans="1:65">
      <c r="A107">
        <v>16</v>
      </c>
      <c r="B107">
        <v>0</v>
      </c>
      <c r="C107">
        <f t="shared" si="21"/>
        <v>0</v>
      </c>
      <c r="D107">
        <f t="shared" ca="1" si="28"/>
        <v>0.25919369325594055</v>
      </c>
      <c r="E107">
        <f t="shared" ca="1" si="28"/>
        <v>0.84934728390817638</v>
      </c>
      <c r="F107">
        <f t="shared" ca="1" si="28"/>
        <v>0.48928782589685171</v>
      </c>
      <c r="G107">
        <f t="shared" ca="1" si="34"/>
        <v>0.97825798420159604</v>
      </c>
      <c r="H107">
        <f t="shared" ca="1" si="34"/>
        <v>0.63626757666454969</v>
      </c>
      <c r="I107">
        <f t="shared" ca="1" si="34"/>
        <v>0.24547879327540467</v>
      </c>
      <c r="L107" t="str">
        <f t="shared" ca="1" si="22"/>
        <v>지정 장비</v>
      </c>
      <c r="M107" t="str">
        <f t="shared" ca="1" si="23"/>
        <v>Equip7202</v>
      </c>
      <c r="N107">
        <f t="shared" ca="1" si="24"/>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GO</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
IF($L107="안 지정 캐릭터 영웅등급",
  IF(AND(OR($B107=7,$B107=8),$L107=OFFSET($L107,-1,0)),OFFSET(P107,-1,0),
    VLOOKUP($L107,$AM:$AZ,MATCH($AY$1,$AM$1:$AZ$1,0),0)+INT($H107*(VLOOKUP($L107,$AM:$AZ,MATCH($AZ$1,$AM$1:$AZ$1,0),0)-VLOOKUP($L107,$AM:$AZ,MATCH($AY$1,$AM$1:$AZ$1,0),0)))),
IF($L107="지정 캐릭터 PP",
  IF(AND(OR($B107=7,$B107=8),$L107=OFFSET($L107,-1,0)),OFFSET(P107,-1,0),
    INT($N107*VLOOKUP($L107,$AM:$AZ,MATCH($AW$1,$AM$1:$AZ$1,0),0))),
"그외없음")))))))</f>
        <v>삭제</v>
      </c>
      <c r="Q107">
        <f ca="1">IF($L107="삭제","삭제",
IF($L107="지정 장비",
  IF($O107="DI",
    VLOOKUP($M107,[1]EquipTable!$1:$1048576,MATCH("표준 DI pr Min",[1]EquipTable!$1:$1,0),0)+INT($I107*(VLOOKUP($M107,[1]EquipTable!$1:$1048576,MATCH("표준 DI pr Max",[1]EquipTable!$1:$1,0),0)-VLOOKUP($M107,[1]EquipTable!$1:$1048576,MATCH("표준 DI pr Min",[1]EquipTable!$1:$1,0),0))),
    ROUNDDOWN(VLOOKUP($M107,[1]EquipTable!$1:$1048576,MATCH("표준 GO pr Min",[1]EquipTable!$1:$1,0),0)+INT($I107*(VLOOKUP($M107,[1]EquipTable!$1:$1048576,MATCH("표준 GO pr Max",[1]EquipTable!$1:$1,0),0)-VLOOKUP($M107,[1]EquipTable!$1:$1048576,MATCH("표준 GO pr Min",[1]EquipTable!$1:$1,0),0))),-2)),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
IF($L107="안 지정 캐릭터 영웅등급",
  IF(AND(OR($B107=7,$B107=8),$L107=OFFSET($L107,-1,0)),OFFSET(Q107,-1,0),
    VLOOKUP($L107,$AM:$AZ,MATCH($AW$1,$AM$1:$AZ$1,0),0)+INT($I107*(VLOOKUP($L107,$AM:$AZ,MATCH($AX$1,$AM$1:$AZ$1,0),0)-VLOOKUP($L107,$AM:$AZ,MATCH($AW$1,$AM$1:$AZ$1,0),0)))),
IF($L107="지정 캐릭터 PP",
  IF(AND(OR($B107=7,$B107=8),$L107=OFFSET($L107,-1,0)),OFFSET(Q107,-1,0),
    INT($N107*(VLOOKUP($L107,$AM:$AZ,MATCH($AX$1,$AM$1:$AZ$1,0),0)+$I107*(VLOOKUP($L107,$AM:$AZ,MATCH($AY$1,$AM$1:$AZ$1,0),0)-VLOOKUP($L107,$AM:$AZ,MATCH($AX$1,$AM$1:$AZ$1,0),0))))),
IF(OR($L107="안 지정 캐릭터 PP 일반등급",$L107="안 지정 캐릭터 PP 영웅등급"),
  IF(AND(OR($B107=7,$B107=8),$L107=OFFSET($L107,-1,0)),OFFSET(Q107,-1,0),
    $N107*VLOOKUP($L107,$AM:$AZ,MATCH($AW$1,$AM$1:$AZ$1,0),0)),
"그외없음")))))))</f>
        <v>37900</v>
      </c>
      <c r="R107" t="str">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
      </c>
      <c r="S107">
        <f t="shared" ca="1" si="30"/>
        <v>0</v>
      </c>
      <c r="T107" t="s">
        <v>93</v>
      </c>
      <c r="U107" t="s">
        <v>200</v>
      </c>
      <c r="V107">
        <v>1</v>
      </c>
      <c r="W107" t="s">
        <v>149</v>
      </c>
      <c r="Y107">
        <v>19</v>
      </c>
      <c r="Z107" t="str">
        <f t="shared" ca="1" si="25"/>
        <v>fe</v>
      </c>
      <c r="AA107" t="s">
        <v>93</v>
      </c>
      <c r="AB107" t="s">
        <v>200</v>
      </c>
      <c r="AC107">
        <v>1</v>
      </c>
      <c r="AD107" t="s">
        <v>149</v>
      </c>
      <c r="AF107">
        <v>19</v>
      </c>
      <c r="AG107" t="str">
        <f t="shared" si="26"/>
        <v/>
      </c>
      <c r="AH107" t="str">
        <f ca="1">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꽃잎 샷건</v>
      </c>
      <c r="AI107">
        <v>1</v>
      </c>
      <c r="AJ10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v>
      </c>
      <c r="AK107" t="str">
        <f t="shared" ca="1" si="27"/>
        <v>{"dy":16,"sl":0,"tp":"fe","vl":"Equip6302","cn":1,"pt":"DI","pr":19}</v>
      </c>
      <c r="BJ107">
        <f ca="1">IF(VLOOKUP($BM107,[1]EquipTable!$1:$1048576,MATCH("업데이트순번",[1]EquipTable!$1:$1,0),0)&lt;=$BK$1,1,0)
*IF(MID(BM107,7,1)="4",0.1,1)</f>
        <v>1</v>
      </c>
      <c r="BK107">
        <f t="shared" ca="1" si="32"/>
        <v>1.3550135501355014E-2</v>
      </c>
      <c r="BL107">
        <f t="shared" ca="1" si="33"/>
        <v>0.85907859078590687</v>
      </c>
      <c r="BM107" t="str">
        <f ca="1">OFFSET([1]EquipTable!$A$1,ROW()-1,0)</f>
        <v>Equip7301</v>
      </c>
    </row>
    <row r="108" spans="1:65">
      <c r="A108">
        <v>16</v>
      </c>
      <c r="B108">
        <v>1</v>
      </c>
      <c r="C108">
        <f t="shared" si="21"/>
        <v>0</v>
      </c>
      <c r="D108">
        <f t="shared" ca="1" si="28"/>
        <v>0.94705637492342654</v>
      </c>
      <c r="E108">
        <f t="shared" ca="1" si="28"/>
        <v>0.8728465055746546</v>
      </c>
      <c r="F108">
        <f t="shared" ca="1" si="28"/>
        <v>0.71165665393125943</v>
      </c>
      <c r="G108">
        <f t="shared" ca="1" si="34"/>
        <v>0.44641488948074404</v>
      </c>
      <c r="H108">
        <f t="shared" ca="1" si="34"/>
        <v>0.75735415771103787</v>
      </c>
      <c r="I108">
        <f t="shared" ca="1" si="34"/>
        <v>0.84091463297710223</v>
      </c>
      <c r="L108" t="str">
        <f t="shared" ca="1" si="22"/>
        <v>지정 장비</v>
      </c>
      <c r="M108" t="str">
        <f t="shared" ca="1" si="23"/>
        <v>Equip7302</v>
      </c>
      <c r="N108">
        <f t="shared" ca="1" si="24"/>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DI</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
IF($L108="안 지정 캐릭터 영웅등급",
  IF(AND(OR($B108=7,$B108=8),$L108=OFFSET($L108,-1,0)),OFFSET(P108,-1,0),
    VLOOKUP($L108,$AM:$AZ,MATCH($AY$1,$AM$1:$AZ$1,0),0)+INT($H108*(VLOOKUP($L108,$AM:$AZ,MATCH($AZ$1,$AM$1:$AZ$1,0),0)-VLOOKUP($L108,$AM:$AZ,MATCH($AY$1,$AM$1:$AZ$1,0),0)))),
IF($L108="지정 캐릭터 PP",
  IF(AND(OR($B108=7,$B108=8),$L108=OFFSET($L108,-1,0)),OFFSET(P108,-1,0),
    INT($N108*VLOOKUP($L108,$AM:$AZ,MATCH($AW$1,$AM$1:$AZ$1,0),0))),
"그외없음")))))))</f>
        <v>삭제</v>
      </c>
      <c r="Q108">
        <f ca="1">IF($L108="삭제","삭제",
IF($L108="지정 장비",
  IF($O108="DI",
    VLOOKUP($M108,[1]EquipTable!$1:$1048576,MATCH("표준 DI pr Min",[1]EquipTable!$1:$1,0),0)+INT($I108*(VLOOKUP($M108,[1]EquipTable!$1:$1048576,MATCH("표준 DI pr Max",[1]EquipTable!$1:$1,0),0)-VLOOKUP($M108,[1]EquipTable!$1:$1048576,MATCH("표준 DI pr Min",[1]EquipTable!$1:$1,0),0))),
    ROUNDDOWN(VLOOKUP($M108,[1]EquipTable!$1:$1048576,MATCH("표준 GO pr Min",[1]EquipTable!$1:$1,0),0)+INT($I108*(VLOOKUP($M108,[1]EquipTable!$1:$1048576,MATCH("표준 GO pr Max",[1]EquipTable!$1:$1,0),0)-VLOOKUP($M108,[1]EquipTable!$1:$1048576,MATCH("표준 GO pr Min",[1]EquipTable!$1:$1,0),0))),-2)),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
IF($L108="안 지정 캐릭터 영웅등급",
  IF(AND(OR($B108=7,$B108=8),$L108=OFFSET($L108,-1,0)),OFFSET(Q108,-1,0),
    VLOOKUP($L108,$AM:$AZ,MATCH($AW$1,$AM$1:$AZ$1,0),0)+INT($I108*(VLOOKUP($L108,$AM:$AZ,MATCH($AX$1,$AM$1:$AZ$1,0),0)-VLOOKUP($L108,$AM:$AZ,MATCH($AW$1,$AM$1:$AZ$1,0),0)))),
IF($L108="지정 캐릭터 PP",
  IF(AND(OR($B108=7,$B108=8),$L108=OFFSET($L108,-1,0)),OFFSET(Q108,-1,0),
    INT($N108*(VLOOKUP($L108,$AM:$AZ,MATCH($AX$1,$AM$1:$AZ$1,0),0)+$I108*(VLOOKUP($L108,$AM:$AZ,MATCH($AY$1,$AM$1:$AZ$1,0),0)-VLOOKUP($L108,$AM:$AZ,MATCH($AX$1,$AM$1:$AZ$1,0),0))))),
IF(OR($L108="안 지정 캐릭터 PP 일반등급",$L108="안 지정 캐릭터 PP 영웅등급"),
  IF(AND(OR($B108=7,$B108=8),$L108=OFFSET($L108,-1,0)),OFFSET(Q108,-1,0),
    $N108*VLOOKUP($L108,$AM:$AZ,MATCH($AW$1,$AM$1:$AZ$1,0),0)),
"그외없음")))))))</f>
        <v>20</v>
      </c>
      <c r="R108" t="str">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
      </c>
      <c r="S108">
        <f t="shared" ca="1" si="30"/>
        <v>0</v>
      </c>
      <c r="T108" t="s">
        <v>93</v>
      </c>
      <c r="U108" t="s">
        <v>214</v>
      </c>
      <c r="V108">
        <v>1</v>
      </c>
      <c r="W108" t="s">
        <v>149</v>
      </c>
      <c r="Y108">
        <v>18</v>
      </c>
      <c r="Z108" t="str">
        <f t="shared" ca="1" si="25"/>
        <v>fe</v>
      </c>
      <c r="AA108" t="s">
        <v>93</v>
      </c>
      <c r="AB108" t="s">
        <v>214</v>
      </c>
      <c r="AC108">
        <v>1</v>
      </c>
      <c r="AD108" t="s">
        <v>149</v>
      </c>
      <c r="AF108">
        <v>18</v>
      </c>
      <c r="AG108" t="str">
        <f t="shared" si="26"/>
        <v/>
      </c>
      <c r="AH108" t="str">
        <f ca="1">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회전 강철 활</v>
      </c>
      <c r="AI108">
        <v>1</v>
      </c>
      <c r="AJ10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v>
      </c>
      <c r="AK108" t="str">
        <f t="shared" ca="1" si="27"/>
        <v>{"dy":16,"sl":1,"tp":"fe","vl":"Equip2302","cn":1,"pt":"DI","pr":18}</v>
      </c>
      <c r="BJ108">
        <f ca="1">IF(VLOOKUP($BM108,[1]EquipTable!$1:$1048576,MATCH("업데이트순번",[1]EquipTable!$1:$1,0),0)&lt;=$BK$1,1,0)
*IF(MID(BM108,7,1)="4",0.1,1)</f>
        <v>1</v>
      </c>
      <c r="BK108">
        <f t="shared" ca="1" si="32"/>
        <v>1.3550135501355014E-2</v>
      </c>
      <c r="BL108">
        <f t="shared" ca="1" si="33"/>
        <v>0.87262872628726185</v>
      </c>
      <c r="BM108" t="str">
        <f ca="1">OFFSET([1]EquipTable!$A$1,ROW()-1,0)</f>
        <v>Equip7302</v>
      </c>
    </row>
    <row r="109" spans="1:65">
      <c r="A109">
        <v>16</v>
      </c>
      <c r="B109">
        <v>2</v>
      </c>
      <c r="C109">
        <f t="shared" si="21"/>
        <v>0</v>
      </c>
      <c r="D109">
        <f t="shared" ca="1" si="28"/>
        <v>0.58852314065418176</v>
      </c>
      <c r="E109">
        <f t="shared" ca="1" si="28"/>
        <v>0.73145118932115583</v>
      </c>
      <c r="F109">
        <f t="shared" ca="1" si="28"/>
        <v>0.36595337424308516</v>
      </c>
      <c r="G109">
        <f t="shared" ca="1" si="34"/>
        <v>0.64368944830914998</v>
      </c>
      <c r="H109">
        <f t="shared" ca="1" si="34"/>
        <v>0.20106701284744966</v>
      </c>
      <c r="I109">
        <f t="shared" ca="1" si="34"/>
        <v>0.46800196390557369</v>
      </c>
      <c r="L109" t="str">
        <f t="shared" ca="1" si="22"/>
        <v>안 지정 캐릭터 PP 영웅등급</v>
      </c>
      <c r="M109">
        <f t="shared" ca="1" si="23"/>
        <v>73145</v>
      </c>
      <c r="N109">
        <f t="shared" ca="1" si="24"/>
        <v>22</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
IF($L109="안 지정 캐릭터 영웅등급",
  IF(AND(OR($B109=7,$B109=8),$L109=OFFSET($L109,-1,0)),OFFSET(P109,-1,0),
    VLOOKUP($L109,$AM:$AZ,MATCH($AY$1,$AM$1:$AZ$1,0),0)+INT($H109*(VLOOKUP($L109,$AM:$AZ,MATCH($AZ$1,$AM$1:$AZ$1,0),0)-VLOOKUP($L109,$AM:$AZ,MATCH($AY$1,$AM$1:$AZ$1,0),0)))),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
    ROUNDDOWN(VLOOKUP($M109,[1]EquipTable!$1:$1048576,MATCH("표준 GO pr Min",[1]EquipTable!$1:$1,0),0)+INT($I109*(VLOOKUP($M109,[1]EquipTable!$1:$1048576,MATCH("표준 GO pr Max",[1]EquipTable!$1:$1,0),0)-VLOOKUP($M109,[1]EquipTable!$1:$1048576,MATCH("표준 GO pr Min",[1]EquipTable!$1:$1,0),0))),-2)),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
IF($L109="안 지정 캐릭터 영웅등급",
  IF(AND(OR($B109=7,$B109=8),$L109=OFFSET($L109,-1,0)),OFFSET(Q109,-1,0),
    VLOOKUP($L109,$AM:$AZ,MATCH($AW$1,$AM$1:$AZ$1,0),0)+INT($I109*(VLOOKUP($L109,$AM:$AZ,MATCH($AX$1,$AM$1:$AZ$1,0),0)-VLOOKUP($L109,$AM:$AZ,MATCH($AW$1,$AM$1:$AZ$1,0),0)))),
IF($L109="지정 캐릭터 PP",
  IF(AND(OR($B109=7,$B109=8),$L109=OFFSET($L109,-1,0)),OFFSET(Q109,-1,0),
    INT($N109*(VLOOKUP($L109,$AM:$AZ,MATCH($AX$1,$AM$1:$AZ$1,0),0)+$I109*(VLOOKUP($L109,$AM:$AZ,MATCH($AY$1,$AM$1:$AZ$1,0),0)-VLOOKUP($L109,$AM:$AZ,MATCH($AX$1,$AM$1:$AZ$1,0),0))))),
IF(OR($L109="안 지정 캐릭터 PP 일반등급",$L109="안 지정 캐릭터 PP 영웅등급"),
  IF(AND(OR($B109=7,$B109=8),$L109=OFFSET($L109,-1,0)),OFFSET(Q109,-1,0),
    $N109*VLOOKUP($L109,$AM:$AZ,MATCH($AW$1,$AM$1:$AZ$1,0),0)),
"그외없음")))))))</f>
        <v>2200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102</v>
      </c>
      <c r="U109">
        <v>94893</v>
      </c>
      <c r="V109">
        <v>24</v>
      </c>
      <c r="W109" t="s">
        <v>145</v>
      </c>
      <c r="Y109">
        <v>2400</v>
      </c>
      <c r="Z109" t="str">
        <f t="shared" ca="1" si="25"/>
        <v>uph</v>
      </c>
      <c r="AA109" t="s">
        <v>102</v>
      </c>
      <c r="AB109">
        <v>94893</v>
      </c>
      <c r="AC109">
        <v>24</v>
      </c>
      <c r="AD109" t="s">
        <v>145</v>
      </c>
      <c r="AF109">
        <v>2400</v>
      </c>
      <c r="AG109" t="str">
        <f t="shared" si="26"/>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v>
      </c>
      <c r="AK109" t="str">
        <f t="shared" ca="1" si="27"/>
        <v>{"dy":16,"sl":2,"tp":"uph","vl":"94893","cn":24,"pt":"GO","pr":2400}</v>
      </c>
      <c r="BJ109">
        <f ca="1">IF(VLOOKUP($BM109,[1]EquipTable!$1:$1048576,MATCH("업데이트순번",[1]EquipTable!$1:$1,0),0)&lt;=$BK$1,1,0)
*IF(MID(BM109,7,1)="4",0.1,1)</f>
        <v>0.1</v>
      </c>
      <c r="BK109">
        <f t="shared" ca="1" si="32"/>
        <v>1.3550135501355016E-3</v>
      </c>
      <c r="BL109">
        <f t="shared" ca="1" si="33"/>
        <v>0.88617886178861682</v>
      </c>
      <c r="BM109" t="str">
        <f ca="1">OFFSET([1]EquipTable!$A$1,ROW()-1,0)</f>
        <v>Equip7401</v>
      </c>
    </row>
    <row r="110" spans="1:65">
      <c r="A110">
        <v>16</v>
      </c>
      <c r="B110">
        <v>3</v>
      </c>
      <c r="C110">
        <f t="shared" si="21"/>
        <v>0</v>
      </c>
      <c r="D110">
        <f t="shared" ca="1" si="28"/>
        <v>0.1970738802335037</v>
      </c>
      <c r="E110">
        <f t="shared" ca="1" si="28"/>
        <v>0.75789900295611301</v>
      </c>
      <c r="F110">
        <f t="shared" ca="1" si="28"/>
        <v>0.30872706320842702</v>
      </c>
      <c r="G110">
        <f t="shared" ca="1" si="34"/>
        <v>0.93914617216269691</v>
      </c>
      <c r="H110">
        <f t="shared" ca="1" si="34"/>
        <v>0.66142809214719867</v>
      </c>
      <c r="I110">
        <f t="shared" ca="1" si="34"/>
        <v>0.8838343121942972</v>
      </c>
      <c r="L110" t="str">
        <f t="shared" ca="1" si="22"/>
        <v>안 지정 캐릭터 PP 영웅등급</v>
      </c>
      <c r="M110">
        <f t="shared" ca="1" si="23"/>
        <v>75789</v>
      </c>
      <c r="N110">
        <f t="shared" ca="1" si="24"/>
        <v>22</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
IF($L110="안 지정 캐릭터 영웅등급",
  IF(AND(OR($B110=7,$B110=8),$L110=OFFSET($L110,-1,0)),OFFSET(P110,-1,0),
    VLOOKUP($L110,$AM:$AZ,MATCH($AY$1,$AM$1:$AZ$1,0),0)+INT($H110*(VLOOKUP($L110,$AM:$AZ,MATCH($AZ$1,$AM$1:$AZ$1,0),0)-VLOOKUP($L110,$AM:$AZ,MATCH($AY$1,$AM$1:$AZ$1,0),0)))),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
    ROUNDDOWN(VLOOKUP($M110,[1]EquipTable!$1:$1048576,MATCH("표준 GO pr Min",[1]EquipTable!$1:$1,0),0)+INT($I110*(VLOOKUP($M110,[1]EquipTable!$1:$1048576,MATCH("표준 GO pr Max",[1]EquipTable!$1:$1,0),0)-VLOOKUP($M110,[1]EquipTable!$1:$1048576,MATCH("표준 GO pr Min",[1]EquipTable!$1:$1,0),0))),-2)),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
IF($L110="안 지정 캐릭터 영웅등급",
  IF(AND(OR($B110=7,$B110=8),$L110=OFFSET($L110,-1,0)),OFFSET(Q110,-1,0),
    VLOOKUP($L110,$AM:$AZ,MATCH($AW$1,$AM$1:$AZ$1,0),0)+INT($I110*(VLOOKUP($L110,$AM:$AZ,MATCH($AX$1,$AM$1:$AZ$1,0),0)-VLOOKUP($L110,$AM:$AZ,MATCH($AW$1,$AM$1:$AZ$1,0),0)))),
IF($L110="지정 캐릭터 PP",
  IF(AND(OR($B110=7,$B110=8),$L110=OFFSET($L110,-1,0)),OFFSET(Q110,-1,0),
    INT($N110*(VLOOKUP($L110,$AM:$AZ,MATCH($AX$1,$AM$1:$AZ$1,0),0)+$I110*(VLOOKUP($L110,$AM:$AZ,MATCH($AY$1,$AM$1:$AZ$1,0),0)-VLOOKUP($L110,$AM:$AZ,MATCH($AX$1,$AM$1:$AZ$1,0),0))))),
IF(OR($L110="안 지정 캐릭터 PP 일반등급",$L110="안 지정 캐릭터 PP 영웅등급"),
  IF(AND(OR($B110=7,$B110=8),$L110=OFFSET($L110,-1,0)),OFFSET(Q110,-1,0),
    $N110*VLOOKUP($L110,$AM:$AZ,MATCH($AW$1,$AM$1:$AZ$1,0),0)),
"그외없음")))))))</f>
        <v>2200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102</v>
      </c>
      <c r="U110">
        <v>8494</v>
      </c>
      <c r="V110">
        <v>15</v>
      </c>
      <c r="W110" t="s">
        <v>145</v>
      </c>
      <c r="Y110">
        <v>1500</v>
      </c>
      <c r="Z110" t="str">
        <f t="shared" ca="1" si="25"/>
        <v>uph</v>
      </c>
      <c r="AA110" t="s">
        <v>102</v>
      </c>
      <c r="AB110">
        <v>8494</v>
      </c>
      <c r="AC110">
        <v>15</v>
      </c>
      <c r="AD110" t="s">
        <v>145</v>
      </c>
      <c r="AF110">
        <v>1500</v>
      </c>
      <c r="AG110" t="str">
        <f t="shared" si="26"/>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v>
      </c>
      <c r="AK110" t="str">
        <f t="shared" ca="1" si="27"/>
        <v>{"dy":16,"sl":3,"tp":"uph","vl":"8494","cn":15,"pt":"GO","pr":1500}</v>
      </c>
      <c r="BJ110">
        <f ca="1">IF(VLOOKUP($BM110,[1]EquipTable!$1:$1048576,MATCH("업데이트순번",[1]EquipTable!$1:$1,0),0)&lt;=$BK$1,1,0)
*IF(MID(BM110,7,1)="4",0.1,1)</f>
        <v>0.1</v>
      </c>
      <c r="BK110">
        <f t="shared" ca="1" si="32"/>
        <v>1.3550135501355016E-3</v>
      </c>
      <c r="BL110">
        <f t="shared" ca="1" si="33"/>
        <v>0.88753387533875228</v>
      </c>
      <c r="BM110" t="str">
        <f ca="1">OFFSET([1]EquipTable!$A$1,ROW()-1,0)</f>
        <v>Equip7402</v>
      </c>
    </row>
    <row r="111" spans="1:65">
      <c r="A111">
        <v>16</v>
      </c>
      <c r="B111">
        <v>4</v>
      </c>
      <c r="C111">
        <f t="shared" si="21"/>
        <v>0</v>
      </c>
      <c r="D111">
        <f t="shared" ca="1" si="28"/>
        <v>0.94250090800859965</v>
      </c>
      <c r="E111">
        <f t="shared" ca="1" si="28"/>
        <v>8.4496983838139417E-2</v>
      </c>
      <c r="F111">
        <f t="shared" ca="1" si="28"/>
        <v>0.70707241711975366</v>
      </c>
      <c r="G111">
        <f t="shared" ca="1" si="34"/>
        <v>4.8158277028406471E-2</v>
      </c>
      <c r="H111">
        <f t="shared" ca="1" si="34"/>
        <v>0.2044086558894983</v>
      </c>
      <c r="I111">
        <f t="shared" ca="1" si="34"/>
        <v>0.31904009351077234</v>
      </c>
      <c r="L111" t="str">
        <f t="shared" ca="1" si="22"/>
        <v>안 지정 캐릭터 PP 일반등급</v>
      </c>
      <c r="M111">
        <f t="shared" ca="1" si="23"/>
        <v>8449</v>
      </c>
      <c r="N111">
        <f t="shared" ca="1" si="24"/>
        <v>15</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
IF($L111="안 지정 캐릭터 영웅등급",
  IF(AND(OR($B111=7,$B111=8),$L111=OFFSET($L111,-1,0)),OFFSET(P111,-1,0),
    VLOOKUP($L111,$AM:$AZ,MATCH($AY$1,$AM$1:$AZ$1,0),0)+INT($H111*(VLOOKUP($L111,$AM:$AZ,MATCH($AZ$1,$AM$1:$AZ$1,0),0)-VLOOKUP($L111,$AM:$AZ,MATCH($AY$1,$AM$1:$AZ$1,0),0)))),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
    ROUNDDOWN(VLOOKUP($M111,[1]EquipTable!$1:$1048576,MATCH("표준 GO pr Min",[1]EquipTable!$1:$1,0),0)+INT($I111*(VLOOKUP($M111,[1]EquipTable!$1:$1048576,MATCH("표준 GO pr Max",[1]EquipTable!$1:$1,0),0)-VLOOKUP($M111,[1]EquipTable!$1:$1048576,MATCH("표준 GO pr Min",[1]EquipTable!$1:$1,0),0))),-2)),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
IF($L111="안 지정 캐릭터 영웅등급",
  IF(AND(OR($B111=7,$B111=8),$L111=OFFSET($L111,-1,0)),OFFSET(Q111,-1,0),
    VLOOKUP($L111,$AM:$AZ,MATCH($AW$1,$AM$1:$AZ$1,0),0)+INT($I111*(VLOOKUP($L111,$AM:$AZ,MATCH($AX$1,$AM$1:$AZ$1,0),0)-VLOOKUP($L111,$AM:$AZ,MATCH($AW$1,$AM$1:$AZ$1,0),0)))),
IF($L111="지정 캐릭터 PP",
  IF(AND(OR($B111=7,$B111=8),$L111=OFFSET($L111,-1,0)),OFFSET(Q111,-1,0),
    INT($N111*(VLOOKUP($L111,$AM:$AZ,MATCH($AX$1,$AM$1:$AZ$1,0),0)+$I111*(VLOOKUP($L111,$AM:$AZ,MATCH($AY$1,$AM$1:$AZ$1,0),0)-VLOOKUP($L111,$AM:$AZ,MATCH($AX$1,$AM$1:$AZ$1,0),0))))),
IF(OR($L111="안 지정 캐릭터 PP 일반등급",$L111="안 지정 캐릭터 PP 영웅등급"),
  IF(AND(OR($B111=7,$B111=8),$L111=OFFSET($L111,-1,0)),OFFSET(Q111,-1,0),
    $N111*VLOOKUP($L111,$AM:$AZ,MATCH($AW$1,$AM$1:$AZ$1,0),0)),
"그외없음")))))))</f>
        <v>1500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103</v>
      </c>
      <c r="U111">
        <v>13269</v>
      </c>
      <c r="V111">
        <v>16</v>
      </c>
      <c r="W111" t="s">
        <v>145</v>
      </c>
      <c r="Y111">
        <v>1600</v>
      </c>
      <c r="Z111" t="str">
        <f t="shared" ca="1" si="25"/>
        <v>upn</v>
      </c>
      <c r="AA111" t="s">
        <v>103</v>
      </c>
      <c r="AB111">
        <v>13269</v>
      </c>
      <c r="AC111">
        <v>16</v>
      </c>
      <c r="AD111" t="s">
        <v>145</v>
      </c>
      <c r="AF111">
        <v>1600</v>
      </c>
      <c r="AG111" t="str">
        <f t="shared" si="26"/>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v>
      </c>
      <c r="AK111" t="str">
        <f t="shared" ca="1" si="27"/>
        <v>{"dy":16,"sl":4,"tp":"upn","vl":"13269","cn":16,"pt":"GO","pr":1600}</v>
      </c>
      <c r="BJ111">
        <f ca="1">IF(VLOOKUP($BM111,[1]EquipTable!$1:$1048576,MATCH("업데이트순번",[1]EquipTable!$1:$1,0),0)&lt;=$BK$1,1,0)
*IF(MID(BM111,7,1)="4",0.1,1)</f>
        <v>0</v>
      </c>
      <c r="BK111">
        <f t="shared" ca="1" si="32"/>
        <v>0</v>
      </c>
      <c r="BL111">
        <f t="shared" ca="1" si="33"/>
        <v>0.88888888888888773</v>
      </c>
      <c r="BM111" t="str">
        <f ca="1">OFFSET([1]EquipTable!$A$1,ROW()-1,0)</f>
        <v>Equip7403</v>
      </c>
    </row>
    <row r="112" spans="1:65">
      <c r="A112">
        <v>16</v>
      </c>
      <c r="B112">
        <v>5</v>
      </c>
      <c r="C112">
        <f t="shared" si="21"/>
        <v>0</v>
      </c>
      <c r="D112">
        <f t="shared" ca="1" si="28"/>
        <v>0.84116022846856842</v>
      </c>
      <c r="E112">
        <f t="shared" ca="1" si="28"/>
        <v>0.1834803278464463</v>
      </c>
      <c r="F112">
        <f t="shared" ca="1" si="28"/>
        <v>0.27897213827235223</v>
      </c>
      <c r="G112">
        <f t="shared" ca="1" si="34"/>
        <v>0.76792516936113364</v>
      </c>
      <c r="H112">
        <f t="shared" ca="1" si="34"/>
        <v>0.44809686621079481</v>
      </c>
      <c r="I112">
        <f t="shared" ca="1" si="34"/>
        <v>0.45286163477649888</v>
      </c>
      <c r="L112" t="str">
        <f t="shared" ca="1" si="22"/>
        <v>삭제</v>
      </c>
      <c r="M112" t="str">
        <f t="shared" ca="1" si="23"/>
        <v>삭제</v>
      </c>
      <c r="N112" t="str">
        <f t="shared" ca="1" si="24"/>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
IF($L112="안 지정 캐릭터 영웅등급",
  IF(AND(OR($B112=7,$B112=8),$L112=OFFSET($L112,-1,0)),OFFSET(P112,-1,0),
    VLOOKUP($L112,$AM:$AZ,MATCH($AY$1,$AM$1:$AZ$1,0),0)+INT($H112*(VLOOKUP($L112,$AM:$AZ,MATCH($AZ$1,$AM$1:$AZ$1,0),0)-VLOOKUP($L112,$AM:$AZ,MATCH($AY$1,$AM$1:$AZ$1,0),0)))),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
    ROUNDDOWN(VLOOKUP($M112,[1]EquipTable!$1:$1048576,MATCH("표준 GO pr Min",[1]EquipTable!$1:$1,0),0)+INT($I112*(VLOOKUP($M112,[1]EquipTable!$1:$1048576,MATCH("표준 GO pr Max",[1]EquipTable!$1:$1,0),0)-VLOOKUP($M112,[1]EquipTable!$1:$1048576,MATCH("표준 GO pr Min",[1]EquipTable!$1:$1,0),0))),-2)),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
IF($L112="안 지정 캐릭터 영웅등급",
  IF(AND(OR($B112=7,$B112=8),$L112=OFFSET($L112,-1,0)),OFFSET(Q112,-1,0),
    VLOOKUP($L112,$AM:$AZ,MATCH($AW$1,$AM$1:$AZ$1,0),0)+INT($I112*(VLOOKUP($L112,$AM:$AZ,MATCH($AX$1,$AM$1:$AZ$1,0),0)-VLOOKUP($L112,$AM:$AZ,MATCH($AW$1,$AM$1:$AZ$1,0),0)))),
IF($L112="지정 캐릭터 PP",
  IF(AND(OR($B112=7,$B112=8),$L112=OFFSET($L112,-1,0)),OFFSET(Q112,-1,0),
    INT($N112*(VLOOKUP($L112,$AM:$AZ,MATCH($AX$1,$AM$1:$AZ$1,0),0)+$I112*(VLOOKUP($L112,$AM:$AZ,MATCH($AY$1,$AM$1:$AZ$1,0),0)-VLOOKUP($L112,$AM:$AZ,MATCH($AX$1,$AM$1:$AZ$1,0),0))))),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5"/>
        <v/>
      </c>
      <c r="AG112" t="str">
        <f t="shared" si="26"/>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v>
      </c>
      <c r="AK112" t="str">
        <f t="shared" ca="1" si="27"/>
        <v>{"dy":16,"sl":5}</v>
      </c>
      <c r="BJ112">
        <f ca="1">IF(VLOOKUP($BM112,[1]EquipTable!$1:$1048576,MATCH("업데이트순번",[1]EquipTable!$1:$1,0),0)&lt;=$BK$1,1,0)
*IF(MID(BM112,7,1)="4",0.1,1)</f>
        <v>0</v>
      </c>
      <c r="BK112">
        <f t="shared" ca="1" si="32"/>
        <v>0</v>
      </c>
      <c r="BL112">
        <f t="shared" ca="1" si="33"/>
        <v>0.88888888888888773</v>
      </c>
      <c r="BM112" t="str">
        <f ca="1">OFFSET([1]EquipTable!$A$1,ROW()-1,0)</f>
        <v>Equip7404</v>
      </c>
    </row>
    <row r="113" spans="1:65">
      <c r="A113">
        <v>16</v>
      </c>
      <c r="B113">
        <v>6</v>
      </c>
      <c r="C113">
        <f t="shared" si="21"/>
        <v>0</v>
      </c>
      <c r="D113">
        <f t="shared" ca="1" si="28"/>
        <v>0.12186481534506988</v>
      </c>
      <c r="E113">
        <f t="shared" ca="1" si="28"/>
        <v>0.56918796784725401</v>
      </c>
      <c r="F113">
        <f t="shared" ca="1" si="28"/>
        <v>0.90387687005961503</v>
      </c>
      <c r="G113">
        <f t="shared" ca="1" si="34"/>
        <v>0.30801049556267335</v>
      </c>
      <c r="H113">
        <f t="shared" ca="1" si="34"/>
        <v>0.79692819521541991</v>
      </c>
      <c r="I113">
        <f t="shared" ca="1" si="34"/>
        <v>0.44145054106689752</v>
      </c>
      <c r="L113" t="str">
        <f t="shared" ca="1" si="22"/>
        <v>삭제</v>
      </c>
      <c r="M113" t="str">
        <f t="shared" ca="1" si="23"/>
        <v>삭제</v>
      </c>
      <c r="N113" t="str">
        <f t="shared" ca="1" si="24"/>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
IF($L113="안 지정 캐릭터 영웅등급",
  IF(AND(OR($B113=7,$B113=8),$L113=OFFSET($L113,-1,0)),OFFSET(P113,-1,0),
    VLOOKUP($L113,$AM:$AZ,MATCH($AY$1,$AM$1:$AZ$1,0),0)+INT($H113*(VLOOKUP($L113,$AM:$AZ,MATCH($AZ$1,$AM$1:$AZ$1,0),0)-VLOOKUP($L113,$AM:$AZ,MATCH($AY$1,$AM$1:$AZ$1,0),0)))),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
    ROUNDDOWN(VLOOKUP($M113,[1]EquipTable!$1:$1048576,MATCH("표준 GO pr Min",[1]EquipTable!$1:$1,0),0)+INT($I113*(VLOOKUP($M113,[1]EquipTable!$1:$1048576,MATCH("표준 GO pr Max",[1]EquipTable!$1:$1,0),0)-VLOOKUP($M113,[1]EquipTable!$1:$1048576,MATCH("표준 GO pr Min",[1]EquipTable!$1:$1,0),0))),-2)),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
IF($L113="안 지정 캐릭터 영웅등급",
  IF(AND(OR($B113=7,$B113=8),$L113=OFFSET($L113,-1,0)),OFFSET(Q113,-1,0),
    VLOOKUP($L113,$AM:$AZ,MATCH($AW$1,$AM$1:$AZ$1,0),0)+INT($I113*(VLOOKUP($L113,$AM:$AZ,MATCH($AX$1,$AM$1:$AZ$1,0),0)-VLOOKUP($L113,$AM:$AZ,MATCH($AW$1,$AM$1:$AZ$1,0),0)))),
IF($L113="지정 캐릭터 PP",
  IF(AND(OR($B113=7,$B113=8),$L113=OFFSET($L113,-1,0)),OFFSET(Q113,-1,0),
    INT($N113*(VLOOKUP($L113,$AM:$AZ,MATCH($AX$1,$AM$1:$AZ$1,0),0)+$I113*(VLOOKUP($L113,$AM:$AZ,MATCH($AY$1,$AM$1:$AZ$1,0),0)-VLOOKUP($L113,$AM:$AZ,MATCH($AX$1,$AM$1:$AZ$1,0),0))))),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5"/>
        <v/>
      </c>
      <c r="AG113" t="str">
        <f t="shared" si="26"/>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v>
      </c>
      <c r="AK113" t="str">
        <f t="shared" ca="1" si="27"/>
        <v>{"dy":16,"sl":6}</v>
      </c>
      <c r="BJ113">
        <f ca="1">IF(VLOOKUP($BM113,[1]EquipTable!$1:$1048576,MATCH("업데이트순번",[1]EquipTable!$1:$1,0),0)&lt;=$BK$1,1,0)
*IF(MID(BM113,7,1)="4",0.1,1)</f>
        <v>0</v>
      </c>
      <c r="BK113">
        <f t="shared" ca="1" si="32"/>
        <v>0</v>
      </c>
      <c r="BL113">
        <f t="shared" ca="1" si="33"/>
        <v>0.88888888888888773</v>
      </c>
      <c r="BM113" t="str">
        <f ca="1">OFFSET([1]EquipTable!$A$1,ROW()-1,0)</f>
        <v>Equip7405</v>
      </c>
    </row>
    <row r="114" spans="1:65">
      <c r="A114">
        <v>17</v>
      </c>
      <c r="B114">
        <v>0</v>
      </c>
      <c r="C114">
        <f t="shared" si="21"/>
        <v>0</v>
      </c>
      <c r="D114">
        <f t="shared" ca="1" si="28"/>
        <v>0.6915406988208761</v>
      </c>
      <c r="E114">
        <f t="shared" ca="1" si="28"/>
        <v>0.36901722762144906</v>
      </c>
      <c r="F114">
        <f t="shared" ca="1" si="28"/>
        <v>0.51422937119253498</v>
      </c>
      <c r="G114">
        <f t="shared" ca="1" si="34"/>
        <v>0.69528313428492172</v>
      </c>
      <c r="H114">
        <f t="shared" ca="1" si="34"/>
        <v>0.94626859963563303</v>
      </c>
      <c r="I114">
        <f t="shared" ca="1" si="34"/>
        <v>0.92915452087803851</v>
      </c>
      <c r="L114" t="str">
        <f t="shared" ca="1" si="22"/>
        <v>지정 장비</v>
      </c>
      <c r="M114" t="str">
        <f t="shared" ca="1" si="23"/>
        <v>Equip3101</v>
      </c>
      <c r="N114">
        <f t="shared" ca="1" si="24"/>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GO</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
IF($L114="안 지정 캐릭터 영웅등급",
  IF(AND(OR($B114=7,$B114=8),$L114=OFFSET($L114,-1,0)),OFFSET(P114,-1,0),
    VLOOKUP($L114,$AM:$AZ,MATCH($AY$1,$AM$1:$AZ$1,0),0)+INT($H114*(VLOOKUP($L114,$AM:$AZ,MATCH($AZ$1,$AM$1:$AZ$1,0),0)-VLOOKUP($L114,$AM:$AZ,MATCH($AY$1,$AM$1:$AZ$1,0),0)))),
IF($L114="지정 캐릭터 PP",
  IF(AND(OR($B114=7,$B114=8),$L114=OFFSET($L114,-1,0)),OFFSET(P114,-1,0),
    INT($N114*VLOOKUP($L114,$AM:$AZ,MATCH($AW$1,$AM$1:$AZ$1,0),0))),
"그외없음")))))))</f>
        <v>삭제</v>
      </c>
      <c r="Q114">
        <f ca="1">IF($L114="삭제","삭제",
IF($L114="지정 장비",
  IF($O114="DI",
    VLOOKUP($M114,[1]EquipTable!$1:$1048576,MATCH("표준 DI pr Min",[1]EquipTable!$1:$1,0),0)+INT($I114*(VLOOKUP($M114,[1]EquipTable!$1:$1048576,MATCH("표준 DI pr Max",[1]EquipTable!$1:$1,0),0)-VLOOKUP($M114,[1]EquipTable!$1:$1048576,MATCH("표준 DI pr Min",[1]EquipTable!$1:$1,0),0))),
    ROUNDDOWN(VLOOKUP($M114,[1]EquipTable!$1:$1048576,MATCH("표준 GO pr Min",[1]EquipTable!$1:$1,0),0)+INT($I114*(VLOOKUP($M114,[1]EquipTable!$1:$1048576,MATCH("표준 GO pr Max",[1]EquipTable!$1:$1,0),0)-VLOOKUP($M114,[1]EquipTable!$1:$1048576,MATCH("표준 GO pr Min",[1]EquipTable!$1:$1,0),0))),-2)),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
IF($L114="안 지정 캐릭터 영웅등급",
  IF(AND(OR($B114=7,$B114=8),$L114=OFFSET($L114,-1,0)),OFFSET(Q114,-1,0),
    VLOOKUP($L114,$AM:$AZ,MATCH($AW$1,$AM$1:$AZ$1,0),0)+INT($I114*(VLOOKUP($L114,$AM:$AZ,MATCH($AX$1,$AM$1:$AZ$1,0),0)-VLOOKUP($L114,$AM:$AZ,MATCH($AW$1,$AM$1:$AZ$1,0),0)))),
IF($L114="지정 캐릭터 PP",
  IF(AND(OR($B114=7,$B114=8),$L114=OFFSET($L114,-1,0)),OFFSET(Q114,-1,0),
    INT($N114*(VLOOKUP($L114,$AM:$AZ,MATCH($AX$1,$AM$1:$AZ$1,0),0)+$I114*(VLOOKUP($L114,$AM:$AZ,MATCH($AY$1,$AM$1:$AZ$1,0),0)-VLOOKUP($L114,$AM:$AZ,MATCH($AX$1,$AM$1:$AZ$1,0),0))))),
IF(OR($L114="안 지정 캐릭터 PP 일반등급",$L114="안 지정 캐릭터 PP 영웅등급"),
  IF(AND(OR($B114=7,$B114=8),$L114=OFFSET($L114,-1,0)),OFFSET(Q114,-1,0),
    $N114*VLOOKUP($L114,$AM:$AZ,MATCH($AW$1,$AM$1:$AZ$1,0),0)),
"그외없음")))))))</f>
        <v>14200</v>
      </c>
      <c r="R114" t="str">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
      </c>
      <c r="S114">
        <f t="shared" ca="1" si="30"/>
        <v>0</v>
      </c>
      <c r="T114" t="s">
        <v>93</v>
      </c>
      <c r="U114" t="s">
        <v>215</v>
      </c>
      <c r="V114">
        <v>1</v>
      </c>
      <c r="W114" t="s">
        <v>145</v>
      </c>
      <c r="Y114">
        <v>41000</v>
      </c>
      <c r="Z114" t="str">
        <f t="shared" ca="1" si="25"/>
        <v>fe</v>
      </c>
      <c r="AA114" t="s">
        <v>93</v>
      </c>
      <c r="AB114" t="s">
        <v>215</v>
      </c>
      <c r="AC114">
        <v>1</v>
      </c>
      <c r="AD114" t="s">
        <v>145</v>
      </c>
      <c r="AF114">
        <v>41000</v>
      </c>
      <c r="AG114" t="str">
        <f t="shared" si="26"/>
        <v/>
      </c>
      <c r="AH114" t="str">
        <f ca="1">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십자 은도금 방패</v>
      </c>
      <c r="AI114">
        <v>1</v>
      </c>
      <c r="AJ11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v>
      </c>
      <c r="AK114" t="str">
        <f t="shared" ca="1" si="27"/>
        <v>{"dy":17,"sl":0,"tp":"fe","vl":"Equip7202","cn":1,"pt":"GO","pr":41000}</v>
      </c>
      <c r="BJ114">
        <f ca="1">IF(VLOOKUP($BM114,[1]EquipTable!$1:$1048576,MATCH("업데이트순번",[1]EquipTable!$1:$1,0),0)&lt;=$BK$1,1,0)
*IF(MID(BM114,7,1)="4",0.1,1)</f>
        <v>0</v>
      </c>
      <c r="BK114">
        <f t="shared" ca="1" si="32"/>
        <v>0</v>
      </c>
      <c r="BL114">
        <f t="shared" ca="1" si="33"/>
        <v>0.88888888888888773</v>
      </c>
      <c r="BM114" t="str">
        <f ca="1">OFFSET([1]EquipTable!$A$1,ROW()-1,0)</f>
        <v>후보</v>
      </c>
    </row>
    <row r="115" spans="1:65">
      <c r="A115">
        <v>17</v>
      </c>
      <c r="B115">
        <v>1</v>
      </c>
      <c r="C115">
        <f t="shared" si="21"/>
        <v>0</v>
      </c>
      <c r="D115">
        <f t="shared" ca="1" si="28"/>
        <v>0.74303563139401863</v>
      </c>
      <c r="E115">
        <f t="shared" ca="1" si="28"/>
        <v>0.54693046568464343</v>
      </c>
      <c r="F115">
        <f t="shared" ca="1" si="28"/>
        <v>0.32452894287392409</v>
      </c>
      <c r="G115">
        <f t="shared" ca="1" si="34"/>
        <v>0.86482560704647637</v>
      </c>
      <c r="H115">
        <f t="shared" ca="1" si="34"/>
        <v>0.29415285264900282</v>
      </c>
      <c r="I115">
        <f t="shared" ca="1" si="34"/>
        <v>0.48054051951725851</v>
      </c>
      <c r="L115" t="str">
        <f t="shared" ca="1" si="22"/>
        <v>지정 장비</v>
      </c>
      <c r="M115" t="str">
        <f t="shared" ca="1" si="23"/>
        <v>Equip4302</v>
      </c>
      <c r="N115">
        <f t="shared" ca="1" si="24"/>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DI</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
IF($L115="안 지정 캐릭터 영웅등급",
  IF(AND(OR($B115=7,$B115=8),$L115=OFFSET($L115,-1,0)),OFFSET(P115,-1,0),
    VLOOKUP($L115,$AM:$AZ,MATCH($AY$1,$AM$1:$AZ$1,0),0)+INT($H115*(VLOOKUP($L115,$AM:$AZ,MATCH($AZ$1,$AM$1:$AZ$1,0),0)-VLOOKUP($L115,$AM:$AZ,MATCH($AY$1,$AM$1:$AZ$1,0),0)))),
IF($L115="지정 캐릭터 PP",
  IF(AND(OR($B115=7,$B115=8),$L115=OFFSET($L115,-1,0)),OFFSET(P115,-1,0),
    INT($N115*VLOOKUP($L115,$AM:$AZ,MATCH($AW$1,$AM$1:$AZ$1,0),0))),
"그외없음")))))))</f>
        <v>삭제</v>
      </c>
      <c r="Q115">
        <f ca="1">IF($L115="삭제","삭제",
IF($L115="지정 장비",
  IF($O115="DI",
    VLOOKUP($M115,[1]EquipTable!$1:$1048576,MATCH("표준 DI pr Min",[1]EquipTable!$1:$1,0),0)+INT($I115*(VLOOKUP($M115,[1]EquipTable!$1:$1048576,MATCH("표준 DI pr Max",[1]EquipTable!$1:$1,0),0)-VLOOKUP($M115,[1]EquipTable!$1:$1048576,MATCH("표준 DI pr Min",[1]EquipTable!$1:$1,0),0))),
    ROUNDDOWN(VLOOKUP($M115,[1]EquipTable!$1:$1048576,MATCH("표준 GO pr Min",[1]EquipTable!$1:$1,0),0)+INT($I115*(VLOOKUP($M115,[1]EquipTable!$1:$1048576,MATCH("표준 GO pr Max",[1]EquipTable!$1:$1,0),0)-VLOOKUP($M115,[1]EquipTable!$1:$1048576,MATCH("표준 GO pr Min",[1]EquipTable!$1:$1,0),0))),-2)),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
IF($L115="안 지정 캐릭터 영웅등급",
  IF(AND(OR($B115=7,$B115=8),$L115=OFFSET($L115,-1,0)),OFFSET(Q115,-1,0),
    VLOOKUP($L115,$AM:$AZ,MATCH($AW$1,$AM$1:$AZ$1,0),0)+INT($I115*(VLOOKUP($L115,$AM:$AZ,MATCH($AX$1,$AM$1:$AZ$1,0),0)-VLOOKUP($L115,$AM:$AZ,MATCH($AW$1,$AM$1:$AZ$1,0),0)))),
IF($L115="지정 캐릭터 PP",
  IF(AND(OR($B115=7,$B115=8),$L115=OFFSET($L115,-1,0)),OFFSET(Q115,-1,0),
    INT($N115*(VLOOKUP($L115,$AM:$AZ,MATCH($AX$1,$AM$1:$AZ$1,0),0)+$I115*(VLOOKUP($L115,$AM:$AZ,MATCH($AY$1,$AM$1:$AZ$1,0),0)-VLOOKUP($L115,$AM:$AZ,MATCH($AX$1,$AM$1:$AZ$1,0),0))))),
IF(OR($L115="안 지정 캐릭터 PP 일반등급",$L115="안 지정 캐릭터 PP 영웅등급"),
  IF(AND(OR($B115=7,$B115=8),$L115=OFFSET($L115,-1,0)),OFFSET(Q115,-1,0),
    $N115*VLOOKUP($L115,$AM:$AZ,MATCH($AW$1,$AM$1:$AZ$1,0),0)),
"그외없음")))))))</f>
        <v>19</v>
      </c>
      <c r="R115" t="str">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
      </c>
      <c r="S115">
        <f t="shared" ca="1" si="30"/>
        <v>0</v>
      </c>
      <c r="T115" t="s">
        <v>93</v>
      </c>
      <c r="U115" t="s">
        <v>206</v>
      </c>
      <c r="V115">
        <v>1</v>
      </c>
      <c r="W115" t="s">
        <v>149</v>
      </c>
      <c r="Y115">
        <v>16</v>
      </c>
      <c r="Z115" t="str">
        <f t="shared" ca="1" si="25"/>
        <v>fe</v>
      </c>
      <c r="AA115" t="s">
        <v>93</v>
      </c>
      <c r="AB115" t="s">
        <v>206</v>
      </c>
      <c r="AC115">
        <v>1</v>
      </c>
      <c r="AD115" t="s">
        <v>149</v>
      </c>
      <c r="AF115">
        <v>16</v>
      </c>
      <c r="AG115" t="str">
        <f t="shared" si="26"/>
        <v/>
      </c>
      <c r="AH115" t="str">
        <f ca="1">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홍연의 해머</v>
      </c>
      <c r="AI115">
        <v>1</v>
      </c>
      <c r="AJ11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v>
      </c>
      <c r="AK115" t="str">
        <f t="shared" ca="1" si="27"/>
        <v>{"dy":17,"sl":1,"tp":"fe","vl":"Equip4301","cn":1,"pt":"DI","pr":16}</v>
      </c>
      <c r="BJ115">
        <f ca="1">IF(VLOOKUP($BM115,[1]EquipTable!$1:$1048576,MATCH("업데이트순번",[1]EquipTable!$1:$1,0),0)&lt;=$BK$1,1,0)
*IF(MID(BM115,7,1)="4",0.1,1)</f>
        <v>1</v>
      </c>
      <c r="BK115">
        <f t="shared" ca="1" si="32"/>
        <v>1.3550135501355014E-2</v>
      </c>
      <c r="BL115">
        <f t="shared" ca="1" si="33"/>
        <v>0.88888888888888773</v>
      </c>
      <c r="BM115" t="str">
        <f ca="1">OFFSET([1]EquipTable!$A$1,ROW()-1,0)</f>
        <v>Equip8001</v>
      </c>
    </row>
    <row r="116" spans="1:65">
      <c r="A116">
        <v>17</v>
      </c>
      <c r="B116">
        <v>2</v>
      </c>
      <c r="C116">
        <f t="shared" si="21"/>
        <v>0</v>
      </c>
      <c r="D116">
        <f t="shared" ca="1" si="28"/>
        <v>8.0241000743198621E-3</v>
      </c>
      <c r="E116">
        <f t="shared" ca="1" si="28"/>
        <v>0.76365902616378623</v>
      </c>
      <c r="F116">
        <f t="shared" ca="1" si="28"/>
        <v>0.49702416541880279</v>
      </c>
      <c r="G116">
        <f t="shared" ca="1" si="34"/>
        <v>0.96938303181020669</v>
      </c>
      <c r="H116">
        <f t="shared" ca="1" si="34"/>
        <v>0.36577553354313641</v>
      </c>
      <c r="I116">
        <f t="shared" ca="1" si="34"/>
        <v>0.49775399854496427</v>
      </c>
      <c r="L116" t="str">
        <f t="shared" ca="1" si="22"/>
        <v>안 지정 캐릭터 PP 영웅등급</v>
      </c>
      <c r="M116">
        <f t="shared" ca="1" si="23"/>
        <v>76365</v>
      </c>
      <c r="N116">
        <f t="shared" ca="1" si="24"/>
        <v>22</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
IF($L116="안 지정 캐릭터 영웅등급",
  IF(AND(OR($B116=7,$B116=8),$L116=OFFSET($L116,-1,0)),OFFSET(P116,-1,0),
    VLOOKUP($L116,$AM:$AZ,MATCH($AY$1,$AM$1:$AZ$1,0),0)+INT($H116*(VLOOKUP($L116,$AM:$AZ,MATCH($AZ$1,$AM$1:$AZ$1,0),0)-VLOOKUP($L116,$AM:$AZ,MATCH($AY$1,$AM$1:$AZ$1,0),0)))),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
    ROUNDDOWN(VLOOKUP($M116,[1]EquipTable!$1:$1048576,MATCH("표준 GO pr Min",[1]EquipTable!$1:$1,0),0)+INT($I116*(VLOOKUP($M116,[1]EquipTable!$1:$1048576,MATCH("표준 GO pr Max",[1]EquipTable!$1:$1,0),0)-VLOOKUP($M116,[1]EquipTable!$1:$1048576,MATCH("표준 GO pr Min",[1]EquipTable!$1:$1,0),0))),-2)),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
IF($L116="안 지정 캐릭터 영웅등급",
  IF(AND(OR($B116=7,$B116=8),$L116=OFFSET($L116,-1,0)),OFFSET(Q116,-1,0),
    VLOOKUP($L116,$AM:$AZ,MATCH($AW$1,$AM$1:$AZ$1,0),0)+INT($I116*(VLOOKUP($L116,$AM:$AZ,MATCH($AX$1,$AM$1:$AZ$1,0),0)-VLOOKUP($L116,$AM:$AZ,MATCH($AW$1,$AM$1:$AZ$1,0),0)))),
IF($L116="지정 캐릭터 PP",
  IF(AND(OR($B116=7,$B116=8),$L116=OFFSET($L116,-1,0)),OFFSET(Q116,-1,0),
    INT($N116*(VLOOKUP($L116,$AM:$AZ,MATCH($AX$1,$AM$1:$AZ$1,0),0)+$I116*(VLOOKUP($L116,$AM:$AZ,MATCH($AY$1,$AM$1:$AZ$1,0),0)-VLOOKUP($L116,$AM:$AZ,MATCH($AX$1,$AM$1:$AZ$1,0),0))))),
IF(OR($L116="안 지정 캐릭터 PP 일반등급",$L116="안 지정 캐릭터 PP 영웅등급"),
  IF(AND(OR($B116=7,$B116=8),$L116=OFFSET($L116,-1,0)),OFFSET(Q116,-1,0),
    $N116*VLOOKUP($L116,$AM:$AZ,MATCH($AW$1,$AM$1:$AZ$1,0),0)),
"그외없음")))))))</f>
        <v>2200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102</v>
      </c>
      <c r="U116">
        <v>97674</v>
      </c>
      <c r="V116">
        <v>24</v>
      </c>
      <c r="W116" t="s">
        <v>145</v>
      </c>
      <c r="Y116">
        <v>2400</v>
      </c>
      <c r="Z116" t="str">
        <f t="shared" ca="1" si="25"/>
        <v>uph</v>
      </c>
      <c r="AA116" t="s">
        <v>102</v>
      </c>
      <c r="AB116">
        <v>97674</v>
      </c>
      <c r="AC116">
        <v>24</v>
      </c>
      <c r="AD116" t="s">
        <v>145</v>
      </c>
      <c r="AF116">
        <v>2400</v>
      </c>
      <c r="AG116" t="str">
        <f t="shared" si="26"/>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v>
      </c>
      <c r="AK116" t="str">
        <f t="shared" ca="1" si="27"/>
        <v>{"dy":17,"sl":2,"tp":"uph","vl":"97674","cn":24,"pt":"GO","pr":2400}</v>
      </c>
      <c r="BJ116">
        <f ca="1">IF(VLOOKUP($BM116,[1]EquipTable!$1:$1048576,MATCH("업데이트순번",[1]EquipTable!$1:$1,0),0)&lt;=$BK$1,1,0)
*IF(MID(BM116,7,1)="4",0.1,1)</f>
        <v>1</v>
      </c>
      <c r="BK116">
        <f t="shared" ca="1" si="32"/>
        <v>1.3550135501355014E-2</v>
      </c>
      <c r="BL116">
        <f t="shared" ca="1" si="33"/>
        <v>0.90243902439024271</v>
      </c>
      <c r="BM116" t="str">
        <f ca="1">OFFSET([1]EquipTable!$A$1,ROW()-1,0)</f>
        <v>Equip8002</v>
      </c>
    </row>
    <row r="117" spans="1:65">
      <c r="A117">
        <v>17</v>
      </c>
      <c r="B117">
        <v>3</v>
      </c>
      <c r="C117">
        <f t="shared" si="21"/>
        <v>0</v>
      </c>
      <c r="D117">
        <f t="shared" ca="1" si="28"/>
        <v>0.77728358603373582</v>
      </c>
      <c r="E117">
        <f t="shared" ca="1" si="28"/>
        <v>0.79400990552985351</v>
      </c>
      <c r="F117">
        <f t="shared" ca="1" si="28"/>
        <v>0.50895784457132831</v>
      </c>
      <c r="G117">
        <f t="shared" ca="1" si="34"/>
        <v>0.15485425358186977</v>
      </c>
      <c r="H117">
        <f t="shared" ca="1" si="34"/>
        <v>0.93268328679199464</v>
      </c>
      <c r="I117">
        <f t="shared" ca="1" si="34"/>
        <v>0.48459823589994</v>
      </c>
      <c r="L117" t="str">
        <f t="shared" ca="1" si="22"/>
        <v>안 지정 캐릭터 PP 영웅등급</v>
      </c>
      <c r="M117">
        <f t="shared" ca="1" si="23"/>
        <v>79400</v>
      </c>
      <c r="N117">
        <f t="shared" ca="1" si="24"/>
        <v>22</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
IF($L117="안 지정 캐릭터 영웅등급",
  IF(AND(OR($B117=7,$B117=8),$L117=OFFSET($L117,-1,0)),OFFSET(P117,-1,0),
    VLOOKUP($L117,$AM:$AZ,MATCH($AY$1,$AM$1:$AZ$1,0),0)+INT($H117*(VLOOKUP($L117,$AM:$AZ,MATCH($AZ$1,$AM$1:$AZ$1,0),0)-VLOOKUP($L117,$AM:$AZ,MATCH($AY$1,$AM$1:$AZ$1,0),0)))),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
    ROUNDDOWN(VLOOKUP($M117,[1]EquipTable!$1:$1048576,MATCH("표준 GO pr Min",[1]EquipTable!$1:$1,0),0)+INT($I117*(VLOOKUP($M117,[1]EquipTable!$1:$1048576,MATCH("표준 GO pr Max",[1]EquipTable!$1:$1,0),0)-VLOOKUP($M117,[1]EquipTable!$1:$1048576,MATCH("표준 GO pr Min",[1]EquipTable!$1:$1,0),0))),-2)),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
IF($L117="안 지정 캐릭터 영웅등급",
  IF(AND(OR($B117=7,$B117=8),$L117=OFFSET($L117,-1,0)),OFFSET(Q117,-1,0),
    VLOOKUP($L117,$AM:$AZ,MATCH($AW$1,$AM$1:$AZ$1,0),0)+INT($I117*(VLOOKUP($L117,$AM:$AZ,MATCH($AX$1,$AM$1:$AZ$1,0),0)-VLOOKUP($L117,$AM:$AZ,MATCH($AW$1,$AM$1:$AZ$1,0),0)))),
IF($L117="지정 캐릭터 PP",
  IF(AND(OR($B117=7,$B117=8),$L117=OFFSET($L117,-1,0)),OFFSET(Q117,-1,0),
    INT($N117*(VLOOKUP($L117,$AM:$AZ,MATCH($AX$1,$AM$1:$AZ$1,0),0)+$I117*(VLOOKUP($L117,$AM:$AZ,MATCH($AY$1,$AM$1:$AZ$1,0),0)-VLOOKUP($L117,$AM:$AZ,MATCH($AX$1,$AM$1:$AZ$1,0),0))))),
IF(OR($L117="안 지정 캐릭터 PP 일반등급",$L117="안 지정 캐릭터 PP 영웅등급"),
  IF(AND(OR($B117=7,$B117=8),$L117=OFFSET($L117,-1,0)),OFFSET(Q117,-1,0),
    $N117*VLOOKUP($L117,$AM:$AZ,MATCH($AW$1,$AM$1:$AZ$1,0),0)),
"그외없음")))))))</f>
        <v>2200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103</v>
      </c>
      <c r="U117">
        <v>28673</v>
      </c>
      <c r="V117">
        <v>17</v>
      </c>
      <c r="W117" t="s">
        <v>145</v>
      </c>
      <c r="Y117">
        <v>1700</v>
      </c>
      <c r="Z117" t="str">
        <f t="shared" ca="1" si="25"/>
        <v>upn</v>
      </c>
      <c r="AA117" t="s">
        <v>103</v>
      </c>
      <c r="AB117">
        <v>28673</v>
      </c>
      <c r="AC117">
        <v>17</v>
      </c>
      <c r="AD117" t="s">
        <v>145</v>
      </c>
      <c r="AF117">
        <v>1700</v>
      </c>
      <c r="AG117" t="str">
        <f t="shared" si="26"/>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v>
      </c>
      <c r="AK117" t="str">
        <f t="shared" ca="1" si="27"/>
        <v>{"dy":17,"sl":3,"tp":"upn","vl":"28673","cn":17,"pt":"GO","pr":1700}</v>
      </c>
      <c r="BJ117">
        <f ca="1">IF(VLOOKUP($BM117,[1]EquipTable!$1:$1048576,MATCH("업데이트순번",[1]EquipTable!$1:$1,0),0)&lt;=$BK$1,1,0)
*IF(MID(BM117,7,1)="4",0.1,1)</f>
        <v>1</v>
      </c>
      <c r="BK117">
        <f t="shared" ca="1" si="32"/>
        <v>1.3550135501355014E-2</v>
      </c>
      <c r="BL117">
        <f t="shared" ca="1" si="33"/>
        <v>0.91598915989159768</v>
      </c>
      <c r="BM117" t="str">
        <f ca="1">OFFSET([1]EquipTable!$A$1,ROW()-1,0)</f>
        <v>Equip8101</v>
      </c>
    </row>
    <row r="118" spans="1:65">
      <c r="A118">
        <v>17</v>
      </c>
      <c r="B118">
        <v>4</v>
      </c>
      <c r="C118">
        <f t="shared" si="21"/>
        <v>0</v>
      </c>
      <c r="D118">
        <f t="shared" ca="1" si="28"/>
        <v>0.79956397900176435</v>
      </c>
      <c r="E118">
        <f t="shared" ca="1" si="28"/>
        <v>0.86093160506397337</v>
      </c>
      <c r="F118">
        <f t="shared" ca="1" si="28"/>
        <v>0.10364092691719851</v>
      </c>
      <c r="G118">
        <f t="shared" ca="1" si="34"/>
        <v>0.54069645794390908</v>
      </c>
      <c r="H118">
        <f t="shared" ca="1" si="34"/>
        <v>0.79891177626880228</v>
      </c>
      <c r="I118">
        <f t="shared" ca="1" si="34"/>
        <v>0.9118642657957019</v>
      </c>
      <c r="L118" t="str">
        <f t="shared" ca="1" si="22"/>
        <v>안 지정 캐릭터 PP 일반등급</v>
      </c>
      <c r="M118">
        <f t="shared" ca="1" si="23"/>
        <v>86093</v>
      </c>
      <c r="N118">
        <f t="shared" ca="1" si="24"/>
        <v>23</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
IF($L118="안 지정 캐릭터 영웅등급",
  IF(AND(OR($B118=7,$B118=8),$L118=OFFSET($L118,-1,0)),OFFSET(P118,-1,0),
    VLOOKUP($L118,$AM:$AZ,MATCH($AY$1,$AM$1:$AZ$1,0),0)+INT($H118*(VLOOKUP($L118,$AM:$AZ,MATCH($AZ$1,$AM$1:$AZ$1,0),0)-VLOOKUP($L118,$AM:$AZ,MATCH($AY$1,$AM$1:$AZ$1,0),0)))),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
    ROUNDDOWN(VLOOKUP($M118,[1]EquipTable!$1:$1048576,MATCH("표준 GO pr Min",[1]EquipTable!$1:$1,0),0)+INT($I118*(VLOOKUP($M118,[1]EquipTable!$1:$1048576,MATCH("표준 GO pr Max",[1]EquipTable!$1:$1,0),0)-VLOOKUP($M118,[1]EquipTable!$1:$1048576,MATCH("표준 GO pr Min",[1]EquipTable!$1:$1,0),0))),-2)),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
IF($L118="안 지정 캐릭터 영웅등급",
  IF(AND(OR($B118=7,$B118=8),$L118=OFFSET($L118,-1,0)),OFFSET(Q118,-1,0),
    VLOOKUP($L118,$AM:$AZ,MATCH($AW$1,$AM$1:$AZ$1,0),0)+INT($I118*(VLOOKUP($L118,$AM:$AZ,MATCH($AX$1,$AM$1:$AZ$1,0),0)-VLOOKUP($L118,$AM:$AZ,MATCH($AW$1,$AM$1:$AZ$1,0),0)))),
IF($L118="지정 캐릭터 PP",
  IF(AND(OR($B118=7,$B118=8),$L118=OFFSET($L118,-1,0)),OFFSET(Q118,-1,0),
    INT($N118*(VLOOKUP($L118,$AM:$AZ,MATCH($AX$1,$AM$1:$AZ$1,0),0)+$I118*(VLOOKUP($L118,$AM:$AZ,MATCH($AY$1,$AM$1:$AZ$1,0),0)-VLOOKUP($L118,$AM:$AZ,MATCH($AX$1,$AM$1:$AZ$1,0),0))))),
IF(OR($L118="안 지정 캐릭터 PP 일반등급",$L118="안 지정 캐릭터 PP 영웅등급"),
  IF(AND(OR($B118=7,$B118=8),$L118=OFFSET($L118,-1,0)),OFFSET(Q118,-1,0),
    $N118*VLOOKUP($L118,$AM:$AZ,MATCH($AW$1,$AM$1:$AZ$1,0),0)),
"그외없음")))))))</f>
        <v>2300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103</v>
      </c>
      <c r="U118">
        <v>48042</v>
      </c>
      <c r="V118">
        <v>19</v>
      </c>
      <c r="W118" t="s">
        <v>145</v>
      </c>
      <c r="Y118">
        <v>1900</v>
      </c>
      <c r="Z118" t="str">
        <f t="shared" ca="1" si="25"/>
        <v>upn</v>
      </c>
      <c r="AA118" t="s">
        <v>103</v>
      </c>
      <c r="AB118">
        <v>48042</v>
      </c>
      <c r="AC118">
        <v>19</v>
      </c>
      <c r="AD118" t="s">
        <v>145</v>
      </c>
      <c r="AF118">
        <v>1900</v>
      </c>
      <c r="AG118" t="str">
        <f t="shared" si="26"/>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v>
      </c>
      <c r="AK118" t="str">
        <f t="shared" ca="1" si="27"/>
        <v>{"dy":17,"sl":4,"tp":"upn","vl":"48042","cn":19,"pt":"GO","pr":1900}</v>
      </c>
      <c r="BJ118">
        <f ca="1">IF(VLOOKUP($BM118,[1]EquipTable!$1:$1048576,MATCH("업데이트순번",[1]EquipTable!$1:$1,0),0)&lt;=$BK$1,1,0)
*IF(MID(BM118,7,1)="4",0.1,1)</f>
        <v>1</v>
      </c>
      <c r="BK118">
        <f t="shared" ca="1" si="32"/>
        <v>1.3550135501355014E-2</v>
      </c>
      <c r="BL118">
        <f t="shared" ca="1" si="33"/>
        <v>0.92953929539295266</v>
      </c>
      <c r="BM118" t="str">
        <f ca="1">OFFSET([1]EquipTable!$A$1,ROW()-1,0)</f>
        <v>Equip8102</v>
      </c>
    </row>
    <row r="119" spans="1:65">
      <c r="A119">
        <v>17</v>
      </c>
      <c r="B119">
        <v>5</v>
      </c>
      <c r="C119">
        <f t="shared" si="21"/>
        <v>0</v>
      </c>
      <c r="D119">
        <f t="shared" ca="1" si="28"/>
        <v>0.24897111492407831</v>
      </c>
      <c r="E119">
        <f t="shared" ca="1" si="28"/>
        <v>0.56653512150231911</v>
      </c>
      <c r="F119">
        <f t="shared" ca="1" si="28"/>
        <v>0.96921748209915348</v>
      </c>
      <c r="G119">
        <f t="shared" ca="1" si="34"/>
        <v>0.50674079540934713</v>
      </c>
      <c r="H119">
        <f t="shared" ca="1" si="34"/>
        <v>0.86376365725034132</v>
      </c>
      <c r="I119">
        <f t="shared" ca="1" si="34"/>
        <v>0.7050427457754278</v>
      </c>
      <c r="L119" t="str">
        <f t="shared" ca="1" si="22"/>
        <v>삭제</v>
      </c>
      <c r="M119" t="str">
        <f t="shared" ca="1" si="23"/>
        <v>삭제</v>
      </c>
      <c r="N119" t="str">
        <f t="shared" ca="1" si="24"/>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
IF($L119="안 지정 캐릭터 영웅등급",
  IF(AND(OR($B119=7,$B119=8),$L119=OFFSET($L119,-1,0)),OFFSET(P119,-1,0),
    VLOOKUP($L119,$AM:$AZ,MATCH($AY$1,$AM$1:$AZ$1,0),0)+INT($H119*(VLOOKUP($L119,$AM:$AZ,MATCH($AZ$1,$AM$1:$AZ$1,0),0)-VLOOKUP($L119,$AM:$AZ,MATCH($AY$1,$AM$1:$AZ$1,0),0)))),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
    ROUNDDOWN(VLOOKUP($M119,[1]EquipTable!$1:$1048576,MATCH("표준 GO pr Min",[1]EquipTable!$1:$1,0),0)+INT($I119*(VLOOKUP($M119,[1]EquipTable!$1:$1048576,MATCH("표준 GO pr Max",[1]EquipTable!$1:$1,0),0)-VLOOKUP($M119,[1]EquipTable!$1:$1048576,MATCH("표준 GO pr Min",[1]EquipTable!$1:$1,0),0))),-2)),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
IF($L119="안 지정 캐릭터 영웅등급",
  IF(AND(OR($B119=7,$B119=8),$L119=OFFSET($L119,-1,0)),OFFSET(Q119,-1,0),
    VLOOKUP($L119,$AM:$AZ,MATCH($AW$1,$AM$1:$AZ$1,0),0)+INT($I119*(VLOOKUP($L119,$AM:$AZ,MATCH($AX$1,$AM$1:$AZ$1,0),0)-VLOOKUP($L119,$AM:$AZ,MATCH($AW$1,$AM$1:$AZ$1,0),0)))),
IF($L119="지정 캐릭터 PP",
  IF(AND(OR($B119=7,$B119=8),$L119=OFFSET($L119,-1,0)),OFFSET(Q119,-1,0),
    INT($N119*(VLOOKUP($L119,$AM:$AZ,MATCH($AX$1,$AM$1:$AZ$1,0),0)+$I119*(VLOOKUP($L119,$AM:$AZ,MATCH($AY$1,$AM$1:$AZ$1,0),0)-VLOOKUP($L119,$AM:$AZ,MATCH($AX$1,$AM$1:$AZ$1,0),0))))),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5"/>
        <v/>
      </c>
      <c r="AG119" t="str">
        <f t="shared" si="26"/>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v>
      </c>
      <c r="AK119" t="str">
        <f t="shared" ca="1" si="27"/>
        <v>{"dy":17,"sl":5}</v>
      </c>
      <c r="BJ119">
        <f ca="1">IF(VLOOKUP($BM119,[1]EquipTable!$1:$1048576,MATCH("업데이트순번",[1]EquipTable!$1:$1,0),0)&lt;=$BK$1,1,0)
*IF(MID(BM119,7,1)="4",0.1,1)</f>
        <v>1</v>
      </c>
      <c r="BK119">
        <f t="shared" ca="1" si="32"/>
        <v>1.3550135501355014E-2</v>
      </c>
      <c r="BL119">
        <f t="shared" ca="1" si="33"/>
        <v>0.94308943089430763</v>
      </c>
      <c r="BM119" t="str">
        <f ca="1">OFFSET([1]EquipTable!$A$1,ROW()-1,0)</f>
        <v>Equip8201</v>
      </c>
    </row>
    <row r="120" spans="1:65">
      <c r="A120">
        <v>17</v>
      </c>
      <c r="B120">
        <v>6</v>
      </c>
      <c r="C120">
        <f t="shared" si="21"/>
        <v>0</v>
      </c>
      <c r="D120">
        <f t="shared" ca="1" si="28"/>
        <v>0.78784324186626853</v>
      </c>
      <c r="E120">
        <f t="shared" ca="1" si="28"/>
        <v>1.7091532967700718E-2</v>
      </c>
      <c r="F120">
        <f t="shared" ca="1" si="28"/>
        <v>0.72575383832220663</v>
      </c>
      <c r="G120">
        <f t="shared" ca="1" si="34"/>
        <v>0.50692120073961955</v>
      </c>
      <c r="H120">
        <f t="shared" ca="1" si="34"/>
        <v>0.39015419872266766</v>
      </c>
      <c r="I120">
        <f t="shared" ca="1" si="34"/>
        <v>0.81716215943839132</v>
      </c>
      <c r="L120" t="str">
        <f t="shared" ca="1" si="22"/>
        <v>삭제</v>
      </c>
      <c r="M120" t="str">
        <f t="shared" ca="1" si="23"/>
        <v>삭제</v>
      </c>
      <c r="N120" t="str">
        <f t="shared" ca="1" si="24"/>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
IF($L120="안 지정 캐릭터 영웅등급",
  IF(AND(OR($B120=7,$B120=8),$L120=OFFSET($L120,-1,0)),OFFSET(P120,-1,0),
    VLOOKUP($L120,$AM:$AZ,MATCH($AY$1,$AM$1:$AZ$1,0),0)+INT($H120*(VLOOKUP($L120,$AM:$AZ,MATCH($AZ$1,$AM$1:$AZ$1,0),0)-VLOOKUP($L120,$AM:$AZ,MATCH($AY$1,$AM$1:$AZ$1,0),0)))),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
    ROUNDDOWN(VLOOKUP($M120,[1]EquipTable!$1:$1048576,MATCH("표준 GO pr Min",[1]EquipTable!$1:$1,0),0)+INT($I120*(VLOOKUP($M120,[1]EquipTable!$1:$1048576,MATCH("표준 GO pr Max",[1]EquipTable!$1:$1,0),0)-VLOOKUP($M120,[1]EquipTable!$1:$1048576,MATCH("표준 GO pr Min",[1]EquipTable!$1:$1,0),0))),-2)),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
IF($L120="안 지정 캐릭터 영웅등급",
  IF(AND(OR($B120=7,$B120=8),$L120=OFFSET($L120,-1,0)),OFFSET(Q120,-1,0),
    VLOOKUP($L120,$AM:$AZ,MATCH($AW$1,$AM$1:$AZ$1,0),0)+INT($I120*(VLOOKUP($L120,$AM:$AZ,MATCH($AX$1,$AM$1:$AZ$1,0),0)-VLOOKUP($L120,$AM:$AZ,MATCH($AW$1,$AM$1:$AZ$1,0),0)))),
IF($L120="지정 캐릭터 PP",
  IF(AND(OR($B120=7,$B120=8),$L120=OFFSET($L120,-1,0)),OFFSET(Q120,-1,0),
    INT($N120*(VLOOKUP($L120,$AM:$AZ,MATCH($AX$1,$AM$1:$AZ$1,0),0)+$I120*(VLOOKUP($L120,$AM:$AZ,MATCH($AY$1,$AM$1:$AZ$1,0),0)-VLOOKUP($L120,$AM:$AZ,MATCH($AX$1,$AM$1:$AZ$1,0),0))))),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5"/>
        <v/>
      </c>
      <c r="AG120" t="str">
        <f t="shared" si="26"/>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v>
      </c>
      <c r="AK120" t="str">
        <f t="shared" ca="1" si="27"/>
        <v>{"dy":17,"sl":6}</v>
      </c>
      <c r="BJ120">
        <f ca="1">IF(VLOOKUP($BM120,[1]EquipTable!$1:$1048576,MATCH("업데이트순번",[1]EquipTable!$1:$1,0),0)&lt;=$BK$1,1,0)
*IF(MID(BM120,7,1)="4",0.1,1)</f>
        <v>1</v>
      </c>
      <c r="BK120">
        <f t="shared" ca="1" si="32"/>
        <v>1.3550135501355014E-2</v>
      </c>
      <c r="BL120">
        <f t="shared" ca="1" si="33"/>
        <v>0.95663956639566261</v>
      </c>
      <c r="BM120" t="str">
        <f ca="1">OFFSET([1]EquipTable!$A$1,ROW()-1,0)</f>
        <v>Equip8202</v>
      </c>
    </row>
    <row r="121" spans="1:65">
      <c r="A121">
        <v>18</v>
      </c>
      <c r="B121">
        <v>0</v>
      </c>
      <c r="C121">
        <f t="shared" si="21"/>
        <v>0</v>
      </c>
      <c r="D121">
        <f t="shared" ca="1" si="28"/>
        <v>5.4163507100711827E-3</v>
      </c>
      <c r="E121">
        <f t="shared" ca="1" si="28"/>
        <v>0.15052263513306086</v>
      </c>
      <c r="F121">
        <f t="shared" ca="1" si="28"/>
        <v>0.6888376744730309</v>
      </c>
      <c r="G121">
        <f t="shared" ca="1" si="34"/>
        <v>0.54152547026879216</v>
      </c>
      <c r="H121">
        <f t="shared" ca="1" si="34"/>
        <v>0.53666259652220216</v>
      </c>
      <c r="I121">
        <f t="shared" ca="1" si="34"/>
        <v>0.96508310436585054</v>
      </c>
      <c r="L121" t="str">
        <f t="shared" ca="1" si="22"/>
        <v>지정 장비</v>
      </c>
      <c r="M121" t="str">
        <f t="shared" ca="1" si="23"/>
        <v>Equip1101</v>
      </c>
      <c r="N121">
        <f t="shared" ca="1" si="24"/>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GO</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
IF($L121="안 지정 캐릭터 영웅등급",
  IF(AND(OR($B121=7,$B121=8),$L121=OFFSET($L121,-1,0)),OFFSET(P121,-1,0),
    VLOOKUP($L121,$AM:$AZ,MATCH($AY$1,$AM$1:$AZ$1,0),0)+INT($H121*(VLOOKUP($L121,$AM:$AZ,MATCH($AZ$1,$AM$1:$AZ$1,0),0)-VLOOKUP($L121,$AM:$AZ,MATCH($AY$1,$AM$1:$AZ$1,0),0)))),
IF($L121="지정 캐릭터 PP",
  IF(AND(OR($B121=7,$B121=8),$L121=OFFSET($L121,-1,0)),OFFSET(P121,-1,0),
    INT($N121*VLOOKUP($L121,$AM:$AZ,MATCH($AW$1,$AM$1:$AZ$1,0),0))),
"그외없음")))))))</f>
        <v>삭제</v>
      </c>
      <c r="Q121">
        <f ca="1">IF($L121="삭제","삭제",
IF($L121="지정 장비",
  IF($O121="DI",
    VLOOKUP($M121,[1]EquipTable!$1:$1048576,MATCH("표준 DI pr Min",[1]EquipTable!$1:$1,0),0)+INT($I121*(VLOOKUP($M121,[1]EquipTable!$1:$1048576,MATCH("표준 DI pr Max",[1]EquipTable!$1:$1,0),0)-VLOOKUP($M121,[1]EquipTable!$1:$1048576,MATCH("표준 DI pr Min",[1]EquipTable!$1:$1,0),0))),
    ROUNDDOWN(VLOOKUP($M121,[1]EquipTable!$1:$1048576,MATCH("표준 GO pr Min",[1]EquipTable!$1:$1,0),0)+INT($I121*(VLOOKUP($M121,[1]EquipTable!$1:$1048576,MATCH("표준 GO pr Max",[1]EquipTable!$1:$1,0),0)-VLOOKUP($M121,[1]EquipTable!$1:$1048576,MATCH("표준 GO pr Min",[1]EquipTable!$1:$1,0),0))),-2)),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
IF($L121="안 지정 캐릭터 영웅등급",
  IF(AND(OR($B121=7,$B121=8),$L121=OFFSET($L121,-1,0)),OFFSET(Q121,-1,0),
    VLOOKUP($L121,$AM:$AZ,MATCH($AW$1,$AM$1:$AZ$1,0),0)+INT($I121*(VLOOKUP($L121,$AM:$AZ,MATCH($AX$1,$AM$1:$AZ$1,0),0)-VLOOKUP($L121,$AM:$AZ,MATCH($AW$1,$AM$1:$AZ$1,0),0)))),
IF($L121="지정 캐릭터 PP",
  IF(AND(OR($B121=7,$B121=8),$L121=OFFSET($L121,-1,0)),OFFSET(Q121,-1,0),
    INT($N121*(VLOOKUP($L121,$AM:$AZ,MATCH($AX$1,$AM$1:$AZ$1,0),0)+$I121*(VLOOKUP($L121,$AM:$AZ,MATCH($AY$1,$AM$1:$AZ$1,0),0)-VLOOKUP($L121,$AM:$AZ,MATCH($AX$1,$AM$1:$AZ$1,0),0))))),
IF(OR($L121="안 지정 캐릭터 PP 일반등급",$L121="안 지정 캐릭터 PP 영웅등급"),
  IF(AND(OR($B121=7,$B121=8),$L121=OFFSET($L121,-1,0)),OFFSET(Q121,-1,0),
    $N121*VLOOKUP($L121,$AM:$AZ,MATCH($AW$1,$AM$1:$AZ$1,0),0)),
"그외없음")))))))</f>
        <v>14300</v>
      </c>
      <c r="R121" t="str">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
      </c>
      <c r="S121">
        <f t="shared" ca="1" si="30"/>
        <v>0</v>
      </c>
      <c r="T121" t="s">
        <v>94</v>
      </c>
      <c r="V121">
        <v>1</v>
      </c>
      <c r="W121" t="s">
        <v>149</v>
      </c>
      <c r="Y121">
        <v>30</v>
      </c>
      <c r="Z121" t="str">
        <f t="shared" ca="1" si="25"/>
        <v>bn</v>
      </c>
      <c r="AA121" t="s">
        <v>94</v>
      </c>
      <c r="AC121">
        <v>1</v>
      </c>
      <c r="AD121" t="s">
        <v>149</v>
      </c>
      <c r="AF121">
        <v>30</v>
      </c>
      <c r="AG121" t="str">
        <f t="shared" si="26"/>
        <v/>
      </c>
      <c r="AH121" t="str">
        <f>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
      </c>
      <c r="AI121">
        <v>1</v>
      </c>
      <c r="AJ121"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v>
      </c>
      <c r="AK121" t="str">
        <f t="shared" ca="1" si="27"/>
        <v>{"dy":18,"sl":0,"tp":"bn","cn":1,"pt":"DI","pr":30}</v>
      </c>
      <c r="BJ121">
        <f ca="1">IF(VLOOKUP($BM121,[1]EquipTable!$1:$1048576,MATCH("업데이트순번",[1]EquipTable!$1:$1,0),0)&lt;=$BK$1,1,0)
*IF(MID(BM121,7,1)="4",0.1,1)</f>
        <v>1</v>
      </c>
      <c r="BK121">
        <f t="shared" ca="1" si="32"/>
        <v>1.3550135501355014E-2</v>
      </c>
      <c r="BL121">
        <f t="shared" ca="1" si="33"/>
        <v>0.97018970189701759</v>
      </c>
      <c r="BM121" t="str">
        <f ca="1">OFFSET([1]EquipTable!$A$1,ROW()-1,0)</f>
        <v>Equip8301</v>
      </c>
    </row>
    <row r="122" spans="1:65">
      <c r="A122">
        <v>18</v>
      </c>
      <c r="B122">
        <v>1</v>
      </c>
      <c r="C122">
        <f t="shared" si="21"/>
        <v>0</v>
      </c>
      <c r="D122">
        <f t="shared" ca="1" si="28"/>
        <v>0.65622830456803261</v>
      </c>
      <c r="E122">
        <f t="shared" ca="1" si="28"/>
        <v>0.82431269802163842</v>
      </c>
      <c r="F122">
        <f t="shared" ca="1" si="28"/>
        <v>0.93155611325620458</v>
      </c>
      <c r="G122">
        <f t="shared" ca="1" si="34"/>
        <v>0.58136970347520656</v>
      </c>
      <c r="H122">
        <f t="shared" ca="1" si="34"/>
        <v>0.54070464065628621</v>
      </c>
      <c r="I122">
        <f t="shared" ca="1" si="34"/>
        <v>0.65519828097606359</v>
      </c>
      <c r="L122" t="str">
        <f t="shared" ca="1" si="22"/>
        <v>지정 장비</v>
      </c>
      <c r="M122" t="str">
        <f t="shared" ca="1" si="23"/>
        <v>Equip7102</v>
      </c>
      <c r="N122">
        <f t="shared" ca="1" si="24"/>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
IF($L122="안 지정 캐릭터 영웅등급",
  IF(AND(OR($B122=7,$B122=8),$L122=OFFSET($L122,-1,0)),OFFSET(P122,-1,0),
    VLOOKUP($L122,$AM:$AZ,MATCH($AY$1,$AM$1:$AZ$1,0),0)+INT($H122*(VLOOKUP($L122,$AM:$AZ,MATCH($AZ$1,$AM$1:$AZ$1,0),0)-VLOOKUP($L122,$AM:$AZ,MATCH($AY$1,$AM$1:$AZ$1,0),0)))),
IF($L122="지정 캐릭터 PP",
  IF(AND(OR($B122=7,$B122=8),$L122=OFFSET($L122,-1,0)),OFFSET(P122,-1,0),
    INT($N122*VLOOKUP($L122,$AM:$AZ,MATCH($AW$1,$AM$1:$AZ$1,0),0))),
"그외없음")))))))</f>
        <v>삭제</v>
      </c>
      <c r="Q122">
        <f ca="1">IF($L122="삭제","삭제",
IF($L122="지정 장비",
  IF($O122="DI",
    VLOOKUP($M122,[1]EquipTable!$1:$1048576,MATCH("표준 DI pr Min",[1]EquipTable!$1:$1,0),0)+INT($I122*(VLOOKUP($M122,[1]EquipTable!$1:$1048576,MATCH("표준 DI pr Max",[1]EquipTable!$1:$1,0),0)-VLOOKUP($M122,[1]EquipTable!$1:$1048576,MATCH("표준 DI pr Min",[1]EquipTable!$1:$1,0),0))),
    ROUNDDOWN(VLOOKUP($M122,[1]EquipTable!$1:$1048576,MATCH("표준 GO pr Min",[1]EquipTable!$1:$1,0),0)+INT($I122*(VLOOKUP($M122,[1]EquipTable!$1:$1048576,MATCH("표준 GO pr Max",[1]EquipTable!$1:$1,0),0)-VLOOKUP($M122,[1]EquipTable!$1:$1048576,MATCH("표준 GO pr Min",[1]EquipTable!$1:$1,0),0))),-2)),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
IF($L122="안 지정 캐릭터 영웅등급",
  IF(AND(OR($B122=7,$B122=8),$L122=OFFSET($L122,-1,0)),OFFSET(Q122,-1,0),
    VLOOKUP($L122,$AM:$AZ,MATCH($AW$1,$AM$1:$AZ$1,0),0)+INT($I122*(VLOOKUP($L122,$AM:$AZ,MATCH($AX$1,$AM$1:$AZ$1,0),0)-VLOOKUP($L122,$AM:$AZ,MATCH($AW$1,$AM$1:$AZ$1,0),0)))),
IF($L122="지정 캐릭터 PP",
  IF(AND(OR($B122=7,$B122=8),$L122=OFFSET($L122,-1,0)),OFFSET(Q122,-1,0),
    INT($N122*(VLOOKUP($L122,$AM:$AZ,MATCH($AX$1,$AM$1:$AZ$1,0),0)+$I122*(VLOOKUP($L122,$AM:$AZ,MATCH($AY$1,$AM$1:$AZ$1,0),0)-VLOOKUP($L122,$AM:$AZ,MATCH($AX$1,$AM$1:$AZ$1,0),0))))),
IF(OR($L122="안 지정 캐릭터 PP 일반등급",$L122="안 지정 캐릭터 PP 영웅등급"),
  IF(AND(OR($B122=7,$B122=8),$L122=OFFSET($L122,-1,0)),OFFSET(Q122,-1,0),
    $N122*VLOOKUP($L122,$AM:$AZ,MATCH($AW$1,$AM$1:$AZ$1,0),0)),
"그외없음")))))))</f>
        <v>13800</v>
      </c>
      <c r="R122" t="str">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
      </c>
      <c r="S122">
        <f t="shared" ca="1" si="30"/>
        <v>0</v>
      </c>
      <c r="T122" t="s">
        <v>93</v>
      </c>
      <c r="U122" t="s">
        <v>224</v>
      </c>
      <c r="V122">
        <v>1</v>
      </c>
      <c r="W122" t="s">
        <v>149</v>
      </c>
      <c r="Y122">
        <v>5</v>
      </c>
      <c r="Z122" t="str">
        <f t="shared" ca="1" si="25"/>
        <v>fe</v>
      </c>
      <c r="AA122" t="s">
        <v>93</v>
      </c>
      <c r="AB122" t="s">
        <v>224</v>
      </c>
      <c r="AC122">
        <v>1</v>
      </c>
      <c r="AD122" t="s">
        <v>149</v>
      </c>
      <c r="AF122">
        <v>5</v>
      </c>
      <c r="AG122" t="str">
        <f t="shared" si="26"/>
        <v/>
      </c>
      <c r="AH122" t="str">
        <f ca="1">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사파이어 대거</v>
      </c>
      <c r="AI122">
        <v>1</v>
      </c>
      <c r="AJ122"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v>
      </c>
      <c r="AK122" t="str">
        <f t="shared" ca="1" si="27"/>
        <v>{"dy":18,"sl":1,"tp":"fe","vl":"Equip1201","cn":1,"pt":"DI","pr":5}</v>
      </c>
      <c r="BJ122">
        <f ca="1">IF(VLOOKUP($BM122,[1]EquipTable!$1:$1048576,MATCH("업데이트순번",[1]EquipTable!$1:$1,0),0)&lt;=$BK$1,1,0)
*IF(MID(BM122,7,1)="4",0.1,1)</f>
        <v>1</v>
      </c>
      <c r="BK122">
        <f t="shared" ca="1" si="32"/>
        <v>1.3550135501355014E-2</v>
      </c>
      <c r="BL122">
        <f t="shared" ca="1" si="33"/>
        <v>0.98373983739837256</v>
      </c>
      <c r="BM122" t="str">
        <f ca="1">OFFSET([1]EquipTable!$A$1,ROW()-1,0)</f>
        <v>Equip8302</v>
      </c>
    </row>
    <row r="123" spans="1:65">
      <c r="A123">
        <v>18</v>
      </c>
      <c r="B123">
        <v>2</v>
      </c>
      <c r="C123">
        <f t="shared" si="21"/>
        <v>0</v>
      </c>
      <c r="D123">
        <f t="shared" ca="1" si="28"/>
        <v>0.11414581499886434</v>
      </c>
      <c r="E123">
        <f t="shared" ca="1" si="28"/>
        <v>0.69081171597810687</v>
      </c>
      <c r="F123">
        <f t="shared" ca="1" si="28"/>
        <v>0.24613229219063748</v>
      </c>
      <c r="G123">
        <f t="shared" ca="1" si="34"/>
        <v>0.87200178061163858</v>
      </c>
      <c r="H123">
        <f t="shared" ca="1" si="34"/>
        <v>0.42036503679517689</v>
      </c>
      <c r="I123">
        <f t="shared" ca="1" si="34"/>
        <v>0.17696918104253734</v>
      </c>
      <c r="L123" t="str">
        <f t="shared" ca="1" si="22"/>
        <v>안 지정 캐릭터 PP 영웅등급</v>
      </c>
      <c r="M123">
        <f t="shared" ca="1" si="23"/>
        <v>69081</v>
      </c>
      <c r="N123">
        <f t="shared" ca="1" si="24"/>
        <v>21</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
IF($L123="안 지정 캐릭터 영웅등급",
  IF(AND(OR($B123=7,$B123=8),$L123=OFFSET($L123,-1,0)),OFFSET(P123,-1,0),
    VLOOKUP($L123,$AM:$AZ,MATCH($AY$1,$AM$1:$AZ$1,0),0)+INT($H123*(VLOOKUP($L123,$AM:$AZ,MATCH($AZ$1,$AM$1:$AZ$1,0),0)-VLOOKUP($L123,$AM:$AZ,MATCH($AY$1,$AM$1:$AZ$1,0),0)))),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
    ROUNDDOWN(VLOOKUP($M123,[1]EquipTable!$1:$1048576,MATCH("표준 GO pr Min",[1]EquipTable!$1:$1,0),0)+INT($I123*(VLOOKUP($M123,[1]EquipTable!$1:$1048576,MATCH("표준 GO pr Max",[1]EquipTable!$1:$1,0),0)-VLOOKUP($M123,[1]EquipTable!$1:$1048576,MATCH("표준 GO pr Min",[1]EquipTable!$1:$1,0),0))),-2)),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
IF($L123="안 지정 캐릭터 영웅등급",
  IF(AND(OR($B123=7,$B123=8),$L123=OFFSET($L123,-1,0)),OFFSET(Q123,-1,0),
    VLOOKUP($L123,$AM:$AZ,MATCH($AW$1,$AM$1:$AZ$1,0),0)+INT($I123*(VLOOKUP($L123,$AM:$AZ,MATCH($AX$1,$AM$1:$AZ$1,0),0)-VLOOKUP($L123,$AM:$AZ,MATCH($AW$1,$AM$1:$AZ$1,0),0)))),
IF($L123="지정 캐릭터 PP",
  IF(AND(OR($B123=7,$B123=8),$L123=OFFSET($L123,-1,0)),OFFSET(Q123,-1,0),
    INT($N123*(VLOOKUP($L123,$AM:$AZ,MATCH($AX$1,$AM$1:$AZ$1,0),0)+$I123*(VLOOKUP($L123,$AM:$AZ,MATCH($AY$1,$AM$1:$AZ$1,0),0)-VLOOKUP($L123,$AM:$AZ,MATCH($AX$1,$AM$1:$AZ$1,0),0))))),
IF(OR($L123="안 지정 캐릭터 PP 일반등급",$L123="안 지정 캐릭터 PP 영웅등급"),
  IF(AND(OR($B123=7,$B123=8),$L123=OFFSET($L123,-1,0)),OFFSET(Q123,-1,0),
    $N123*VLOOKUP($L123,$AM:$AZ,MATCH($AW$1,$AM$1:$AZ$1,0),0)),
"그외없음")))))))</f>
        <v>2100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102</v>
      </c>
      <c r="U123">
        <v>37854</v>
      </c>
      <c r="V123">
        <v>18</v>
      </c>
      <c r="W123" t="s">
        <v>145</v>
      </c>
      <c r="Y123">
        <v>1800</v>
      </c>
      <c r="Z123" t="str">
        <f t="shared" ca="1" si="25"/>
        <v>uph</v>
      </c>
      <c r="AA123" t="s">
        <v>102</v>
      </c>
      <c r="AB123">
        <v>37854</v>
      </c>
      <c r="AC123">
        <v>18</v>
      </c>
      <c r="AD123" t="s">
        <v>145</v>
      </c>
      <c r="AF123">
        <v>1800</v>
      </c>
      <c r="AG123" t="str">
        <f t="shared" si="26"/>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v>
      </c>
      <c r="AK123" t="str">
        <f t="shared" ca="1" si="27"/>
        <v>{"dy":18,"sl":2,"tp":"uph","vl":"37854","cn":18,"pt":"GO","pr":1800}</v>
      </c>
      <c r="BJ123">
        <f ca="1">IF(VLOOKUP($BM123,[1]EquipTable!$1:$1048576,MATCH("업데이트순번",[1]EquipTable!$1:$1,0),0)&lt;=$BK$1,1,0)
*IF(MID(BM123,7,1)="4",0.1,1)</f>
        <v>0.1</v>
      </c>
      <c r="BK123">
        <f t="shared" ca="1" si="32"/>
        <v>1.3550135501355016E-3</v>
      </c>
      <c r="BL123">
        <f t="shared" ca="1" si="33"/>
        <v>0.99728997289972754</v>
      </c>
      <c r="BM123" t="str">
        <f ca="1">OFFSET([1]EquipTable!$A$1,ROW()-1,0)</f>
        <v>Equip8401</v>
      </c>
    </row>
    <row r="124" spans="1:65">
      <c r="A124">
        <v>18</v>
      </c>
      <c r="B124">
        <v>3</v>
      </c>
      <c r="C124">
        <f t="shared" si="21"/>
        <v>0</v>
      </c>
      <c r="D124">
        <f t="shared" ca="1" si="28"/>
        <v>0.33939999616868599</v>
      </c>
      <c r="E124">
        <f t="shared" ca="1" si="28"/>
        <v>0.95284935683557559</v>
      </c>
      <c r="F124">
        <f t="shared" ca="1" si="28"/>
        <v>0.78252117064617188</v>
      </c>
      <c r="G124">
        <f t="shared" ca="1" si="34"/>
        <v>0.18443814864523145</v>
      </c>
      <c r="H124">
        <f t="shared" ca="1" si="34"/>
        <v>0.70947485585797354</v>
      </c>
      <c r="I124">
        <f t="shared" ca="1" si="34"/>
        <v>0.93808640736208437</v>
      </c>
      <c r="L124" t="str">
        <f t="shared" ca="1" si="22"/>
        <v>안 지정 캐릭터 PP 영웅등급</v>
      </c>
      <c r="M124">
        <f t="shared" ca="1" si="23"/>
        <v>95284</v>
      </c>
      <c r="N124">
        <f t="shared" ca="1" si="24"/>
        <v>24</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
IF($L124="안 지정 캐릭터 영웅등급",
  IF(AND(OR($B124=7,$B124=8),$L124=OFFSET($L124,-1,0)),OFFSET(P124,-1,0),
    VLOOKUP($L124,$AM:$AZ,MATCH($AY$1,$AM$1:$AZ$1,0),0)+INT($H124*(VLOOKUP($L124,$AM:$AZ,MATCH($AZ$1,$AM$1:$AZ$1,0),0)-VLOOKUP($L124,$AM:$AZ,MATCH($AY$1,$AM$1:$AZ$1,0),0)))),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
    ROUNDDOWN(VLOOKUP($M124,[1]EquipTable!$1:$1048576,MATCH("표준 GO pr Min",[1]EquipTable!$1:$1,0),0)+INT($I124*(VLOOKUP($M124,[1]EquipTable!$1:$1048576,MATCH("표준 GO pr Max",[1]EquipTable!$1:$1,0),0)-VLOOKUP($M124,[1]EquipTable!$1:$1048576,MATCH("표준 GO pr Min",[1]EquipTable!$1:$1,0),0))),-2)),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
IF($L124="안 지정 캐릭터 영웅등급",
  IF(AND(OR($B124=7,$B124=8),$L124=OFFSET($L124,-1,0)),OFFSET(Q124,-1,0),
    VLOOKUP($L124,$AM:$AZ,MATCH($AW$1,$AM$1:$AZ$1,0),0)+INT($I124*(VLOOKUP($L124,$AM:$AZ,MATCH($AX$1,$AM$1:$AZ$1,0),0)-VLOOKUP($L124,$AM:$AZ,MATCH($AW$1,$AM$1:$AZ$1,0),0)))),
IF($L124="지정 캐릭터 PP",
  IF(AND(OR($B124=7,$B124=8),$L124=OFFSET($L124,-1,0)),OFFSET(Q124,-1,0),
    INT($N124*(VLOOKUP($L124,$AM:$AZ,MATCH($AX$1,$AM$1:$AZ$1,0),0)+$I124*(VLOOKUP($L124,$AM:$AZ,MATCH($AY$1,$AM$1:$AZ$1,0),0)-VLOOKUP($L124,$AM:$AZ,MATCH($AX$1,$AM$1:$AZ$1,0),0))))),
IF(OR($L124="안 지정 캐릭터 PP 일반등급",$L124="안 지정 캐릭터 PP 영웅등급"),
  IF(AND(OR($B124=7,$B124=8),$L124=OFFSET($L124,-1,0)),OFFSET(Q124,-1,0),
    $N124*VLOOKUP($L124,$AM:$AZ,MATCH($AW$1,$AM$1:$AZ$1,0),0)),
"그외없음")))))))</f>
        <v>2400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102</v>
      </c>
      <c r="U124">
        <v>99274</v>
      </c>
      <c r="V124">
        <v>24</v>
      </c>
      <c r="W124" t="s">
        <v>145</v>
      </c>
      <c r="Y124">
        <v>2400</v>
      </c>
      <c r="Z124" t="str">
        <f t="shared" ca="1" si="25"/>
        <v>uph</v>
      </c>
      <c r="AA124" t="s">
        <v>102</v>
      </c>
      <c r="AB124">
        <v>99274</v>
      </c>
      <c r="AC124">
        <v>24</v>
      </c>
      <c r="AD124" t="s">
        <v>145</v>
      </c>
      <c r="AF124">
        <v>2400</v>
      </c>
      <c r="AG124" t="str">
        <f t="shared" si="26"/>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v>
      </c>
      <c r="AK124" t="str">
        <f t="shared" ca="1" si="27"/>
        <v>{"dy":18,"sl":3,"tp":"uph","vl":"99274","cn":24,"pt":"GO","pr":2400}</v>
      </c>
      <c r="BJ124">
        <f ca="1">IF(VLOOKUP($BM124,[1]EquipTable!$1:$1048576,MATCH("업데이트순번",[1]EquipTable!$1:$1,0),0)&lt;=$BK$1,1,0)
*IF(MID(BM124,7,1)="4",0.1,1)</f>
        <v>0.1</v>
      </c>
      <c r="BK124">
        <f t="shared" ca="1" si="32"/>
        <v>1.3550135501355016E-3</v>
      </c>
      <c r="BL124">
        <f t="shared" ca="1" si="33"/>
        <v>0.99864498644986299</v>
      </c>
      <c r="BM124" t="str">
        <f ca="1">OFFSET([1]EquipTable!$A$1,ROW()-1,0)</f>
        <v>Equip8402</v>
      </c>
    </row>
    <row r="125" spans="1:65">
      <c r="A125">
        <v>18</v>
      </c>
      <c r="B125">
        <v>4</v>
      </c>
      <c r="C125">
        <f t="shared" si="21"/>
        <v>0</v>
      </c>
      <c r="D125">
        <f t="shared" ca="1" si="28"/>
        <v>0.61685937131926771</v>
      </c>
      <c r="E125">
        <f t="shared" ca="1" si="28"/>
        <v>0.11060030170722823</v>
      </c>
      <c r="F125">
        <f t="shared" ca="1" si="28"/>
        <v>0.9200363411316681</v>
      </c>
      <c r="G125">
        <f t="shared" ca="1" si="34"/>
        <v>0.29952073644204913</v>
      </c>
      <c r="H125">
        <f t="shared" ca="1" si="34"/>
        <v>0.61981555120913567</v>
      </c>
      <c r="I125">
        <f t="shared" ca="1" si="34"/>
        <v>0.6213206081202447</v>
      </c>
      <c r="L125" t="str">
        <f t="shared" ca="1" si="22"/>
        <v>안 지정 캐릭터 PP 일반등급</v>
      </c>
      <c r="M125">
        <f t="shared" ca="1" si="23"/>
        <v>11060</v>
      </c>
      <c r="N125">
        <f t="shared" ca="1" si="24"/>
        <v>16</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
IF($L125="안 지정 캐릭터 영웅등급",
  IF(AND(OR($B125=7,$B125=8),$L125=OFFSET($L125,-1,0)),OFFSET(P125,-1,0),
    VLOOKUP($L125,$AM:$AZ,MATCH($AY$1,$AM$1:$AZ$1,0),0)+INT($H125*(VLOOKUP($L125,$AM:$AZ,MATCH($AZ$1,$AM$1:$AZ$1,0),0)-VLOOKUP($L125,$AM:$AZ,MATCH($AY$1,$AM$1:$AZ$1,0),0)))),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
    ROUNDDOWN(VLOOKUP($M125,[1]EquipTable!$1:$1048576,MATCH("표준 GO pr Min",[1]EquipTable!$1:$1,0),0)+INT($I125*(VLOOKUP($M125,[1]EquipTable!$1:$1048576,MATCH("표준 GO pr Max",[1]EquipTable!$1:$1,0),0)-VLOOKUP($M125,[1]EquipTable!$1:$1048576,MATCH("표준 GO pr Min",[1]EquipTable!$1:$1,0),0))),-2)),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
IF($L125="안 지정 캐릭터 영웅등급",
  IF(AND(OR($B125=7,$B125=8),$L125=OFFSET($L125,-1,0)),OFFSET(Q125,-1,0),
    VLOOKUP($L125,$AM:$AZ,MATCH($AW$1,$AM$1:$AZ$1,0),0)+INT($I125*(VLOOKUP($L125,$AM:$AZ,MATCH($AX$1,$AM$1:$AZ$1,0),0)-VLOOKUP($L125,$AM:$AZ,MATCH($AW$1,$AM$1:$AZ$1,0),0)))),
IF($L125="지정 캐릭터 PP",
  IF(AND(OR($B125=7,$B125=8),$L125=OFFSET($L125,-1,0)),OFFSET(Q125,-1,0),
    INT($N125*(VLOOKUP($L125,$AM:$AZ,MATCH($AX$1,$AM$1:$AZ$1,0),0)+$I125*(VLOOKUP($L125,$AM:$AZ,MATCH($AY$1,$AM$1:$AZ$1,0),0)-VLOOKUP($L125,$AM:$AZ,MATCH($AX$1,$AM$1:$AZ$1,0),0))))),
IF(OR($L125="안 지정 캐릭터 PP 일반등급",$L125="안 지정 캐릭터 PP 영웅등급"),
  IF(AND(OR($B125=7,$B125=8),$L125=OFFSET($L125,-1,0)),OFFSET(Q125,-1,0),
    $N125*VLOOKUP($L125,$AM:$AZ,MATCH($AW$1,$AM$1:$AZ$1,0),0)),
"그외없음")))))))</f>
        <v>1600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103</v>
      </c>
      <c r="U125">
        <v>69739</v>
      </c>
      <c r="V125">
        <v>21</v>
      </c>
      <c r="W125" t="s">
        <v>145</v>
      </c>
      <c r="Y125">
        <v>2100</v>
      </c>
      <c r="Z125" t="str">
        <f t="shared" ca="1" si="25"/>
        <v>upn</v>
      </c>
      <c r="AA125" t="s">
        <v>103</v>
      </c>
      <c r="AB125">
        <v>69739</v>
      </c>
      <c r="AC125">
        <v>21</v>
      </c>
      <c r="AD125" t="s">
        <v>145</v>
      </c>
      <c r="AF125">
        <v>2100</v>
      </c>
      <c r="AG125" t="str">
        <f t="shared" si="26"/>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v>
      </c>
      <c r="AK125" t="str">
        <f t="shared" ca="1" si="27"/>
        <v>{"dy":18,"sl":4,"tp":"upn","vl":"69739","cn":21,"pt":"GO","pr":2100}</v>
      </c>
      <c r="BJ125">
        <f ca="1">IF(VLOOKUP($BM125,[1]EquipTable!$1:$1048576,MATCH("업데이트순번",[1]EquipTable!$1:$1,0),0)&lt;=$BK$1,1,0)
*IF(MID(BM125,7,1)="4",0.1,1)</f>
        <v>0</v>
      </c>
      <c r="BK125">
        <f t="shared" ca="1" si="32"/>
        <v>0</v>
      </c>
      <c r="BL125">
        <f t="shared" ca="1" si="33"/>
        <v>0.99999999999999845</v>
      </c>
      <c r="BM125" t="str">
        <f ca="1">OFFSET([1]EquipTable!$A$1,ROW()-1,0)</f>
        <v>Equip8403</v>
      </c>
    </row>
    <row r="126" spans="1:65">
      <c r="A126">
        <v>18</v>
      </c>
      <c r="B126">
        <v>5</v>
      </c>
      <c r="C126">
        <f t="shared" si="21"/>
        <v>0</v>
      </c>
      <c r="D126">
        <f t="shared" ca="1" si="28"/>
        <v>0.83303343236585536</v>
      </c>
      <c r="E126">
        <f t="shared" ca="1" si="28"/>
        <v>0.10201412799984766</v>
      </c>
      <c r="F126">
        <f t="shared" ca="1" si="28"/>
        <v>0.32833229927724406</v>
      </c>
      <c r="G126">
        <f t="shared" ca="1" si="34"/>
        <v>6.0428599055348697E-2</v>
      </c>
      <c r="H126">
        <f t="shared" ca="1" si="34"/>
        <v>0.84788583350329882</v>
      </c>
      <c r="I126">
        <f t="shared" ca="1" si="34"/>
        <v>0.12336262285330279</v>
      </c>
      <c r="L126" t="str">
        <f t="shared" ca="1" si="22"/>
        <v>삭제</v>
      </c>
      <c r="M126" t="str">
        <f t="shared" ca="1" si="23"/>
        <v>삭제</v>
      </c>
      <c r="N126" t="str">
        <f t="shared" ca="1" si="24"/>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
IF($L126="안 지정 캐릭터 영웅등급",
  IF(AND(OR($B126=7,$B126=8),$L126=OFFSET($L126,-1,0)),OFFSET(P126,-1,0),
    VLOOKUP($L126,$AM:$AZ,MATCH($AY$1,$AM$1:$AZ$1,0),0)+INT($H126*(VLOOKUP($L126,$AM:$AZ,MATCH($AZ$1,$AM$1:$AZ$1,0),0)-VLOOKUP($L126,$AM:$AZ,MATCH($AY$1,$AM$1:$AZ$1,0),0)))),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
    ROUNDDOWN(VLOOKUP($M126,[1]EquipTable!$1:$1048576,MATCH("표준 GO pr Min",[1]EquipTable!$1:$1,0),0)+INT($I126*(VLOOKUP($M126,[1]EquipTable!$1:$1048576,MATCH("표준 GO pr Max",[1]EquipTable!$1:$1,0),0)-VLOOKUP($M126,[1]EquipTable!$1:$1048576,MATCH("표준 GO pr Min",[1]EquipTable!$1:$1,0),0))),-2)),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
IF($L126="안 지정 캐릭터 영웅등급",
  IF(AND(OR($B126=7,$B126=8),$L126=OFFSET($L126,-1,0)),OFFSET(Q126,-1,0),
    VLOOKUP($L126,$AM:$AZ,MATCH($AW$1,$AM$1:$AZ$1,0),0)+INT($I126*(VLOOKUP($L126,$AM:$AZ,MATCH($AX$1,$AM$1:$AZ$1,0),0)-VLOOKUP($L126,$AM:$AZ,MATCH($AW$1,$AM$1:$AZ$1,0),0)))),
IF($L126="지정 캐릭터 PP",
  IF(AND(OR($B126=7,$B126=8),$L126=OFFSET($L126,-1,0)),OFFSET(Q126,-1,0),
    INT($N126*(VLOOKUP($L126,$AM:$AZ,MATCH($AX$1,$AM$1:$AZ$1,0),0)+$I126*(VLOOKUP($L126,$AM:$AZ,MATCH($AY$1,$AM$1:$AZ$1,0),0)-VLOOKUP($L126,$AM:$AZ,MATCH($AX$1,$AM$1:$AZ$1,0),0))))),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5"/>
        <v/>
      </c>
      <c r="AG126" t="str">
        <f t="shared" si="26"/>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v>
      </c>
      <c r="AK126" t="str">
        <f t="shared" ca="1" si="27"/>
        <v>{"dy":18,"sl":5}</v>
      </c>
      <c r="BJ126">
        <f ca="1">IF(VLOOKUP($BM126,[1]EquipTable!$1:$1048576,MATCH("업데이트순번",[1]EquipTable!$1:$1,0),0)&lt;=$BK$1,1,0)
*IF(MID(BM126,7,1)="4",0.1,1)</f>
        <v>0</v>
      </c>
      <c r="BK126">
        <f t="shared" ca="1" si="32"/>
        <v>0</v>
      </c>
      <c r="BL126">
        <f t="shared" ca="1" si="33"/>
        <v>0.99999999999999845</v>
      </c>
      <c r="BM126" t="str">
        <f ca="1">OFFSET([1]EquipTable!$A$1,ROW()-1,0)</f>
        <v>Equip8404</v>
      </c>
    </row>
    <row r="127" spans="1:65">
      <c r="A127">
        <v>18</v>
      </c>
      <c r="B127">
        <v>6</v>
      </c>
      <c r="C127">
        <f t="shared" si="21"/>
        <v>0</v>
      </c>
      <c r="D127">
        <f t="shared" ca="1" si="28"/>
        <v>0.9074395610702426</v>
      </c>
      <c r="E127">
        <f t="shared" ca="1" si="28"/>
        <v>0.95378934324057973</v>
      </c>
      <c r="F127">
        <f t="shared" ca="1" si="28"/>
        <v>5.5995964926320863E-3</v>
      </c>
      <c r="G127">
        <f t="shared" ca="1" si="34"/>
        <v>0.27764238959674159</v>
      </c>
      <c r="H127">
        <f t="shared" ca="1" si="34"/>
        <v>0.6015381435481989</v>
      </c>
      <c r="I127">
        <f t="shared" ca="1" si="34"/>
        <v>7.4683672538929824E-2</v>
      </c>
      <c r="L127" t="str">
        <f t="shared" ca="1" si="22"/>
        <v>삭제</v>
      </c>
      <c r="M127" t="str">
        <f t="shared" ca="1" si="23"/>
        <v>삭제</v>
      </c>
      <c r="N127" t="str">
        <f t="shared" ca="1" si="24"/>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
IF($L127="안 지정 캐릭터 영웅등급",
  IF(AND(OR($B127=7,$B127=8),$L127=OFFSET($L127,-1,0)),OFFSET(P127,-1,0),
    VLOOKUP($L127,$AM:$AZ,MATCH($AY$1,$AM$1:$AZ$1,0),0)+INT($H127*(VLOOKUP($L127,$AM:$AZ,MATCH($AZ$1,$AM$1:$AZ$1,0),0)-VLOOKUP($L127,$AM:$AZ,MATCH($AY$1,$AM$1:$AZ$1,0),0)))),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
    ROUNDDOWN(VLOOKUP($M127,[1]EquipTable!$1:$1048576,MATCH("표준 GO pr Min",[1]EquipTable!$1:$1,0),0)+INT($I127*(VLOOKUP($M127,[1]EquipTable!$1:$1048576,MATCH("표준 GO pr Max",[1]EquipTable!$1:$1,0),0)-VLOOKUP($M127,[1]EquipTable!$1:$1048576,MATCH("표준 GO pr Min",[1]EquipTable!$1:$1,0),0))),-2)),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
IF($L127="안 지정 캐릭터 영웅등급",
  IF(AND(OR($B127=7,$B127=8),$L127=OFFSET($L127,-1,0)),OFFSET(Q127,-1,0),
    VLOOKUP($L127,$AM:$AZ,MATCH($AW$1,$AM$1:$AZ$1,0),0)+INT($I127*(VLOOKUP($L127,$AM:$AZ,MATCH($AX$1,$AM$1:$AZ$1,0),0)-VLOOKUP($L127,$AM:$AZ,MATCH($AW$1,$AM$1:$AZ$1,0),0)))),
IF($L127="지정 캐릭터 PP",
  IF(AND(OR($B127=7,$B127=8),$L127=OFFSET($L127,-1,0)),OFFSET(Q127,-1,0),
    INT($N127*(VLOOKUP($L127,$AM:$AZ,MATCH($AX$1,$AM$1:$AZ$1,0),0)+$I127*(VLOOKUP($L127,$AM:$AZ,MATCH($AY$1,$AM$1:$AZ$1,0),0)-VLOOKUP($L127,$AM:$AZ,MATCH($AX$1,$AM$1:$AZ$1,0),0))))),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5"/>
        <v/>
      </c>
      <c r="AG127" t="str">
        <f t="shared" si="26"/>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v>
      </c>
      <c r="AK127" t="str">
        <f t="shared" ca="1" si="27"/>
        <v>{"dy":18,"sl":6}</v>
      </c>
      <c r="BJ127">
        <f ca="1">IF(VLOOKUP($BM127,[1]EquipTable!$1:$1048576,MATCH("업데이트순번",[1]EquipTable!$1:$1,0),0)&lt;=$BK$1,1,0)
*IF(MID(BM127,7,1)="4",0.1,1)</f>
        <v>0</v>
      </c>
      <c r="BK127">
        <f t="shared" ca="1" si="32"/>
        <v>0</v>
      </c>
      <c r="BL127">
        <f t="shared" ca="1" si="33"/>
        <v>0.99999999999999845</v>
      </c>
      <c r="BM127" t="str">
        <f ca="1">OFFSET([1]EquipTable!$A$1,ROW()-1,0)</f>
        <v>Equip8405</v>
      </c>
    </row>
    <row r="128" spans="1:65">
      <c r="A128">
        <v>19</v>
      </c>
      <c r="B128">
        <v>0</v>
      </c>
      <c r="C128">
        <f t="shared" si="21"/>
        <v>0</v>
      </c>
      <c r="D128">
        <f t="shared" ca="1" si="28"/>
        <v>0.48178122791547817</v>
      </c>
      <c r="E128">
        <f t="shared" ca="1" si="28"/>
        <v>0.15748258103090207</v>
      </c>
      <c r="F128">
        <f t="shared" ca="1" si="28"/>
        <v>0.70173643027713917</v>
      </c>
      <c r="G128">
        <f t="shared" ca="1" si="34"/>
        <v>0.73636010170791422</v>
      </c>
      <c r="H128">
        <f t="shared" ca="1" si="34"/>
        <v>0.48810246421808745</v>
      </c>
      <c r="I128">
        <f t="shared" ca="1" si="34"/>
        <v>0.41920416032617525</v>
      </c>
      <c r="L128" t="str">
        <f t="shared" ca="1" si="22"/>
        <v>지정 장비</v>
      </c>
      <c r="M128" t="str">
        <f t="shared" ca="1" si="23"/>
        <v>Equip1102</v>
      </c>
      <c r="N128">
        <f t="shared" ca="1" si="24"/>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GO</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
IF($L128="안 지정 캐릭터 영웅등급",
  IF(AND(OR($B128=7,$B128=8),$L128=OFFSET($L128,-1,0)),OFFSET(P128,-1,0),
    VLOOKUP($L128,$AM:$AZ,MATCH($AY$1,$AM$1:$AZ$1,0),0)+INT($H128*(VLOOKUP($L128,$AM:$AZ,MATCH($AZ$1,$AM$1:$AZ$1,0),0)-VLOOKUP($L128,$AM:$AZ,MATCH($AY$1,$AM$1:$AZ$1,0),0)))),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
    ROUNDDOWN(VLOOKUP($M128,[1]EquipTable!$1:$1048576,MATCH("표준 GO pr Min",[1]EquipTable!$1:$1,0),0)+INT($I128*(VLOOKUP($M128,[1]EquipTable!$1:$1048576,MATCH("표준 GO pr Max",[1]EquipTable!$1:$1,0),0)-VLOOKUP($M128,[1]EquipTable!$1:$1048576,MATCH("표준 GO pr Min",[1]EquipTable!$1:$1,0),0))),-2)),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
IF($L128="안 지정 캐릭터 영웅등급",
  IF(AND(OR($B128=7,$B128=8),$L128=OFFSET($L128,-1,0)),OFFSET(Q128,-1,0),
    VLOOKUP($L128,$AM:$AZ,MATCH($AW$1,$AM$1:$AZ$1,0),0)+INT($I128*(VLOOKUP($L128,$AM:$AZ,MATCH($AX$1,$AM$1:$AZ$1,0),0)-VLOOKUP($L128,$AM:$AZ,MATCH($AW$1,$AM$1:$AZ$1,0),0)))),
IF($L128="지정 캐릭터 PP",
  IF(AND(OR($B128=7,$B128=8),$L128=OFFSET($L128,-1,0)),OFFSET(Q128,-1,0),
    INT($N128*(VLOOKUP($L128,$AM:$AZ,MATCH($AX$1,$AM$1:$AZ$1,0),0)+$I128*(VLOOKUP($L128,$AM:$AZ,MATCH($AY$1,$AM$1:$AZ$1,0),0)-VLOOKUP($L128,$AM:$AZ,MATCH($AX$1,$AM$1:$AZ$1,0),0))))),
IF(OR($L128="안 지정 캐릭터 PP 일반등급",$L128="안 지정 캐릭터 PP 영웅등급"),
  IF(AND(OR($B128=7,$B128=8),$L128=OFFSET($L128,-1,0)),OFFSET(Q128,-1,0),
    $N128*VLOOKUP($L128,$AM:$AZ,MATCH($AW$1,$AM$1:$AZ$1,0),0)),
"그외없음")))))))</f>
        <v>13200</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93</v>
      </c>
      <c r="U128" t="s">
        <v>208</v>
      </c>
      <c r="V128">
        <v>1</v>
      </c>
      <c r="W128" t="s">
        <v>145</v>
      </c>
      <c r="Y128">
        <v>12300</v>
      </c>
      <c r="Z128" t="str">
        <f t="shared" ca="1" si="25"/>
        <v>fe</v>
      </c>
      <c r="AA128" t="s">
        <v>93</v>
      </c>
      <c r="AB128" t="s">
        <v>208</v>
      </c>
      <c r="AC128">
        <v>1</v>
      </c>
      <c r="AD128" t="s">
        <v>145</v>
      </c>
      <c r="AF128">
        <v>12300</v>
      </c>
      <c r="AG128" t="str">
        <f t="shared" si="26"/>
        <v/>
      </c>
      <c r="AH128" t="str">
        <f ca="1">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룬문자 해머</v>
      </c>
      <c r="AI128">
        <v>1</v>
      </c>
      <c r="AJ128"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v>
      </c>
      <c r="AK128" t="str">
        <f t="shared" ca="1" si="27"/>
        <v>{"dy":19,"sl":0,"tp":"fe","vl":"Equip4101","cn":1,"pt":"GO","pr":12300}</v>
      </c>
      <c r="BJ128">
        <f ca="1">IF(VLOOKUP($BM128,[1]EquipTable!$1:$1048576,MATCH("업데이트순번",[1]EquipTable!$1:$1,0),0)&lt;=$BK$1,1,0)
*IF(MID(BM128,7,1)="4",0.1,1)</f>
        <v>0</v>
      </c>
      <c r="BK128">
        <f t="shared" ca="1" si="32"/>
        <v>0</v>
      </c>
      <c r="BL128">
        <f t="shared" ca="1" si="33"/>
        <v>0.99999999999999845</v>
      </c>
      <c r="BM128" t="str">
        <f ca="1">OFFSET([1]EquipTable!$A$1,ROW()-1,0)</f>
        <v>후보</v>
      </c>
    </row>
    <row r="129" spans="1:37">
      <c r="A129">
        <v>19</v>
      </c>
      <c r="B129">
        <v>1</v>
      </c>
      <c r="C129">
        <f t="shared" si="21"/>
        <v>0</v>
      </c>
      <c r="D129">
        <f t="shared" ca="1" si="28"/>
        <v>0.45675522979494909</v>
      </c>
      <c r="E129">
        <f t="shared" ca="1" si="28"/>
        <v>0.94385103888315225</v>
      </c>
      <c r="F129">
        <f t="shared" ca="1" si="28"/>
        <v>0.13666306019496732</v>
      </c>
      <c r="G129">
        <f t="shared" ca="1" si="34"/>
        <v>0.53018300495391457</v>
      </c>
      <c r="H129">
        <f t="shared" ca="1" si="34"/>
        <v>0.50215944060026618</v>
      </c>
      <c r="I129">
        <f t="shared" ca="1" si="34"/>
        <v>0.92375725254194418</v>
      </c>
      <c r="L129" t="str">
        <f t="shared" ca="1" si="22"/>
        <v>지정 장비</v>
      </c>
      <c r="M129" t="str">
        <f t="shared" ca="1" si="23"/>
        <v>Equip8201</v>
      </c>
      <c r="N129">
        <f t="shared" ca="1" si="24"/>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GO</v>
      </c>
      <c r="P129" t="str">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
IF($L129="안 지정 캐릭터 영웅등급",
  IF(AND(OR($B129=7,$B129=8),$L129=OFFSET($L129,-1,0)),OFFSET(P129,-1,0),
    VLOOKUP($L129,$AM:$AZ,MATCH($AY$1,$AM$1:$AZ$1,0),0)+INT($H129*(VLOOKUP($L129,$AM:$AZ,MATCH($AZ$1,$AM$1:$AZ$1,0),0)-VLOOKUP($L129,$AM:$AZ,MATCH($AY$1,$AM$1:$AZ$1,0),0)))),
IF($L129="지정 캐릭터 PP",
  IF(AND(OR($B129=7,$B129=8),$L129=OFFSET($L129,-1,0)),OFFSET(P129,-1,0),
    INT($N129*VLOOKUP($L129,$AM:$AZ,MATCH($AW$1,$AM$1:$AZ$1,0),0))),
"그외없음")))))))</f>
        <v>삭제</v>
      </c>
      <c r="Q129">
        <f ca="1">IF($L129="삭제","삭제",
IF($L129="지정 장비",
  IF($O129="DI",
    VLOOKUP($M129,[1]EquipTable!$1:$1048576,MATCH("표준 DI pr Min",[1]EquipTable!$1:$1,0),0)+INT($I129*(VLOOKUP($M129,[1]EquipTable!$1:$1048576,MATCH("표준 DI pr Max",[1]EquipTable!$1:$1,0),0)-VLOOKUP($M129,[1]EquipTable!$1:$1048576,MATCH("표준 DI pr Min",[1]EquipTable!$1:$1,0),0))),
    ROUNDDOWN(VLOOKUP($M129,[1]EquipTable!$1:$1048576,MATCH("표준 GO pr Min",[1]EquipTable!$1:$1,0),0)+INT($I129*(VLOOKUP($M129,[1]EquipTable!$1:$1048576,MATCH("표준 GO pr Max",[1]EquipTable!$1:$1,0),0)-VLOOKUP($M129,[1]EquipTable!$1:$1048576,MATCH("표준 GO pr Min",[1]EquipTable!$1:$1,0),0))),-2)),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
IF($L129="안 지정 캐릭터 영웅등급",
  IF(AND(OR($B129=7,$B129=8),$L129=OFFSET($L129,-1,0)),OFFSET(Q129,-1,0),
    VLOOKUP($L129,$AM:$AZ,MATCH($AW$1,$AM$1:$AZ$1,0),0)+INT($I129*(VLOOKUP($L129,$AM:$AZ,MATCH($AX$1,$AM$1:$AZ$1,0),0)-VLOOKUP($L129,$AM:$AZ,MATCH($AW$1,$AM$1:$AZ$1,0),0)))),
IF($L129="지정 캐릭터 PP",
  IF(AND(OR($B129=7,$B129=8),$L129=OFFSET($L129,-1,0)),OFFSET(Q129,-1,0),
    INT($N129*(VLOOKUP($L129,$AM:$AZ,MATCH($AX$1,$AM$1:$AZ$1,0),0)+$I129*(VLOOKUP($L129,$AM:$AZ,MATCH($AY$1,$AM$1:$AZ$1,0),0)-VLOOKUP($L129,$AM:$AZ,MATCH($AX$1,$AM$1:$AZ$1,0),0))))),
IF(OR($L129="안 지정 캐릭터 PP 일반등급",$L129="안 지정 캐릭터 PP 영웅등급"),
  IF(AND(OR($B129=7,$B129=8),$L129=OFFSET($L129,-1,0)),OFFSET(Q129,-1,0),
    $N129*VLOOKUP($L129,$AM:$AZ,MATCH($AW$1,$AM$1:$AZ$1,0),0)),
"그외없음")))))))</f>
        <v>42600</v>
      </c>
      <c r="R129" t="str">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
      </c>
      <c r="S129">
        <f t="shared" ca="1" si="30"/>
        <v>0</v>
      </c>
      <c r="T129" t="s">
        <v>93</v>
      </c>
      <c r="U129" t="s">
        <v>222</v>
      </c>
      <c r="V129">
        <v>1</v>
      </c>
      <c r="W129" t="s">
        <v>145</v>
      </c>
      <c r="Y129">
        <v>13800</v>
      </c>
      <c r="Z129" t="str">
        <f t="shared" ca="1" si="25"/>
        <v>fe</v>
      </c>
      <c r="AA129" t="s">
        <v>93</v>
      </c>
      <c r="AB129" t="s">
        <v>222</v>
      </c>
      <c r="AC129">
        <v>1</v>
      </c>
      <c r="AD129" t="s">
        <v>145</v>
      </c>
      <c r="AF129">
        <v>13800</v>
      </c>
      <c r="AG129" t="str">
        <f t="shared" si="26"/>
        <v/>
      </c>
      <c r="AH129" t="str">
        <f ca="1">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발열하는 스톤 소드</v>
      </c>
      <c r="AI129">
        <v>1</v>
      </c>
      <c r="AJ129"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v>
      </c>
      <c r="AK129" t="str">
        <f t="shared" ca="1" si="27"/>
        <v>{"dy":19,"sl":1,"tp":"fe","vl":"Equip8101","cn":1,"pt":"GO","pr":13800}</v>
      </c>
    </row>
    <row r="130" spans="1:37">
      <c r="A130">
        <v>19</v>
      </c>
      <c r="B130">
        <v>2</v>
      </c>
      <c r="C130">
        <f t="shared" ref="C130:C193" si="35">IF(B130&lt;=6,0,
IF(B130=7,1,2))</f>
        <v>0</v>
      </c>
      <c r="D130">
        <f t="shared" ca="1" si="28"/>
        <v>0.10154821546657899</v>
      </c>
      <c r="E130">
        <f t="shared" ca="1" si="28"/>
        <v>0.52343593295596824</v>
      </c>
      <c r="F130">
        <f t="shared" ref="F130:I193" ca="1" si="36">RAND()</f>
        <v>0.55019085407704882</v>
      </c>
      <c r="G130">
        <f t="shared" ca="1" si="34"/>
        <v>8.6839264712604058E-2</v>
      </c>
      <c r="H130">
        <f t="shared" ca="1" si="34"/>
        <v>0.31156998983960671</v>
      </c>
      <c r="I130">
        <f t="shared" ca="1" si="34"/>
        <v>0.44323137549656622</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52343</v>
      </c>
      <c r="N130">
        <f t="shared" ref="N130:N193" ca="1" si="39">IF($L130="삭제","삭제",
IF(OR($L130="지정 장비",$L130="캐릭터 상자 일반등급",$L130="캐릭터 상자 영웅등급",$L130="지정 캐릭터",$L130="지정 캐릭터 LBP1",$L130="지정 캐릭터 LBP2",$L130="지정 캐릭터 LBP3",$L130="안 지정 캐릭터 영웅등급"),1,
IF($L130="지정 캐릭터 PP",
  IF(AND(OR($B130=7,$B130=8),$L130=OFFSET($L130,-1,0)),OFFSET(N130,-1,0),
    VLOOKUP($L130,$AM:$AY,MATCH($AU$1,$AM$1:$AY$1,0),0)+INT($E130*(VLOOKUP($L130,$AM:$AY,MATCH($AV$1,$AM$1:$AY$1,0),0)-VLOOKUP($L130,$AM:$AY,MATCH($AU$1,$AM$1:$AY$1,0),0)))),
IF(OR($L130="안 지정 캐릭터 PP 일반등급",$L130="안 지정 캐릭터 PP 영웅등급"),
  IF(AND(OR($B130=7,$B130=8),$L130=OFFSET($L130,-1,0)),OFFSET(N130,-1,0),
    VLOOKUP($L130,$AM:$AY,MATCH($AU$1,$AM$1:$AY$1,0),0)+INT($E130*(VLOOKUP($L130,$AM:$AY,MATCH($AV$1,$AM$1:$AY$1,0),0)-VLOOKUP($L130,$AM:$AY,MATCH($AU$1,$AM$1:$AY$1,0),0)))),
"그외없음"))))</f>
        <v>20</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
IF($L130="안 지정 캐릭터 영웅등급",
  IF(AND(OR($B130=7,$B130=8),$L130=OFFSET($L130,-1,0)),OFFSET(P130,-1,0),
    VLOOKUP($L130,$AM:$AZ,MATCH($AY$1,$AM$1:$AZ$1,0),0)+INT($H130*(VLOOKUP($L130,$AM:$AZ,MATCH($AZ$1,$AM$1:$AZ$1,0),0)-VLOOKUP($L130,$AM:$AZ,MATCH($AY$1,$AM$1:$AZ$1,0),0)))),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
    ROUNDDOWN(VLOOKUP($M130,[1]EquipTable!$1:$1048576,MATCH("표준 GO pr Min",[1]EquipTable!$1:$1,0),0)+INT($I130*(VLOOKUP($M130,[1]EquipTable!$1:$1048576,MATCH("표준 GO pr Max",[1]EquipTable!$1:$1,0),0)-VLOOKUP($M130,[1]EquipTable!$1:$1048576,MATCH("표준 GO pr Min",[1]EquipTable!$1:$1,0),0))),-2)),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
IF($L130="안 지정 캐릭터 영웅등급",
  IF(AND(OR($B130=7,$B130=8),$L130=OFFSET($L130,-1,0)),OFFSET(Q130,-1,0),
    VLOOKUP($L130,$AM:$AZ,MATCH($AW$1,$AM$1:$AZ$1,0),0)+INT($I130*(VLOOKUP($L130,$AM:$AZ,MATCH($AX$1,$AM$1:$AZ$1,0),0)-VLOOKUP($L130,$AM:$AZ,MATCH($AW$1,$AM$1:$AZ$1,0),0)))),
IF($L130="지정 캐릭터 PP",
  IF(AND(OR($B130=7,$B130=8),$L130=OFFSET($L130,-1,0)),OFFSET(Q130,-1,0),
    INT($N130*(VLOOKUP($L130,$AM:$AZ,MATCH($AX$1,$AM$1:$AZ$1,0),0)+$I130*(VLOOKUP($L130,$AM:$AZ,MATCH($AY$1,$AM$1:$AZ$1,0),0)-VLOOKUP($L130,$AM:$AZ,MATCH($AX$1,$AM$1:$AZ$1,0),0))))),
IF(OR($L130="안 지정 캐릭터 PP 일반등급",$L130="안 지정 캐릭터 PP 영웅등급"),
  IF(AND(OR($B130=7,$B130=8),$L130=OFFSET($L130,-1,0)),OFFSET(Q130,-1,0),
    $N130*VLOOKUP($L130,$AM:$AZ,MATCH($AW$1,$AM$1:$AZ$1,0),0)),
"그외없음")))))))</f>
        <v>2000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102</v>
      </c>
      <c r="U130">
        <v>7885</v>
      </c>
      <c r="V130">
        <v>15</v>
      </c>
      <c r="W130" t="s">
        <v>145</v>
      </c>
      <c r="Y130">
        <v>1500</v>
      </c>
      <c r="Z130" t="str">
        <f t="shared" ref="Z130:Z193" ca="1" si="40">IF(ISBLANK(AA130),"",
VLOOKUP(AA130,OFFSET(INDIRECT("$A:$B"),0,MATCH(AA$1&amp;"_Verify",INDIRECT("$1:$1"),0)-1),2,0)
)</f>
        <v>uph</v>
      </c>
      <c r="AA130" t="s">
        <v>102</v>
      </c>
      <c r="AB130">
        <v>7885</v>
      </c>
      <c r="AC130">
        <v>15</v>
      </c>
      <c r="AD130" t="s">
        <v>145</v>
      </c>
      <c r="AF130">
        <v>1500</v>
      </c>
      <c r="AG130" t="str">
        <f t="shared" ref="AG130:AG193" si="41">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v>
      </c>
      <c r="AK130" t="str">
        <f t="shared" ref="AK130:AK193" ca="1" si="42">IF(AI130&lt;&gt;1,"",
"{"""&amp;A$1&amp;""":"&amp;A130
&amp;","""&amp;B$1&amp;""":"&amp;B130
&amp;IF(LEN(Z130)=0,"",","""&amp;Z$1&amp;""":"""&amp;Z130&amp;"""")
&amp;IF(LEN(AB130)=0,"",","""&amp;AB$1&amp;""":"""&amp;AB130&amp;"""")
&amp;IF(LEN(AC130)=0,"",","""&amp;AC$1&amp;""":"&amp;AC130)
&amp;IF(LEN(AD130)=0,"",","""&amp;AD$1&amp;""":"""&amp;AD130&amp;"""")
&amp;IF(LEN(AE130)=0,"",","""&amp;AE$1&amp;""":"&amp;AE130)
&amp;IF(LEN(AF130)=0,"",","""&amp;AF$1&amp;""":"&amp;AF130)&amp;"}")</f>
        <v>{"dy":19,"sl":2,"tp":"uph","vl":"7885","cn":15,"pt":"GO","pr":1500}</v>
      </c>
    </row>
    <row r="131" spans="1:37">
      <c r="A131">
        <v>19</v>
      </c>
      <c r="B131">
        <v>3</v>
      </c>
      <c r="C131">
        <f t="shared" si="35"/>
        <v>0</v>
      </c>
      <c r="D131">
        <f t="shared" ref="D131:I194" ca="1" si="43">RAND()</f>
        <v>0.53104058517617547</v>
      </c>
      <c r="E131">
        <f t="shared" ca="1" si="43"/>
        <v>0.59602080448407257</v>
      </c>
      <c r="F131">
        <f t="shared" ca="1" si="36"/>
        <v>0.74164153532553589</v>
      </c>
      <c r="G131">
        <f t="shared" ca="1" si="34"/>
        <v>0.88105941316734404</v>
      </c>
      <c r="H131">
        <f t="shared" ca="1" si="34"/>
        <v>0.48904031016597316</v>
      </c>
      <c r="I131">
        <f t="shared" ca="1" si="34"/>
        <v>0.84254429418659149</v>
      </c>
      <c r="L131" t="str">
        <f t="shared" ca="1" si="37"/>
        <v>안 지정 캐릭터 PP 영웅등급</v>
      </c>
      <c r="M131">
        <f t="shared" ca="1" si="38"/>
        <v>59602</v>
      </c>
      <c r="N131">
        <f t="shared" ca="1" si="39"/>
        <v>20</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
IF($L131="안 지정 캐릭터 영웅등급",
  IF(AND(OR($B131=7,$B131=8),$L131=OFFSET($L131,-1,0)),OFFSET(P131,-1,0),
    VLOOKUP($L131,$AM:$AZ,MATCH($AY$1,$AM$1:$AZ$1,0),0)+INT($H131*(VLOOKUP($L131,$AM:$AZ,MATCH($AZ$1,$AM$1:$AZ$1,0),0)-VLOOKUP($L131,$AM:$AZ,MATCH($AY$1,$AM$1:$AZ$1,0),0)))),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
    ROUNDDOWN(VLOOKUP($M131,[1]EquipTable!$1:$1048576,MATCH("표준 GO pr Min",[1]EquipTable!$1:$1,0),0)+INT($I131*(VLOOKUP($M131,[1]EquipTable!$1:$1048576,MATCH("표준 GO pr Max",[1]EquipTable!$1:$1,0),0)-VLOOKUP($M131,[1]EquipTable!$1:$1048576,MATCH("표준 GO pr Min",[1]EquipTable!$1:$1,0),0))),-2)),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
IF($L131="안 지정 캐릭터 영웅등급",
  IF(AND(OR($B131=7,$B131=8),$L131=OFFSET($L131,-1,0)),OFFSET(Q131,-1,0),
    VLOOKUP($L131,$AM:$AZ,MATCH($AW$1,$AM$1:$AZ$1,0),0)+INT($I131*(VLOOKUP($L131,$AM:$AZ,MATCH($AX$1,$AM$1:$AZ$1,0),0)-VLOOKUP($L131,$AM:$AZ,MATCH($AW$1,$AM$1:$AZ$1,0),0)))),
IF($L131="지정 캐릭터 PP",
  IF(AND(OR($B131=7,$B131=8),$L131=OFFSET($L131,-1,0)),OFFSET(Q131,-1,0),
    INT($N131*(VLOOKUP($L131,$AM:$AZ,MATCH($AX$1,$AM$1:$AZ$1,0),0)+$I131*(VLOOKUP($L131,$AM:$AZ,MATCH($AY$1,$AM$1:$AZ$1,0),0)-VLOOKUP($L131,$AM:$AZ,MATCH($AX$1,$AM$1:$AZ$1,0),0))))),
IF(OR($L131="안 지정 캐릭터 PP 일반등급",$L131="안 지정 캐릭터 PP 영웅등급"),
  IF(AND(OR($B131=7,$B131=8),$L131=OFFSET($L131,-1,0)),OFFSET(Q131,-1,0),
    $N131*VLOOKUP($L131,$AM:$AZ,MATCH($AW$1,$AM$1:$AZ$1,0),0)),
"그외없음")))))))</f>
        <v>2000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102</v>
      </c>
      <c r="U131">
        <v>22732</v>
      </c>
      <c r="V131">
        <v>17</v>
      </c>
      <c r="W131" t="s">
        <v>145</v>
      </c>
      <c r="Y131">
        <v>1700</v>
      </c>
      <c r="Z131" t="str">
        <f t="shared" ca="1" si="40"/>
        <v>uph</v>
      </c>
      <c r="AA131" t="s">
        <v>102</v>
      </c>
      <c r="AB131">
        <v>22732</v>
      </c>
      <c r="AC131">
        <v>17</v>
      </c>
      <c r="AD131" t="s">
        <v>145</v>
      </c>
      <c r="AF131">
        <v>1700</v>
      </c>
      <c r="AG131" t="str">
        <f t="shared" si="41"/>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v>
      </c>
      <c r="AK131" t="str">
        <f t="shared" ca="1" si="42"/>
        <v>{"dy":19,"sl":3,"tp":"uph","vl":"22732","cn":17,"pt":"GO","pr":1700}</v>
      </c>
    </row>
    <row r="132" spans="1:37">
      <c r="A132">
        <v>19</v>
      </c>
      <c r="B132">
        <v>4</v>
      </c>
      <c r="C132">
        <f t="shared" si="35"/>
        <v>0</v>
      </c>
      <c r="D132">
        <f t="shared" ca="1" si="43"/>
        <v>0.70029403333638429</v>
      </c>
      <c r="E132">
        <f t="shared" ca="1" si="43"/>
        <v>0.7590802396492381</v>
      </c>
      <c r="F132">
        <f t="shared" ca="1" si="36"/>
        <v>0.20410118682601996</v>
      </c>
      <c r="G132">
        <f t="shared" ca="1" si="34"/>
        <v>0.43456705770363013</v>
      </c>
      <c r="H132">
        <f t="shared" ca="1" si="34"/>
        <v>0.56503349684508686</v>
      </c>
      <c r="I132">
        <f t="shared" ca="1" si="34"/>
        <v>0.95933810713775058</v>
      </c>
      <c r="L132" t="str">
        <f t="shared" ca="1" si="37"/>
        <v>안 지정 캐릭터 PP 일반등급</v>
      </c>
      <c r="M132">
        <f t="shared" ca="1" si="38"/>
        <v>75908</v>
      </c>
      <c r="N132">
        <f t="shared" ca="1" si="39"/>
        <v>22</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
IF($L132="안 지정 캐릭터 영웅등급",
  IF(AND(OR($B132=7,$B132=8),$L132=OFFSET($L132,-1,0)),OFFSET(P132,-1,0),
    VLOOKUP($L132,$AM:$AZ,MATCH($AY$1,$AM$1:$AZ$1,0),0)+INT($H132*(VLOOKUP($L132,$AM:$AZ,MATCH($AZ$1,$AM$1:$AZ$1,0),0)-VLOOKUP($L132,$AM:$AZ,MATCH($AY$1,$AM$1:$AZ$1,0),0)))),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
    ROUNDDOWN(VLOOKUP($M132,[1]EquipTable!$1:$1048576,MATCH("표준 GO pr Min",[1]EquipTable!$1:$1,0),0)+INT($I132*(VLOOKUP($M132,[1]EquipTable!$1:$1048576,MATCH("표준 GO pr Max",[1]EquipTable!$1:$1,0),0)-VLOOKUP($M132,[1]EquipTable!$1:$1048576,MATCH("표준 GO pr Min",[1]EquipTable!$1:$1,0),0))),-2)),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
IF($L132="안 지정 캐릭터 영웅등급",
  IF(AND(OR($B132=7,$B132=8),$L132=OFFSET($L132,-1,0)),OFFSET(Q132,-1,0),
    VLOOKUP($L132,$AM:$AZ,MATCH($AW$1,$AM$1:$AZ$1,0),0)+INT($I132*(VLOOKUP($L132,$AM:$AZ,MATCH($AX$1,$AM$1:$AZ$1,0),0)-VLOOKUP($L132,$AM:$AZ,MATCH($AW$1,$AM$1:$AZ$1,0),0)))),
IF($L132="지정 캐릭터 PP",
  IF(AND(OR($B132=7,$B132=8),$L132=OFFSET($L132,-1,0)),OFFSET(Q132,-1,0),
    INT($N132*(VLOOKUP($L132,$AM:$AZ,MATCH($AX$1,$AM$1:$AZ$1,0),0)+$I132*(VLOOKUP($L132,$AM:$AZ,MATCH($AY$1,$AM$1:$AZ$1,0),0)-VLOOKUP($L132,$AM:$AZ,MATCH($AX$1,$AM$1:$AZ$1,0),0))))),
IF(OR($L132="안 지정 캐릭터 PP 일반등급",$L132="안 지정 캐릭터 PP 영웅등급"),
  IF(AND(OR($B132=7,$B132=8),$L132=OFFSET($L132,-1,0)),OFFSET(Q132,-1,0),
    $N132*VLOOKUP($L132,$AM:$AZ,MATCH($AW$1,$AM$1:$AZ$1,0),0)),
"그외없음")))))))</f>
        <v>2200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103</v>
      </c>
      <c r="U132">
        <v>70386</v>
      </c>
      <c r="V132">
        <v>22</v>
      </c>
      <c r="W132" t="s">
        <v>145</v>
      </c>
      <c r="Y132">
        <v>2200</v>
      </c>
      <c r="Z132" t="str">
        <f t="shared" ca="1" si="40"/>
        <v>upn</v>
      </c>
      <c r="AA132" t="s">
        <v>103</v>
      </c>
      <c r="AB132">
        <v>70386</v>
      </c>
      <c r="AC132">
        <v>22</v>
      </c>
      <c r="AD132" t="s">
        <v>145</v>
      </c>
      <c r="AF132">
        <v>2200</v>
      </c>
      <c r="AG132" t="str">
        <f t="shared" si="41"/>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v>
      </c>
      <c r="AK132" t="str">
        <f t="shared" ca="1" si="42"/>
        <v>{"dy":19,"sl":4,"tp":"upn","vl":"70386","cn":22,"pt":"GO","pr":2200}</v>
      </c>
    </row>
    <row r="133" spans="1:37">
      <c r="A133">
        <v>19</v>
      </c>
      <c r="B133">
        <v>5</v>
      </c>
      <c r="C133">
        <f t="shared" si="35"/>
        <v>0</v>
      </c>
      <c r="D133">
        <f t="shared" ca="1" si="43"/>
        <v>0.70071528073476597</v>
      </c>
      <c r="E133">
        <f t="shared" ca="1" si="43"/>
        <v>0.83290654081641502</v>
      </c>
      <c r="F133">
        <f t="shared" ca="1" si="36"/>
        <v>0.4306345971005141</v>
      </c>
      <c r="G133">
        <f t="shared" ca="1" si="34"/>
        <v>0.81564362752390818</v>
      </c>
      <c r="H133">
        <f t="shared" ca="1" si="34"/>
        <v>0.78484041503593538</v>
      </c>
      <c r="I133">
        <f t="shared" ca="1" si="34"/>
        <v>0.50911188635868232</v>
      </c>
      <c r="L133" t="str">
        <f t="shared" ca="1" si="37"/>
        <v>삭제</v>
      </c>
      <c r="M133" t="str">
        <f t="shared" ca="1" si="38"/>
        <v>삭제</v>
      </c>
      <c r="N133" t="str">
        <f t="shared" ca="1" si="39"/>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
IF($L133="안 지정 캐릭터 영웅등급",
  IF(AND(OR($B133=7,$B133=8),$L133=OFFSET($L133,-1,0)),OFFSET(P133,-1,0),
    VLOOKUP($L133,$AM:$AZ,MATCH($AY$1,$AM$1:$AZ$1,0),0)+INT($H133*(VLOOKUP($L133,$AM:$AZ,MATCH($AZ$1,$AM$1:$AZ$1,0),0)-VLOOKUP($L133,$AM:$AZ,MATCH($AY$1,$AM$1:$AZ$1,0),0)))),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
    ROUNDDOWN(VLOOKUP($M133,[1]EquipTable!$1:$1048576,MATCH("표준 GO pr Min",[1]EquipTable!$1:$1,0),0)+INT($I133*(VLOOKUP($M133,[1]EquipTable!$1:$1048576,MATCH("표준 GO pr Max",[1]EquipTable!$1:$1,0),0)-VLOOKUP($M133,[1]EquipTable!$1:$1048576,MATCH("표준 GO pr Min",[1]EquipTable!$1:$1,0),0))),-2)),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
IF($L133="안 지정 캐릭터 영웅등급",
  IF(AND(OR($B133=7,$B133=8),$L133=OFFSET($L133,-1,0)),OFFSET(Q133,-1,0),
    VLOOKUP($L133,$AM:$AZ,MATCH($AW$1,$AM$1:$AZ$1,0),0)+INT($I133*(VLOOKUP($L133,$AM:$AZ,MATCH($AX$1,$AM$1:$AZ$1,0),0)-VLOOKUP($L133,$AM:$AZ,MATCH($AW$1,$AM$1:$AZ$1,0),0)))),
IF($L133="지정 캐릭터 PP",
  IF(AND(OR($B133=7,$B133=8),$L133=OFFSET($L133,-1,0)),OFFSET(Q133,-1,0),
    INT($N133*(VLOOKUP($L133,$AM:$AZ,MATCH($AX$1,$AM$1:$AZ$1,0),0)+$I133*(VLOOKUP($L133,$AM:$AZ,MATCH($AY$1,$AM$1:$AZ$1,0),0)-VLOOKUP($L133,$AM:$AZ,MATCH($AX$1,$AM$1:$AZ$1,0),0))))),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40"/>
        <v/>
      </c>
      <c r="AG133" t="str">
        <f t="shared" si="41"/>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v>
      </c>
      <c r="AK133" t="str">
        <f t="shared" ca="1" si="42"/>
        <v>{"dy":19,"sl":5}</v>
      </c>
    </row>
    <row r="134" spans="1:37">
      <c r="A134">
        <v>19</v>
      </c>
      <c r="B134">
        <v>6</v>
      </c>
      <c r="C134">
        <f t="shared" si="35"/>
        <v>0</v>
      </c>
      <c r="D134">
        <f t="shared" ca="1" si="43"/>
        <v>0.4390256922637038</v>
      </c>
      <c r="E134">
        <f t="shared" ca="1" si="43"/>
        <v>0.76238114451808048</v>
      </c>
      <c r="F134">
        <f t="shared" ca="1" si="36"/>
        <v>0.4163590231543034</v>
      </c>
      <c r="G134">
        <f t="shared" ca="1" si="34"/>
        <v>0.20026899134519616</v>
      </c>
      <c r="H134">
        <f t="shared" ca="1" si="34"/>
        <v>0.78405690920660875</v>
      </c>
      <c r="I134">
        <f t="shared" ca="1" si="34"/>
        <v>6.2324027349103028E-2</v>
      </c>
      <c r="L134" t="str">
        <f t="shared" ca="1" si="37"/>
        <v>삭제</v>
      </c>
      <c r="M134" t="str">
        <f t="shared" ca="1" si="38"/>
        <v>삭제</v>
      </c>
      <c r="N134" t="str">
        <f t="shared" ca="1" si="39"/>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
IF($L134="안 지정 캐릭터 영웅등급",
  IF(AND(OR($B134=7,$B134=8),$L134=OFFSET($L134,-1,0)),OFFSET(P134,-1,0),
    VLOOKUP($L134,$AM:$AZ,MATCH($AY$1,$AM$1:$AZ$1,0),0)+INT($H134*(VLOOKUP($L134,$AM:$AZ,MATCH($AZ$1,$AM$1:$AZ$1,0),0)-VLOOKUP($L134,$AM:$AZ,MATCH($AY$1,$AM$1:$AZ$1,0),0)))),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
    ROUNDDOWN(VLOOKUP($M134,[1]EquipTable!$1:$1048576,MATCH("표준 GO pr Min",[1]EquipTable!$1:$1,0),0)+INT($I134*(VLOOKUP($M134,[1]EquipTable!$1:$1048576,MATCH("표준 GO pr Max",[1]EquipTable!$1:$1,0),0)-VLOOKUP($M134,[1]EquipTable!$1:$1048576,MATCH("표준 GO pr Min",[1]EquipTable!$1:$1,0),0))),-2)),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
IF($L134="안 지정 캐릭터 영웅등급",
  IF(AND(OR($B134=7,$B134=8),$L134=OFFSET($L134,-1,0)),OFFSET(Q134,-1,0),
    VLOOKUP($L134,$AM:$AZ,MATCH($AW$1,$AM$1:$AZ$1,0),0)+INT($I134*(VLOOKUP($L134,$AM:$AZ,MATCH($AX$1,$AM$1:$AZ$1,0),0)-VLOOKUP($L134,$AM:$AZ,MATCH($AW$1,$AM$1:$AZ$1,0),0)))),
IF($L134="지정 캐릭터 PP",
  IF(AND(OR($B134=7,$B134=8),$L134=OFFSET($L134,-1,0)),OFFSET(Q134,-1,0),
    INT($N134*(VLOOKUP($L134,$AM:$AZ,MATCH($AX$1,$AM$1:$AZ$1,0),0)+$I134*(VLOOKUP($L134,$AM:$AZ,MATCH($AY$1,$AM$1:$AZ$1,0),0)-VLOOKUP($L134,$AM:$AZ,MATCH($AX$1,$AM$1:$AZ$1,0),0))))),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40"/>
        <v/>
      </c>
      <c r="AG134" t="str">
        <f t="shared" si="41"/>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v>
      </c>
      <c r="AK134" t="str">
        <f t="shared" ca="1" si="42"/>
        <v>{"dy":19,"sl":6}</v>
      </c>
    </row>
    <row r="135" spans="1:37">
      <c r="A135">
        <v>20</v>
      </c>
      <c r="B135">
        <v>0</v>
      </c>
      <c r="C135">
        <f t="shared" si="35"/>
        <v>0</v>
      </c>
      <c r="D135">
        <f t="shared" ca="1" si="43"/>
        <v>8.6483184473299612E-2</v>
      </c>
      <c r="E135">
        <f t="shared" ca="1" si="43"/>
        <v>0.39307464367471157</v>
      </c>
      <c r="F135">
        <f t="shared" ca="1" si="36"/>
        <v>0.54462875031576508</v>
      </c>
      <c r="G135">
        <f t="shared" ca="1" si="34"/>
        <v>0.18892439316356058</v>
      </c>
      <c r="H135">
        <f t="shared" ca="1" si="34"/>
        <v>0.10751385367842281</v>
      </c>
      <c r="I135">
        <f t="shared" ca="1" si="34"/>
        <v>0.28997037649808632</v>
      </c>
      <c r="L135" t="str">
        <f t="shared" ca="1" si="37"/>
        <v>지정 장비</v>
      </c>
      <c r="M135" t="str">
        <f t="shared" ca="1" si="38"/>
        <v>Equip3201</v>
      </c>
      <c r="N135">
        <f t="shared" ca="1" si="39"/>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str">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
IF($L135="안 지정 캐릭터 영웅등급",
  IF(AND(OR($B135=7,$B135=8),$L135=OFFSET($L135,-1,0)),OFFSET(P135,-1,0),
    VLOOKUP($L135,$AM:$AZ,MATCH($AY$1,$AM$1:$AZ$1,0),0)+INT($H135*(VLOOKUP($L135,$AM:$AZ,MATCH($AZ$1,$AM$1:$AZ$1,0),0)-VLOOKUP($L135,$AM:$AZ,MATCH($AY$1,$AM$1:$AZ$1,0),0)))),
IF($L135="지정 캐릭터 PP",
  IF(AND(OR($B135=7,$B135=8),$L135=OFFSET($L135,-1,0)),OFFSET(P135,-1,0),
    INT($N135*VLOOKUP($L135,$AM:$AZ,MATCH($AW$1,$AM$1:$AZ$1,0),0))),
"그외없음")))))))</f>
        <v>삭제</v>
      </c>
      <c r="Q135">
        <f ca="1">IF($L135="삭제","삭제",
IF($L135="지정 장비",
  IF($O135="DI",
    VLOOKUP($M135,[1]EquipTable!$1:$1048576,MATCH("표준 DI pr Min",[1]EquipTable!$1:$1,0),0)+INT($I135*(VLOOKUP($M135,[1]EquipTable!$1:$1048576,MATCH("표준 DI pr Max",[1]EquipTable!$1:$1,0),0)-VLOOKUP($M135,[1]EquipTable!$1:$1048576,MATCH("표준 DI pr Min",[1]EquipTable!$1:$1,0),0))),
    ROUNDDOWN(VLOOKUP($M135,[1]EquipTable!$1:$1048576,MATCH("표준 GO pr Min",[1]EquipTable!$1:$1,0),0)+INT($I135*(VLOOKUP($M135,[1]EquipTable!$1:$1048576,MATCH("표준 GO pr Max",[1]EquipTable!$1:$1,0),0)-VLOOKUP($M135,[1]EquipTable!$1:$1048576,MATCH("표준 GO pr Min",[1]EquipTable!$1:$1,0),0))),-2)),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
IF($L135="안 지정 캐릭터 영웅등급",
  IF(AND(OR($B135=7,$B135=8),$L135=OFFSET($L135,-1,0)),OFFSET(Q135,-1,0),
    VLOOKUP($L135,$AM:$AZ,MATCH($AW$1,$AM$1:$AZ$1,0),0)+INT($I135*(VLOOKUP($L135,$AM:$AZ,MATCH($AX$1,$AM$1:$AZ$1,0),0)-VLOOKUP($L135,$AM:$AZ,MATCH($AW$1,$AM$1:$AZ$1,0),0)))),
IF($L135="지정 캐릭터 PP",
  IF(AND(OR($B135=7,$B135=8),$L135=OFFSET($L135,-1,0)),OFFSET(Q135,-1,0),
    INT($N135*(VLOOKUP($L135,$AM:$AZ,MATCH($AX$1,$AM$1:$AZ$1,0),0)+$I135*(VLOOKUP($L135,$AM:$AZ,MATCH($AY$1,$AM$1:$AZ$1,0),0)-VLOOKUP($L135,$AM:$AZ,MATCH($AX$1,$AM$1:$AZ$1,0),0))))),
IF(OR($L135="안 지정 캐릭터 PP 일반등급",$L135="안 지정 캐릭터 PP 영웅등급"),
  IF(AND(OR($B135=7,$B135=8),$L135=OFFSET($L135,-1,0)),OFFSET(Q135,-1,0),
    $N135*VLOOKUP($L135,$AM:$AZ,MATCH($AW$1,$AM$1:$AZ$1,0),0)),
"그외없음")))))))</f>
        <v>5</v>
      </c>
      <c r="R135" t="str">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
      </c>
      <c r="S135">
        <f t="shared" ca="1" si="44"/>
        <v>0</v>
      </c>
      <c r="T135" t="s">
        <v>93</v>
      </c>
      <c r="U135" t="s">
        <v>213</v>
      </c>
      <c r="V135">
        <v>1</v>
      </c>
      <c r="W135" t="s">
        <v>145</v>
      </c>
      <c r="Y135">
        <v>4800</v>
      </c>
      <c r="Z135" t="str">
        <f t="shared" ca="1" si="40"/>
        <v>fe</v>
      </c>
      <c r="AA135" t="s">
        <v>93</v>
      </c>
      <c r="AB135" t="s">
        <v>213</v>
      </c>
      <c r="AC135">
        <v>1</v>
      </c>
      <c r="AD135" t="s">
        <v>145</v>
      </c>
      <c r="AF135">
        <v>4800</v>
      </c>
      <c r="AG135" t="str">
        <f t="shared" si="41"/>
        <v/>
      </c>
      <c r="AH135" t="str">
        <f ca="1">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유목민의 가보</v>
      </c>
      <c r="AI135">
        <v>1</v>
      </c>
      <c r="AJ13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v>
      </c>
      <c r="AK135" t="str">
        <f t="shared" ca="1" si="42"/>
        <v>{"dy":20,"sl":0,"tp":"fe","vl":"Equip2001","cn":1,"pt":"GO","pr":4800}</v>
      </c>
    </row>
    <row r="136" spans="1:37">
      <c r="A136">
        <v>20</v>
      </c>
      <c r="B136">
        <v>1</v>
      </c>
      <c r="C136">
        <f t="shared" si="35"/>
        <v>0</v>
      </c>
      <c r="D136">
        <f t="shared" ca="1" si="43"/>
        <v>9.022488795893846E-3</v>
      </c>
      <c r="E136">
        <f t="shared" ca="1" si="43"/>
        <v>0.72938304402687881</v>
      </c>
      <c r="F136">
        <f t="shared" ca="1" si="36"/>
        <v>0.40630958078653745</v>
      </c>
      <c r="G136">
        <f t="shared" ca="1" si="34"/>
        <v>5.3886219736629659E-2</v>
      </c>
      <c r="H136">
        <f t="shared" ca="1" si="34"/>
        <v>0.64330495646831554</v>
      </c>
      <c r="I136">
        <f t="shared" ca="1" si="34"/>
        <v>0.91631625332318767</v>
      </c>
      <c r="L136" t="str">
        <f t="shared" ca="1" si="37"/>
        <v>지정 장비</v>
      </c>
      <c r="M136" t="str">
        <f t="shared" ca="1" si="38"/>
        <v>Equip6201</v>
      </c>
      <c r="N136">
        <f t="shared" ca="1" si="39"/>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DI</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
IF($L136="안 지정 캐릭터 영웅등급",
  IF(AND(OR($B136=7,$B136=8),$L136=OFFSET($L136,-1,0)),OFFSET(P136,-1,0),
    VLOOKUP($L136,$AM:$AZ,MATCH($AY$1,$AM$1:$AZ$1,0),0)+INT($H136*(VLOOKUP($L136,$AM:$AZ,MATCH($AZ$1,$AM$1:$AZ$1,0),0)-VLOOKUP($L136,$AM:$AZ,MATCH($AY$1,$AM$1:$AZ$1,0),0)))),
IF($L136="지정 캐릭터 PP",
  IF(AND(OR($B136=7,$B136=8),$L136=OFFSET($L136,-1,0)),OFFSET(P136,-1,0),
    INT($N136*VLOOKUP($L136,$AM:$AZ,MATCH($AW$1,$AM$1:$AZ$1,0),0))),
"그외없음")))))))</f>
        <v>삭제</v>
      </c>
      <c r="Q136">
        <f ca="1">IF($L136="삭제","삭제",
IF($L136="지정 장비",
  IF($O136="DI",
    VLOOKUP($M136,[1]EquipTable!$1:$1048576,MATCH("표준 DI pr Min",[1]EquipTable!$1:$1,0),0)+INT($I136*(VLOOKUP($M136,[1]EquipTable!$1:$1048576,MATCH("표준 DI pr Max",[1]EquipTable!$1:$1,0),0)-VLOOKUP($M136,[1]EquipTable!$1:$1048576,MATCH("표준 DI pr Min",[1]EquipTable!$1:$1,0),0))),
    ROUNDDOWN(VLOOKUP($M136,[1]EquipTable!$1:$1048576,MATCH("표준 GO pr Min",[1]EquipTable!$1:$1,0),0)+INT($I136*(VLOOKUP($M136,[1]EquipTable!$1:$1048576,MATCH("표준 GO pr Max",[1]EquipTable!$1:$1,0),0)-VLOOKUP($M136,[1]EquipTable!$1:$1048576,MATCH("표준 GO pr Min",[1]EquipTable!$1:$1,0),0))),-2)),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
IF($L136="안 지정 캐릭터 영웅등급",
  IF(AND(OR($B136=7,$B136=8),$L136=OFFSET($L136,-1,0)),OFFSET(Q136,-1,0),
    VLOOKUP($L136,$AM:$AZ,MATCH($AW$1,$AM$1:$AZ$1,0),0)+INT($I136*(VLOOKUP($L136,$AM:$AZ,MATCH($AX$1,$AM$1:$AZ$1,0),0)-VLOOKUP($L136,$AM:$AZ,MATCH($AW$1,$AM$1:$AZ$1,0),0)))),
IF($L136="지정 캐릭터 PP",
  IF(AND(OR($B136=7,$B136=8),$L136=OFFSET($L136,-1,0)),OFFSET(Q136,-1,0),
    INT($N136*(VLOOKUP($L136,$AM:$AZ,MATCH($AX$1,$AM$1:$AZ$1,0),0)+$I136*(VLOOKUP($L136,$AM:$AZ,MATCH($AY$1,$AM$1:$AZ$1,0),0)-VLOOKUP($L136,$AM:$AZ,MATCH($AX$1,$AM$1:$AZ$1,0),0))))),
IF(OR($L136="안 지정 캐릭터 PP 일반등급",$L136="안 지정 캐릭터 PP 영웅등급"),
  IF(AND(OR($B136=7,$B136=8),$L136=OFFSET($L136,-1,0)),OFFSET(Q136,-1,0),
    $N136*VLOOKUP($L136,$AM:$AZ,MATCH($AW$1,$AM$1:$AZ$1,0),0)),
"그외없음")))))))</f>
        <v>6</v>
      </c>
      <c r="R136" t="str">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
      </c>
      <c r="S136">
        <f t="shared" ca="1" si="44"/>
        <v>0</v>
      </c>
      <c r="T136" t="s">
        <v>93</v>
      </c>
      <c r="U136" t="s">
        <v>201</v>
      </c>
      <c r="V136">
        <v>1</v>
      </c>
      <c r="W136" t="s">
        <v>145</v>
      </c>
      <c r="Y136">
        <v>4700</v>
      </c>
      <c r="Z136" t="str">
        <f t="shared" ca="1" si="40"/>
        <v>fe</v>
      </c>
      <c r="AA136" t="s">
        <v>93</v>
      </c>
      <c r="AB136" t="s">
        <v>201</v>
      </c>
      <c r="AC136">
        <v>1</v>
      </c>
      <c r="AD136" t="s">
        <v>145</v>
      </c>
      <c r="AF136">
        <v>4700</v>
      </c>
      <c r="AG136" t="str">
        <f t="shared" si="41"/>
        <v/>
      </c>
      <c r="AH136" t="str">
        <f ca="1">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원시적 대검</v>
      </c>
      <c r="AI136">
        <v>1</v>
      </c>
      <c r="AJ13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v>
      </c>
      <c r="AK136" t="str">
        <f t="shared" ca="1" si="42"/>
        <v>{"dy":20,"sl":1,"tp":"fe","vl":"Equip8002","cn":1,"pt":"GO","pr":4700}</v>
      </c>
    </row>
    <row r="137" spans="1:37">
      <c r="A137">
        <v>20</v>
      </c>
      <c r="B137">
        <v>2</v>
      </c>
      <c r="C137">
        <f t="shared" si="35"/>
        <v>0</v>
      </c>
      <c r="D137">
        <f t="shared" ca="1" si="43"/>
        <v>0.55234403736695037</v>
      </c>
      <c r="E137">
        <f t="shared" ca="1" si="43"/>
        <v>0.97714719608077028</v>
      </c>
      <c r="F137">
        <f t="shared" ca="1" si="36"/>
        <v>0.86036284860368417</v>
      </c>
      <c r="G137">
        <f t="shared" ca="1" si="34"/>
        <v>0.38959822064938932</v>
      </c>
      <c r="H137">
        <f t="shared" ca="1" si="34"/>
        <v>0.68523381217609969</v>
      </c>
      <c r="I137">
        <f t="shared" ca="1" si="34"/>
        <v>0.26767417942721339</v>
      </c>
      <c r="L137" t="str">
        <f t="shared" ca="1" si="37"/>
        <v>안 지정 캐릭터 PP 영웅등급</v>
      </c>
      <c r="M137">
        <f t="shared" ca="1" si="38"/>
        <v>97714</v>
      </c>
      <c r="N137">
        <f t="shared" ca="1" si="39"/>
        <v>24</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
IF($L137="안 지정 캐릭터 영웅등급",
  IF(AND(OR($B137=7,$B137=8),$L137=OFFSET($L137,-1,0)),OFFSET(P137,-1,0),
    VLOOKUP($L137,$AM:$AZ,MATCH($AY$1,$AM$1:$AZ$1,0),0)+INT($H137*(VLOOKUP($L137,$AM:$AZ,MATCH($AZ$1,$AM$1:$AZ$1,0),0)-VLOOKUP($L137,$AM:$AZ,MATCH($AY$1,$AM$1:$AZ$1,0),0)))),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
    ROUNDDOWN(VLOOKUP($M137,[1]EquipTable!$1:$1048576,MATCH("표준 GO pr Min",[1]EquipTable!$1:$1,0),0)+INT($I137*(VLOOKUP($M137,[1]EquipTable!$1:$1048576,MATCH("표준 GO pr Max",[1]EquipTable!$1:$1,0),0)-VLOOKUP($M137,[1]EquipTable!$1:$1048576,MATCH("표준 GO pr Min",[1]EquipTable!$1:$1,0),0))),-2)),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
IF($L137="안 지정 캐릭터 영웅등급",
  IF(AND(OR($B137=7,$B137=8),$L137=OFFSET($L137,-1,0)),OFFSET(Q137,-1,0),
    VLOOKUP($L137,$AM:$AZ,MATCH($AW$1,$AM$1:$AZ$1,0),0)+INT($I137*(VLOOKUP($L137,$AM:$AZ,MATCH($AX$1,$AM$1:$AZ$1,0),0)-VLOOKUP($L137,$AM:$AZ,MATCH($AW$1,$AM$1:$AZ$1,0),0)))),
IF($L137="지정 캐릭터 PP",
  IF(AND(OR($B137=7,$B137=8),$L137=OFFSET($L137,-1,0)),OFFSET(Q137,-1,0),
    INT($N137*(VLOOKUP($L137,$AM:$AZ,MATCH($AX$1,$AM$1:$AZ$1,0),0)+$I137*(VLOOKUP($L137,$AM:$AZ,MATCH($AY$1,$AM$1:$AZ$1,0),0)-VLOOKUP($L137,$AM:$AZ,MATCH($AX$1,$AM$1:$AZ$1,0),0))))),
IF(OR($L137="안 지정 캐릭터 PP 일반등급",$L137="안 지정 캐릭터 PP 영웅등급"),
  IF(AND(OR($B137=7,$B137=8),$L137=OFFSET($L137,-1,0)),OFFSET(Q137,-1,0),
    $N137*VLOOKUP($L137,$AM:$AZ,MATCH($AW$1,$AM$1:$AZ$1,0),0)),
"그외없음")))))))</f>
        <v>2400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102</v>
      </c>
      <c r="U137">
        <v>5984</v>
      </c>
      <c r="V137">
        <v>15</v>
      </c>
      <c r="W137" t="s">
        <v>145</v>
      </c>
      <c r="Y137">
        <v>1500</v>
      </c>
      <c r="Z137" t="str">
        <f t="shared" ca="1" si="40"/>
        <v>uph</v>
      </c>
      <c r="AA137" t="s">
        <v>102</v>
      </c>
      <c r="AB137">
        <v>5984</v>
      </c>
      <c r="AC137">
        <v>15</v>
      </c>
      <c r="AD137" t="s">
        <v>145</v>
      </c>
      <c r="AF137">
        <v>1500</v>
      </c>
      <c r="AG137" t="str">
        <f t="shared" si="41"/>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v>
      </c>
      <c r="AK137" t="str">
        <f t="shared" ca="1" si="42"/>
        <v>{"dy":20,"sl":2,"tp":"uph","vl":"5984","cn":15,"pt":"GO","pr":1500}</v>
      </c>
    </row>
    <row r="138" spans="1:37">
      <c r="A138">
        <v>20</v>
      </c>
      <c r="B138">
        <v>3</v>
      </c>
      <c r="C138">
        <f t="shared" si="35"/>
        <v>0</v>
      </c>
      <c r="D138">
        <f t="shared" ca="1" si="43"/>
        <v>0.31918968587605134</v>
      </c>
      <c r="E138">
        <f t="shared" ca="1" si="43"/>
        <v>0.92863301543657217</v>
      </c>
      <c r="F138">
        <f t="shared" ca="1" si="36"/>
        <v>0.9663350541880229</v>
      </c>
      <c r="G138">
        <f t="shared" ca="1" si="34"/>
        <v>0.60950776297151987</v>
      </c>
      <c r="H138">
        <f t="shared" ca="1" si="34"/>
        <v>0.78299402301747778</v>
      </c>
      <c r="I138">
        <f t="shared" ca="1" si="34"/>
        <v>0.29782302825044649</v>
      </c>
      <c r="L138" t="str">
        <f t="shared" ca="1" si="37"/>
        <v>안 지정 캐릭터 PP 영웅등급</v>
      </c>
      <c r="M138">
        <f t="shared" ca="1" si="38"/>
        <v>92863</v>
      </c>
      <c r="N138">
        <f t="shared" ca="1" si="39"/>
        <v>24</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
IF($L138="안 지정 캐릭터 영웅등급",
  IF(AND(OR($B138=7,$B138=8),$L138=OFFSET($L138,-1,0)),OFFSET(P138,-1,0),
    VLOOKUP($L138,$AM:$AZ,MATCH($AY$1,$AM$1:$AZ$1,0),0)+INT($H138*(VLOOKUP($L138,$AM:$AZ,MATCH($AZ$1,$AM$1:$AZ$1,0),0)-VLOOKUP($L138,$AM:$AZ,MATCH($AY$1,$AM$1:$AZ$1,0),0)))),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
    ROUNDDOWN(VLOOKUP($M138,[1]EquipTable!$1:$1048576,MATCH("표준 GO pr Min",[1]EquipTable!$1:$1,0),0)+INT($I138*(VLOOKUP($M138,[1]EquipTable!$1:$1048576,MATCH("표준 GO pr Max",[1]EquipTable!$1:$1,0),0)-VLOOKUP($M138,[1]EquipTable!$1:$1048576,MATCH("표준 GO pr Min",[1]EquipTable!$1:$1,0),0))),-2)),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
IF($L138="안 지정 캐릭터 영웅등급",
  IF(AND(OR($B138=7,$B138=8),$L138=OFFSET($L138,-1,0)),OFFSET(Q138,-1,0),
    VLOOKUP($L138,$AM:$AZ,MATCH($AW$1,$AM$1:$AZ$1,0),0)+INT($I138*(VLOOKUP($L138,$AM:$AZ,MATCH($AX$1,$AM$1:$AZ$1,0),0)-VLOOKUP($L138,$AM:$AZ,MATCH($AW$1,$AM$1:$AZ$1,0),0)))),
IF($L138="지정 캐릭터 PP",
  IF(AND(OR($B138=7,$B138=8),$L138=OFFSET($L138,-1,0)),OFFSET(Q138,-1,0),
    INT($N138*(VLOOKUP($L138,$AM:$AZ,MATCH($AX$1,$AM$1:$AZ$1,0),0)+$I138*(VLOOKUP($L138,$AM:$AZ,MATCH($AY$1,$AM$1:$AZ$1,0),0)-VLOOKUP($L138,$AM:$AZ,MATCH($AX$1,$AM$1:$AZ$1,0),0))))),
IF(OR($L138="안 지정 캐릭터 PP 일반등급",$L138="안 지정 캐릭터 PP 영웅등급"),
  IF(AND(OR($B138=7,$B138=8),$L138=OFFSET($L138,-1,0)),OFFSET(Q138,-1,0),
    $N138*VLOOKUP($L138,$AM:$AZ,MATCH($AW$1,$AM$1:$AZ$1,0),0)),
"그외없음")))))))</f>
        <v>2400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102</v>
      </c>
      <c r="U138">
        <v>92888</v>
      </c>
      <c r="V138">
        <v>24</v>
      </c>
      <c r="W138" t="s">
        <v>145</v>
      </c>
      <c r="Y138">
        <v>2400</v>
      </c>
      <c r="Z138" t="str">
        <f t="shared" ca="1" si="40"/>
        <v>uph</v>
      </c>
      <c r="AA138" t="s">
        <v>102</v>
      </c>
      <c r="AB138">
        <v>92888</v>
      </c>
      <c r="AC138">
        <v>24</v>
      </c>
      <c r="AD138" t="s">
        <v>145</v>
      </c>
      <c r="AF138">
        <v>2400</v>
      </c>
      <c r="AG138" t="str">
        <f t="shared" si="41"/>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v>
      </c>
      <c r="AK138" t="str">
        <f t="shared" ca="1" si="42"/>
        <v>{"dy":20,"sl":3,"tp":"uph","vl":"92888","cn":24,"pt":"GO","pr":2400}</v>
      </c>
    </row>
    <row r="139" spans="1:37">
      <c r="A139">
        <v>20</v>
      </c>
      <c r="B139">
        <v>4</v>
      </c>
      <c r="C139">
        <f t="shared" si="35"/>
        <v>0</v>
      </c>
      <c r="D139">
        <f t="shared" ca="1" si="43"/>
        <v>0.8681100659501505</v>
      </c>
      <c r="E139">
        <f t="shared" ca="1" si="43"/>
        <v>0.48213943155578876</v>
      </c>
      <c r="F139">
        <f t="shared" ca="1" si="36"/>
        <v>5.8968275280670723E-2</v>
      </c>
      <c r="G139">
        <f t="shared" ca="1" si="34"/>
        <v>0.29783025561660614</v>
      </c>
      <c r="H139">
        <f t="shared" ca="1" si="34"/>
        <v>0.7262333448532049</v>
      </c>
      <c r="I139">
        <f t="shared" ca="1" si="34"/>
        <v>0.50333662915173483</v>
      </c>
      <c r="L139" t="str">
        <f t="shared" ca="1" si="37"/>
        <v>안 지정 캐릭터 PP 일반등급</v>
      </c>
      <c r="M139">
        <f t="shared" ca="1" si="38"/>
        <v>48213</v>
      </c>
      <c r="N139">
        <f t="shared" ca="1" si="39"/>
        <v>19</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
IF($L139="안 지정 캐릭터 영웅등급",
  IF(AND(OR($B139=7,$B139=8),$L139=OFFSET($L139,-1,0)),OFFSET(P139,-1,0),
    VLOOKUP($L139,$AM:$AZ,MATCH($AY$1,$AM$1:$AZ$1,0),0)+INT($H139*(VLOOKUP($L139,$AM:$AZ,MATCH($AZ$1,$AM$1:$AZ$1,0),0)-VLOOKUP($L139,$AM:$AZ,MATCH($AY$1,$AM$1:$AZ$1,0),0)))),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
    ROUNDDOWN(VLOOKUP($M139,[1]EquipTable!$1:$1048576,MATCH("표준 GO pr Min",[1]EquipTable!$1:$1,0),0)+INT($I139*(VLOOKUP($M139,[1]EquipTable!$1:$1048576,MATCH("표준 GO pr Max",[1]EquipTable!$1:$1,0),0)-VLOOKUP($M139,[1]EquipTable!$1:$1048576,MATCH("표준 GO pr Min",[1]EquipTable!$1:$1,0),0))),-2)),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
IF($L139="안 지정 캐릭터 영웅등급",
  IF(AND(OR($B139=7,$B139=8),$L139=OFFSET($L139,-1,0)),OFFSET(Q139,-1,0),
    VLOOKUP($L139,$AM:$AZ,MATCH($AW$1,$AM$1:$AZ$1,0),0)+INT($I139*(VLOOKUP($L139,$AM:$AZ,MATCH($AX$1,$AM$1:$AZ$1,0),0)-VLOOKUP($L139,$AM:$AZ,MATCH($AW$1,$AM$1:$AZ$1,0),0)))),
IF($L139="지정 캐릭터 PP",
  IF(AND(OR($B139=7,$B139=8),$L139=OFFSET($L139,-1,0)),OFFSET(Q139,-1,0),
    INT($N139*(VLOOKUP($L139,$AM:$AZ,MATCH($AX$1,$AM$1:$AZ$1,0),0)+$I139*(VLOOKUP($L139,$AM:$AZ,MATCH($AY$1,$AM$1:$AZ$1,0),0)-VLOOKUP($L139,$AM:$AZ,MATCH($AX$1,$AM$1:$AZ$1,0),0))))),
IF(OR($L139="안 지정 캐릭터 PP 일반등급",$L139="안 지정 캐릭터 PP 영웅등급"),
  IF(AND(OR($B139=7,$B139=8),$L139=OFFSET($L139,-1,0)),OFFSET(Q139,-1,0),
    $N139*VLOOKUP($L139,$AM:$AZ,MATCH($AW$1,$AM$1:$AZ$1,0),0)),
"그외없음")))))))</f>
        <v>1900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103</v>
      </c>
      <c r="U139">
        <v>32386</v>
      </c>
      <c r="V139">
        <v>18</v>
      </c>
      <c r="W139" t="s">
        <v>145</v>
      </c>
      <c r="Y139">
        <v>1800</v>
      </c>
      <c r="Z139" t="str">
        <f t="shared" ca="1" si="40"/>
        <v>upn</v>
      </c>
      <c r="AA139" t="s">
        <v>103</v>
      </c>
      <c r="AB139">
        <v>32386</v>
      </c>
      <c r="AC139">
        <v>18</v>
      </c>
      <c r="AD139" t="s">
        <v>145</v>
      </c>
      <c r="AF139">
        <v>1800</v>
      </c>
      <c r="AG139" t="str">
        <f t="shared" si="41"/>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v>
      </c>
      <c r="AK139" t="str">
        <f t="shared" ca="1" si="42"/>
        <v>{"dy":20,"sl":4,"tp":"upn","vl":"32386","cn":18,"pt":"GO","pr":1800}</v>
      </c>
    </row>
    <row r="140" spans="1:37">
      <c r="A140">
        <v>20</v>
      </c>
      <c r="B140">
        <v>5</v>
      </c>
      <c r="C140">
        <f t="shared" si="35"/>
        <v>0</v>
      </c>
      <c r="D140">
        <f t="shared" ca="1" si="43"/>
        <v>0.5262770735748391</v>
      </c>
      <c r="E140">
        <f t="shared" ca="1" si="43"/>
        <v>0.39067879406973538</v>
      </c>
      <c r="F140">
        <f t="shared" ca="1" si="36"/>
        <v>0.60657123024476944</v>
      </c>
      <c r="G140">
        <f t="shared" ca="1" si="34"/>
        <v>0.3737807637526267</v>
      </c>
      <c r="H140">
        <f t="shared" ca="1" si="34"/>
        <v>0.72231705080417619</v>
      </c>
      <c r="I140">
        <f t="shared" ca="1" si="34"/>
        <v>0.41470286421613711</v>
      </c>
      <c r="L140" t="str">
        <f t="shared" ca="1" si="37"/>
        <v>삭제</v>
      </c>
      <c r="M140" t="str">
        <f t="shared" ca="1" si="38"/>
        <v>삭제</v>
      </c>
      <c r="N140" t="str">
        <f t="shared" ca="1" si="39"/>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
IF($L140="안 지정 캐릭터 영웅등급",
  IF(AND(OR($B140=7,$B140=8),$L140=OFFSET($L140,-1,0)),OFFSET(P140,-1,0),
    VLOOKUP($L140,$AM:$AZ,MATCH($AY$1,$AM$1:$AZ$1,0),0)+INT($H140*(VLOOKUP($L140,$AM:$AZ,MATCH($AZ$1,$AM$1:$AZ$1,0),0)-VLOOKUP($L140,$AM:$AZ,MATCH($AY$1,$AM$1:$AZ$1,0),0)))),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
    ROUNDDOWN(VLOOKUP($M140,[1]EquipTable!$1:$1048576,MATCH("표준 GO pr Min",[1]EquipTable!$1:$1,0),0)+INT($I140*(VLOOKUP($M140,[1]EquipTable!$1:$1048576,MATCH("표준 GO pr Max",[1]EquipTable!$1:$1,0),0)-VLOOKUP($M140,[1]EquipTable!$1:$1048576,MATCH("표준 GO pr Min",[1]EquipTable!$1:$1,0),0))),-2)),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
IF($L140="안 지정 캐릭터 영웅등급",
  IF(AND(OR($B140=7,$B140=8),$L140=OFFSET($L140,-1,0)),OFFSET(Q140,-1,0),
    VLOOKUP($L140,$AM:$AZ,MATCH($AW$1,$AM$1:$AZ$1,0),0)+INT($I140*(VLOOKUP($L140,$AM:$AZ,MATCH($AX$1,$AM$1:$AZ$1,0),0)-VLOOKUP($L140,$AM:$AZ,MATCH($AW$1,$AM$1:$AZ$1,0),0)))),
IF($L140="지정 캐릭터 PP",
  IF(AND(OR($B140=7,$B140=8),$L140=OFFSET($L140,-1,0)),OFFSET(Q140,-1,0),
    INT($N140*(VLOOKUP($L140,$AM:$AZ,MATCH($AX$1,$AM$1:$AZ$1,0),0)+$I140*(VLOOKUP($L140,$AM:$AZ,MATCH($AY$1,$AM$1:$AZ$1,0),0)-VLOOKUP($L140,$AM:$AZ,MATCH($AX$1,$AM$1:$AZ$1,0),0))))),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40"/>
        <v/>
      </c>
      <c r="AG140" t="str">
        <f t="shared" si="41"/>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v>
      </c>
      <c r="AK140" t="str">
        <f t="shared" ca="1" si="42"/>
        <v>{"dy":20,"sl":5}</v>
      </c>
    </row>
    <row r="141" spans="1:37">
      <c r="A141">
        <v>20</v>
      </c>
      <c r="B141">
        <v>6</v>
      </c>
      <c r="C141">
        <f t="shared" si="35"/>
        <v>0</v>
      </c>
      <c r="D141">
        <f t="shared" ca="1" si="43"/>
        <v>0.85204510178753901</v>
      </c>
      <c r="E141">
        <f t="shared" ca="1" si="43"/>
        <v>0.18191302668995313</v>
      </c>
      <c r="F141">
        <f t="shared" ca="1" si="36"/>
        <v>0.25294347319005517</v>
      </c>
      <c r="G141">
        <f t="shared" ca="1" si="34"/>
        <v>0.52919737002070089</v>
      </c>
      <c r="H141">
        <f t="shared" ca="1" si="34"/>
        <v>0.86810400931687182</v>
      </c>
      <c r="I141">
        <f t="shared" ca="1" si="34"/>
        <v>0.31406096976701425</v>
      </c>
      <c r="L141" t="str">
        <f t="shared" ca="1" si="37"/>
        <v>삭제</v>
      </c>
      <c r="M141" t="str">
        <f t="shared" ca="1" si="38"/>
        <v>삭제</v>
      </c>
      <c r="N141" t="str">
        <f t="shared" ca="1" si="39"/>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
IF($L141="안 지정 캐릭터 영웅등급",
  IF(AND(OR($B141=7,$B141=8),$L141=OFFSET($L141,-1,0)),OFFSET(P141,-1,0),
    VLOOKUP($L141,$AM:$AZ,MATCH($AY$1,$AM$1:$AZ$1,0),0)+INT($H141*(VLOOKUP($L141,$AM:$AZ,MATCH($AZ$1,$AM$1:$AZ$1,0),0)-VLOOKUP($L141,$AM:$AZ,MATCH($AY$1,$AM$1:$AZ$1,0),0)))),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
    ROUNDDOWN(VLOOKUP($M141,[1]EquipTable!$1:$1048576,MATCH("표준 GO pr Min",[1]EquipTable!$1:$1,0),0)+INT($I141*(VLOOKUP($M141,[1]EquipTable!$1:$1048576,MATCH("표준 GO pr Max",[1]EquipTable!$1:$1,0),0)-VLOOKUP($M141,[1]EquipTable!$1:$1048576,MATCH("표준 GO pr Min",[1]EquipTable!$1:$1,0),0))),-2)),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
IF($L141="안 지정 캐릭터 영웅등급",
  IF(AND(OR($B141=7,$B141=8),$L141=OFFSET($L141,-1,0)),OFFSET(Q141,-1,0),
    VLOOKUP($L141,$AM:$AZ,MATCH($AW$1,$AM$1:$AZ$1,0),0)+INT($I141*(VLOOKUP($L141,$AM:$AZ,MATCH($AX$1,$AM$1:$AZ$1,0),0)-VLOOKUP($L141,$AM:$AZ,MATCH($AW$1,$AM$1:$AZ$1,0),0)))),
IF($L141="지정 캐릭터 PP",
  IF(AND(OR($B141=7,$B141=8),$L141=OFFSET($L141,-1,0)),OFFSET(Q141,-1,0),
    INT($N141*(VLOOKUP($L141,$AM:$AZ,MATCH($AX$1,$AM$1:$AZ$1,0),0)+$I141*(VLOOKUP($L141,$AM:$AZ,MATCH($AY$1,$AM$1:$AZ$1,0),0)-VLOOKUP($L141,$AM:$AZ,MATCH($AX$1,$AM$1:$AZ$1,0),0))))),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40"/>
        <v/>
      </c>
      <c r="AG141" t="str">
        <f t="shared" si="41"/>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v>
      </c>
      <c r="AK141" t="str">
        <f t="shared" ca="1" si="42"/>
        <v>{"dy":20,"sl":6}</v>
      </c>
    </row>
    <row r="142" spans="1:37">
      <c r="A142">
        <v>21</v>
      </c>
      <c r="B142">
        <v>0</v>
      </c>
      <c r="C142">
        <f t="shared" si="35"/>
        <v>0</v>
      </c>
      <c r="D142">
        <f t="shared" ca="1" si="43"/>
        <v>0.73381884563924271</v>
      </c>
      <c r="E142">
        <f t="shared" ca="1" si="43"/>
        <v>0.85886947688810544</v>
      </c>
      <c r="F142">
        <f t="shared" ca="1" si="36"/>
        <v>0.89186049503189746</v>
      </c>
      <c r="G142">
        <f t="shared" ca="1" si="34"/>
        <v>0.46582120069455135</v>
      </c>
      <c r="H142">
        <f t="shared" ca="1" si="34"/>
        <v>0.77276421395596462</v>
      </c>
      <c r="I142">
        <f t="shared" ca="1" si="34"/>
        <v>0.96492317081446533</v>
      </c>
      <c r="L142" t="str">
        <f t="shared" ca="1" si="37"/>
        <v>지정 장비</v>
      </c>
      <c r="M142" t="str">
        <f t="shared" ca="1" si="38"/>
        <v>Equip7202</v>
      </c>
      <c r="N142">
        <f t="shared" ca="1" si="39"/>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DI</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
IF($L142="안 지정 캐릭터 영웅등급",
  IF(AND(OR($B142=7,$B142=8),$L142=OFFSET($L142,-1,0)),OFFSET(P142,-1,0),
    VLOOKUP($L142,$AM:$AZ,MATCH($AY$1,$AM$1:$AZ$1,0),0)+INT($H142*(VLOOKUP($L142,$AM:$AZ,MATCH($AZ$1,$AM$1:$AZ$1,0),0)-VLOOKUP($L142,$AM:$AZ,MATCH($AY$1,$AM$1:$AZ$1,0),0)))),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
    ROUNDDOWN(VLOOKUP($M142,[1]EquipTable!$1:$1048576,MATCH("표준 GO pr Min",[1]EquipTable!$1:$1,0),0)+INT($I142*(VLOOKUP($M142,[1]EquipTable!$1:$1048576,MATCH("표준 GO pr Max",[1]EquipTable!$1:$1,0),0)-VLOOKUP($M142,[1]EquipTable!$1:$1048576,MATCH("표준 GO pr Min",[1]EquipTable!$1:$1,0),0))),-2)),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
IF($L142="안 지정 캐릭터 영웅등급",
  IF(AND(OR($B142=7,$B142=8),$L142=OFFSET($L142,-1,0)),OFFSET(Q142,-1,0),
    VLOOKUP($L142,$AM:$AZ,MATCH($AW$1,$AM$1:$AZ$1,0),0)+INT($I142*(VLOOKUP($L142,$AM:$AZ,MATCH($AX$1,$AM$1:$AZ$1,0),0)-VLOOKUP($L142,$AM:$AZ,MATCH($AW$1,$AM$1:$AZ$1,0),0)))),
IF($L142="지정 캐릭터 PP",
  IF(AND(OR($B142=7,$B142=8),$L142=OFFSET($L142,-1,0)),OFFSET(Q142,-1,0),
    INT($N142*(VLOOKUP($L142,$AM:$AZ,MATCH($AX$1,$AM$1:$AZ$1,0),0)+$I142*(VLOOKUP($L142,$AM:$AZ,MATCH($AY$1,$AM$1:$AZ$1,0),0)-VLOOKUP($L142,$AM:$AZ,MATCH($AX$1,$AM$1:$AZ$1,0),0))))),
IF(OR($L142="안 지정 캐릭터 PP 일반등급",$L142="안 지정 캐릭터 PP 영웅등급"),
  IF(AND(OR($B142=7,$B142=8),$L142=OFFSET($L142,-1,0)),OFFSET(Q142,-1,0),
    $N142*VLOOKUP($L142,$AM:$AZ,MATCH($AW$1,$AM$1:$AZ$1,0),0)),
"그외없음")))))))</f>
        <v>7</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93</v>
      </c>
      <c r="U142" t="s">
        <v>223</v>
      </c>
      <c r="V142">
        <v>1</v>
      </c>
      <c r="W142" t="s">
        <v>149</v>
      </c>
      <c r="Y142">
        <v>17</v>
      </c>
      <c r="Z142" t="str">
        <f t="shared" ca="1" si="40"/>
        <v>fe</v>
      </c>
      <c r="AA142" t="s">
        <v>93</v>
      </c>
      <c r="AB142" t="s">
        <v>223</v>
      </c>
      <c r="AC142">
        <v>1</v>
      </c>
      <c r="AD142" t="s">
        <v>149</v>
      </c>
      <c r="AF142">
        <v>17</v>
      </c>
      <c r="AG142" t="str">
        <f t="shared" si="41"/>
        <v/>
      </c>
      <c r="AH142" t="str">
        <f ca="1">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위장용 세검</v>
      </c>
      <c r="AI142">
        <v>1</v>
      </c>
      <c r="AJ14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v>
      </c>
      <c r="AK142" t="str">
        <f t="shared" ca="1" si="42"/>
        <v>{"dy":21,"sl":0,"tp":"fe","vl":"Equip1301","cn":1,"pt":"DI","pr":17}</v>
      </c>
    </row>
    <row r="143" spans="1:37">
      <c r="A143">
        <v>21</v>
      </c>
      <c r="B143">
        <v>1</v>
      </c>
      <c r="C143">
        <f t="shared" si="35"/>
        <v>0</v>
      </c>
      <c r="D143">
        <f t="shared" ca="1" si="43"/>
        <v>0.46106672873375143</v>
      </c>
      <c r="E143">
        <f t="shared" ca="1" si="43"/>
        <v>0.14113553444305327</v>
      </c>
      <c r="F143">
        <f t="shared" ca="1" si="36"/>
        <v>0.25305751414944588</v>
      </c>
      <c r="G143">
        <f t="shared" ca="1" si="34"/>
        <v>0.87642145598422472</v>
      </c>
      <c r="H143">
        <f t="shared" ca="1" si="34"/>
        <v>0.29789178875356892</v>
      </c>
      <c r="I143">
        <f t="shared" ca="1" si="34"/>
        <v>0.98787710540317286</v>
      </c>
      <c r="L143" t="str">
        <f t="shared" ca="1" si="37"/>
        <v>지정 장비</v>
      </c>
      <c r="M143" t="str">
        <f t="shared" ca="1" si="38"/>
        <v>Equip1101</v>
      </c>
      <c r="N143">
        <f t="shared" ca="1" si="39"/>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GO</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
IF($L143="안 지정 캐릭터 영웅등급",
  IF(AND(OR($B143=7,$B143=8),$L143=OFFSET($L143,-1,0)),OFFSET(P143,-1,0),
    VLOOKUP($L143,$AM:$AZ,MATCH($AY$1,$AM$1:$AZ$1,0),0)+INT($H143*(VLOOKUP($L143,$AM:$AZ,MATCH($AZ$1,$AM$1:$AZ$1,0),0)-VLOOKUP($L143,$AM:$AZ,MATCH($AY$1,$AM$1:$AZ$1,0),0)))),
IF($L143="지정 캐릭터 PP",
  IF(AND(OR($B143=7,$B143=8),$L143=OFFSET($L143,-1,0)),OFFSET(P143,-1,0),
    INT($N143*VLOOKUP($L143,$AM:$AZ,MATCH($AW$1,$AM$1:$AZ$1,0),0))),
"그외없음")))))))</f>
        <v>삭제</v>
      </c>
      <c r="Q143">
        <f ca="1">IF($L143="삭제","삭제",
IF($L143="지정 장비",
  IF($O143="DI",
    VLOOKUP($M143,[1]EquipTable!$1:$1048576,MATCH("표준 DI pr Min",[1]EquipTable!$1:$1,0),0)+INT($I143*(VLOOKUP($M143,[1]EquipTable!$1:$1048576,MATCH("표준 DI pr Max",[1]EquipTable!$1:$1,0),0)-VLOOKUP($M143,[1]EquipTable!$1:$1048576,MATCH("표준 DI pr Min",[1]EquipTable!$1:$1,0),0))),
    ROUNDDOWN(VLOOKUP($M143,[1]EquipTable!$1:$1048576,MATCH("표준 GO pr Min",[1]EquipTable!$1:$1,0),0)+INT($I143*(VLOOKUP($M143,[1]EquipTable!$1:$1048576,MATCH("표준 GO pr Max",[1]EquipTable!$1:$1,0),0)-VLOOKUP($M143,[1]EquipTable!$1:$1048576,MATCH("표준 GO pr Min",[1]EquipTable!$1:$1,0),0))),-2)),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
IF($L143="안 지정 캐릭터 영웅등급",
  IF(AND(OR($B143=7,$B143=8),$L143=OFFSET($L143,-1,0)),OFFSET(Q143,-1,0),
    VLOOKUP($L143,$AM:$AZ,MATCH($AW$1,$AM$1:$AZ$1,0),0)+INT($I143*(VLOOKUP($L143,$AM:$AZ,MATCH($AX$1,$AM$1:$AZ$1,0),0)-VLOOKUP($L143,$AM:$AZ,MATCH($AW$1,$AM$1:$AZ$1,0),0)))),
IF($L143="지정 캐릭터 PP",
  IF(AND(OR($B143=7,$B143=8),$L143=OFFSET($L143,-1,0)),OFFSET(Q143,-1,0),
    INT($N143*(VLOOKUP($L143,$AM:$AZ,MATCH($AX$1,$AM$1:$AZ$1,0),0)+$I143*(VLOOKUP($L143,$AM:$AZ,MATCH($AY$1,$AM$1:$AZ$1,0),0)-VLOOKUP($L143,$AM:$AZ,MATCH($AX$1,$AM$1:$AZ$1,0),0))))),
IF(OR($L143="안 지정 캐릭터 PP 일반등급",$L143="안 지정 캐릭터 PP 영웅등급"),
  IF(AND(OR($B143=7,$B143=8),$L143=OFFSET($L143,-1,0)),OFFSET(Q143,-1,0),
    $N143*VLOOKUP($L143,$AM:$AZ,MATCH($AW$1,$AM$1:$AZ$1,0),0)),
"그외없음")))))))</f>
        <v>14400</v>
      </c>
      <c r="R143" t="str">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
      </c>
      <c r="S143">
        <f t="shared" ca="1" si="44"/>
        <v>0</v>
      </c>
      <c r="T143" t="s">
        <v>93</v>
      </c>
      <c r="U143" t="s">
        <v>125</v>
      </c>
      <c r="V143">
        <v>1</v>
      </c>
      <c r="W143" t="s">
        <v>149</v>
      </c>
      <c r="Y143">
        <v>5</v>
      </c>
      <c r="Z143" t="str">
        <f t="shared" ca="1" si="40"/>
        <v>fe</v>
      </c>
      <c r="AA143" t="s">
        <v>93</v>
      </c>
      <c r="AB143" t="s">
        <v>125</v>
      </c>
      <c r="AC143">
        <v>1</v>
      </c>
      <c r="AD143" t="s">
        <v>149</v>
      </c>
      <c r="AF143">
        <v>5</v>
      </c>
      <c r="AG143" t="str">
        <f t="shared" si="41"/>
        <v/>
      </c>
      <c r="AH143" t="str">
        <f ca="1">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빛을 가둔 수정 지팡이</v>
      </c>
      <c r="AI143">
        <v>1</v>
      </c>
      <c r="AJ14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v>
      </c>
      <c r="AK143" t="str">
        <f t="shared" ca="1" si="42"/>
        <v>{"dy":21,"sl":1,"tp":"fe","vl":"Equip3201","cn":1,"pt":"DI","pr":5}</v>
      </c>
    </row>
    <row r="144" spans="1:37">
      <c r="A144">
        <v>21</v>
      </c>
      <c r="B144">
        <v>2</v>
      </c>
      <c r="C144">
        <f t="shared" si="35"/>
        <v>0</v>
      </c>
      <c r="D144">
        <f t="shared" ca="1" si="43"/>
        <v>7.7117467447592403E-2</v>
      </c>
      <c r="E144">
        <f t="shared" ca="1" si="43"/>
        <v>0.36331228388940484</v>
      </c>
      <c r="F144">
        <f t="shared" ca="1" si="36"/>
        <v>0.83886844196239252</v>
      </c>
      <c r="G144">
        <f t="shared" ca="1" si="34"/>
        <v>0.83838767329358044</v>
      </c>
      <c r="H144">
        <f t="shared" ca="1" si="34"/>
        <v>7.790543514588899E-2</v>
      </c>
      <c r="I144">
        <f t="shared" ca="1" si="34"/>
        <v>6.224112999118403E-2</v>
      </c>
      <c r="L144" t="str">
        <f t="shared" ca="1" si="37"/>
        <v>안 지정 캐릭터 PP 영웅등급</v>
      </c>
      <c r="M144">
        <f t="shared" ca="1" si="38"/>
        <v>36331</v>
      </c>
      <c r="N144">
        <f t="shared" ca="1" si="39"/>
        <v>18</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
IF($L144="안 지정 캐릭터 영웅등급",
  IF(AND(OR($B144=7,$B144=8),$L144=OFFSET($L144,-1,0)),OFFSET(P144,-1,0),
    VLOOKUP($L144,$AM:$AZ,MATCH($AY$1,$AM$1:$AZ$1,0),0)+INT($H144*(VLOOKUP($L144,$AM:$AZ,MATCH($AZ$1,$AM$1:$AZ$1,0),0)-VLOOKUP($L144,$AM:$AZ,MATCH($AY$1,$AM$1:$AZ$1,0),0)))),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
    ROUNDDOWN(VLOOKUP($M144,[1]EquipTable!$1:$1048576,MATCH("표준 GO pr Min",[1]EquipTable!$1:$1,0),0)+INT($I144*(VLOOKUP($M144,[1]EquipTable!$1:$1048576,MATCH("표준 GO pr Max",[1]EquipTable!$1:$1,0),0)-VLOOKUP($M144,[1]EquipTable!$1:$1048576,MATCH("표준 GO pr Min",[1]EquipTable!$1:$1,0),0))),-2)),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
IF($L144="안 지정 캐릭터 영웅등급",
  IF(AND(OR($B144=7,$B144=8),$L144=OFFSET($L144,-1,0)),OFFSET(Q144,-1,0),
    VLOOKUP($L144,$AM:$AZ,MATCH($AW$1,$AM$1:$AZ$1,0),0)+INT($I144*(VLOOKUP($L144,$AM:$AZ,MATCH($AX$1,$AM$1:$AZ$1,0),0)-VLOOKUP($L144,$AM:$AZ,MATCH($AW$1,$AM$1:$AZ$1,0),0)))),
IF($L144="지정 캐릭터 PP",
  IF(AND(OR($B144=7,$B144=8),$L144=OFFSET($L144,-1,0)),OFFSET(Q144,-1,0),
    INT($N144*(VLOOKUP($L144,$AM:$AZ,MATCH($AX$1,$AM$1:$AZ$1,0),0)+$I144*(VLOOKUP($L144,$AM:$AZ,MATCH($AY$1,$AM$1:$AZ$1,0),0)-VLOOKUP($L144,$AM:$AZ,MATCH($AX$1,$AM$1:$AZ$1,0),0))))),
IF(OR($L144="안 지정 캐릭터 PP 일반등급",$L144="안 지정 캐릭터 PP 영웅등급"),
  IF(AND(OR($B144=7,$B144=8),$L144=OFFSET($L144,-1,0)),OFFSET(Q144,-1,0),
    $N144*VLOOKUP($L144,$AM:$AZ,MATCH($AW$1,$AM$1:$AZ$1,0),0)),
"그외없음")))))))</f>
        <v>1800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102</v>
      </c>
      <c r="U144">
        <v>98778</v>
      </c>
      <c r="V144">
        <v>24</v>
      </c>
      <c r="W144" t="s">
        <v>145</v>
      </c>
      <c r="Y144">
        <v>2400</v>
      </c>
      <c r="Z144" t="str">
        <f t="shared" ca="1" si="40"/>
        <v>uph</v>
      </c>
      <c r="AA144" t="s">
        <v>102</v>
      </c>
      <c r="AB144">
        <v>98778</v>
      </c>
      <c r="AC144">
        <v>24</v>
      </c>
      <c r="AD144" t="s">
        <v>145</v>
      </c>
      <c r="AF144">
        <v>2400</v>
      </c>
      <c r="AG144" t="str">
        <f t="shared" si="41"/>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v>
      </c>
      <c r="AK144" t="str">
        <f t="shared" ca="1" si="42"/>
        <v>{"dy":21,"sl":2,"tp":"uph","vl":"98778","cn":24,"pt":"GO","pr":2400}</v>
      </c>
    </row>
    <row r="145" spans="1:37">
      <c r="A145">
        <v>21</v>
      </c>
      <c r="B145">
        <v>3</v>
      </c>
      <c r="C145">
        <f t="shared" si="35"/>
        <v>0</v>
      </c>
      <c r="D145">
        <f t="shared" ca="1" si="43"/>
        <v>0.45422483088209353</v>
      </c>
      <c r="E145">
        <f t="shared" ca="1" si="43"/>
        <v>0.68578997812484843</v>
      </c>
      <c r="F145">
        <f t="shared" ca="1" si="36"/>
        <v>0.87807808129944698</v>
      </c>
      <c r="G145">
        <f t="shared" ca="1" si="34"/>
        <v>0.62031626115783067</v>
      </c>
      <c r="H145">
        <f t="shared" ca="1" si="34"/>
        <v>0.81385160702892945</v>
      </c>
      <c r="I145">
        <f t="shared" ca="1" si="34"/>
        <v>0.21365600127288853</v>
      </c>
      <c r="L145" t="str">
        <f t="shared" ca="1" si="37"/>
        <v>안 지정 캐릭터 PP 영웅등급</v>
      </c>
      <c r="M145">
        <f t="shared" ca="1" si="38"/>
        <v>68578</v>
      </c>
      <c r="N145">
        <f t="shared" ca="1" si="39"/>
        <v>21</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
IF($L145="안 지정 캐릭터 영웅등급",
  IF(AND(OR($B145=7,$B145=8),$L145=OFFSET($L145,-1,0)),OFFSET(P145,-1,0),
    VLOOKUP($L145,$AM:$AZ,MATCH($AY$1,$AM$1:$AZ$1,0),0)+INT($H145*(VLOOKUP($L145,$AM:$AZ,MATCH($AZ$1,$AM$1:$AZ$1,0),0)-VLOOKUP($L145,$AM:$AZ,MATCH($AY$1,$AM$1:$AZ$1,0),0)))),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
    ROUNDDOWN(VLOOKUP($M145,[1]EquipTable!$1:$1048576,MATCH("표준 GO pr Min",[1]EquipTable!$1:$1,0),0)+INT($I145*(VLOOKUP($M145,[1]EquipTable!$1:$1048576,MATCH("표준 GO pr Max",[1]EquipTable!$1:$1,0),0)-VLOOKUP($M145,[1]EquipTable!$1:$1048576,MATCH("표준 GO pr Min",[1]EquipTable!$1:$1,0),0))),-2)),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
IF($L145="안 지정 캐릭터 영웅등급",
  IF(AND(OR($B145=7,$B145=8),$L145=OFFSET($L145,-1,0)),OFFSET(Q145,-1,0),
    VLOOKUP($L145,$AM:$AZ,MATCH($AW$1,$AM$1:$AZ$1,0),0)+INT($I145*(VLOOKUP($L145,$AM:$AZ,MATCH($AX$1,$AM$1:$AZ$1,0),0)-VLOOKUP($L145,$AM:$AZ,MATCH($AW$1,$AM$1:$AZ$1,0),0)))),
IF($L145="지정 캐릭터 PP",
  IF(AND(OR($B145=7,$B145=8),$L145=OFFSET($L145,-1,0)),OFFSET(Q145,-1,0),
    INT($N145*(VLOOKUP($L145,$AM:$AZ,MATCH($AX$1,$AM$1:$AZ$1,0),0)+$I145*(VLOOKUP($L145,$AM:$AZ,MATCH($AY$1,$AM$1:$AZ$1,0),0)-VLOOKUP($L145,$AM:$AZ,MATCH($AX$1,$AM$1:$AZ$1,0),0))))),
IF(OR($L145="안 지정 캐릭터 PP 일반등급",$L145="안 지정 캐릭터 PP 영웅등급"),
  IF(AND(OR($B145=7,$B145=8),$L145=OFFSET($L145,-1,0)),OFFSET(Q145,-1,0),
    $N145*VLOOKUP($L145,$AM:$AZ,MATCH($AW$1,$AM$1:$AZ$1,0),0)),
"그외없음")))))))</f>
        <v>2100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103</v>
      </c>
      <c r="U145">
        <v>12247</v>
      </c>
      <c r="V145">
        <v>16</v>
      </c>
      <c r="W145" t="s">
        <v>145</v>
      </c>
      <c r="Y145">
        <v>1600</v>
      </c>
      <c r="Z145" t="str">
        <f t="shared" ca="1" si="40"/>
        <v>upn</v>
      </c>
      <c r="AA145" t="s">
        <v>103</v>
      </c>
      <c r="AB145">
        <v>12247</v>
      </c>
      <c r="AC145">
        <v>16</v>
      </c>
      <c r="AD145" t="s">
        <v>145</v>
      </c>
      <c r="AF145">
        <v>1600</v>
      </c>
      <c r="AG145" t="str">
        <f t="shared" si="41"/>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v>
      </c>
      <c r="AK145" t="str">
        <f t="shared" ca="1" si="42"/>
        <v>{"dy":21,"sl":3,"tp":"upn","vl":"12247","cn":16,"pt":"GO","pr":1600}</v>
      </c>
    </row>
    <row r="146" spans="1:37">
      <c r="A146">
        <v>21</v>
      </c>
      <c r="B146">
        <v>4</v>
      </c>
      <c r="C146">
        <f t="shared" si="35"/>
        <v>0</v>
      </c>
      <c r="D146">
        <f t="shared" ca="1" si="43"/>
        <v>0.49820177533651355</v>
      </c>
      <c r="E146">
        <f t="shared" ca="1" si="43"/>
        <v>0.8072060777433917</v>
      </c>
      <c r="F146">
        <f t="shared" ca="1" si="36"/>
        <v>7.7582386098338785E-2</v>
      </c>
      <c r="G146">
        <f t="shared" ca="1" si="34"/>
        <v>5.316935346050522E-2</v>
      </c>
      <c r="H146">
        <f t="shared" ca="1" si="34"/>
        <v>3.6147182254485655E-3</v>
      </c>
      <c r="I146">
        <f t="shared" ca="1" si="34"/>
        <v>2.3018551515886276E-2</v>
      </c>
      <c r="L146" t="str">
        <f t="shared" ca="1" si="37"/>
        <v>안 지정 캐릭터 PP 일반등급</v>
      </c>
      <c r="M146">
        <f t="shared" ca="1" si="38"/>
        <v>80720</v>
      </c>
      <c r="N146">
        <f t="shared" ca="1" si="39"/>
        <v>23</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
IF($L146="안 지정 캐릭터 영웅등급",
  IF(AND(OR($B146=7,$B146=8),$L146=OFFSET($L146,-1,0)),OFFSET(P146,-1,0),
    VLOOKUP($L146,$AM:$AZ,MATCH($AY$1,$AM$1:$AZ$1,0),0)+INT($H146*(VLOOKUP($L146,$AM:$AZ,MATCH($AZ$1,$AM$1:$AZ$1,0),0)-VLOOKUP($L146,$AM:$AZ,MATCH($AY$1,$AM$1:$AZ$1,0),0)))),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
    ROUNDDOWN(VLOOKUP($M146,[1]EquipTable!$1:$1048576,MATCH("표준 GO pr Min",[1]EquipTable!$1:$1,0),0)+INT($I146*(VLOOKUP($M146,[1]EquipTable!$1:$1048576,MATCH("표준 GO pr Max",[1]EquipTable!$1:$1,0),0)-VLOOKUP($M146,[1]EquipTable!$1:$1048576,MATCH("표준 GO pr Min",[1]EquipTable!$1:$1,0),0))),-2)),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
IF($L146="안 지정 캐릭터 영웅등급",
  IF(AND(OR($B146=7,$B146=8),$L146=OFFSET($L146,-1,0)),OFFSET(Q146,-1,0),
    VLOOKUP($L146,$AM:$AZ,MATCH($AW$1,$AM$1:$AZ$1,0),0)+INT($I146*(VLOOKUP($L146,$AM:$AZ,MATCH($AX$1,$AM$1:$AZ$1,0),0)-VLOOKUP($L146,$AM:$AZ,MATCH($AW$1,$AM$1:$AZ$1,0),0)))),
IF($L146="지정 캐릭터 PP",
  IF(AND(OR($B146=7,$B146=8),$L146=OFFSET($L146,-1,0)),OFFSET(Q146,-1,0),
    INT($N146*(VLOOKUP($L146,$AM:$AZ,MATCH($AX$1,$AM$1:$AZ$1,0),0)+$I146*(VLOOKUP($L146,$AM:$AZ,MATCH($AY$1,$AM$1:$AZ$1,0),0)-VLOOKUP($L146,$AM:$AZ,MATCH($AX$1,$AM$1:$AZ$1,0),0))))),
IF(OR($L146="안 지정 캐릭터 PP 일반등급",$L146="안 지정 캐릭터 PP 영웅등급"),
  IF(AND(OR($B146=7,$B146=8),$L146=OFFSET($L146,-1,0)),OFFSET(Q146,-1,0),
    $N146*VLOOKUP($L146,$AM:$AZ,MATCH($AW$1,$AM$1:$AZ$1,0),0)),
"그외없음")))))))</f>
        <v>2300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103</v>
      </c>
      <c r="U146">
        <v>31324</v>
      </c>
      <c r="V146">
        <v>18</v>
      </c>
      <c r="W146" t="s">
        <v>145</v>
      </c>
      <c r="Y146">
        <v>1800</v>
      </c>
      <c r="Z146" t="str">
        <f t="shared" ca="1" si="40"/>
        <v>upn</v>
      </c>
      <c r="AA146" t="s">
        <v>103</v>
      </c>
      <c r="AB146">
        <v>31324</v>
      </c>
      <c r="AC146">
        <v>18</v>
      </c>
      <c r="AD146" t="s">
        <v>145</v>
      </c>
      <c r="AF146">
        <v>1800</v>
      </c>
      <c r="AG146" t="str">
        <f t="shared" si="41"/>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v>
      </c>
      <c r="AK146" t="str">
        <f t="shared" ca="1" si="42"/>
        <v>{"dy":21,"sl":4,"tp":"upn","vl":"31324","cn":18,"pt":"GO","pr":1800}</v>
      </c>
    </row>
    <row r="147" spans="1:37">
      <c r="A147">
        <v>21</v>
      </c>
      <c r="B147">
        <v>5</v>
      </c>
      <c r="C147">
        <f t="shared" si="35"/>
        <v>0</v>
      </c>
      <c r="D147">
        <f t="shared" ca="1" si="43"/>
        <v>0.24326567675966171</v>
      </c>
      <c r="E147">
        <f t="shared" ca="1" si="43"/>
        <v>0.91834246327270341</v>
      </c>
      <c r="F147">
        <f t="shared" ca="1" si="36"/>
        <v>0.1249257239799344</v>
      </c>
      <c r="G147">
        <f t="shared" ca="1" si="34"/>
        <v>0.77673774574919008</v>
      </c>
      <c r="H147">
        <f t="shared" ca="1" si="34"/>
        <v>0.40056135616121891</v>
      </c>
      <c r="I147">
        <f t="shared" ca="1" si="34"/>
        <v>0.37168193813703054</v>
      </c>
      <c r="L147" t="str">
        <f t="shared" ca="1" si="37"/>
        <v>삭제</v>
      </c>
      <c r="M147" t="str">
        <f t="shared" ca="1" si="38"/>
        <v>삭제</v>
      </c>
      <c r="N147" t="str">
        <f t="shared" ca="1" si="39"/>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
IF($L147="안 지정 캐릭터 영웅등급",
  IF(AND(OR($B147=7,$B147=8),$L147=OFFSET($L147,-1,0)),OFFSET(P147,-1,0),
    VLOOKUP($L147,$AM:$AZ,MATCH($AY$1,$AM$1:$AZ$1,0),0)+INT($H147*(VLOOKUP($L147,$AM:$AZ,MATCH($AZ$1,$AM$1:$AZ$1,0),0)-VLOOKUP($L147,$AM:$AZ,MATCH($AY$1,$AM$1:$AZ$1,0),0)))),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
    ROUNDDOWN(VLOOKUP($M147,[1]EquipTable!$1:$1048576,MATCH("표준 GO pr Min",[1]EquipTable!$1:$1,0),0)+INT($I147*(VLOOKUP($M147,[1]EquipTable!$1:$1048576,MATCH("표준 GO pr Max",[1]EquipTable!$1:$1,0),0)-VLOOKUP($M147,[1]EquipTable!$1:$1048576,MATCH("표준 GO pr Min",[1]EquipTable!$1:$1,0),0))),-2)),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
IF($L147="안 지정 캐릭터 영웅등급",
  IF(AND(OR($B147=7,$B147=8),$L147=OFFSET($L147,-1,0)),OFFSET(Q147,-1,0),
    VLOOKUP($L147,$AM:$AZ,MATCH($AW$1,$AM$1:$AZ$1,0),0)+INT($I147*(VLOOKUP($L147,$AM:$AZ,MATCH($AX$1,$AM$1:$AZ$1,0),0)-VLOOKUP($L147,$AM:$AZ,MATCH($AW$1,$AM$1:$AZ$1,0),0)))),
IF($L147="지정 캐릭터 PP",
  IF(AND(OR($B147=7,$B147=8),$L147=OFFSET($L147,-1,0)),OFFSET(Q147,-1,0),
    INT($N147*(VLOOKUP($L147,$AM:$AZ,MATCH($AX$1,$AM$1:$AZ$1,0),0)+$I147*(VLOOKUP($L147,$AM:$AZ,MATCH($AY$1,$AM$1:$AZ$1,0),0)-VLOOKUP($L147,$AM:$AZ,MATCH($AX$1,$AM$1:$AZ$1,0),0))))),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40"/>
        <v/>
      </c>
      <c r="AG147" t="str">
        <f t="shared" si="41"/>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v>
      </c>
      <c r="AK147" t="str">
        <f t="shared" ca="1" si="42"/>
        <v>{"dy":21,"sl":5}</v>
      </c>
    </row>
    <row r="148" spans="1:37">
      <c r="A148">
        <v>21</v>
      </c>
      <c r="B148">
        <v>6</v>
      </c>
      <c r="C148">
        <f t="shared" si="35"/>
        <v>0</v>
      </c>
      <c r="D148">
        <f t="shared" ca="1" si="43"/>
        <v>0.36123710182374058</v>
      </c>
      <c r="E148">
        <f t="shared" ca="1" si="43"/>
        <v>6.2345122289132471E-3</v>
      </c>
      <c r="F148">
        <f t="shared" ca="1" si="36"/>
        <v>0.97218716589820309</v>
      </c>
      <c r="G148">
        <f t="shared" ca="1" si="34"/>
        <v>0.1203010819995679</v>
      </c>
      <c r="H148">
        <f t="shared" ca="1" si="34"/>
        <v>0.38862407063031168</v>
      </c>
      <c r="I148">
        <f t="shared" ca="1" si="34"/>
        <v>0.46284209578284707</v>
      </c>
      <c r="L148" t="str">
        <f t="shared" ca="1" si="37"/>
        <v>삭제</v>
      </c>
      <c r="M148" t="str">
        <f t="shared" ca="1" si="38"/>
        <v>삭제</v>
      </c>
      <c r="N148" t="str">
        <f t="shared" ca="1" si="39"/>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
IF($L148="안 지정 캐릭터 영웅등급",
  IF(AND(OR($B148=7,$B148=8),$L148=OFFSET($L148,-1,0)),OFFSET(P148,-1,0),
    VLOOKUP($L148,$AM:$AZ,MATCH($AY$1,$AM$1:$AZ$1,0),0)+INT($H148*(VLOOKUP($L148,$AM:$AZ,MATCH($AZ$1,$AM$1:$AZ$1,0),0)-VLOOKUP($L148,$AM:$AZ,MATCH($AY$1,$AM$1:$AZ$1,0),0)))),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
    ROUNDDOWN(VLOOKUP($M148,[1]EquipTable!$1:$1048576,MATCH("표준 GO pr Min",[1]EquipTable!$1:$1,0),0)+INT($I148*(VLOOKUP($M148,[1]EquipTable!$1:$1048576,MATCH("표준 GO pr Max",[1]EquipTable!$1:$1,0),0)-VLOOKUP($M148,[1]EquipTable!$1:$1048576,MATCH("표준 GO pr Min",[1]EquipTable!$1:$1,0),0))),-2)),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
IF($L148="안 지정 캐릭터 영웅등급",
  IF(AND(OR($B148=7,$B148=8),$L148=OFFSET($L148,-1,0)),OFFSET(Q148,-1,0),
    VLOOKUP($L148,$AM:$AZ,MATCH($AW$1,$AM$1:$AZ$1,0),0)+INT($I148*(VLOOKUP($L148,$AM:$AZ,MATCH($AX$1,$AM$1:$AZ$1,0),0)-VLOOKUP($L148,$AM:$AZ,MATCH($AW$1,$AM$1:$AZ$1,0),0)))),
IF($L148="지정 캐릭터 PP",
  IF(AND(OR($B148=7,$B148=8),$L148=OFFSET($L148,-1,0)),OFFSET(Q148,-1,0),
    INT($N148*(VLOOKUP($L148,$AM:$AZ,MATCH($AX$1,$AM$1:$AZ$1,0),0)+$I148*(VLOOKUP($L148,$AM:$AZ,MATCH($AY$1,$AM$1:$AZ$1,0),0)-VLOOKUP($L148,$AM:$AZ,MATCH($AX$1,$AM$1:$AZ$1,0),0))))),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40"/>
        <v/>
      </c>
      <c r="AG148" t="str">
        <f t="shared" si="41"/>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v>
      </c>
      <c r="AK148" t="str">
        <f t="shared" ca="1" si="42"/>
        <v>{"dy":21,"sl":6}</v>
      </c>
    </row>
    <row r="149" spans="1:37">
      <c r="A149">
        <v>22</v>
      </c>
      <c r="B149">
        <v>0</v>
      </c>
      <c r="C149">
        <f t="shared" si="35"/>
        <v>0</v>
      </c>
      <c r="D149">
        <f t="shared" ca="1" si="43"/>
        <v>0.97577618281164447</v>
      </c>
      <c r="E149">
        <f t="shared" ca="1" si="43"/>
        <v>0.37300074709255582</v>
      </c>
      <c r="F149">
        <f t="shared" ca="1" si="36"/>
        <v>0.52032164949636683</v>
      </c>
      <c r="G149">
        <f t="shared" ca="1" si="34"/>
        <v>0.7160505207115897</v>
      </c>
      <c r="H149">
        <f t="shared" ca="1" si="34"/>
        <v>0.51021482294816634</v>
      </c>
      <c r="I149">
        <f t="shared" ca="1" si="34"/>
        <v>0.84124038329370487</v>
      </c>
      <c r="L149" t="str">
        <f t="shared" ca="1" si="37"/>
        <v>캐릭터 상자 영웅등급</v>
      </c>
      <c r="M149" t="str">
        <f t="shared" ca="1" si="38"/>
        <v>삭제</v>
      </c>
      <c r="N149">
        <f t="shared" ca="1" si="39"/>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DI</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
IF($L149="안 지정 캐릭터 영웅등급",
  IF(AND(OR($B149=7,$B149=8),$L149=OFFSET($L149,-1,0)),OFFSET(P149,-1,0),
    VLOOKUP($L149,$AM:$AZ,MATCH($AY$1,$AM$1:$AZ$1,0),0)+INT($H149*(VLOOKUP($L149,$AM:$AZ,MATCH($AZ$1,$AM$1:$AZ$1,0),0)-VLOOKUP($L149,$AM:$AZ,MATCH($AY$1,$AM$1:$AZ$1,0),0)))),
IF($L149="지정 캐릭터 PP",
  IF(AND(OR($B149=7,$B149=8),$L149=OFFSET($L149,-1,0)),OFFSET(P149,-1,0),
    INT($N149*VLOOKUP($L149,$AM:$AZ,MATCH($AW$1,$AM$1:$AZ$1,0),0))),
"그외없음")))))))</f>
        <v>삭제</v>
      </c>
      <c r="Q149">
        <f ca="1">IF($L149="삭제","삭제",
IF($L149="지정 장비",
  IF($O149="DI",
    VLOOKUP($M149,[1]EquipTable!$1:$1048576,MATCH("표준 DI pr Min",[1]EquipTable!$1:$1,0),0)+INT($I149*(VLOOKUP($M149,[1]EquipTable!$1:$1048576,MATCH("표준 DI pr Max",[1]EquipTable!$1:$1,0),0)-VLOOKUP($M149,[1]EquipTable!$1:$1048576,MATCH("표준 DI pr Min",[1]EquipTable!$1:$1,0),0))),
    ROUNDDOWN(VLOOKUP($M149,[1]EquipTable!$1:$1048576,MATCH("표준 GO pr Min",[1]EquipTable!$1:$1,0),0)+INT($I149*(VLOOKUP($M149,[1]EquipTable!$1:$1048576,MATCH("표준 GO pr Max",[1]EquipTable!$1:$1,0),0)-VLOOKUP($M149,[1]EquipTable!$1:$1048576,MATCH("표준 GO pr Min",[1]EquipTable!$1:$1,0),0))),-2)),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
IF($L149="안 지정 캐릭터 영웅등급",
  IF(AND(OR($B149=7,$B149=8),$L149=OFFSET($L149,-1,0)),OFFSET(Q149,-1,0),
    VLOOKUP($L149,$AM:$AZ,MATCH($AW$1,$AM$1:$AZ$1,0),0)+INT($I149*(VLOOKUP($L149,$AM:$AZ,MATCH($AX$1,$AM$1:$AZ$1,0),0)-VLOOKUP($L149,$AM:$AZ,MATCH($AW$1,$AM$1:$AZ$1,0),0)))),
IF($L149="지정 캐릭터 PP",
  IF(AND(OR($B149=7,$B149=8),$L149=OFFSET($L149,-1,0)),OFFSET(Q149,-1,0),
    INT($N149*(VLOOKUP($L149,$AM:$AZ,MATCH($AX$1,$AM$1:$AZ$1,0),0)+$I149*(VLOOKUP($L149,$AM:$AZ,MATCH($AY$1,$AM$1:$AZ$1,0),0)-VLOOKUP($L149,$AM:$AZ,MATCH($AX$1,$AM$1:$AZ$1,0),0))))),
IF(OR($L149="안 지정 캐릭터 PP 일반등급",$L149="안 지정 캐릭터 PP 영웅등급"),
  IF(AND(OR($B149=7,$B149=8),$L149=OFFSET($L149,-1,0)),OFFSET(Q149,-1,0),
    $N149*VLOOKUP($L149,$AM:$AZ,MATCH($AW$1,$AM$1:$AZ$1,0),0)),
"그외없음")))))))</f>
        <v>50</v>
      </c>
      <c r="R149" t="str">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
      </c>
      <c r="S149">
        <f t="shared" ca="1" si="44"/>
        <v>0</v>
      </c>
      <c r="T149" t="s">
        <v>94</v>
      </c>
      <c r="V149">
        <v>1</v>
      </c>
      <c r="W149" t="s">
        <v>149</v>
      </c>
      <c r="Y149">
        <v>30</v>
      </c>
      <c r="Z149" t="str">
        <f t="shared" ca="1" si="40"/>
        <v>bn</v>
      </c>
      <c r="AA149" t="s">
        <v>94</v>
      </c>
      <c r="AC149">
        <v>1</v>
      </c>
      <c r="AD149" t="s">
        <v>149</v>
      </c>
      <c r="AF149">
        <v>30</v>
      </c>
      <c r="AG149" t="str">
        <f t="shared" si="41"/>
        <v/>
      </c>
      <c r="AH149" t="str">
        <f>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
      </c>
      <c r="AI149">
        <v>1</v>
      </c>
      <c r="AJ14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v>
      </c>
      <c r="AK149" t="str">
        <f t="shared" ca="1" si="42"/>
        <v>{"dy":22,"sl":0,"tp":"bn","cn":1,"pt":"DI","pr":30}</v>
      </c>
    </row>
    <row r="150" spans="1:37">
      <c r="A150">
        <v>22</v>
      </c>
      <c r="B150">
        <v>1</v>
      </c>
      <c r="C150">
        <f t="shared" si="35"/>
        <v>0</v>
      </c>
      <c r="D150">
        <f t="shared" ca="1" si="43"/>
        <v>0.5049631737629845</v>
      </c>
      <c r="E150">
        <f t="shared" ca="1" si="43"/>
        <v>0.20481371918856539</v>
      </c>
      <c r="F150">
        <f t="shared" ca="1" si="36"/>
        <v>8.0505596148747971E-2</v>
      </c>
      <c r="G150">
        <f t="shared" ca="1" si="34"/>
        <v>4.5692267943613585E-2</v>
      </c>
      <c r="H150">
        <f t="shared" ca="1" si="34"/>
        <v>0.43805922515528195</v>
      </c>
      <c r="I150">
        <f t="shared" ca="1" si="34"/>
        <v>0.26512630877552945</v>
      </c>
      <c r="L150" t="str">
        <f t="shared" ca="1" si="37"/>
        <v>지정 장비</v>
      </c>
      <c r="M150" t="str">
        <f t="shared" ca="1" si="38"/>
        <v>Equip1301</v>
      </c>
      <c r="N150">
        <f t="shared" ca="1" si="39"/>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DI</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
IF($L150="안 지정 캐릭터 영웅등급",
  IF(AND(OR($B150=7,$B150=8),$L150=OFFSET($L150,-1,0)),OFFSET(P150,-1,0),
    VLOOKUP($L150,$AM:$AZ,MATCH($AY$1,$AM$1:$AZ$1,0),0)+INT($H150*(VLOOKUP($L150,$AM:$AZ,MATCH($AZ$1,$AM$1:$AZ$1,0),0)-VLOOKUP($L150,$AM:$AZ,MATCH($AY$1,$AM$1:$AZ$1,0),0)))),
IF($L150="지정 캐릭터 PP",
  IF(AND(OR($B150=7,$B150=8),$L150=OFFSET($L150,-1,0)),OFFSET(P150,-1,0),
    INT($N150*VLOOKUP($L150,$AM:$AZ,MATCH($AW$1,$AM$1:$AZ$1,0),0))),
"그외없음")))))))</f>
        <v>삭제</v>
      </c>
      <c r="Q150">
        <f ca="1">IF($L150="삭제","삭제",
IF($L150="지정 장비",
  IF($O150="DI",
    VLOOKUP($M150,[1]EquipTable!$1:$1048576,MATCH("표준 DI pr Min",[1]EquipTable!$1:$1,0),0)+INT($I150*(VLOOKUP($M150,[1]EquipTable!$1:$1048576,MATCH("표준 DI pr Max",[1]EquipTable!$1:$1,0),0)-VLOOKUP($M150,[1]EquipTable!$1:$1048576,MATCH("표준 DI pr Min",[1]EquipTable!$1:$1,0),0))),
    ROUNDDOWN(VLOOKUP($M150,[1]EquipTable!$1:$1048576,MATCH("표준 GO pr Min",[1]EquipTable!$1:$1,0),0)+INT($I150*(VLOOKUP($M150,[1]EquipTable!$1:$1048576,MATCH("표준 GO pr Max",[1]EquipTable!$1:$1,0),0)-VLOOKUP($M150,[1]EquipTable!$1:$1048576,MATCH("표준 GO pr Min",[1]EquipTable!$1:$1,0),0))),-2)),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
IF($L150="안 지정 캐릭터 영웅등급",
  IF(AND(OR($B150=7,$B150=8),$L150=OFFSET($L150,-1,0)),OFFSET(Q150,-1,0),
    VLOOKUP($L150,$AM:$AZ,MATCH($AW$1,$AM$1:$AZ$1,0),0)+INT($I150*(VLOOKUP($L150,$AM:$AZ,MATCH($AX$1,$AM$1:$AZ$1,0),0)-VLOOKUP($L150,$AM:$AZ,MATCH($AW$1,$AM$1:$AZ$1,0),0)))),
IF($L150="지정 캐릭터 PP",
  IF(AND(OR($B150=7,$B150=8),$L150=OFFSET($L150,-1,0)),OFFSET(Q150,-1,0),
    INT($N150*(VLOOKUP($L150,$AM:$AZ,MATCH($AX$1,$AM$1:$AZ$1,0),0)+$I150*(VLOOKUP($L150,$AM:$AZ,MATCH($AY$1,$AM$1:$AZ$1,0),0)-VLOOKUP($L150,$AM:$AZ,MATCH($AX$1,$AM$1:$AZ$1,0),0))))),
IF(OR($L150="안 지정 캐릭터 PP 일반등급",$L150="안 지정 캐릭터 PP 영웅등급"),
  IF(AND(OR($B150=7,$B150=8),$L150=OFFSET($L150,-1,0)),OFFSET(Q150,-1,0),
    $N150*VLOOKUP($L150,$AM:$AZ,MATCH($AW$1,$AM$1:$AZ$1,0),0)),
"그외없음")))))))</f>
        <v>15</v>
      </c>
      <c r="R150" t="str">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
      </c>
      <c r="S150">
        <f t="shared" ca="1" si="44"/>
        <v>0</v>
      </c>
      <c r="T150" t="s">
        <v>93</v>
      </c>
      <c r="U150" t="s">
        <v>211</v>
      </c>
      <c r="V150">
        <v>1</v>
      </c>
      <c r="W150" t="s">
        <v>145</v>
      </c>
      <c r="Y150">
        <v>14100</v>
      </c>
      <c r="Z150" t="str">
        <f t="shared" ca="1" si="40"/>
        <v>fe</v>
      </c>
      <c r="AA150" t="s">
        <v>93</v>
      </c>
      <c r="AB150" t="s">
        <v>211</v>
      </c>
      <c r="AC150">
        <v>1</v>
      </c>
      <c r="AD150" t="s">
        <v>145</v>
      </c>
      <c r="AF150">
        <v>14100</v>
      </c>
      <c r="AG150" t="str">
        <f t="shared" si="41"/>
        <v/>
      </c>
      <c r="AH150" t="str">
        <f ca="1">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버블 블래스터</v>
      </c>
      <c r="AI150">
        <v>1</v>
      </c>
      <c r="AJ15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v>
      </c>
      <c r="AK150" t="str">
        <f t="shared" ca="1" si="42"/>
        <v>{"dy":22,"sl":1,"tp":"fe","vl":"Equip6102","cn":1,"pt":"GO","pr":14100}</v>
      </c>
    </row>
    <row r="151" spans="1:37">
      <c r="A151">
        <v>22</v>
      </c>
      <c r="B151">
        <v>2</v>
      </c>
      <c r="C151">
        <f t="shared" si="35"/>
        <v>0</v>
      </c>
      <c r="D151">
        <f t="shared" ca="1" si="43"/>
        <v>0.80359193493056313</v>
      </c>
      <c r="E151">
        <f t="shared" ca="1" si="43"/>
        <v>0.19255271349715064</v>
      </c>
      <c r="F151">
        <f t="shared" ca="1" si="36"/>
        <v>0.8583655034369424</v>
      </c>
      <c r="G151">
        <f t="shared" ca="1" si="34"/>
        <v>0.75127131833042871</v>
      </c>
      <c r="H151">
        <f t="shared" ca="1" si="34"/>
        <v>0.18128774608262532</v>
      </c>
      <c r="I151">
        <f t="shared" ca="1" si="34"/>
        <v>0.5538720523084748</v>
      </c>
      <c r="L151" t="str">
        <f t="shared" ca="1" si="37"/>
        <v>안 지정 캐릭터 PP 영웅등급</v>
      </c>
      <c r="M151">
        <f t="shared" ca="1" si="38"/>
        <v>19255</v>
      </c>
      <c r="N151">
        <f t="shared" ca="1" si="39"/>
        <v>16</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
IF($L151="안 지정 캐릭터 영웅등급",
  IF(AND(OR($B151=7,$B151=8),$L151=OFFSET($L151,-1,0)),OFFSET(P151,-1,0),
    VLOOKUP($L151,$AM:$AZ,MATCH($AY$1,$AM$1:$AZ$1,0),0)+INT($H151*(VLOOKUP($L151,$AM:$AZ,MATCH($AZ$1,$AM$1:$AZ$1,0),0)-VLOOKUP($L151,$AM:$AZ,MATCH($AY$1,$AM$1:$AZ$1,0),0)))),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
    ROUNDDOWN(VLOOKUP($M151,[1]EquipTable!$1:$1048576,MATCH("표준 GO pr Min",[1]EquipTable!$1:$1,0),0)+INT($I151*(VLOOKUP($M151,[1]EquipTable!$1:$1048576,MATCH("표준 GO pr Max",[1]EquipTable!$1:$1,0),0)-VLOOKUP($M151,[1]EquipTable!$1:$1048576,MATCH("표준 GO pr Min",[1]EquipTable!$1:$1,0),0))),-2)),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
IF($L151="안 지정 캐릭터 영웅등급",
  IF(AND(OR($B151=7,$B151=8),$L151=OFFSET($L151,-1,0)),OFFSET(Q151,-1,0),
    VLOOKUP($L151,$AM:$AZ,MATCH($AW$1,$AM$1:$AZ$1,0),0)+INT($I151*(VLOOKUP($L151,$AM:$AZ,MATCH($AX$1,$AM$1:$AZ$1,0),0)-VLOOKUP($L151,$AM:$AZ,MATCH($AW$1,$AM$1:$AZ$1,0),0)))),
IF($L151="지정 캐릭터 PP",
  IF(AND(OR($B151=7,$B151=8),$L151=OFFSET($L151,-1,0)),OFFSET(Q151,-1,0),
    INT($N151*(VLOOKUP($L151,$AM:$AZ,MATCH($AX$1,$AM$1:$AZ$1,0),0)+$I151*(VLOOKUP($L151,$AM:$AZ,MATCH($AY$1,$AM$1:$AZ$1,0),0)-VLOOKUP($L151,$AM:$AZ,MATCH($AX$1,$AM$1:$AZ$1,0),0))))),
IF(OR($L151="안 지정 캐릭터 PP 일반등급",$L151="안 지정 캐릭터 PP 영웅등급"),
  IF(AND(OR($B151=7,$B151=8),$L151=OFFSET($L151,-1,0)),OFFSET(Q151,-1,0),
    $N151*VLOOKUP($L151,$AM:$AZ,MATCH($AW$1,$AM$1:$AZ$1,0),0)),
"그외없음")))))))</f>
        <v>1600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102</v>
      </c>
      <c r="U151">
        <v>30302</v>
      </c>
      <c r="V151">
        <v>18</v>
      </c>
      <c r="W151" t="s">
        <v>145</v>
      </c>
      <c r="Y151">
        <v>1800</v>
      </c>
      <c r="Z151" t="str">
        <f t="shared" ca="1" si="40"/>
        <v>uph</v>
      </c>
      <c r="AA151" t="s">
        <v>102</v>
      </c>
      <c r="AB151">
        <v>30302</v>
      </c>
      <c r="AC151">
        <v>18</v>
      </c>
      <c r="AD151" t="s">
        <v>145</v>
      </c>
      <c r="AF151">
        <v>1800</v>
      </c>
      <c r="AG151" t="str">
        <f t="shared" si="41"/>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v>
      </c>
      <c r="AK151" t="str">
        <f t="shared" ca="1" si="42"/>
        <v>{"dy":22,"sl":2,"tp":"uph","vl":"30302","cn":18,"pt":"GO","pr":1800}</v>
      </c>
    </row>
    <row r="152" spans="1:37">
      <c r="A152">
        <v>22</v>
      </c>
      <c r="B152">
        <v>3</v>
      </c>
      <c r="C152">
        <f t="shared" si="35"/>
        <v>0</v>
      </c>
      <c r="D152">
        <f t="shared" ca="1" si="43"/>
        <v>0.73398770080149534</v>
      </c>
      <c r="E152">
        <f t="shared" ca="1" si="43"/>
        <v>0.36082024759381437</v>
      </c>
      <c r="F152">
        <f t="shared" ca="1" si="36"/>
        <v>0.3954519445495539</v>
      </c>
      <c r="G152">
        <f t="shared" ca="1" si="34"/>
        <v>9.741642513780846E-4</v>
      </c>
      <c r="H152">
        <f t="shared" ca="1" si="34"/>
        <v>0.95585630078579131</v>
      </c>
      <c r="I152">
        <f t="shared" ca="1" si="34"/>
        <v>0.60244246807877588</v>
      </c>
      <c r="L152" t="str">
        <f t="shared" ca="1" si="37"/>
        <v>안 지정 캐릭터 PP 영웅등급</v>
      </c>
      <c r="M152">
        <f t="shared" ca="1" si="38"/>
        <v>36082</v>
      </c>
      <c r="N152">
        <f t="shared" ca="1" si="39"/>
        <v>18</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
IF($L152="안 지정 캐릭터 영웅등급",
  IF(AND(OR($B152=7,$B152=8),$L152=OFFSET($L152,-1,0)),OFFSET(P152,-1,0),
    VLOOKUP($L152,$AM:$AZ,MATCH($AY$1,$AM$1:$AZ$1,0),0)+INT($H152*(VLOOKUP($L152,$AM:$AZ,MATCH($AZ$1,$AM$1:$AZ$1,0),0)-VLOOKUP($L152,$AM:$AZ,MATCH($AY$1,$AM$1:$AZ$1,0),0)))),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
    ROUNDDOWN(VLOOKUP($M152,[1]EquipTable!$1:$1048576,MATCH("표준 GO pr Min",[1]EquipTable!$1:$1,0),0)+INT($I152*(VLOOKUP($M152,[1]EquipTable!$1:$1048576,MATCH("표준 GO pr Max",[1]EquipTable!$1:$1,0),0)-VLOOKUP($M152,[1]EquipTable!$1:$1048576,MATCH("표준 GO pr Min",[1]EquipTable!$1:$1,0),0))),-2)),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
IF($L152="안 지정 캐릭터 영웅등급",
  IF(AND(OR($B152=7,$B152=8),$L152=OFFSET($L152,-1,0)),OFFSET(Q152,-1,0),
    VLOOKUP($L152,$AM:$AZ,MATCH($AW$1,$AM$1:$AZ$1,0),0)+INT($I152*(VLOOKUP($L152,$AM:$AZ,MATCH($AX$1,$AM$1:$AZ$1,0),0)-VLOOKUP($L152,$AM:$AZ,MATCH($AW$1,$AM$1:$AZ$1,0),0)))),
IF($L152="지정 캐릭터 PP",
  IF(AND(OR($B152=7,$B152=8),$L152=OFFSET($L152,-1,0)),OFFSET(Q152,-1,0),
    INT($N152*(VLOOKUP($L152,$AM:$AZ,MATCH($AX$1,$AM$1:$AZ$1,0),0)+$I152*(VLOOKUP($L152,$AM:$AZ,MATCH($AY$1,$AM$1:$AZ$1,0),0)-VLOOKUP($L152,$AM:$AZ,MATCH($AX$1,$AM$1:$AZ$1,0),0))))),
IF(OR($L152="안 지정 캐릭터 PP 일반등급",$L152="안 지정 캐릭터 PP 영웅등급"),
  IF(AND(OR($B152=7,$B152=8),$L152=OFFSET($L152,-1,0)),OFFSET(Q152,-1,0),
    $N152*VLOOKUP($L152,$AM:$AZ,MATCH($AW$1,$AM$1:$AZ$1,0),0)),
"그외없음")))))))</f>
        <v>1800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102</v>
      </c>
      <c r="U152">
        <v>5685</v>
      </c>
      <c r="V152">
        <v>15</v>
      </c>
      <c r="W152" t="s">
        <v>145</v>
      </c>
      <c r="Y152">
        <v>1500</v>
      </c>
      <c r="Z152" t="str">
        <f t="shared" ca="1" si="40"/>
        <v>uph</v>
      </c>
      <c r="AA152" t="s">
        <v>102</v>
      </c>
      <c r="AB152">
        <v>5685</v>
      </c>
      <c r="AC152">
        <v>15</v>
      </c>
      <c r="AD152" t="s">
        <v>145</v>
      </c>
      <c r="AF152">
        <v>1500</v>
      </c>
      <c r="AG152" t="str">
        <f t="shared" si="41"/>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v>
      </c>
      <c r="AK152" t="str">
        <f t="shared" ca="1" si="42"/>
        <v>{"dy":22,"sl":3,"tp":"uph","vl":"5685","cn":15,"pt":"GO","pr":1500}</v>
      </c>
    </row>
    <row r="153" spans="1:37">
      <c r="A153">
        <v>22</v>
      </c>
      <c r="B153">
        <v>4</v>
      </c>
      <c r="C153">
        <f t="shared" si="35"/>
        <v>0</v>
      </c>
      <c r="D153">
        <f t="shared" ca="1" si="43"/>
        <v>0.77689590676397702</v>
      </c>
      <c r="E153">
        <f t="shared" ca="1" si="43"/>
        <v>0.3211319299322194</v>
      </c>
      <c r="F153">
        <f t="shared" ca="1" si="36"/>
        <v>7.5530738487583737E-2</v>
      </c>
      <c r="G153">
        <f t="shared" ca="1" si="34"/>
        <v>0.22577060599423338</v>
      </c>
      <c r="H153">
        <f t="shared" ca="1" si="34"/>
        <v>0.66818210264849986</v>
      </c>
      <c r="I153">
        <f t="shared" ca="1" si="34"/>
        <v>0.19239477790245718</v>
      </c>
      <c r="L153" t="str">
        <f t="shared" ca="1" si="37"/>
        <v>안 지정 캐릭터 PP 일반등급</v>
      </c>
      <c r="M153">
        <f t="shared" ca="1" si="38"/>
        <v>32113</v>
      </c>
      <c r="N153">
        <f t="shared" ca="1" si="39"/>
        <v>18</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
IF($L153="안 지정 캐릭터 영웅등급",
  IF(AND(OR($B153=7,$B153=8),$L153=OFFSET($L153,-1,0)),OFFSET(P153,-1,0),
    VLOOKUP($L153,$AM:$AZ,MATCH($AY$1,$AM$1:$AZ$1,0),0)+INT($H153*(VLOOKUP($L153,$AM:$AZ,MATCH($AZ$1,$AM$1:$AZ$1,0),0)-VLOOKUP($L153,$AM:$AZ,MATCH($AY$1,$AM$1:$AZ$1,0),0)))),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
    ROUNDDOWN(VLOOKUP($M153,[1]EquipTable!$1:$1048576,MATCH("표준 GO pr Min",[1]EquipTable!$1:$1,0),0)+INT($I153*(VLOOKUP($M153,[1]EquipTable!$1:$1048576,MATCH("표준 GO pr Max",[1]EquipTable!$1:$1,0),0)-VLOOKUP($M153,[1]EquipTable!$1:$1048576,MATCH("표준 GO pr Min",[1]EquipTable!$1:$1,0),0))),-2)),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
IF($L153="안 지정 캐릭터 영웅등급",
  IF(AND(OR($B153=7,$B153=8),$L153=OFFSET($L153,-1,0)),OFFSET(Q153,-1,0),
    VLOOKUP($L153,$AM:$AZ,MATCH($AW$1,$AM$1:$AZ$1,0),0)+INT($I153*(VLOOKUP($L153,$AM:$AZ,MATCH($AX$1,$AM$1:$AZ$1,0),0)-VLOOKUP($L153,$AM:$AZ,MATCH($AW$1,$AM$1:$AZ$1,0),0)))),
IF($L153="지정 캐릭터 PP",
  IF(AND(OR($B153=7,$B153=8),$L153=OFFSET($L153,-1,0)),OFFSET(Q153,-1,0),
    INT($N153*(VLOOKUP($L153,$AM:$AZ,MATCH($AX$1,$AM$1:$AZ$1,0),0)+$I153*(VLOOKUP($L153,$AM:$AZ,MATCH($AY$1,$AM$1:$AZ$1,0),0)-VLOOKUP($L153,$AM:$AZ,MATCH($AX$1,$AM$1:$AZ$1,0),0))))),
IF(OR($L153="안 지정 캐릭터 PP 일반등급",$L153="안 지정 캐릭터 PP 영웅등급"),
  IF(AND(OR($B153=7,$B153=8),$L153=OFFSET($L153,-1,0)),OFFSET(Q153,-1,0),
    $N153*VLOOKUP($L153,$AM:$AZ,MATCH($AW$1,$AM$1:$AZ$1,0),0)),
"그외없음")))))))</f>
        <v>1800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103</v>
      </c>
      <c r="U153">
        <v>49281</v>
      </c>
      <c r="V153">
        <v>19</v>
      </c>
      <c r="W153" t="s">
        <v>145</v>
      </c>
      <c r="Y153">
        <v>1900</v>
      </c>
      <c r="Z153" t="str">
        <f t="shared" ca="1" si="40"/>
        <v>upn</v>
      </c>
      <c r="AA153" t="s">
        <v>103</v>
      </c>
      <c r="AB153">
        <v>49281</v>
      </c>
      <c r="AC153">
        <v>19</v>
      </c>
      <c r="AD153" t="s">
        <v>145</v>
      </c>
      <c r="AF153">
        <v>1900</v>
      </c>
      <c r="AG153" t="str">
        <f t="shared" si="41"/>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v>
      </c>
      <c r="AK153" t="str">
        <f t="shared" ca="1" si="42"/>
        <v>{"dy":22,"sl":4,"tp":"upn","vl":"49281","cn":19,"pt":"GO","pr":1900}</v>
      </c>
    </row>
    <row r="154" spans="1:37">
      <c r="A154">
        <v>22</v>
      </c>
      <c r="B154">
        <v>5</v>
      </c>
      <c r="C154">
        <f t="shared" si="35"/>
        <v>0</v>
      </c>
      <c r="D154">
        <f t="shared" ca="1" si="43"/>
        <v>0.9153456227238117</v>
      </c>
      <c r="E154">
        <f t="shared" ca="1" si="43"/>
        <v>0.91898300965133617</v>
      </c>
      <c r="F154">
        <f t="shared" ca="1" si="36"/>
        <v>7.4832079104595439E-2</v>
      </c>
      <c r="G154">
        <f t="shared" ca="1" si="34"/>
        <v>0.80084375252575923</v>
      </c>
      <c r="H154">
        <f t="shared" ca="1" si="34"/>
        <v>0.99365835100908584</v>
      </c>
      <c r="I154">
        <f t="shared" ca="1" si="34"/>
        <v>0.53519765422055243</v>
      </c>
      <c r="L154" t="str">
        <f t="shared" ca="1" si="37"/>
        <v>삭제</v>
      </c>
      <c r="M154" t="str">
        <f t="shared" ca="1" si="38"/>
        <v>삭제</v>
      </c>
      <c r="N154" t="str">
        <f t="shared" ca="1" si="39"/>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
IF($L154="안 지정 캐릭터 영웅등급",
  IF(AND(OR($B154=7,$B154=8),$L154=OFFSET($L154,-1,0)),OFFSET(P154,-1,0),
    VLOOKUP($L154,$AM:$AZ,MATCH($AY$1,$AM$1:$AZ$1,0),0)+INT($H154*(VLOOKUP($L154,$AM:$AZ,MATCH($AZ$1,$AM$1:$AZ$1,0),0)-VLOOKUP($L154,$AM:$AZ,MATCH($AY$1,$AM$1:$AZ$1,0),0)))),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
    ROUNDDOWN(VLOOKUP($M154,[1]EquipTable!$1:$1048576,MATCH("표준 GO pr Min",[1]EquipTable!$1:$1,0),0)+INT($I154*(VLOOKUP($M154,[1]EquipTable!$1:$1048576,MATCH("표준 GO pr Max",[1]EquipTable!$1:$1,0),0)-VLOOKUP($M154,[1]EquipTable!$1:$1048576,MATCH("표준 GO pr Min",[1]EquipTable!$1:$1,0),0))),-2)),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
IF($L154="안 지정 캐릭터 영웅등급",
  IF(AND(OR($B154=7,$B154=8),$L154=OFFSET($L154,-1,0)),OFFSET(Q154,-1,0),
    VLOOKUP($L154,$AM:$AZ,MATCH($AW$1,$AM$1:$AZ$1,0),0)+INT($I154*(VLOOKUP($L154,$AM:$AZ,MATCH($AX$1,$AM$1:$AZ$1,0),0)-VLOOKUP($L154,$AM:$AZ,MATCH($AW$1,$AM$1:$AZ$1,0),0)))),
IF($L154="지정 캐릭터 PP",
  IF(AND(OR($B154=7,$B154=8),$L154=OFFSET($L154,-1,0)),OFFSET(Q154,-1,0),
    INT($N154*(VLOOKUP($L154,$AM:$AZ,MATCH($AX$1,$AM$1:$AZ$1,0),0)+$I154*(VLOOKUP($L154,$AM:$AZ,MATCH($AY$1,$AM$1:$AZ$1,0),0)-VLOOKUP($L154,$AM:$AZ,MATCH($AX$1,$AM$1:$AZ$1,0),0))))),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40"/>
        <v/>
      </c>
      <c r="AG154" t="str">
        <f t="shared" si="41"/>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v>
      </c>
      <c r="AK154" t="str">
        <f t="shared" ca="1" si="42"/>
        <v>{"dy":22,"sl":5}</v>
      </c>
    </row>
    <row r="155" spans="1:37">
      <c r="A155">
        <v>22</v>
      </c>
      <c r="B155">
        <v>6</v>
      </c>
      <c r="C155">
        <f t="shared" si="35"/>
        <v>0</v>
      </c>
      <c r="D155">
        <f t="shared" ca="1" si="43"/>
        <v>0.4374112458453604</v>
      </c>
      <c r="E155">
        <f t="shared" ca="1" si="43"/>
        <v>0.81860793767509088</v>
      </c>
      <c r="F155">
        <f t="shared" ca="1" si="36"/>
        <v>0.11480902065606424</v>
      </c>
      <c r="G155">
        <f t="shared" ca="1" si="34"/>
        <v>7.4340718622083801E-2</v>
      </c>
      <c r="H155">
        <f t="shared" ca="1" si="34"/>
        <v>0.68650522695990956</v>
      </c>
      <c r="I155">
        <f t="shared" ca="1" si="34"/>
        <v>0.66790267444490825</v>
      </c>
      <c r="L155" t="str">
        <f t="shared" ca="1" si="37"/>
        <v>삭제</v>
      </c>
      <c r="M155" t="str">
        <f t="shared" ca="1" si="38"/>
        <v>삭제</v>
      </c>
      <c r="N155" t="str">
        <f t="shared" ca="1" si="39"/>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
IF($L155="안 지정 캐릭터 영웅등급",
  IF(AND(OR($B155=7,$B155=8),$L155=OFFSET($L155,-1,0)),OFFSET(P155,-1,0),
    VLOOKUP($L155,$AM:$AZ,MATCH($AY$1,$AM$1:$AZ$1,0),0)+INT($H155*(VLOOKUP($L155,$AM:$AZ,MATCH($AZ$1,$AM$1:$AZ$1,0),0)-VLOOKUP($L155,$AM:$AZ,MATCH($AY$1,$AM$1:$AZ$1,0),0)))),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
    ROUNDDOWN(VLOOKUP($M155,[1]EquipTable!$1:$1048576,MATCH("표준 GO pr Min",[1]EquipTable!$1:$1,0),0)+INT($I155*(VLOOKUP($M155,[1]EquipTable!$1:$1048576,MATCH("표준 GO pr Max",[1]EquipTable!$1:$1,0),0)-VLOOKUP($M155,[1]EquipTable!$1:$1048576,MATCH("표준 GO pr Min",[1]EquipTable!$1:$1,0),0))),-2)),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
IF($L155="안 지정 캐릭터 영웅등급",
  IF(AND(OR($B155=7,$B155=8),$L155=OFFSET($L155,-1,0)),OFFSET(Q155,-1,0),
    VLOOKUP($L155,$AM:$AZ,MATCH($AW$1,$AM$1:$AZ$1,0),0)+INT($I155*(VLOOKUP($L155,$AM:$AZ,MATCH($AX$1,$AM$1:$AZ$1,0),0)-VLOOKUP($L155,$AM:$AZ,MATCH($AW$1,$AM$1:$AZ$1,0),0)))),
IF($L155="지정 캐릭터 PP",
  IF(AND(OR($B155=7,$B155=8),$L155=OFFSET($L155,-1,0)),OFFSET(Q155,-1,0),
    INT($N155*(VLOOKUP($L155,$AM:$AZ,MATCH($AX$1,$AM$1:$AZ$1,0),0)+$I155*(VLOOKUP($L155,$AM:$AZ,MATCH($AY$1,$AM$1:$AZ$1,0),0)-VLOOKUP($L155,$AM:$AZ,MATCH($AX$1,$AM$1:$AZ$1,0),0))))),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40"/>
        <v/>
      </c>
      <c r="AG155" t="str">
        <f t="shared" si="41"/>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v>
      </c>
      <c r="AK155" t="str">
        <f t="shared" ca="1" si="42"/>
        <v>{"dy":22,"sl":6}</v>
      </c>
    </row>
    <row r="156" spans="1:37">
      <c r="A156">
        <v>23</v>
      </c>
      <c r="B156">
        <v>0</v>
      </c>
      <c r="C156">
        <f t="shared" si="35"/>
        <v>0</v>
      </c>
      <c r="D156">
        <f t="shared" ca="1" si="43"/>
        <v>0.36099569416987531</v>
      </c>
      <c r="E156">
        <f t="shared" ca="1" si="43"/>
        <v>0.61860465918872065</v>
      </c>
      <c r="F156">
        <f t="shared" ca="1" si="36"/>
        <v>0.98567531431519995</v>
      </c>
      <c r="G156">
        <f t="shared" ca="1" si="34"/>
        <v>4.3192786779162495E-2</v>
      </c>
      <c r="H156">
        <f t="shared" ca="1" si="34"/>
        <v>0.96430218896224174</v>
      </c>
      <c r="I156">
        <f t="shared" ca="1" si="34"/>
        <v>0.41693116168783373</v>
      </c>
      <c r="L156" t="str">
        <f t="shared" ca="1" si="37"/>
        <v>지정 장비</v>
      </c>
      <c r="M156" t="str">
        <f t="shared" ca="1" si="38"/>
        <v>Equip5201</v>
      </c>
      <c r="N156">
        <f t="shared" ca="1" si="39"/>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DI</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
IF($L156="안 지정 캐릭터 영웅등급",
  IF(AND(OR($B156=7,$B156=8),$L156=OFFSET($L156,-1,0)),OFFSET(P156,-1,0),
    VLOOKUP($L156,$AM:$AZ,MATCH($AY$1,$AM$1:$AZ$1,0),0)+INT($H156*(VLOOKUP($L156,$AM:$AZ,MATCH($AZ$1,$AM$1:$AZ$1,0),0)-VLOOKUP($L156,$AM:$AZ,MATCH($AY$1,$AM$1:$AZ$1,0),0)))),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
    ROUNDDOWN(VLOOKUP($M156,[1]EquipTable!$1:$1048576,MATCH("표준 GO pr Min",[1]EquipTable!$1:$1,0),0)+INT($I156*(VLOOKUP($M156,[1]EquipTable!$1:$1048576,MATCH("표준 GO pr Max",[1]EquipTable!$1:$1,0),0)-VLOOKUP($M156,[1]EquipTable!$1:$1048576,MATCH("표준 GO pr Min",[1]EquipTable!$1:$1,0),0))),-2)),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
IF($L156="안 지정 캐릭터 영웅등급",
  IF(AND(OR($B156=7,$B156=8),$L156=OFFSET($L156,-1,0)),OFFSET(Q156,-1,0),
    VLOOKUP($L156,$AM:$AZ,MATCH($AW$1,$AM$1:$AZ$1,0),0)+INT($I156*(VLOOKUP($L156,$AM:$AZ,MATCH($AX$1,$AM$1:$AZ$1,0),0)-VLOOKUP($L156,$AM:$AZ,MATCH($AW$1,$AM$1:$AZ$1,0),0)))),
IF($L156="지정 캐릭터 PP",
  IF(AND(OR($B156=7,$B156=8),$L156=OFFSET($L156,-1,0)),OFFSET(Q156,-1,0),
    INT($N156*(VLOOKUP($L156,$AM:$AZ,MATCH($AX$1,$AM$1:$AZ$1,0),0)+$I156*(VLOOKUP($L156,$AM:$AZ,MATCH($AY$1,$AM$1:$AZ$1,0),0)-VLOOKUP($L156,$AM:$AZ,MATCH($AX$1,$AM$1:$AZ$1,0),0))))),
IF(OR($L156="안 지정 캐릭터 PP 일반등급",$L156="안 지정 캐릭터 PP 영웅등급"),
  IF(AND(OR($B156=7,$B156=8),$L156=OFFSET($L156,-1,0)),OFFSET(Q156,-1,0),
    $N156*VLOOKUP($L156,$AM:$AZ,MATCH($AW$1,$AM$1:$AZ$1,0),0)),
"그외없음")))))))</f>
        <v>5</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93</v>
      </c>
      <c r="U156" t="s">
        <v>127</v>
      </c>
      <c r="V156">
        <v>1</v>
      </c>
      <c r="W156" t="s">
        <v>145</v>
      </c>
      <c r="Y156">
        <v>4600</v>
      </c>
      <c r="Z156" t="str">
        <f t="shared" ca="1" si="40"/>
        <v>fe</v>
      </c>
      <c r="AA156" t="s">
        <v>93</v>
      </c>
      <c r="AB156" t="s">
        <v>127</v>
      </c>
      <c r="AC156">
        <v>1</v>
      </c>
      <c r="AD156" t="s">
        <v>145</v>
      </c>
      <c r="AF156">
        <v>4600</v>
      </c>
      <c r="AG156" t="str">
        <f t="shared" si="41"/>
        <v/>
      </c>
      <c r="AH156" t="str">
        <f ca="1">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드워프 해머</v>
      </c>
      <c r="AI156">
        <v>1</v>
      </c>
      <c r="AJ15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v>
      </c>
      <c r="AK156" t="str">
        <f t="shared" ca="1" si="42"/>
        <v>{"dy":23,"sl":0,"tp":"fe","vl":"Equip4001","cn":1,"pt":"GO","pr":4600}</v>
      </c>
    </row>
    <row r="157" spans="1:37">
      <c r="A157">
        <v>23</v>
      </c>
      <c r="B157">
        <v>1</v>
      </c>
      <c r="C157">
        <f t="shared" si="35"/>
        <v>0</v>
      </c>
      <c r="D157">
        <f t="shared" ca="1" si="43"/>
        <v>0.97956436651599943</v>
      </c>
      <c r="E157">
        <f t="shared" ca="1" si="43"/>
        <v>0.47002116553973317</v>
      </c>
      <c r="F157">
        <f t="shared" ca="1" si="36"/>
        <v>0.92968927192112572</v>
      </c>
      <c r="G157">
        <f t="shared" ca="1" si="34"/>
        <v>0.72317535189527771</v>
      </c>
      <c r="H157">
        <f t="shared" ca="1" si="34"/>
        <v>0.34212903604195333</v>
      </c>
      <c r="I157">
        <f t="shared" ca="1" si="34"/>
        <v>0.16813661278599834</v>
      </c>
      <c r="L157" t="str">
        <f t="shared" ca="1" si="37"/>
        <v>지정 장비</v>
      </c>
      <c r="M157" t="str">
        <f t="shared" ca="1" si="38"/>
        <v>Equip4002</v>
      </c>
      <c r="N157">
        <f t="shared" ca="1" si="39"/>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
IF($L157="안 지정 캐릭터 영웅등급",
  IF(AND(OR($B157=7,$B157=8),$L157=OFFSET($L157,-1,0)),OFFSET(P157,-1,0),
    VLOOKUP($L157,$AM:$AZ,MATCH($AY$1,$AM$1:$AZ$1,0),0)+INT($H157*(VLOOKUP($L157,$AM:$AZ,MATCH($AZ$1,$AM$1:$AZ$1,0),0)-VLOOKUP($L157,$AM:$AZ,MATCH($AY$1,$AM$1:$AZ$1,0),0)))),
IF($L157="지정 캐릭터 PP",
  IF(AND(OR($B157=7,$B157=8),$L157=OFFSET($L157,-1,0)),OFFSET(P157,-1,0),
    INT($N157*VLOOKUP($L157,$AM:$AZ,MATCH($AW$1,$AM$1:$AZ$1,0),0))),
"그외없음")))))))</f>
        <v>삭제</v>
      </c>
      <c r="Q157">
        <f ca="1">IF($L157="삭제","삭제",
IF($L157="지정 장비",
  IF($O157="DI",
    VLOOKUP($M157,[1]EquipTable!$1:$1048576,MATCH("표준 DI pr Min",[1]EquipTable!$1:$1,0),0)+INT($I157*(VLOOKUP($M157,[1]EquipTable!$1:$1048576,MATCH("표준 DI pr Max",[1]EquipTable!$1:$1,0),0)-VLOOKUP($M157,[1]EquipTable!$1:$1048576,MATCH("표준 DI pr Min",[1]EquipTable!$1:$1,0),0))),
    ROUNDDOWN(VLOOKUP($M157,[1]EquipTable!$1:$1048576,MATCH("표준 GO pr Min",[1]EquipTable!$1:$1,0),0)+INT($I157*(VLOOKUP($M157,[1]EquipTable!$1:$1048576,MATCH("표준 GO pr Max",[1]EquipTable!$1:$1,0),0)-VLOOKUP($M157,[1]EquipTable!$1:$1048576,MATCH("표준 GO pr Min",[1]EquipTable!$1:$1,0),0))),-2)),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
IF($L157="안 지정 캐릭터 영웅등급",
  IF(AND(OR($B157=7,$B157=8),$L157=OFFSET($L157,-1,0)),OFFSET(Q157,-1,0),
    VLOOKUP($L157,$AM:$AZ,MATCH($AW$1,$AM$1:$AZ$1,0),0)+INT($I157*(VLOOKUP($L157,$AM:$AZ,MATCH($AX$1,$AM$1:$AZ$1,0),0)-VLOOKUP($L157,$AM:$AZ,MATCH($AW$1,$AM$1:$AZ$1,0),0)))),
IF($L157="지정 캐릭터 PP",
  IF(AND(OR($B157=7,$B157=8),$L157=OFFSET($L157,-1,0)),OFFSET(Q157,-1,0),
    INT($N157*(VLOOKUP($L157,$AM:$AZ,MATCH($AX$1,$AM$1:$AZ$1,0),0)+$I157*(VLOOKUP($L157,$AM:$AZ,MATCH($AY$1,$AM$1:$AZ$1,0),0)-VLOOKUP($L157,$AM:$AZ,MATCH($AX$1,$AM$1:$AZ$1,0),0))))),
IF(OR($L157="안 지정 캐릭터 PP 일반등급",$L157="안 지정 캐릭터 PP 영웅등급"),
  IF(AND(OR($B157=7,$B157=8),$L157=OFFSET($L157,-1,0)),OFFSET(Q157,-1,0),
    $N157*VLOOKUP($L157,$AM:$AZ,MATCH($AW$1,$AM$1:$AZ$1,0),0)),
"그외없음")))))))</f>
        <v>4200</v>
      </c>
      <c r="R157" t="str">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
      </c>
      <c r="S157">
        <f t="shared" ca="1" si="44"/>
        <v>0</v>
      </c>
      <c r="T157" t="s">
        <v>93</v>
      </c>
      <c r="U157" t="s">
        <v>216</v>
      </c>
      <c r="V157">
        <v>1</v>
      </c>
      <c r="W157" t="s">
        <v>149</v>
      </c>
      <c r="Y157">
        <v>19</v>
      </c>
      <c r="Z157" t="str">
        <f t="shared" ca="1" si="40"/>
        <v>fe</v>
      </c>
      <c r="AA157" t="s">
        <v>93</v>
      </c>
      <c r="AB157" t="s">
        <v>216</v>
      </c>
      <c r="AC157">
        <v>1</v>
      </c>
      <c r="AD157" t="s">
        <v>149</v>
      </c>
      <c r="AF157">
        <v>19</v>
      </c>
      <c r="AG157" t="str">
        <f t="shared" si="41"/>
        <v/>
      </c>
      <c r="AH157" t="str">
        <f ca="1">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흑진주 단검</v>
      </c>
      <c r="AI157">
        <v>1</v>
      </c>
      <c r="AJ15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v>
      </c>
      <c r="AK157" t="str">
        <f t="shared" ca="1" si="42"/>
        <v>{"dy":23,"sl":1,"tp":"fe","vl":"Equip1302","cn":1,"pt":"DI","pr":19}</v>
      </c>
    </row>
    <row r="158" spans="1:37">
      <c r="A158">
        <v>23</v>
      </c>
      <c r="B158">
        <v>2</v>
      </c>
      <c r="C158">
        <f t="shared" si="35"/>
        <v>0</v>
      </c>
      <c r="D158">
        <f t="shared" ca="1" si="43"/>
        <v>0.79231230172171041</v>
      </c>
      <c r="E158">
        <f t="shared" ca="1" si="43"/>
        <v>0.97621805331054246</v>
      </c>
      <c r="F158">
        <f t="shared" ca="1" si="36"/>
        <v>0.20065782830461643</v>
      </c>
      <c r="G158">
        <f t="shared" ca="1" si="34"/>
        <v>0.98830574993849651</v>
      </c>
      <c r="H158">
        <f t="shared" ca="1" si="34"/>
        <v>0.19382208157673553</v>
      </c>
      <c r="I158">
        <f t="shared" ca="1" si="34"/>
        <v>0.73019119044841063</v>
      </c>
      <c r="L158" t="str">
        <f t="shared" ca="1" si="37"/>
        <v>안 지정 캐릭터 PP 영웅등급</v>
      </c>
      <c r="M158">
        <f t="shared" ca="1" si="38"/>
        <v>97621</v>
      </c>
      <c r="N158">
        <f t="shared" ca="1" si="39"/>
        <v>24</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
IF($L158="안 지정 캐릭터 영웅등급",
  IF(AND(OR($B158=7,$B158=8),$L158=OFFSET($L158,-1,0)),OFFSET(P158,-1,0),
    VLOOKUP($L158,$AM:$AZ,MATCH($AY$1,$AM$1:$AZ$1,0),0)+INT($H158*(VLOOKUP($L158,$AM:$AZ,MATCH($AZ$1,$AM$1:$AZ$1,0),0)-VLOOKUP($L158,$AM:$AZ,MATCH($AY$1,$AM$1:$AZ$1,0),0)))),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
    ROUNDDOWN(VLOOKUP($M158,[1]EquipTable!$1:$1048576,MATCH("표준 GO pr Min",[1]EquipTable!$1:$1,0),0)+INT($I158*(VLOOKUP($M158,[1]EquipTable!$1:$1048576,MATCH("표준 GO pr Max",[1]EquipTable!$1:$1,0),0)-VLOOKUP($M158,[1]EquipTable!$1:$1048576,MATCH("표준 GO pr Min",[1]EquipTable!$1:$1,0),0))),-2)),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
IF($L158="안 지정 캐릭터 영웅등급",
  IF(AND(OR($B158=7,$B158=8),$L158=OFFSET($L158,-1,0)),OFFSET(Q158,-1,0),
    VLOOKUP($L158,$AM:$AZ,MATCH($AW$1,$AM$1:$AZ$1,0),0)+INT($I158*(VLOOKUP($L158,$AM:$AZ,MATCH($AX$1,$AM$1:$AZ$1,0),0)-VLOOKUP($L158,$AM:$AZ,MATCH($AW$1,$AM$1:$AZ$1,0),0)))),
IF($L158="지정 캐릭터 PP",
  IF(AND(OR($B158=7,$B158=8),$L158=OFFSET($L158,-1,0)),OFFSET(Q158,-1,0),
    INT($N158*(VLOOKUP($L158,$AM:$AZ,MATCH($AX$1,$AM$1:$AZ$1,0),0)+$I158*(VLOOKUP($L158,$AM:$AZ,MATCH($AY$1,$AM$1:$AZ$1,0),0)-VLOOKUP($L158,$AM:$AZ,MATCH($AX$1,$AM$1:$AZ$1,0),0))))),
IF(OR($L158="안 지정 캐릭터 PP 일반등급",$L158="안 지정 캐릭터 PP 영웅등급"),
  IF(AND(OR($B158=7,$B158=8),$L158=OFFSET($L158,-1,0)),OFFSET(Q158,-1,0),
    $N158*VLOOKUP($L158,$AM:$AZ,MATCH($AW$1,$AM$1:$AZ$1,0),0)),
"그외없음")))))))</f>
        <v>2400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102</v>
      </c>
      <c r="U158">
        <v>24146</v>
      </c>
      <c r="V158">
        <v>17</v>
      </c>
      <c r="W158" t="s">
        <v>145</v>
      </c>
      <c r="Y158">
        <v>1700</v>
      </c>
      <c r="Z158" t="str">
        <f t="shared" ca="1" si="40"/>
        <v>uph</v>
      </c>
      <c r="AA158" t="s">
        <v>102</v>
      </c>
      <c r="AB158">
        <v>24146</v>
      </c>
      <c r="AC158">
        <v>17</v>
      </c>
      <c r="AD158" t="s">
        <v>145</v>
      </c>
      <c r="AF158">
        <v>1700</v>
      </c>
      <c r="AG158" t="str">
        <f t="shared" si="41"/>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v>
      </c>
      <c r="AK158" t="str">
        <f t="shared" ca="1" si="42"/>
        <v>{"dy":23,"sl":2,"tp":"uph","vl":"24146","cn":17,"pt":"GO","pr":1700}</v>
      </c>
    </row>
    <row r="159" spans="1:37">
      <c r="A159">
        <v>23</v>
      </c>
      <c r="B159">
        <v>3</v>
      </c>
      <c r="C159">
        <f t="shared" si="35"/>
        <v>0</v>
      </c>
      <c r="D159">
        <f t="shared" ca="1" si="43"/>
        <v>0.6375008113921401</v>
      </c>
      <c r="E159">
        <f t="shared" ca="1" si="43"/>
        <v>0.52491741146041515</v>
      </c>
      <c r="F159">
        <f t="shared" ca="1" si="36"/>
        <v>6.8335743956867701E-2</v>
      </c>
      <c r="G159">
        <f t="shared" ca="1" si="34"/>
        <v>0.97714200284017194</v>
      </c>
      <c r="H159">
        <f t="shared" ca="1" si="34"/>
        <v>0.79970372140988821</v>
      </c>
      <c r="I159">
        <f t="shared" ca="1" si="34"/>
        <v>0.76301139628602377</v>
      </c>
      <c r="L159" t="str">
        <f t="shared" ca="1" si="37"/>
        <v>안 지정 캐릭터 PP 영웅등급</v>
      </c>
      <c r="M159">
        <f t="shared" ca="1" si="38"/>
        <v>52491</v>
      </c>
      <c r="N159">
        <f t="shared" ca="1" si="39"/>
        <v>20</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
IF($L159="안 지정 캐릭터 영웅등급",
  IF(AND(OR($B159=7,$B159=8),$L159=OFFSET($L159,-1,0)),OFFSET(P159,-1,0),
    VLOOKUP($L159,$AM:$AZ,MATCH($AY$1,$AM$1:$AZ$1,0),0)+INT($H159*(VLOOKUP($L159,$AM:$AZ,MATCH($AZ$1,$AM$1:$AZ$1,0),0)-VLOOKUP($L159,$AM:$AZ,MATCH($AY$1,$AM$1:$AZ$1,0),0)))),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
    ROUNDDOWN(VLOOKUP($M159,[1]EquipTable!$1:$1048576,MATCH("표준 GO pr Min",[1]EquipTable!$1:$1,0),0)+INT($I159*(VLOOKUP($M159,[1]EquipTable!$1:$1048576,MATCH("표준 GO pr Max",[1]EquipTable!$1:$1,0),0)-VLOOKUP($M159,[1]EquipTable!$1:$1048576,MATCH("표준 GO pr Min",[1]EquipTable!$1:$1,0),0))),-2)),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
IF($L159="안 지정 캐릭터 영웅등급",
  IF(AND(OR($B159=7,$B159=8),$L159=OFFSET($L159,-1,0)),OFFSET(Q159,-1,0),
    VLOOKUP($L159,$AM:$AZ,MATCH($AW$1,$AM$1:$AZ$1,0),0)+INT($I159*(VLOOKUP($L159,$AM:$AZ,MATCH($AX$1,$AM$1:$AZ$1,0),0)-VLOOKUP($L159,$AM:$AZ,MATCH($AW$1,$AM$1:$AZ$1,0),0)))),
IF($L159="지정 캐릭터 PP",
  IF(AND(OR($B159=7,$B159=8),$L159=OFFSET($L159,-1,0)),OFFSET(Q159,-1,0),
    INT($N159*(VLOOKUP($L159,$AM:$AZ,MATCH($AX$1,$AM$1:$AZ$1,0),0)+$I159*(VLOOKUP($L159,$AM:$AZ,MATCH($AY$1,$AM$1:$AZ$1,0),0)-VLOOKUP($L159,$AM:$AZ,MATCH($AX$1,$AM$1:$AZ$1,0),0))))),
IF(OR($L159="안 지정 캐릭터 PP 일반등급",$L159="안 지정 캐릭터 PP 영웅등급"),
  IF(AND(OR($B159=7,$B159=8),$L159=OFFSET($L159,-1,0)),OFFSET(Q159,-1,0),
    $N159*VLOOKUP($L159,$AM:$AZ,MATCH($AW$1,$AM$1:$AZ$1,0),0)),
"그외없음")))))))</f>
        <v>2000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102</v>
      </c>
      <c r="U159">
        <v>72155</v>
      </c>
      <c r="V159">
        <v>22</v>
      </c>
      <c r="W159" t="s">
        <v>145</v>
      </c>
      <c r="Y159">
        <v>2200</v>
      </c>
      <c r="Z159" t="str">
        <f t="shared" ca="1" si="40"/>
        <v>uph</v>
      </c>
      <c r="AA159" t="s">
        <v>102</v>
      </c>
      <c r="AB159">
        <v>72155</v>
      </c>
      <c r="AC159">
        <v>22</v>
      </c>
      <c r="AD159" t="s">
        <v>145</v>
      </c>
      <c r="AF159">
        <v>2200</v>
      </c>
      <c r="AG159" t="str">
        <f t="shared" si="41"/>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v>
      </c>
      <c r="AK159" t="str">
        <f t="shared" ca="1" si="42"/>
        <v>{"dy":23,"sl":3,"tp":"uph","vl":"72155","cn":22,"pt":"GO","pr":2200}</v>
      </c>
    </row>
    <row r="160" spans="1:37">
      <c r="A160">
        <v>23</v>
      </c>
      <c r="B160">
        <v>4</v>
      </c>
      <c r="C160">
        <f t="shared" si="35"/>
        <v>0</v>
      </c>
      <c r="D160">
        <f t="shared" ca="1" si="43"/>
        <v>0.62325921477543011</v>
      </c>
      <c r="E160">
        <f t="shared" ca="1" si="43"/>
        <v>0.88617506691589087</v>
      </c>
      <c r="F160">
        <f t="shared" ca="1" si="36"/>
        <v>0.58283003232376407</v>
      </c>
      <c r="G160">
        <f t="shared" ca="1" si="34"/>
        <v>0.48388603723956725</v>
      </c>
      <c r="H160">
        <f t="shared" ca="1" si="34"/>
        <v>0.86949967343493251</v>
      </c>
      <c r="I160">
        <f t="shared" ca="1" si="34"/>
        <v>0.7177108138772863</v>
      </c>
      <c r="L160" t="str">
        <f t="shared" ca="1" si="37"/>
        <v>안 지정 캐릭터 PP 일반등급</v>
      </c>
      <c r="M160">
        <f t="shared" ca="1" si="38"/>
        <v>88617</v>
      </c>
      <c r="N160">
        <f t="shared" ca="1" si="39"/>
        <v>23</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
IF($L160="안 지정 캐릭터 영웅등급",
  IF(AND(OR($B160=7,$B160=8),$L160=OFFSET($L160,-1,0)),OFFSET(P160,-1,0),
    VLOOKUP($L160,$AM:$AZ,MATCH($AY$1,$AM$1:$AZ$1,0),0)+INT($H160*(VLOOKUP($L160,$AM:$AZ,MATCH($AZ$1,$AM$1:$AZ$1,0),0)-VLOOKUP($L160,$AM:$AZ,MATCH($AY$1,$AM$1:$AZ$1,0),0)))),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
    ROUNDDOWN(VLOOKUP($M160,[1]EquipTable!$1:$1048576,MATCH("표준 GO pr Min",[1]EquipTable!$1:$1,0),0)+INT($I160*(VLOOKUP($M160,[1]EquipTable!$1:$1048576,MATCH("표준 GO pr Max",[1]EquipTable!$1:$1,0),0)-VLOOKUP($M160,[1]EquipTable!$1:$1048576,MATCH("표준 GO pr Min",[1]EquipTable!$1:$1,0),0))),-2)),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
IF($L160="안 지정 캐릭터 영웅등급",
  IF(AND(OR($B160=7,$B160=8),$L160=OFFSET($L160,-1,0)),OFFSET(Q160,-1,0),
    VLOOKUP($L160,$AM:$AZ,MATCH($AW$1,$AM$1:$AZ$1,0),0)+INT($I160*(VLOOKUP($L160,$AM:$AZ,MATCH($AX$1,$AM$1:$AZ$1,0),0)-VLOOKUP($L160,$AM:$AZ,MATCH($AW$1,$AM$1:$AZ$1,0),0)))),
IF($L160="지정 캐릭터 PP",
  IF(AND(OR($B160=7,$B160=8),$L160=OFFSET($L160,-1,0)),OFFSET(Q160,-1,0),
    INT($N160*(VLOOKUP($L160,$AM:$AZ,MATCH($AX$1,$AM$1:$AZ$1,0),0)+$I160*(VLOOKUP($L160,$AM:$AZ,MATCH($AY$1,$AM$1:$AZ$1,0),0)-VLOOKUP($L160,$AM:$AZ,MATCH($AX$1,$AM$1:$AZ$1,0),0))))),
IF(OR($L160="안 지정 캐릭터 PP 일반등급",$L160="안 지정 캐릭터 PP 영웅등급"),
  IF(AND(OR($B160=7,$B160=8),$L160=OFFSET($L160,-1,0)),OFFSET(Q160,-1,0),
    $N160*VLOOKUP($L160,$AM:$AZ,MATCH($AW$1,$AM$1:$AZ$1,0),0)),
"그외없음")))))))</f>
        <v>2300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103</v>
      </c>
      <c r="U160">
        <v>28861</v>
      </c>
      <c r="V160">
        <v>17</v>
      </c>
      <c r="W160" t="s">
        <v>145</v>
      </c>
      <c r="Y160">
        <v>1700</v>
      </c>
      <c r="Z160" t="str">
        <f t="shared" ca="1" si="40"/>
        <v>upn</v>
      </c>
      <c r="AA160" t="s">
        <v>103</v>
      </c>
      <c r="AB160">
        <v>28861</v>
      </c>
      <c r="AC160">
        <v>17</v>
      </c>
      <c r="AD160" t="s">
        <v>145</v>
      </c>
      <c r="AF160">
        <v>1700</v>
      </c>
      <c r="AG160" t="str">
        <f t="shared" si="41"/>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v>
      </c>
      <c r="AK160" t="str">
        <f t="shared" ca="1" si="42"/>
        <v>{"dy":23,"sl":4,"tp":"upn","vl":"28861","cn":17,"pt":"GO","pr":1700}</v>
      </c>
    </row>
    <row r="161" spans="1:37">
      <c r="A161">
        <v>23</v>
      </c>
      <c r="B161">
        <v>5</v>
      </c>
      <c r="C161">
        <f t="shared" si="35"/>
        <v>0</v>
      </c>
      <c r="D161">
        <f t="shared" ca="1" si="43"/>
        <v>0.61753743711236486</v>
      </c>
      <c r="E161">
        <f t="shared" ca="1" si="43"/>
        <v>0.8245320730668827</v>
      </c>
      <c r="F161">
        <f t="shared" ca="1" si="36"/>
        <v>0.25740558483513531</v>
      </c>
      <c r="G161">
        <f t="shared" ca="1" si="34"/>
        <v>0.58406691785851372</v>
      </c>
      <c r="H161">
        <f t="shared" ca="1" si="34"/>
        <v>0.69942762404625014</v>
      </c>
      <c r="I161">
        <f t="shared" ca="1" si="34"/>
        <v>0.20824232500842432</v>
      </c>
      <c r="L161" t="str">
        <f t="shared" ca="1" si="37"/>
        <v>삭제</v>
      </c>
      <c r="M161" t="str">
        <f t="shared" ca="1" si="38"/>
        <v>삭제</v>
      </c>
      <c r="N161" t="str">
        <f t="shared" ca="1" si="39"/>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
IF($L161="안 지정 캐릭터 영웅등급",
  IF(AND(OR($B161=7,$B161=8),$L161=OFFSET($L161,-1,0)),OFFSET(P161,-1,0),
    VLOOKUP($L161,$AM:$AZ,MATCH($AY$1,$AM$1:$AZ$1,0),0)+INT($H161*(VLOOKUP($L161,$AM:$AZ,MATCH($AZ$1,$AM$1:$AZ$1,0),0)-VLOOKUP($L161,$AM:$AZ,MATCH($AY$1,$AM$1:$AZ$1,0),0)))),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
    ROUNDDOWN(VLOOKUP($M161,[1]EquipTable!$1:$1048576,MATCH("표준 GO pr Min",[1]EquipTable!$1:$1,0),0)+INT($I161*(VLOOKUP($M161,[1]EquipTable!$1:$1048576,MATCH("표준 GO pr Max",[1]EquipTable!$1:$1,0),0)-VLOOKUP($M161,[1]EquipTable!$1:$1048576,MATCH("표준 GO pr Min",[1]EquipTable!$1:$1,0),0))),-2)),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
IF($L161="안 지정 캐릭터 영웅등급",
  IF(AND(OR($B161=7,$B161=8),$L161=OFFSET($L161,-1,0)),OFFSET(Q161,-1,0),
    VLOOKUP($L161,$AM:$AZ,MATCH($AW$1,$AM$1:$AZ$1,0),0)+INT($I161*(VLOOKUP($L161,$AM:$AZ,MATCH($AX$1,$AM$1:$AZ$1,0),0)-VLOOKUP($L161,$AM:$AZ,MATCH($AW$1,$AM$1:$AZ$1,0),0)))),
IF($L161="지정 캐릭터 PP",
  IF(AND(OR($B161=7,$B161=8),$L161=OFFSET($L161,-1,0)),OFFSET(Q161,-1,0),
    INT($N161*(VLOOKUP($L161,$AM:$AZ,MATCH($AX$1,$AM$1:$AZ$1,0),0)+$I161*(VLOOKUP($L161,$AM:$AZ,MATCH($AY$1,$AM$1:$AZ$1,0),0)-VLOOKUP($L161,$AM:$AZ,MATCH($AX$1,$AM$1:$AZ$1,0),0))))),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40"/>
        <v/>
      </c>
      <c r="AG161" t="str">
        <f t="shared" si="41"/>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v>
      </c>
      <c r="AK161" t="str">
        <f t="shared" ca="1" si="42"/>
        <v>{"dy":23,"sl":5}</v>
      </c>
    </row>
    <row r="162" spans="1:37">
      <c r="A162">
        <v>23</v>
      </c>
      <c r="B162">
        <v>6</v>
      </c>
      <c r="C162">
        <f t="shared" si="35"/>
        <v>0</v>
      </c>
      <c r="D162">
        <f t="shared" ca="1" si="43"/>
        <v>0.97279591506594221</v>
      </c>
      <c r="E162">
        <f t="shared" ca="1" si="43"/>
        <v>0.51359456965901085</v>
      </c>
      <c r="F162">
        <f t="shared" ca="1" si="36"/>
        <v>0.56074879690935087</v>
      </c>
      <c r="G162">
        <f t="shared" ca="1" si="34"/>
        <v>0.21996882467499834</v>
      </c>
      <c r="H162">
        <f t="shared" ca="1" si="34"/>
        <v>0.5407530807332348</v>
      </c>
      <c r="I162">
        <f t="shared" ca="1" si="34"/>
        <v>0.96581544993855017</v>
      </c>
      <c r="L162" t="str">
        <f t="shared" ca="1" si="37"/>
        <v>삭제</v>
      </c>
      <c r="M162" t="str">
        <f t="shared" ca="1" si="38"/>
        <v>삭제</v>
      </c>
      <c r="N162" t="str">
        <f t="shared" ca="1" si="39"/>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
IF($L162="안 지정 캐릭터 영웅등급",
  IF(AND(OR($B162=7,$B162=8),$L162=OFFSET($L162,-1,0)),OFFSET(P162,-1,0),
    VLOOKUP($L162,$AM:$AZ,MATCH($AY$1,$AM$1:$AZ$1,0),0)+INT($H162*(VLOOKUP($L162,$AM:$AZ,MATCH($AZ$1,$AM$1:$AZ$1,0),0)-VLOOKUP($L162,$AM:$AZ,MATCH($AY$1,$AM$1:$AZ$1,0),0)))),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
    ROUNDDOWN(VLOOKUP($M162,[1]EquipTable!$1:$1048576,MATCH("표준 GO pr Min",[1]EquipTable!$1:$1,0),0)+INT($I162*(VLOOKUP($M162,[1]EquipTable!$1:$1048576,MATCH("표준 GO pr Max",[1]EquipTable!$1:$1,0),0)-VLOOKUP($M162,[1]EquipTable!$1:$1048576,MATCH("표준 GO pr Min",[1]EquipTable!$1:$1,0),0))),-2)),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
IF($L162="안 지정 캐릭터 영웅등급",
  IF(AND(OR($B162=7,$B162=8),$L162=OFFSET($L162,-1,0)),OFFSET(Q162,-1,0),
    VLOOKUP($L162,$AM:$AZ,MATCH($AW$1,$AM$1:$AZ$1,0),0)+INT($I162*(VLOOKUP($L162,$AM:$AZ,MATCH($AX$1,$AM$1:$AZ$1,0),0)-VLOOKUP($L162,$AM:$AZ,MATCH($AW$1,$AM$1:$AZ$1,0),0)))),
IF($L162="지정 캐릭터 PP",
  IF(AND(OR($B162=7,$B162=8),$L162=OFFSET($L162,-1,0)),OFFSET(Q162,-1,0),
    INT($N162*(VLOOKUP($L162,$AM:$AZ,MATCH($AX$1,$AM$1:$AZ$1,0),0)+$I162*(VLOOKUP($L162,$AM:$AZ,MATCH($AY$1,$AM$1:$AZ$1,0),0)-VLOOKUP($L162,$AM:$AZ,MATCH($AX$1,$AM$1:$AZ$1,0),0))))),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40"/>
        <v/>
      </c>
      <c r="AG162" t="str">
        <f t="shared" si="41"/>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v>
      </c>
      <c r="AK162" t="str">
        <f t="shared" ca="1" si="42"/>
        <v>{"dy":23,"sl":6}</v>
      </c>
    </row>
    <row r="163" spans="1:37">
      <c r="A163">
        <v>24</v>
      </c>
      <c r="B163">
        <v>0</v>
      </c>
      <c r="C163">
        <f t="shared" si="35"/>
        <v>0</v>
      </c>
      <c r="D163">
        <f t="shared" ca="1" si="43"/>
        <v>0.47858723713420726</v>
      </c>
      <c r="E163">
        <f t="shared" ca="1" si="43"/>
        <v>0.65880478301551149</v>
      </c>
      <c r="F163">
        <f t="shared" ca="1" si="36"/>
        <v>0.66972795607037083</v>
      </c>
      <c r="G163">
        <f t="shared" ca="1" si="36"/>
        <v>0.13619440534343163</v>
      </c>
      <c r="H163">
        <f t="shared" ca="1" si="36"/>
        <v>0.80038847617287723</v>
      </c>
      <c r="I163">
        <f t="shared" ca="1" si="36"/>
        <v>0.78614362378335367</v>
      </c>
      <c r="L163" t="str">
        <f t="shared" ca="1" si="37"/>
        <v>지정 장비</v>
      </c>
      <c r="M163" t="str">
        <f t="shared" ca="1" si="38"/>
        <v>Equip5302</v>
      </c>
      <c r="N163">
        <f t="shared" ca="1" si="39"/>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
IF($L163="안 지정 캐릭터 영웅등급",
  IF(AND(OR($B163=7,$B163=8),$L163=OFFSET($L163,-1,0)),OFFSET(P163,-1,0),
    VLOOKUP($L163,$AM:$AZ,MATCH($AY$1,$AM$1:$AZ$1,0),0)+INT($H163*(VLOOKUP($L163,$AM:$AZ,MATCH($AZ$1,$AM$1:$AZ$1,0),0)-VLOOKUP($L163,$AM:$AZ,MATCH($AY$1,$AM$1:$AZ$1,0),0)))),
IF($L163="지정 캐릭터 PP",
  IF(AND(OR($B163=7,$B163=8),$L163=OFFSET($L163,-1,0)),OFFSET(P163,-1,0),
    INT($N163*VLOOKUP($L163,$AM:$AZ,MATCH($AW$1,$AM$1:$AZ$1,0),0))),
"그외없음")))))))</f>
        <v>삭제</v>
      </c>
      <c r="Q163">
        <f ca="1">IF($L163="삭제","삭제",
IF($L163="지정 장비",
  IF($O163="DI",
    VLOOKUP($M163,[1]EquipTable!$1:$1048576,MATCH("표준 DI pr Min",[1]EquipTable!$1:$1,0),0)+INT($I163*(VLOOKUP($M163,[1]EquipTable!$1:$1048576,MATCH("표준 DI pr Max",[1]EquipTable!$1:$1,0),0)-VLOOKUP($M163,[1]EquipTable!$1:$1048576,MATCH("표준 DI pr Min",[1]EquipTable!$1:$1,0),0))),
    ROUNDDOWN(VLOOKUP($M163,[1]EquipTable!$1:$1048576,MATCH("표준 GO pr Min",[1]EquipTable!$1:$1,0),0)+INT($I163*(VLOOKUP($M163,[1]EquipTable!$1:$1048576,MATCH("표준 GO pr Max",[1]EquipTable!$1:$1,0),0)-VLOOKUP($M163,[1]EquipTable!$1:$1048576,MATCH("표준 GO pr Min",[1]EquipTable!$1:$1,0),0))),-2)),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
IF($L163="안 지정 캐릭터 영웅등급",
  IF(AND(OR($B163=7,$B163=8),$L163=OFFSET($L163,-1,0)),OFFSET(Q163,-1,0),
    VLOOKUP($L163,$AM:$AZ,MATCH($AW$1,$AM$1:$AZ$1,0),0)+INT($I163*(VLOOKUP($L163,$AM:$AZ,MATCH($AX$1,$AM$1:$AZ$1,0),0)-VLOOKUP($L163,$AM:$AZ,MATCH($AW$1,$AM$1:$AZ$1,0),0)))),
IF($L163="지정 캐릭터 PP",
  IF(AND(OR($B163=7,$B163=8),$L163=OFFSET($L163,-1,0)),OFFSET(Q163,-1,0),
    INT($N163*(VLOOKUP($L163,$AM:$AZ,MATCH($AX$1,$AM$1:$AZ$1,0),0)+$I163*(VLOOKUP($L163,$AM:$AZ,MATCH($AY$1,$AM$1:$AZ$1,0),0)-VLOOKUP($L163,$AM:$AZ,MATCH($AX$1,$AM$1:$AZ$1,0),0))))),
IF(OR($L163="안 지정 캐릭터 PP 일반등급",$L163="안 지정 캐릭터 PP 영웅등급"),
  IF(AND(OR($B163=7,$B163=8),$L163=OFFSET($L163,-1,0)),OFFSET(Q163,-1,0),
    $N163*VLOOKUP($L163,$AM:$AZ,MATCH($AW$1,$AM$1:$AZ$1,0),0)),
"그외없음")))))))</f>
        <v>20</v>
      </c>
      <c r="R163" t="str">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
      </c>
      <c r="S163">
        <f t="shared" ca="1" si="44"/>
        <v>0</v>
      </c>
      <c r="T163" t="s">
        <v>93</v>
      </c>
      <c r="U163" t="s">
        <v>211</v>
      </c>
      <c r="V163">
        <v>1</v>
      </c>
      <c r="W163" t="s">
        <v>145</v>
      </c>
      <c r="Y163">
        <v>12700</v>
      </c>
      <c r="Z163" t="str">
        <f t="shared" ca="1" si="40"/>
        <v>fe</v>
      </c>
      <c r="AA163" t="s">
        <v>93</v>
      </c>
      <c r="AB163" t="s">
        <v>211</v>
      </c>
      <c r="AC163">
        <v>1</v>
      </c>
      <c r="AD163" t="s">
        <v>145</v>
      </c>
      <c r="AF163">
        <v>12700</v>
      </c>
      <c r="AG163" t="str">
        <f t="shared" si="41"/>
        <v/>
      </c>
      <c r="AH163" t="str">
        <f ca="1">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버블 블래스터</v>
      </c>
      <c r="AI163">
        <v>1</v>
      </c>
      <c r="AJ16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v>
      </c>
      <c r="AK163" t="str">
        <f t="shared" ca="1" si="42"/>
        <v>{"dy":24,"sl":0,"tp":"fe","vl":"Equip6102","cn":1,"pt":"GO","pr":12700}</v>
      </c>
    </row>
    <row r="164" spans="1:37">
      <c r="A164">
        <v>24</v>
      </c>
      <c r="B164">
        <v>1</v>
      </c>
      <c r="C164">
        <f t="shared" si="35"/>
        <v>0</v>
      </c>
      <c r="D164">
        <f t="shared" ca="1" si="43"/>
        <v>0.18838975418450887</v>
      </c>
      <c r="E164">
        <f t="shared" ca="1" si="43"/>
        <v>0.47673091092046571</v>
      </c>
      <c r="F164">
        <f t="shared" ca="1" si="36"/>
        <v>0.25662889549239232</v>
      </c>
      <c r="G164">
        <f t="shared" ca="1" si="36"/>
        <v>0.15703979299059856</v>
      </c>
      <c r="H164">
        <f t="shared" ca="1" si="36"/>
        <v>0.61070298041558979</v>
      </c>
      <c r="I164">
        <f t="shared" ca="1" si="36"/>
        <v>0.25309264208561755</v>
      </c>
      <c r="L164" t="str">
        <f t="shared" ca="1" si="37"/>
        <v>지정 장비</v>
      </c>
      <c r="M164" t="str">
        <f t="shared" ca="1" si="38"/>
        <v>Equip4101</v>
      </c>
      <c r="N164">
        <f t="shared" ca="1" si="39"/>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
IF($L164="안 지정 캐릭터 영웅등급",
  IF(AND(OR($B164=7,$B164=8),$L164=OFFSET($L164,-1,0)),OFFSET(P164,-1,0),
    VLOOKUP($L164,$AM:$AZ,MATCH($AY$1,$AM$1:$AZ$1,0),0)+INT($H164*(VLOOKUP($L164,$AM:$AZ,MATCH($AZ$1,$AM$1:$AZ$1,0),0)-VLOOKUP($L164,$AM:$AZ,MATCH($AY$1,$AM$1:$AZ$1,0),0)))),
IF($L164="지정 캐릭터 PP",
  IF(AND(OR($B164=7,$B164=8),$L164=OFFSET($L164,-1,0)),OFFSET(P164,-1,0),
    INT($N164*VLOOKUP($L164,$AM:$AZ,MATCH($AW$1,$AM$1:$AZ$1,0),0))),
"그외없음")))))))</f>
        <v>삭제</v>
      </c>
      <c r="Q164">
        <f ca="1">IF($L164="삭제","삭제",
IF($L164="지정 장비",
  IF($O164="DI",
    VLOOKUP($M164,[1]EquipTable!$1:$1048576,MATCH("표준 DI pr Min",[1]EquipTable!$1:$1,0),0)+INT($I164*(VLOOKUP($M164,[1]EquipTable!$1:$1048576,MATCH("표준 DI pr Max",[1]EquipTable!$1:$1,0),0)-VLOOKUP($M164,[1]EquipTable!$1:$1048576,MATCH("표준 DI pr Min",[1]EquipTable!$1:$1,0),0))),
    ROUNDDOWN(VLOOKUP($M164,[1]EquipTable!$1:$1048576,MATCH("표준 GO pr Min",[1]EquipTable!$1:$1,0),0)+INT($I164*(VLOOKUP($M164,[1]EquipTable!$1:$1048576,MATCH("표준 GO pr Max",[1]EquipTable!$1:$1,0),0)-VLOOKUP($M164,[1]EquipTable!$1:$1048576,MATCH("표준 GO pr Min",[1]EquipTable!$1:$1,0),0))),-2)),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
IF($L164="안 지정 캐릭터 영웅등급",
  IF(AND(OR($B164=7,$B164=8),$L164=OFFSET($L164,-1,0)),OFFSET(Q164,-1,0),
    VLOOKUP($L164,$AM:$AZ,MATCH($AW$1,$AM$1:$AZ$1,0),0)+INT($I164*(VLOOKUP($L164,$AM:$AZ,MATCH($AX$1,$AM$1:$AZ$1,0),0)-VLOOKUP($L164,$AM:$AZ,MATCH($AW$1,$AM$1:$AZ$1,0),0)))),
IF($L164="지정 캐릭터 PP",
  IF(AND(OR($B164=7,$B164=8),$L164=OFFSET($L164,-1,0)),OFFSET(Q164,-1,0),
    INT($N164*(VLOOKUP($L164,$AM:$AZ,MATCH($AX$1,$AM$1:$AZ$1,0),0)+$I164*(VLOOKUP($L164,$AM:$AZ,MATCH($AY$1,$AM$1:$AZ$1,0),0)-VLOOKUP($L164,$AM:$AZ,MATCH($AX$1,$AM$1:$AZ$1,0),0))))),
IF(OR($L164="안 지정 캐릭터 PP 일반등급",$L164="안 지정 캐릭터 PP 영웅등급"),
  IF(AND(OR($B164=7,$B164=8),$L164=OFFSET($L164,-1,0)),OFFSET(Q164,-1,0),
    $N164*VLOOKUP($L164,$AM:$AZ,MATCH($AW$1,$AM$1:$AZ$1,0),0)),
"그외없음")))))))</f>
        <v>12500</v>
      </c>
      <c r="R164" t="str">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
      </c>
      <c r="S164">
        <f t="shared" ca="1" si="44"/>
        <v>0</v>
      </c>
      <c r="T164" t="s">
        <v>93</v>
      </c>
      <c r="U164" t="s">
        <v>229</v>
      </c>
      <c r="V164">
        <v>1</v>
      </c>
      <c r="W164" t="s">
        <v>149</v>
      </c>
      <c r="Y164">
        <v>20</v>
      </c>
      <c r="Z164" t="str">
        <f t="shared" ca="1" si="40"/>
        <v>fe</v>
      </c>
      <c r="AA164" t="s">
        <v>93</v>
      </c>
      <c r="AB164" t="s">
        <v>229</v>
      </c>
      <c r="AC164">
        <v>1</v>
      </c>
      <c r="AD164" t="s">
        <v>149</v>
      </c>
      <c r="AF164">
        <v>20</v>
      </c>
      <c r="AG164" t="str">
        <f t="shared" si="41"/>
        <v/>
      </c>
      <c r="AH164" t="str">
        <f ca="1">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픽액스</v>
      </c>
      <c r="AI164">
        <v>1</v>
      </c>
      <c r="AJ16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v>
      </c>
      <c r="AK164" t="str">
        <f t="shared" ca="1" si="42"/>
        <v>{"dy":24,"sl":1,"tp":"fe","vl":"Equip0302","cn":1,"pt":"DI","pr":20}</v>
      </c>
    </row>
    <row r="165" spans="1:37">
      <c r="A165">
        <v>24</v>
      </c>
      <c r="B165">
        <v>2</v>
      </c>
      <c r="C165">
        <f t="shared" si="35"/>
        <v>0</v>
      </c>
      <c r="D165">
        <f t="shared" ca="1" si="43"/>
        <v>0.38033192539668381</v>
      </c>
      <c r="E165">
        <f t="shared" ca="1" si="43"/>
        <v>0.44949521606939846</v>
      </c>
      <c r="F165">
        <f t="shared" ca="1" si="36"/>
        <v>0.11855103836160807</v>
      </c>
      <c r="G165">
        <f t="shared" ca="1" si="36"/>
        <v>0.64954198815369357</v>
      </c>
      <c r="H165">
        <f t="shared" ca="1" si="36"/>
        <v>0.82335744367916219</v>
      </c>
      <c r="I165">
        <f t="shared" ca="1" si="36"/>
        <v>0.58038177994220985</v>
      </c>
      <c r="L165" t="str">
        <f t="shared" ca="1" si="37"/>
        <v>안 지정 캐릭터 PP 영웅등급</v>
      </c>
      <c r="M165">
        <f t="shared" ca="1" si="38"/>
        <v>44949</v>
      </c>
      <c r="N165">
        <f t="shared" ca="1" si="39"/>
        <v>19</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
IF($L165="안 지정 캐릭터 영웅등급",
  IF(AND(OR($B165=7,$B165=8),$L165=OFFSET($L165,-1,0)),OFFSET(P165,-1,0),
    VLOOKUP($L165,$AM:$AZ,MATCH($AY$1,$AM$1:$AZ$1,0),0)+INT($H165*(VLOOKUP($L165,$AM:$AZ,MATCH($AZ$1,$AM$1:$AZ$1,0),0)-VLOOKUP($L165,$AM:$AZ,MATCH($AY$1,$AM$1:$AZ$1,0),0)))),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
    ROUNDDOWN(VLOOKUP($M165,[1]EquipTable!$1:$1048576,MATCH("표준 GO pr Min",[1]EquipTable!$1:$1,0),0)+INT($I165*(VLOOKUP($M165,[1]EquipTable!$1:$1048576,MATCH("표준 GO pr Max",[1]EquipTable!$1:$1,0),0)-VLOOKUP($M165,[1]EquipTable!$1:$1048576,MATCH("표준 GO pr Min",[1]EquipTable!$1:$1,0),0))),-2)),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
IF($L165="안 지정 캐릭터 영웅등급",
  IF(AND(OR($B165=7,$B165=8),$L165=OFFSET($L165,-1,0)),OFFSET(Q165,-1,0),
    VLOOKUP($L165,$AM:$AZ,MATCH($AW$1,$AM$1:$AZ$1,0),0)+INT($I165*(VLOOKUP($L165,$AM:$AZ,MATCH($AX$1,$AM$1:$AZ$1,0),0)-VLOOKUP($L165,$AM:$AZ,MATCH($AW$1,$AM$1:$AZ$1,0),0)))),
IF($L165="지정 캐릭터 PP",
  IF(AND(OR($B165=7,$B165=8),$L165=OFFSET($L165,-1,0)),OFFSET(Q165,-1,0),
    INT($N165*(VLOOKUP($L165,$AM:$AZ,MATCH($AX$1,$AM$1:$AZ$1,0),0)+$I165*(VLOOKUP($L165,$AM:$AZ,MATCH($AY$1,$AM$1:$AZ$1,0),0)-VLOOKUP($L165,$AM:$AZ,MATCH($AX$1,$AM$1:$AZ$1,0),0))))),
IF(OR($L165="안 지정 캐릭터 PP 일반등급",$L165="안 지정 캐릭터 PP 영웅등급"),
  IF(AND(OR($B165=7,$B165=8),$L165=OFFSET($L165,-1,0)),OFFSET(Q165,-1,0),
    $N165*VLOOKUP($L165,$AM:$AZ,MATCH($AW$1,$AM$1:$AZ$1,0),0)),
"그외없음")))))))</f>
        <v>1900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102</v>
      </c>
      <c r="U165">
        <v>47589</v>
      </c>
      <c r="V165">
        <v>19</v>
      </c>
      <c r="W165" t="s">
        <v>145</v>
      </c>
      <c r="Y165">
        <v>1900</v>
      </c>
      <c r="Z165" t="str">
        <f t="shared" ca="1" si="40"/>
        <v>uph</v>
      </c>
      <c r="AA165" t="s">
        <v>102</v>
      </c>
      <c r="AB165">
        <v>47589</v>
      </c>
      <c r="AC165">
        <v>19</v>
      </c>
      <c r="AD165" t="s">
        <v>145</v>
      </c>
      <c r="AF165">
        <v>1900</v>
      </c>
      <c r="AG165" t="str">
        <f t="shared" si="41"/>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v>
      </c>
      <c r="AK165" t="str">
        <f t="shared" ca="1" si="42"/>
        <v>{"dy":24,"sl":2,"tp":"uph","vl":"47589","cn":19,"pt":"GO","pr":1900}</v>
      </c>
    </row>
    <row r="166" spans="1:37">
      <c r="A166">
        <v>24</v>
      </c>
      <c r="B166">
        <v>3</v>
      </c>
      <c r="C166">
        <f t="shared" si="35"/>
        <v>0</v>
      </c>
      <c r="D166">
        <f t="shared" ca="1" si="43"/>
        <v>0.91547629363272087</v>
      </c>
      <c r="E166">
        <f t="shared" ca="1" si="43"/>
        <v>0.40726249431791717</v>
      </c>
      <c r="F166">
        <f t="shared" ca="1" si="36"/>
        <v>0.7895296522488009</v>
      </c>
      <c r="G166">
        <f t="shared" ca="1" si="36"/>
        <v>0.23142312607941007</v>
      </c>
      <c r="H166">
        <f t="shared" ca="1" si="36"/>
        <v>0.10905837054844836</v>
      </c>
      <c r="I166">
        <f t="shared" ca="1" si="36"/>
        <v>0.67270132338547162</v>
      </c>
      <c r="L166" t="str">
        <f t="shared" ca="1" si="37"/>
        <v>안 지정 캐릭터 PP 일반등급</v>
      </c>
      <c r="M166">
        <f t="shared" ca="1" si="38"/>
        <v>40726</v>
      </c>
      <c r="N166">
        <f t="shared" ca="1" si="39"/>
        <v>19</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
IF($L166="안 지정 캐릭터 영웅등급",
  IF(AND(OR($B166=7,$B166=8),$L166=OFFSET($L166,-1,0)),OFFSET(P166,-1,0),
    VLOOKUP($L166,$AM:$AZ,MATCH($AY$1,$AM$1:$AZ$1,0),0)+INT($H166*(VLOOKUP($L166,$AM:$AZ,MATCH($AZ$1,$AM$1:$AZ$1,0),0)-VLOOKUP($L166,$AM:$AZ,MATCH($AY$1,$AM$1:$AZ$1,0),0)))),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
    ROUNDDOWN(VLOOKUP($M166,[1]EquipTable!$1:$1048576,MATCH("표준 GO pr Min",[1]EquipTable!$1:$1,0),0)+INT($I166*(VLOOKUP($M166,[1]EquipTable!$1:$1048576,MATCH("표준 GO pr Max",[1]EquipTable!$1:$1,0),0)-VLOOKUP($M166,[1]EquipTable!$1:$1048576,MATCH("표준 GO pr Min",[1]EquipTable!$1:$1,0),0))),-2)),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
IF($L166="안 지정 캐릭터 영웅등급",
  IF(AND(OR($B166=7,$B166=8),$L166=OFFSET($L166,-1,0)),OFFSET(Q166,-1,0),
    VLOOKUP($L166,$AM:$AZ,MATCH($AW$1,$AM$1:$AZ$1,0),0)+INT($I166*(VLOOKUP($L166,$AM:$AZ,MATCH($AX$1,$AM$1:$AZ$1,0),0)-VLOOKUP($L166,$AM:$AZ,MATCH($AW$1,$AM$1:$AZ$1,0),0)))),
IF($L166="지정 캐릭터 PP",
  IF(AND(OR($B166=7,$B166=8),$L166=OFFSET($L166,-1,0)),OFFSET(Q166,-1,0),
    INT($N166*(VLOOKUP($L166,$AM:$AZ,MATCH($AX$1,$AM$1:$AZ$1,0),0)+$I166*(VLOOKUP($L166,$AM:$AZ,MATCH($AY$1,$AM$1:$AZ$1,0),0)-VLOOKUP($L166,$AM:$AZ,MATCH($AX$1,$AM$1:$AZ$1,0),0))))),
IF(OR($L166="안 지정 캐릭터 PP 일반등급",$L166="안 지정 캐릭터 PP 영웅등급"),
  IF(AND(OR($B166=7,$B166=8),$L166=OFFSET($L166,-1,0)),OFFSET(Q166,-1,0),
    $N166*VLOOKUP($L166,$AM:$AZ,MATCH($AW$1,$AM$1:$AZ$1,0),0)),
"그외없음")))))))</f>
        <v>1900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102</v>
      </c>
      <c r="U166">
        <v>96310</v>
      </c>
      <c r="V166">
        <v>24</v>
      </c>
      <c r="W166" t="s">
        <v>145</v>
      </c>
      <c r="Y166">
        <v>2400</v>
      </c>
      <c r="Z166" t="str">
        <f t="shared" ca="1" si="40"/>
        <v>uph</v>
      </c>
      <c r="AA166" t="s">
        <v>102</v>
      </c>
      <c r="AB166">
        <v>96310</v>
      </c>
      <c r="AC166">
        <v>24</v>
      </c>
      <c r="AD166" t="s">
        <v>145</v>
      </c>
      <c r="AF166">
        <v>2400</v>
      </c>
      <c r="AG166" t="str">
        <f t="shared" si="41"/>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v>
      </c>
      <c r="AK166" t="str">
        <f t="shared" ca="1" si="42"/>
        <v>{"dy":24,"sl":3,"tp":"uph","vl":"96310","cn":24,"pt":"GO","pr":2400}</v>
      </c>
    </row>
    <row r="167" spans="1:37">
      <c r="A167">
        <v>24</v>
      </c>
      <c r="B167">
        <v>4</v>
      </c>
      <c r="C167">
        <f t="shared" si="35"/>
        <v>0</v>
      </c>
      <c r="D167">
        <f t="shared" ca="1" si="43"/>
        <v>0.34580457607001858</v>
      </c>
      <c r="E167">
        <f t="shared" ca="1" si="43"/>
        <v>5.8928710742242041E-3</v>
      </c>
      <c r="F167">
        <f t="shared" ca="1" si="36"/>
        <v>0.12664457921919414</v>
      </c>
      <c r="G167">
        <f t="shared" ca="1" si="36"/>
        <v>0.65105265447073035</v>
      </c>
      <c r="H167">
        <f t="shared" ca="1" si="36"/>
        <v>0.48887661238585689</v>
      </c>
      <c r="I167">
        <f t="shared" ca="1" si="36"/>
        <v>0.73167200481852701</v>
      </c>
      <c r="L167" t="str">
        <f t="shared" ca="1" si="37"/>
        <v>안 지정 캐릭터 PP 일반등급</v>
      </c>
      <c r="M167">
        <f t="shared" ca="1" si="38"/>
        <v>589</v>
      </c>
      <c r="N167">
        <f t="shared" ca="1" si="39"/>
        <v>15</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
IF($L167="안 지정 캐릭터 영웅등급",
  IF(AND(OR($B167=7,$B167=8),$L167=OFFSET($L167,-1,0)),OFFSET(P167,-1,0),
    VLOOKUP($L167,$AM:$AZ,MATCH($AY$1,$AM$1:$AZ$1,0),0)+INT($H167*(VLOOKUP($L167,$AM:$AZ,MATCH($AZ$1,$AM$1:$AZ$1,0),0)-VLOOKUP($L167,$AM:$AZ,MATCH($AY$1,$AM$1:$AZ$1,0),0)))),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
    ROUNDDOWN(VLOOKUP($M167,[1]EquipTable!$1:$1048576,MATCH("표준 GO pr Min",[1]EquipTable!$1:$1,0),0)+INT($I167*(VLOOKUP($M167,[1]EquipTable!$1:$1048576,MATCH("표준 GO pr Max",[1]EquipTable!$1:$1,0),0)-VLOOKUP($M167,[1]EquipTable!$1:$1048576,MATCH("표준 GO pr Min",[1]EquipTable!$1:$1,0),0))),-2)),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
IF($L167="안 지정 캐릭터 영웅등급",
  IF(AND(OR($B167=7,$B167=8),$L167=OFFSET($L167,-1,0)),OFFSET(Q167,-1,0),
    VLOOKUP($L167,$AM:$AZ,MATCH($AW$1,$AM$1:$AZ$1,0),0)+INT($I167*(VLOOKUP($L167,$AM:$AZ,MATCH($AX$1,$AM$1:$AZ$1,0),0)-VLOOKUP($L167,$AM:$AZ,MATCH($AW$1,$AM$1:$AZ$1,0),0)))),
IF($L167="지정 캐릭터 PP",
  IF(AND(OR($B167=7,$B167=8),$L167=OFFSET($L167,-1,0)),OFFSET(Q167,-1,0),
    INT($N167*(VLOOKUP($L167,$AM:$AZ,MATCH($AX$1,$AM$1:$AZ$1,0),0)+$I167*(VLOOKUP($L167,$AM:$AZ,MATCH($AY$1,$AM$1:$AZ$1,0),0)-VLOOKUP($L167,$AM:$AZ,MATCH($AX$1,$AM$1:$AZ$1,0),0))))),
IF(OR($L167="안 지정 캐릭터 PP 일반등급",$L167="안 지정 캐릭터 PP 영웅등급"),
  IF(AND(OR($B167=7,$B167=8),$L167=OFFSET($L167,-1,0)),OFFSET(Q167,-1,0),
    $N167*VLOOKUP($L167,$AM:$AZ,MATCH($AW$1,$AM$1:$AZ$1,0),0)),
"그외없음")))))))</f>
        <v>1500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103</v>
      </c>
      <c r="U167">
        <v>51492</v>
      </c>
      <c r="V167">
        <v>20</v>
      </c>
      <c r="W167" t="s">
        <v>145</v>
      </c>
      <c r="Y167">
        <v>2000</v>
      </c>
      <c r="Z167" t="str">
        <f t="shared" ca="1" si="40"/>
        <v>upn</v>
      </c>
      <c r="AA167" t="s">
        <v>103</v>
      </c>
      <c r="AB167">
        <v>51492</v>
      </c>
      <c r="AC167">
        <v>20</v>
      </c>
      <c r="AD167" t="s">
        <v>145</v>
      </c>
      <c r="AF167">
        <v>2000</v>
      </c>
      <c r="AG167" t="str">
        <f t="shared" si="41"/>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v>
      </c>
      <c r="AK167" t="str">
        <f t="shared" ca="1" si="42"/>
        <v>{"dy":24,"sl":4,"tp":"upn","vl":"51492","cn":20,"pt":"GO","pr":2000}</v>
      </c>
    </row>
    <row r="168" spans="1:37">
      <c r="A168">
        <v>24</v>
      </c>
      <c r="B168">
        <v>5</v>
      </c>
      <c r="C168">
        <f t="shared" si="35"/>
        <v>0</v>
      </c>
      <c r="D168">
        <f t="shared" ca="1" si="43"/>
        <v>9.8780285674383794E-2</v>
      </c>
      <c r="E168">
        <f t="shared" ca="1" si="43"/>
        <v>0.20410375276706871</v>
      </c>
      <c r="F168">
        <f t="shared" ca="1" si="36"/>
        <v>0.30935476172363263</v>
      </c>
      <c r="G168">
        <f t="shared" ca="1" si="36"/>
        <v>0.57034595204645588</v>
      </c>
      <c r="H168">
        <f t="shared" ca="1" si="36"/>
        <v>0.79667082933835109</v>
      </c>
      <c r="I168">
        <f t="shared" ca="1" si="36"/>
        <v>0.28913984084216615</v>
      </c>
      <c r="L168" t="str">
        <f t="shared" ca="1" si="37"/>
        <v>삭제</v>
      </c>
      <c r="M168" t="str">
        <f t="shared" ca="1" si="38"/>
        <v>삭제</v>
      </c>
      <c r="N168" t="str">
        <f t="shared" ca="1" si="39"/>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
IF($L168="안 지정 캐릭터 영웅등급",
  IF(AND(OR($B168=7,$B168=8),$L168=OFFSET($L168,-1,0)),OFFSET(P168,-1,0),
    VLOOKUP($L168,$AM:$AZ,MATCH($AY$1,$AM$1:$AZ$1,0),0)+INT($H168*(VLOOKUP($L168,$AM:$AZ,MATCH($AZ$1,$AM$1:$AZ$1,0),0)-VLOOKUP($L168,$AM:$AZ,MATCH($AY$1,$AM$1:$AZ$1,0),0)))),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
    ROUNDDOWN(VLOOKUP($M168,[1]EquipTable!$1:$1048576,MATCH("표준 GO pr Min",[1]EquipTable!$1:$1,0),0)+INT($I168*(VLOOKUP($M168,[1]EquipTable!$1:$1048576,MATCH("표준 GO pr Max",[1]EquipTable!$1:$1,0),0)-VLOOKUP($M168,[1]EquipTable!$1:$1048576,MATCH("표준 GO pr Min",[1]EquipTable!$1:$1,0),0))),-2)),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
IF($L168="안 지정 캐릭터 영웅등급",
  IF(AND(OR($B168=7,$B168=8),$L168=OFFSET($L168,-1,0)),OFFSET(Q168,-1,0),
    VLOOKUP($L168,$AM:$AZ,MATCH($AW$1,$AM$1:$AZ$1,0),0)+INT($I168*(VLOOKUP($L168,$AM:$AZ,MATCH($AX$1,$AM$1:$AZ$1,0),0)-VLOOKUP($L168,$AM:$AZ,MATCH($AW$1,$AM$1:$AZ$1,0),0)))),
IF($L168="지정 캐릭터 PP",
  IF(AND(OR($B168=7,$B168=8),$L168=OFFSET($L168,-1,0)),OFFSET(Q168,-1,0),
    INT($N168*(VLOOKUP($L168,$AM:$AZ,MATCH($AX$1,$AM$1:$AZ$1,0),0)+$I168*(VLOOKUP($L168,$AM:$AZ,MATCH($AY$1,$AM$1:$AZ$1,0),0)-VLOOKUP($L168,$AM:$AZ,MATCH($AX$1,$AM$1:$AZ$1,0),0))))),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40"/>
        <v/>
      </c>
      <c r="AG168" t="str">
        <f t="shared" si="41"/>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v>
      </c>
      <c r="AK168" t="str">
        <f t="shared" ca="1" si="42"/>
        <v>{"dy":24,"sl":5}</v>
      </c>
    </row>
    <row r="169" spans="1:37">
      <c r="A169">
        <v>24</v>
      </c>
      <c r="B169">
        <v>6</v>
      </c>
      <c r="C169">
        <f t="shared" si="35"/>
        <v>0</v>
      </c>
      <c r="D169">
        <f t="shared" ca="1" si="43"/>
        <v>0.43907380184369171</v>
      </c>
      <c r="E169">
        <f t="shared" ca="1" si="43"/>
        <v>8.6010479900227477E-2</v>
      </c>
      <c r="F169">
        <f t="shared" ca="1" si="36"/>
        <v>0.69427566863017542</v>
      </c>
      <c r="G169">
        <f t="shared" ca="1" si="36"/>
        <v>0.50821287902241208</v>
      </c>
      <c r="H169">
        <f t="shared" ca="1" si="36"/>
        <v>0.10427528243605122</v>
      </c>
      <c r="I169">
        <f t="shared" ca="1" si="36"/>
        <v>0.30879039839828704</v>
      </c>
      <c r="L169" t="str">
        <f t="shared" ca="1" si="37"/>
        <v>삭제</v>
      </c>
      <c r="M169" t="str">
        <f t="shared" ca="1" si="38"/>
        <v>삭제</v>
      </c>
      <c r="N169" t="str">
        <f t="shared" ca="1" si="39"/>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
IF($L169="안 지정 캐릭터 영웅등급",
  IF(AND(OR($B169=7,$B169=8),$L169=OFFSET($L169,-1,0)),OFFSET(P169,-1,0),
    VLOOKUP($L169,$AM:$AZ,MATCH($AY$1,$AM$1:$AZ$1,0),0)+INT($H169*(VLOOKUP($L169,$AM:$AZ,MATCH($AZ$1,$AM$1:$AZ$1,0),0)-VLOOKUP($L169,$AM:$AZ,MATCH($AY$1,$AM$1:$AZ$1,0),0)))),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
    ROUNDDOWN(VLOOKUP($M169,[1]EquipTable!$1:$1048576,MATCH("표준 GO pr Min",[1]EquipTable!$1:$1,0),0)+INT($I169*(VLOOKUP($M169,[1]EquipTable!$1:$1048576,MATCH("표준 GO pr Max",[1]EquipTable!$1:$1,0),0)-VLOOKUP($M169,[1]EquipTable!$1:$1048576,MATCH("표준 GO pr Min",[1]EquipTable!$1:$1,0),0))),-2)),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
IF($L169="안 지정 캐릭터 영웅등급",
  IF(AND(OR($B169=7,$B169=8),$L169=OFFSET($L169,-1,0)),OFFSET(Q169,-1,0),
    VLOOKUP($L169,$AM:$AZ,MATCH($AW$1,$AM$1:$AZ$1,0),0)+INT($I169*(VLOOKUP($L169,$AM:$AZ,MATCH($AX$1,$AM$1:$AZ$1,0),0)-VLOOKUP($L169,$AM:$AZ,MATCH($AW$1,$AM$1:$AZ$1,0),0)))),
IF($L169="지정 캐릭터 PP",
  IF(AND(OR($B169=7,$B169=8),$L169=OFFSET($L169,-1,0)),OFFSET(Q169,-1,0),
    INT($N169*(VLOOKUP($L169,$AM:$AZ,MATCH($AX$1,$AM$1:$AZ$1,0),0)+$I169*(VLOOKUP($L169,$AM:$AZ,MATCH($AY$1,$AM$1:$AZ$1,0),0)-VLOOKUP($L169,$AM:$AZ,MATCH($AX$1,$AM$1:$AZ$1,0),0))))),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40"/>
        <v/>
      </c>
      <c r="AG169" t="str">
        <f t="shared" si="41"/>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v>
      </c>
      <c r="AK169" t="str">
        <f t="shared" ca="1" si="42"/>
        <v>{"dy":24,"sl":6}</v>
      </c>
    </row>
    <row r="170" spans="1:37">
      <c r="A170">
        <v>25</v>
      </c>
      <c r="B170">
        <v>0</v>
      </c>
      <c r="C170">
        <f t="shared" si="35"/>
        <v>0</v>
      </c>
      <c r="D170">
        <f t="shared" ca="1" si="43"/>
        <v>0.18397609366068457</v>
      </c>
      <c r="E170">
        <f t="shared" ca="1" si="43"/>
        <v>0.74119866979515714</v>
      </c>
      <c r="F170">
        <f t="shared" ca="1" si="36"/>
        <v>0.57559160058101577</v>
      </c>
      <c r="G170">
        <f t="shared" ca="1" si="36"/>
        <v>0.46210187136093106</v>
      </c>
      <c r="H170">
        <f t="shared" ca="1" si="36"/>
        <v>0.83632314724463852</v>
      </c>
      <c r="I170">
        <f t="shared" ca="1" si="36"/>
        <v>0.32046925629199086</v>
      </c>
      <c r="L170" t="str">
        <f t="shared" ca="1" si="37"/>
        <v>지정 장비</v>
      </c>
      <c r="M170" t="str">
        <f t="shared" ca="1" si="38"/>
        <v>Equip6202</v>
      </c>
      <c r="N170">
        <f t="shared" ca="1" si="39"/>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t="str">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
IF($L170="안 지정 캐릭터 영웅등급",
  IF(AND(OR($B170=7,$B170=8),$L170=OFFSET($L170,-1,0)),OFFSET(P170,-1,0),
    VLOOKUP($L170,$AM:$AZ,MATCH($AY$1,$AM$1:$AZ$1,0),0)+INT($H170*(VLOOKUP($L170,$AM:$AZ,MATCH($AZ$1,$AM$1:$AZ$1,0),0)-VLOOKUP($L170,$AM:$AZ,MATCH($AY$1,$AM$1:$AZ$1,0),0)))),
IF($L170="지정 캐릭터 PP",
  IF(AND(OR($B170=7,$B170=8),$L170=OFFSET($L170,-1,0)),OFFSET(P170,-1,0),
    INT($N170*VLOOKUP($L170,$AM:$AZ,MATCH($AW$1,$AM$1:$AZ$1,0),0))),
"그외없음")))))))</f>
        <v>삭제</v>
      </c>
      <c r="Q170">
        <f ca="1">IF($L170="삭제","삭제",
IF($L170="지정 장비",
  IF($O170="DI",
    VLOOKUP($M170,[1]EquipTable!$1:$1048576,MATCH("표준 DI pr Min",[1]EquipTable!$1:$1,0),0)+INT($I170*(VLOOKUP($M170,[1]EquipTable!$1:$1048576,MATCH("표준 DI pr Max",[1]EquipTable!$1:$1,0),0)-VLOOKUP($M170,[1]EquipTable!$1:$1048576,MATCH("표준 DI pr Min",[1]EquipTable!$1:$1,0),0))),
    ROUNDDOWN(VLOOKUP($M170,[1]EquipTable!$1:$1048576,MATCH("표준 GO pr Min",[1]EquipTable!$1:$1,0),0)+INT($I170*(VLOOKUP($M170,[1]EquipTable!$1:$1048576,MATCH("표준 GO pr Max",[1]EquipTable!$1:$1,0),0)-VLOOKUP($M170,[1]EquipTable!$1:$1048576,MATCH("표준 GO pr Min",[1]EquipTable!$1:$1,0),0))),-2)),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
IF($L170="안 지정 캐릭터 영웅등급",
  IF(AND(OR($B170=7,$B170=8),$L170=OFFSET($L170,-1,0)),OFFSET(Q170,-1,0),
    VLOOKUP($L170,$AM:$AZ,MATCH($AW$1,$AM$1:$AZ$1,0),0)+INT($I170*(VLOOKUP($L170,$AM:$AZ,MATCH($AX$1,$AM$1:$AZ$1,0),0)-VLOOKUP($L170,$AM:$AZ,MATCH($AW$1,$AM$1:$AZ$1,0),0)))),
IF($L170="지정 캐릭터 PP",
  IF(AND(OR($B170=7,$B170=8),$L170=OFFSET($L170,-1,0)),OFFSET(Q170,-1,0),
    INT($N170*(VLOOKUP($L170,$AM:$AZ,MATCH($AX$1,$AM$1:$AZ$1,0),0)+$I170*(VLOOKUP($L170,$AM:$AZ,MATCH($AY$1,$AM$1:$AZ$1,0),0)-VLOOKUP($L170,$AM:$AZ,MATCH($AX$1,$AM$1:$AZ$1,0),0))))),
IF(OR($L170="안 지정 캐릭터 PP 일반등급",$L170="안 지정 캐릭터 PP 영웅등급"),
  IF(AND(OR($B170=7,$B170=8),$L170=OFFSET($L170,-1,0)),OFFSET(Q170,-1,0),
    $N170*VLOOKUP($L170,$AM:$AZ,MATCH($AW$1,$AM$1:$AZ$1,0),0)),
"그외없음")))))))</f>
        <v>6</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0</v>
      </c>
      <c r="T170" t="s">
        <v>95</v>
      </c>
      <c r="V170">
        <v>1</v>
      </c>
      <c r="W170" t="s">
        <v>149</v>
      </c>
      <c r="Y170">
        <v>50</v>
      </c>
      <c r="Z170" t="str">
        <f t="shared" ca="1" si="40"/>
        <v>bh</v>
      </c>
      <c r="AA170" t="s">
        <v>95</v>
      </c>
      <c r="AC170">
        <v>1</v>
      </c>
      <c r="AD170" t="s">
        <v>149</v>
      </c>
      <c r="AF170">
        <v>50</v>
      </c>
      <c r="AG170" t="str">
        <f t="shared" si="41"/>
        <v/>
      </c>
      <c r="AH170" t="str">
        <f>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
      </c>
      <c r="AI170">
        <v>1</v>
      </c>
      <c r="AJ17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v>
      </c>
      <c r="AK170" t="str">
        <f t="shared" ca="1" si="42"/>
        <v>{"dy":25,"sl":0,"tp":"bh","cn":1,"pt":"DI","pr":50}</v>
      </c>
    </row>
    <row r="171" spans="1:37">
      <c r="A171">
        <v>25</v>
      </c>
      <c r="B171">
        <v>1</v>
      </c>
      <c r="C171">
        <f t="shared" si="35"/>
        <v>0</v>
      </c>
      <c r="D171">
        <f t="shared" ca="1" si="43"/>
        <v>0.35365712551221695</v>
      </c>
      <c r="E171">
        <f t="shared" ca="1" si="43"/>
        <v>0.50066484191801153</v>
      </c>
      <c r="F171">
        <f t="shared" ca="1" si="36"/>
        <v>0.90419519962559847</v>
      </c>
      <c r="G171">
        <f t="shared" ca="1" si="36"/>
        <v>0.13477360675918215</v>
      </c>
      <c r="H171">
        <f t="shared" ca="1" si="36"/>
        <v>0.31399020702959057</v>
      </c>
      <c r="I171">
        <f t="shared" ca="1" si="36"/>
        <v>0.39308378588252302</v>
      </c>
      <c r="L171" t="str">
        <f t="shared" ca="1" si="37"/>
        <v>지정 장비</v>
      </c>
      <c r="M171" t="str">
        <f t="shared" ca="1" si="38"/>
        <v>Equip4201</v>
      </c>
      <c r="N171">
        <f t="shared" ca="1" si="39"/>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
IF($L171="안 지정 캐릭터 영웅등급",
  IF(AND(OR($B171=7,$B171=8),$L171=OFFSET($L171,-1,0)),OFFSET(P171,-1,0),
    VLOOKUP($L171,$AM:$AZ,MATCH($AY$1,$AM$1:$AZ$1,0),0)+INT($H171*(VLOOKUP($L171,$AM:$AZ,MATCH($AZ$1,$AM$1:$AZ$1,0),0)-VLOOKUP($L171,$AM:$AZ,MATCH($AY$1,$AM$1:$AZ$1,0),0)))),
IF($L171="지정 캐릭터 PP",
  IF(AND(OR($B171=7,$B171=8),$L171=OFFSET($L171,-1,0)),OFFSET(P171,-1,0),
    INT($N171*VLOOKUP($L171,$AM:$AZ,MATCH($AW$1,$AM$1:$AZ$1,0),0))),
"그외없음")))))))</f>
        <v>삭제</v>
      </c>
      <c r="Q171">
        <f ca="1">IF($L171="삭제","삭제",
IF($L171="지정 장비",
  IF($O171="DI",
    VLOOKUP($M171,[1]EquipTable!$1:$1048576,MATCH("표준 DI pr Min",[1]EquipTable!$1:$1,0),0)+INT($I171*(VLOOKUP($M171,[1]EquipTable!$1:$1048576,MATCH("표준 DI pr Max",[1]EquipTable!$1:$1,0),0)-VLOOKUP($M171,[1]EquipTable!$1:$1048576,MATCH("표준 DI pr Min",[1]EquipTable!$1:$1,0),0))),
    ROUNDDOWN(VLOOKUP($M171,[1]EquipTable!$1:$1048576,MATCH("표준 GO pr Min",[1]EquipTable!$1:$1,0),0)+INT($I171*(VLOOKUP($M171,[1]EquipTable!$1:$1048576,MATCH("표준 GO pr Max",[1]EquipTable!$1:$1,0),0)-VLOOKUP($M171,[1]EquipTable!$1:$1048576,MATCH("표준 GO pr Min",[1]EquipTable!$1:$1,0),0))),-2)),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
IF($L171="안 지정 캐릭터 영웅등급",
  IF(AND(OR($B171=7,$B171=8),$L171=OFFSET($L171,-1,0)),OFFSET(Q171,-1,0),
    VLOOKUP($L171,$AM:$AZ,MATCH($AW$1,$AM$1:$AZ$1,0),0)+INT($I171*(VLOOKUP($L171,$AM:$AZ,MATCH($AX$1,$AM$1:$AZ$1,0),0)-VLOOKUP($L171,$AM:$AZ,MATCH($AW$1,$AM$1:$AZ$1,0),0)))),
IF($L171="지정 캐릭터 PP",
  IF(AND(OR($B171=7,$B171=8),$L171=OFFSET($L171,-1,0)),OFFSET(Q171,-1,0),
    INT($N171*(VLOOKUP($L171,$AM:$AZ,MATCH($AX$1,$AM$1:$AZ$1,0),0)+$I171*(VLOOKUP($L171,$AM:$AZ,MATCH($AY$1,$AM$1:$AZ$1,0),0)-VLOOKUP($L171,$AM:$AZ,MATCH($AX$1,$AM$1:$AZ$1,0),0))))),
IF(OR($L171="안 지정 캐릭터 PP 일반등급",$L171="안 지정 캐릭터 PP 영웅등급"),
  IF(AND(OR($B171=7,$B171=8),$L171=OFFSET($L171,-1,0)),OFFSET(Q171,-1,0),
    $N171*VLOOKUP($L171,$AM:$AZ,MATCH($AW$1,$AM$1:$AZ$1,0),0)),
"그외없음")))))))</f>
        <v>5</v>
      </c>
      <c r="R171" t="str">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
      </c>
      <c r="S171">
        <f t="shared" ca="1" si="44"/>
        <v>0</v>
      </c>
      <c r="T171" t="s">
        <v>93</v>
      </c>
      <c r="U171" t="s">
        <v>116</v>
      </c>
      <c r="V171">
        <v>1</v>
      </c>
      <c r="W171" t="s">
        <v>149</v>
      </c>
      <c r="Y171">
        <v>16</v>
      </c>
      <c r="Z171" t="str">
        <f t="shared" ca="1" si="40"/>
        <v>fe</v>
      </c>
      <c r="AA171" t="s">
        <v>93</v>
      </c>
      <c r="AB171" t="s">
        <v>116</v>
      </c>
      <c r="AC171">
        <v>1</v>
      </c>
      <c r="AD171" t="s">
        <v>149</v>
      </c>
      <c r="AF171">
        <v>16</v>
      </c>
      <c r="AG171" t="str">
        <f t="shared" si="41"/>
        <v/>
      </c>
      <c r="AH171" t="str">
        <f ca="1">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뿔과 뼈로 만든 활</v>
      </c>
      <c r="AI171">
        <v>1</v>
      </c>
      <c r="AJ17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v>
      </c>
      <c r="AK171" t="str">
        <f t="shared" ca="1" si="42"/>
        <v>{"dy":25,"sl":1,"tp":"fe","vl":"Equip2301","cn":1,"pt":"DI","pr":16}</v>
      </c>
    </row>
    <row r="172" spans="1:37">
      <c r="A172">
        <v>25</v>
      </c>
      <c r="B172">
        <v>2</v>
      </c>
      <c r="C172">
        <f t="shared" si="35"/>
        <v>0</v>
      </c>
      <c r="D172">
        <f t="shared" ca="1" si="43"/>
        <v>0.23042980414118353</v>
      </c>
      <c r="E172">
        <f t="shared" ca="1" si="43"/>
        <v>0.41142023994637744</v>
      </c>
      <c r="F172">
        <f t="shared" ca="1" si="36"/>
        <v>0.95005870634218448</v>
      </c>
      <c r="G172">
        <f t="shared" ca="1" si="36"/>
        <v>0.95224446288040632</v>
      </c>
      <c r="H172">
        <f t="shared" ca="1" si="36"/>
        <v>0.39901790048600538</v>
      </c>
      <c r="I172">
        <f t="shared" ca="1" si="36"/>
        <v>0.59784287218836396</v>
      </c>
      <c r="L172" t="str">
        <f t="shared" ca="1" si="37"/>
        <v>안 지정 캐릭터 PP 영웅등급</v>
      </c>
      <c r="M172">
        <f t="shared" ca="1" si="38"/>
        <v>41142</v>
      </c>
      <c r="N172">
        <f t="shared" ca="1" si="39"/>
        <v>19</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
IF($L172="안 지정 캐릭터 영웅등급",
  IF(AND(OR($B172=7,$B172=8),$L172=OFFSET($L172,-1,0)),OFFSET(P172,-1,0),
    VLOOKUP($L172,$AM:$AZ,MATCH($AY$1,$AM$1:$AZ$1,0),0)+INT($H172*(VLOOKUP($L172,$AM:$AZ,MATCH($AZ$1,$AM$1:$AZ$1,0),0)-VLOOKUP($L172,$AM:$AZ,MATCH($AY$1,$AM$1:$AZ$1,0),0)))),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
    ROUNDDOWN(VLOOKUP($M172,[1]EquipTable!$1:$1048576,MATCH("표준 GO pr Min",[1]EquipTable!$1:$1,0),0)+INT($I172*(VLOOKUP($M172,[1]EquipTable!$1:$1048576,MATCH("표준 GO pr Max",[1]EquipTable!$1:$1,0),0)-VLOOKUP($M172,[1]EquipTable!$1:$1048576,MATCH("표준 GO pr Min",[1]EquipTable!$1:$1,0),0))),-2)),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
IF($L172="안 지정 캐릭터 영웅등급",
  IF(AND(OR($B172=7,$B172=8),$L172=OFFSET($L172,-1,0)),OFFSET(Q172,-1,0),
    VLOOKUP($L172,$AM:$AZ,MATCH($AW$1,$AM$1:$AZ$1,0),0)+INT($I172*(VLOOKUP($L172,$AM:$AZ,MATCH($AX$1,$AM$1:$AZ$1,0),0)-VLOOKUP($L172,$AM:$AZ,MATCH($AW$1,$AM$1:$AZ$1,0),0)))),
IF($L172="지정 캐릭터 PP",
  IF(AND(OR($B172=7,$B172=8),$L172=OFFSET($L172,-1,0)),OFFSET(Q172,-1,0),
    INT($N172*(VLOOKUP($L172,$AM:$AZ,MATCH($AX$1,$AM$1:$AZ$1,0),0)+$I172*(VLOOKUP($L172,$AM:$AZ,MATCH($AY$1,$AM$1:$AZ$1,0),0)-VLOOKUP($L172,$AM:$AZ,MATCH($AX$1,$AM$1:$AZ$1,0),0))))),
IF(OR($L172="안 지정 캐릭터 PP 일반등급",$L172="안 지정 캐릭터 PP 영웅등급"),
  IF(AND(OR($B172=7,$B172=8),$L172=OFFSET($L172,-1,0)),OFFSET(Q172,-1,0),
    $N172*VLOOKUP($L172,$AM:$AZ,MATCH($AW$1,$AM$1:$AZ$1,0),0)),
"그외없음")))))))</f>
        <v>1900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102</v>
      </c>
      <c r="U172">
        <v>53586</v>
      </c>
      <c r="V172">
        <v>20</v>
      </c>
      <c r="W172" t="s">
        <v>145</v>
      </c>
      <c r="Y172">
        <v>2000</v>
      </c>
      <c r="Z172" t="str">
        <f t="shared" ca="1" si="40"/>
        <v>uph</v>
      </c>
      <c r="AA172" t="s">
        <v>102</v>
      </c>
      <c r="AB172">
        <v>53586</v>
      </c>
      <c r="AC172">
        <v>20</v>
      </c>
      <c r="AD172" t="s">
        <v>145</v>
      </c>
      <c r="AF172">
        <v>2000</v>
      </c>
      <c r="AG172" t="str">
        <f t="shared" si="41"/>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v>
      </c>
      <c r="AK172" t="str">
        <f t="shared" ca="1" si="42"/>
        <v>{"dy":25,"sl":2,"tp":"uph","vl":"53586","cn":20,"pt":"GO","pr":2000}</v>
      </c>
    </row>
    <row r="173" spans="1:37">
      <c r="A173">
        <v>25</v>
      </c>
      <c r="B173">
        <v>3</v>
      </c>
      <c r="C173">
        <f t="shared" si="35"/>
        <v>0</v>
      </c>
      <c r="D173">
        <f t="shared" ca="1" si="43"/>
        <v>1.3470314639811076E-2</v>
      </c>
      <c r="E173">
        <f t="shared" ca="1" si="43"/>
        <v>0.64913639380210142</v>
      </c>
      <c r="F173">
        <f t="shared" ca="1" si="36"/>
        <v>0.2567517580601113</v>
      </c>
      <c r="G173">
        <f t="shared" ca="1" si="36"/>
        <v>0.35310253448887252</v>
      </c>
      <c r="H173">
        <f t="shared" ca="1" si="36"/>
        <v>0.2313906596735571</v>
      </c>
      <c r="I173">
        <f t="shared" ca="1" si="36"/>
        <v>0.46553923152877619</v>
      </c>
      <c r="L173" t="str">
        <f t="shared" ca="1" si="37"/>
        <v>안 지정 캐릭터 PP 영웅등급</v>
      </c>
      <c r="M173">
        <f t="shared" ca="1" si="38"/>
        <v>64913</v>
      </c>
      <c r="N173">
        <f t="shared" ca="1" si="39"/>
        <v>21</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
IF($L173="안 지정 캐릭터 영웅등급",
  IF(AND(OR($B173=7,$B173=8),$L173=OFFSET($L173,-1,0)),OFFSET(P173,-1,0),
    VLOOKUP($L173,$AM:$AZ,MATCH($AY$1,$AM$1:$AZ$1,0),0)+INT($H173*(VLOOKUP($L173,$AM:$AZ,MATCH($AZ$1,$AM$1:$AZ$1,0),0)-VLOOKUP($L173,$AM:$AZ,MATCH($AY$1,$AM$1:$AZ$1,0),0)))),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
    ROUNDDOWN(VLOOKUP($M173,[1]EquipTable!$1:$1048576,MATCH("표준 GO pr Min",[1]EquipTable!$1:$1,0),0)+INT($I173*(VLOOKUP($M173,[1]EquipTable!$1:$1048576,MATCH("표준 GO pr Max",[1]EquipTable!$1:$1,0),0)-VLOOKUP($M173,[1]EquipTable!$1:$1048576,MATCH("표준 GO pr Min",[1]EquipTable!$1:$1,0),0))),-2)),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
IF($L173="안 지정 캐릭터 영웅등급",
  IF(AND(OR($B173=7,$B173=8),$L173=OFFSET($L173,-1,0)),OFFSET(Q173,-1,0),
    VLOOKUP($L173,$AM:$AZ,MATCH($AW$1,$AM$1:$AZ$1,0),0)+INT($I173*(VLOOKUP($L173,$AM:$AZ,MATCH($AX$1,$AM$1:$AZ$1,0),0)-VLOOKUP($L173,$AM:$AZ,MATCH($AW$1,$AM$1:$AZ$1,0),0)))),
IF($L173="지정 캐릭터 PP",
  IF(AND(OR($B173=7,$B173=8),$L173=OFFSET($L173,-1,0)),OFFSET(Q173,-1,0),
    INT($N173*(VLOOKUP($L173,$AM:$AZ,MATCH($AX$1,$AM$1:$AZ$1,0),0)+$I173*(VLOOKUP($L173,$AM:$AZ,MATCH($AY$1,$AM$1:$AZ$1,0),0)-VLOOKUP($L173,$AM:$AZ,MATCH($AX$1,$AM$1:$AZ$1,0),0))))),
IF(OR($L173="안 지정 캐릭터 PP 일반등급",$L173="안 지정 캐릭터 PP 영웅등급"),
  IF(AND(OR($B173=7,$B173=8),$L173=OFFSET($L173,-1,0)),OFFSET(Q173,-1,0),
    $N173*VLOOKUP($L173,$AM:$AZ,MATCH($AW$1,$AM$1:$AZ$1,0),0)),
"그외없음")))))))</f>
        <v>2100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102</v>
      </c>
      <c r="U173">
        <v>27382</v>
      </c>
      <c r="V173">
        <v>17</v>
      </c>
      <c r="W173" t="s">
        <v>145</v>
      </c>
      <c r="Y173">
        <v>1700</v>
      </c>
      <c r="Z173" t="str">
        <f t="shared" ca="1" si="40"/>
        <v>uph</v>
      </c>
      <c r="AA173" t="s">
        <v>102</v>
      </c>
      <c r="AB173">
        <v>27382</v>
      </c>
      <c r="AC173">
        <v>17</v>
      </c>
      <c r="AD173" t="s">
        <v>145</v>
      </c>
      <c r="AF173">
        <v>1700</v>
      </c>
      <c r="AG173" t="str">
        <f t="shared" si="41"/>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v>
      </c>
      <c r="AK173" t="str">
        <f t="shared" ca="1" si="42"/>
        <v>{"dy":25,"sl":3,"tp":"uph","vl":"27382","cn":17,"pt":"GO","pr":1700}</v>
      </c>
    </row>
    <row r="174" spans="1:37">
      <c r="A174">
        <v>25</v>
      </c>
      <c r="B174">
        <v>4</v>
      </c>
      <c r="C174">
        <f t="shared" si="35"/>
        <v>0</v>
      </c>
      <c r="D174">
        <f t="shared" ca="1" si="43"/>
        <v>0.55062549866341559</v>
      </c>
      <c r="E174">
        <f t="shared" ca="1" si="43"/>
        <v>0.5699926921020334</v>
      </c>
      <c r="F174">
        <f t="shared" ca="1" si="36"/>
        <v>0.52786914586961686</v>
      </c>
      <c r="G174">
        <f t="shared" ca="1" si="36"/>
        <v>0.48282882501033952</v>
      </c>
      <c r="H174">
        <f t="shared" ca="1" si="36"/>
        <v>0.42187780282725362</v>
      </c>
      <c r="I174">
        <f t="shared" ca="1" si="36"/>
        <v>3.0242156277042631E-2</v>
      </c>
      <c r="L174" t="str">
        <f t="shared" ca="1" si="37"/>
        <v>안 지정 캐릭터 PP 일반등급</v>
      </c>
      <c r="M174">
        <f t="shared" ca="1" si="38"/>
        <v>56999</v>
      </c>
      <c r="N174">
        <f t="shared" ca="1" si="39"/>
        <v>20</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
IF($L174="안 지정 캐릭터 영웅등급",
  IF(AND(OR($B174=7,$B174=8),$L174=OFFSET($L174,-1,0)),OFFSET(P174,-1,0),
    VLOOKUP($L174,$AM:$AZ,MATCH($AY$1,$AM$1:$AZ$1,0),0)+INT($H174*(VLOOKUP($L174,$AM:$AZ,MATCH($AZ$1,$AM$1:$AZ$1,0),0)-VLOOKUP($L174,$AM:$AZ,MATCH($AY$1,$AM$1:$AZ$1,0),0)))),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
    ROUNDDOWN(VLOOKUP($M174,[1]EquipTable!$1:$1048576,MATCH("표준 GO pr Min",[1]EquipTable!$1:$1,0),0)+INT($I174*(VLOOKUP($M174,[1]EquipTable!$1:$1048576,MATCH("표준 GO pr Max",[1]EquipTable!$1:$1,0),0)-VLOOKUP($M174,[1]EquipTable!$1:$1048576,MATCH("표준 GO pr Min",[1]EquipTable!$1:$1,0),0))),-2)),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
IF($L174="안 지정 캐릭터 영웅등급",
  IF(AND(OR($B174=7,$B174=8),$L174=OFFSET($L174,-1,0)),OFFSET(Q174,-1,0),
    VLOOKUP($L174,$AM:$AZ,MATCH($AW$1,$AM$1:$AZ$1,0),0)+INT($I174*(VLOOKUP($L174,$AM:$AZ,MATCH($AX$1,$AM$1:$AZ$1,0),0)-VLOOKUP($L174,$AM:$AZ,MATCH($AW$1,$AM$1:$AZ$1,0),0)))),
IF($L174="지정 캐릭터 PP",
  IF(AND(OR($B174=7,$B174=8),$L174=OFFSET($L174,-1,0)),OFFSET(Q174,-1,0),
    INT($N174*(VLOOKUP($L174,$AM:$AZ,MATCH($AX$1,$AM$1:$AZ$1,0),0)+$I174*(VLOOKUP($L174,$AM:$AZ,MATCH($AY$1,$AM$1:$AZ$1,0),0)-VLOOKUP($L174,$AM:$AZ,MATCH($AX$1,$AM$1:$AZ$1,0),0))))),
IF(OR($L174="안 지정 캐릭터 PP 일반등급",$L174="안 지정 캐릭터 PP 영웅등급"),
  IF(AND(OR($B174=7,$B174=8),$L174=OFFSET($L174,-1,0)),OFFSET(Q174,-1,0),
    $N174*VLOOKUP($L174,$AM:$AZ,MATCH($AW$1,$AM$1:$AZ$1,0),0)),
"그외없음")))))))</f>
        <v>2000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103</v>
      </c>
      <c r="U174">
        <v>32515</v>
      </c>
      <c r="V174">
        <v>18</v>
      </c>
      <c r="W174" t="s">
        <v>145</v>
      </c>
      <c r="Y174">
        <v>1800</v>
      </c>
      <c r="Z174" t="str">
        <f t="shared" ca="1" si="40"/>
        <v>upn</v>
      </c>
      <c r="AA174" t="s">
        <v>103</v>
      </c>
      <c r="AB174">
        <v>32515</v>
      </c>
      <c r="AC174">
        <v>18</v>
      </c>
      <c r="AD174" t="s">
        <v>145</v>
      </c>
      <c r="AF174">
        <v>1800</v>
      </c>
      <c r="AG174" t="str">
        <f t="shared" si="41"/>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v>
      </c>
      <c r="AK174" t="str">
        <f t="shared" ca="1" si="42"/>
        <v>{"dy":25,"sl":4,"tp":"upn","vl":"32515","cn":18,"pt":"GO","pr":1800}</v>
      </c>
    </row>
    <row r="175" spans="1:37">
      <c r="A175">
        <v>25</v>
      </c>
      <c r="B175">
        <v>5</v>
      </c>
      <c r="C175">
        <f t="shared" si="35"/>
        <v>0</v>
      </c>
      <c r="D175">
        <f t="shared" ca="1" si="43"/>
        <v>0.70285385589738858</v>
      </c>
      <c r="E175">
        <f t="shared" ca="1" si="43"/>
        <v>0.757773346413948</v>
      </c>
      <c r="F175">
        <f t="shared" ca="1" si="36"/>
        <v>0.76113346548523964</v>
      </c>
      <c r="G175">
        <f t="shared" ca="1" si="36"/>
        <v>0.7895375488314772</v>
      </c>
      <c r="H175">
        <f t="shared" ca="1" si="36"/>
        <v>0.62029525087069282</v>
      </c>
      <c r="I175">
        <f t="shared" ca="1" si="36"/>
        <v>0.43305499808176562</v>
      </c>
      <c r="L175" t="str">
        <f t="shared" ca="1" si="37"/>
        <v>삭제</v>
      </c>
      <c r="M175" t="str">
        <f t="shared" ca="1" si="38"/>
        <v>삭제</v>
      </c>
      <c r="N175" t="str">
        <f t="shared" ca="1" si="39"/>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
IF($L175="안 지정 캐릭터 영웅등급",
  IF(AND(OR($B175=7,$B175=8),$L175=OFFSET($L175,-1,0)),OFFSET(P175,-1,0),
    VLOOKUP($L175,$AM:$AZ,MATCH($AY$1,$AM$1:$AZ$1,0),0)+INT($H175*(VLOOKUP($L175,$AM:$AZ,MATCH($AZ$1,$AM$1:$AZ$1,0),0)-VLOOKUP($L175,$AM:$AZ,MATCH($AY$1,$AM$1:$AZ$1,0),0)))),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
    ROUNDDOWN(VLOOKUP($M175,[1]EquipTable!$1:$1048576,MATCH("표준 GO pr Min",[1]EquipTable!$1:$1,0),0)+INT($I175*(VLOOKUP($M175,[1]EquipTable!$1:$1048576,MATCH("표준 GO pr Max",[1]EquipTable!$1:$1,0),0)-VLOOKUP($M175,[1]EquipTable!$1:$1048576,MATCH("표준 GO pr Min",[1]EquipTable!$1:$1,0),0))),-2)),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
IF($L175="안 지정 캐릭터 영웅등급",
  IF(AND(OR($B175=7,$B175=8),$L175=OFFSET($L175,-1,0)),OFFSET(Q175,-1,0),
    VLOOKUP($L175,$AM:$AZ,MATCH($AW$1,$AM$1:$AZ$1,0),0)+INT($I175*(VLOOKUP($L175,$AM:$AZ,MATCH($AX$1,$AM$1:$AZ$1,0),0)-VLOOKUP($L175,$AM:$AZ,MATCH($AW$1,$AM$1:$AZ$1,0),0)))),
IF($L175="지정 캐릭터 PP",
  IF(AND(OR($B175=7,$B175=8),$L175=OFFSET($L175,-1,0)),OFFSET(Q175,-1,0),
    INT($N175*(VLOOKUP($L175,$AM:$AZ,MATCH($AX$1,$AM$1:$AZ$1,0),0)+$I175*(VLOOKUP($L175,$AM:$AZ,MATCH($AY$1,$AM$1:$AZ$1,0),0)-VLOOKUP($L175,$AM:$AZ,MATCH($AX$1,$AM$1:$AZ$1,0),0))))),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40"/>
        <v/>
      </c>
      <c r="AG175" t="str">
        <f t="shared" si="41"/>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v>
      </c>
      <c r="AK175" t="str">
        <f t="shared" ca="1" si="42"/>
        <v>{"dy":25,"sl":5}</v>
      </c>
    </row>
    <row r="176" spans="1:37">
      <c r="A176">
        <v>25</v>
      </c>
      <c r="B176">
        <v>6</v>
      </c>
      <c r="C176">
        <f t="shared" si="35"/>
        <v>0</v>
      </c>
      <c r="D176">
        <f t="shared" ca="1" si="43"/>
        <v>0.48761619622451213</v>
      </c>
      <c r="E176">
        <f t="shared" ca="1" si="43"/>
        <v>0.24886960014999604</v>
      </c>
      <c r="F176">
        <f t="shared" ca="1" si="36"/>
        <v>0.75226250416849505</v>
      </c>
      <c r="G176">
        <f t="shared" ca="1" si="36"/>
        <v>0.89179996787005622</v>
      </c>
      <c r="H176">
        <f t="shared" ca="1" si="36"/>
        <v>0.30126398179906155</v>
      </c>
      <c r="I176">
        <f t="shared" ca="1" si="36"/>
        <v>0.82165133659694012</v>
      </c>
      <c r="L176" t="str">
        <f t="shared" ca="1" si="37"/>
        <v>삭제</v>
      </c>
      <c r="M176" t="str">
        <f t="shared" ca="1" si="38"/>
        <v>삭제</v>
      </c>
      <c r="N176" t="str">
        <f t="shared" ca="1" si="39"/>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
IF($L176="안 지정 캐릭터 영웅등급",
  IF(AND(OR($B176=7,$B176=8),$L176=OFFSET($L176,-1,0)),OFFSET(P176,-1,0),
    VLOOKUP($L176,$AM:$AZ,MATCH($AY$1,$AM$1:$AZ$1,0),0)+INT($H176*(VLOOKUP($L176,$AM:$AZ,MATCH($AZ$1,$AM$1:$AZ$1,0),0)-VLOOKUP($L176,$AM:$AZ,MATCH($AY$1,$AM$1:$AZ$1,0),0)))),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
    ROUNDDOWN(VLOOKUP($M176,[1]EquipTable!$1:$1048576,MATCH("표준 GO pr Min",[1]EquipTable!$1:$1,0),0)+INT($I176*(VLOOKUP($M176,[1]EquipTable!$1:$1048576,MATCH("표준 GO pr Max",[1]EquipTable!$1:$1,0),0)-VLOOKUP($M176,[1]EquipTable!$1:$1048576,MATCH("표준 GO pr Min",[1]EquipTable!$1:$1,0),0))),-2)),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
IF($L176="안 지정 캐릭터 영웅등급",
  IF(AND(OR($B176=7,$B176=8),$L176=OFFSET($L176,-1,0)),OFFSET(Q176,-1,0),
    VLOOKUP($L176,$AM:$AZ,MATCH($AW$1,$AM$1:$AZ$1,0),0)+INT($I176*(VLOOKUP($L176,$AM:$AZ,MATCH($AX$1,$AM$1:$AZ$1,0),0)-VLOOKUP($L176,$AM:$AZ,MATCH($AW$1,$AM$1:$AZ$1,0),0)))),
IF($L176="지정 캐릭터 PP",
  IF(AND(OR($B176=7,$B176=8),$L176=OFFSET($L176,-1,0)),OFFSET(Q176,-1,0),
    INT($N176*(VLOOKUP($L176,$AM:$AZ,MATCH($AX$1,$AM$1:$AZ$1,0),0)+$I176*(VLOOKUP($L176,$AM:$AZ,MATCH($AY$1,$AM$1:$AZ$1,0),0)-VLOOKUP($L176,$AM:$AZ,MATCH($AX$1,$AM$1:$AZ$1,0),0))))),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40"/>
        <v/>
      </c>
      <c r="AG176" t="str">
        <f t="shared" si="41"/>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v>
      </c>
      <c r="AK176" t="str">
        <f t="shared" ca="1" si="42"/>
        <v>{"dy":25,"sl":6}</v>
      </c>
    </row>
    <row r="177" spans="1:37">
      <c r="A177">
        <v>26</v>
      </c>
      <c r="B177">
        <v>0</v>
      </c>
      <c r="C177">
        <f t="shared" si="35"/>
        <v>0</v>
      </c>
      <c r="D177">
        <f t="shared" ca="1" si="43"/>
        <v>0.88827784658497411</v>
      </c>
      <c r="E177">
        <f t="shared" ca="1" si="43"/>
        <v>0.78982590122409557</v>
      </c>
      <c r="F177">
        <f t="shared" ca="1" si="36"/>
        <v>0.55024736622780002</v>
      </c>
      <c r="G177">
        <f t="shared" ca="1" si="36"/>
        <v>0.90230387447715754</v>
      </c>
      <c r="H177">
        <f t="shared" ca="1" si="36"/>
        <v>0.42776537486010746</v>
      </c>
      <c r="I177">
        <f t="shared" ca="1" si="36"/>
        <v>0.63604902929007812</v>
      </c>
      <c r="L177" t="str">
        <f t="shared" ca="1" si="37"/>
        <v>캐릭터 상자 일반등급</v>
      </c>
      <c r="M177" t="str">
        <f t="shared" ca="1" si="38"/>
        <v>삭제</v>
      </c>
      <c r="N177">
        <f t="shared" ca="1" si="39"/>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DI</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
IF($L177="안 지정 캐릭터 영웅등급",
  IF(AND(OR($B177=7,$B177=8),$L177=OFFSET($L177,-1,0)),OFFSET(P177,-1,0),
    VLOOKUP($L177,$AM:$AZ,MATCH($AY$1,$AM$1:$AZ$1,0),0)+INT($H177*(VLOOKUP($L177,$AM:$AZ,MATCH($AZ$1,$AM$1:$AZ$1,0),0)-VLOOKUP($L177,$AM:$AZ,MATCH($AY$1,$AM$1:$AZ$1,0),0)))),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
    ROUNDDOWN(VLOOKUP($M177,[1]EquipTable!$1:$1048576,MATCH("표준 GO pr Min",[1]EquipTable!$1:$1,0),0)+INT($I177*(VLOOKUP($M177,[1]EquipTable!$1:$1048576,MATCH("표준 GO pr Max",[1]EquipTable!$1:$1,0),0)-VLOOKUP($M177,[1]EquipTable!$1:$1048576,MATCH("표준 GO pr Min",[1]EquipTable!$1:$1,0),0))),-2)),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
IF($L177="안 지정 캐릭터 영웅등급",
  IF(AND(OR($B177=7,$B177=8),$L177=OFFSET($L177,-1,0)),OFFSET(Q177,-1,0),
    VLOOKUP($L177,$AM:$AZ,MATCH($AW$1,$AM$1:$AZ$1,0),0)+INT($I177*(VLOOKUP($L177,$AM:$AZ,MATCH($AX$1,$AM$1:$AZ$1,0),0)-VLOOKUP($L177,$AM:$AZ,MATCH($AW$1,$AM$1:$AZ$1,0),0)))),
IF($L177="지정 캐릭터 PP",
  IF(AND(OR($B177=7,$B177=8),$L177=OFFSET($L177,-1,0)),OFFSET(Q177,-1,0),
    INT($N177*(VLOOKUP($L177,$AM:$AZ,MATCH($AX$1,$AM$1:$AZ$1,0),0)+$I177*(VLOOKUP($L177,$AM:$AZ,MATCH($AY$1,$AM$1:$AZ$1,0),0)-VLOOKUP($L177,$AM:$AZ,MATCH($AX$1,$AM$1:$AZ$1,0),0))))),
IF(OR($L177="안 지정 캐릭터 PP 일반등급",$L177="안 지정 캐릭터 PP 영웅등급"),
  IF(AND(OR($B177=7,$B177=8),$L177=OFFSET($L177,-1,0)),OFFSET(Q177,-1,0),
    $N177*VLOOKUP($L177,$AM:$AZ,MATCH($AW$1,$AM$1:$AZ$1,0),0)),
"그외없음")))))))</f>
        <v>30</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0</v>
      </c>
      <c r="T177" t="s">
        <v>93</v>
      </c>
      <c r="U177" t="s">
        <v>128</v>
      </c>
      <c r="V177">
        <v>1</v>
      </c>
      <c r="W177" t="s">
        <v>149</v>
      </c>
      <c r="Y177">
        <v>5</v>
      </c>
      <c r="Z177" t="str">
        <f t="shared" ca="1" si="40"/>
        <v>fe</v>
      </c>
      <c r="AA177" t="s">
        <v>93</v>
      </c>
      <c r="AB177" t="s">
        <v>128</v>
      </c>
      <c r="AC177">
        <v>1</v>
      </c>
      <c r="AD177" t="s">
        <v>149</v>
      </c>
      <c r="AF177">
        <v>5</v>
      </c>
      <c r="AG177" t="str">
        <f t="shared" si="41"/>
        <v/>
      </c>
      <c r="AH177" t="str">
        <f ca="1">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금빛 휘장의 검</v>
      </c>
      <c r="AI177">
        <v>1</v>
      </c>
      <c r="AJ17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v>
      </c>
      <c r="AK177" t="str">
        <f t="shared" ca="1" si="42"/>
        <v>{"dy":26,"sl":0,"tp":"fe","vl":"Equip5201","cn":1,"pt":"DI","pr":5}</v>
      </c>
    </row>
    <row r="178" spans="1:37">
      <c r="A178">
        <v>26</v>
      </c>
      <c r="B178">
        <v>1</v>
      </c>
      <c r="C178">
        <f t="shared" si="35"/>
        <v>0</v>
      </c>
      <c r="D178">
        <f t="shared" ca="1" si="43"/>
        <v>0.15712612377906832</v>
      </c>
      <c r="E178">
        <f t="shared" ca="1" si="43"/>
        <v>0.64476153354070953</v>
      </c>
      <c r="F178">
        <f t="shared" ca="1" si="36"/>
        <v>0.47649339986740913</v>
      </c>
      <c r="G178">
        <f t="shared" ca="1" si="36"/>
        <v>0.33702381865818953</v>
      </c>
      <c r="H178">
        <f t="shared" ca="1" si="36"/>
        <v>0.97874370880742045</v>
      </c>
      <c r="I178">
        <f t="shared" ca="1" si="36"/>
        <v>5.289668066552955E-2</v>
      </c>
      <c r="L178" t="str">
        <f t="shared" ca="1" si="37"/>
        <v>지정 장비</v>
      </c>
      <c r="M178" t="str">
        <f t="shared" ca="1" si="38"/>
        <v>Equip5301</v>
      </c>
      <c r="N178">
        <f t="shared" ca="1" si="39"/>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
IF($L178="안 지정 캐릭터 영웅등급",
  IF(AND(OR($B178=7,$B178=8),$L178=OFFSET($L178,-1,0)),OFFSET(P178,-1,0),
    VLOOKUP($L178,$AM:$AZ,MATCH($AY$1,$AM$1:$AZ$1,0),0)+INT($H178*(VLOOKUP($L178,$AM:$AZ,MATCH($AZ$1,$AM$1:$AZ$1,0),0)-VLOOKUP($L178,$AM:$AZ,MATCH($AY$1,$AM$1:$AZ$1,0),0)))),
IF($L178="지정 캐릭터 PP",
  IF(AND(OR($B178=7,$B178=8),$L178=OFFSET($L178,-1,0)),OFFSET(P178,-1,0),
    INT($N178*VLOOKUP($L178,$AM:$AZ,MATCH($AW$1,$AM$1:$AZ$1,0),0))),
"그외없음")))))))</f>
        <v>삭제</v>
      </c>
      <c r="Q178">
        <f ca="1">IF($L178="삭제","삭제",
IF($L178="지정 장비",
  IF($O178="DI",
    VLOOKUP($M178,[1]EquipTable!$1:$1048576,MATCH("표준 DI pr Min",[1]EquipTable!$1:$1,0),0)+INT($I178*(VLOOKUP($M178,[1]EquipTable!$1:$1048576,MATCH("표준 DI pr Max",[1]EquipTable!$1:$1,0),0)-VLOOKUP($M178,[1]EquipTable!$1:$1048576,MATCH("표준 DI pr Min",[1]EquipTable!$1:$1,0),0))),
    ROUNDDOWN(VLOOKUP($M178,[1]EquipTable!$1:$1048576,MATCH("표준 GO pr Min",[1]EquipTable!$1:$1,0),0)+INT($I178*(VLOOKUP($M178,[1]EquipTable!$1:$1048576,MATCH("표준 GO pr Max",[1]EquipTable!$1:$1,0),0)-VLOOKUP($M178,[1]EquipTable!$1:$1048576,MATCH("표준 GO pr Min",[1]EquipTable!$1:$1,0),0))),-2)),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
IF($L178="안 지정 캐릭터 영웅등급",
  IF(AND(OR($B178=7,$B178=8),$L178=OFFSET($L178,-1,0)),OFFSET(Q178,-1,0),
    VLOOKUP($L178,$AM:$AZ,MATCH($AW$1,$AM$1:$AZ$1,0),0)+INT($I178*(VLOOKUP($L178,$AM:$AZ,MATCH($AX$1,$AM$1:$AZ$1,0),0)-VLOOKUP($L178,$AM:$AZ,MATCH($AW$1,$AM$1:$AZ$1,0),0)))),
IF($L178="지정 캐릭터 PP",
  IF(AND(OR($B178=7,$B178=8),$L178=OFFSET($L178,-1,0)),OFFSET(Q178,-1,0),
    INT($N178*(VLOOKUP($L178,$AM:$AZ,MATCH($AX$1,$AM$1:$AZ$1,0),0)+$I178*(VLOOKUP($L178,$AM:$AZ,MATCH($AY$1,$AM$1:$AZ$1,0),0)-VLOOKUP($L178,$AM:$AZ,MATCH($AX$1,$AM$1:$AZ$1,0),0))))),
IF(OR($L178="안 지정 캐릭터 PP 일반등급",$L178="안 지정 캐릭터 PP 영웅등급"),
  IF(AND(OR($B178=7,$B178=8),$L178=OFFSET($L178,-1,0)),OFFSET(Q178,-1,0),
    $N178*VLOOKUP($L178,$AM:$AZ,MATCH($AW$1,$AM$1:$AZ$1,0),0)),
"그외없음")))))))</f>
        <v>15</v>
      </c>
      <c r="R178" t="str">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
      </c>
      <c r="S178">
        <f t="shared" ca="1" si="44"/>
        <v>0</v>
      </c>
      <c r="T178" t="s">
        <v>93</v>
      </c>
      <c r="U178" t="s">
        <v>209</v>
      </c>
      <c r="V178">
        <v>1</v>
      </c>
      <c r="W178" t="s">
        <v>145</v>
      </c>
      <c r="Y178">
        <v>4100</v>
      </c>
      <c r="Z178" t="str">
        <f t="shared" ca="1" si="40"/>
        <v>fe</v>
      </c>
      <c r="AA178" t="s">
        <v>93</v>
      </c>
      <c r="AB178" t="s">
        <v>209</v>
      </c>
      <c r="AC178">
        <v>1</v>
      </c>
      <c r="AD178" t="s">
        <v>145</v>
      </c>
      <c r="AF178">
        <v>4100</v>
      </c>
      <c r="AG178" t="str">
        <f t="shared" si="41"/>
        <v/>
      </c>
      <c r="AH178" t="str">
        <f ca="1">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떠오르는 태양의 지팡이</v>
      </c>
      <c r="AI178">
        <v>1</v>
      </c>
      <c r="AJ17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v>
      </c>
      <c r="AK178" t="str">
        <f t="shared" ca="1" si="42"/>
        <v>{"dy":26,"sl":1,"tp":"fe","vl":"Equip3002","cn":1,"pt":"GO","pr":4100}</v>
      </c>
    </row>
    <row r="179" spans="1:37">
      <c r="A179">
        <v>26</v>
      </c>
      <c r="B179">
        <v>2</v>
      </c>
      <c r="C179">
        <f t="shared" si="35"/>
        <v>0</v>
      </c>
      <c r="D179">
        <f t="shared" ca="1" si="43"/>
        <v>6.797784114793004E-2</v>
      </c>
      <c r="E179">
        <f t="shared" ca="1" si="43"/>
        <v>0.23065543538100186</v>
      </c>
      <c r="F179">
        <f t="shared" ca="1" si="36"/>
        <v>0.42727663196961663</v>
      </c>
      <c r="G179">
        <f t="shared" ca="1" si="36"/>
        <v>0.45983303315153512</v>
      </c>
      <c r="H179">
        <f t="shared" ca="1" si="36"/>
        <v>0.16517957887202017</v>
      </c>
      <c r="I179">
        <f t="shared" ca="1" si="36"/>
        <v>0.7565346426609556</v>
      </c>
      <c r="L179" t="str">
        <f t="shared" ca="1" si="37"/>
        <v>안 지정 캐릭터 PP 영웅등급</v>
      </c>
      <c r="M179">
        <f t="shared" ca="1" si="38"/>
        <v>23065</v>
      </c>
      <c r="N179">
        <f t="shared" ca="1" si="39"/>
        <v>17</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
IF($L179="안 지정 캐릭터 영웅등급",
  IF(AND(OR($B179=7,$B179=8),$L179=OFFSET($L179,-1,0)),OFFSET(P179,-1,0),
    VLOOKUP($L179,$AM:$AZ,MATCH($AY$1,$AM$1:$AZ$1,0),0)+INT($H179*(VLOOKUP($L179,$AM:$AZ,MATCH($AZ$1,$AM$1:$AZ$1,0),0)-VLOOKUP($L179,$AM:$AZ,MATCH($AY$1,$AM$1:$AZ$1,0),0)))),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
    ROUNDDOWN(VLOOKUP($M179,[1]EquipTable!$1:$1048576,MATCH("표준 GO pr Min",[1]EquipTable!$1:$1,0),0)+INT($I179*(VLOOKUP($M179,[1]EquipTable!$1:$1048576,MATCH("표준 GO pr Max",[1]EquipTable!$1:$1,0),0)-VLOOKUP($M179,[1]EquipTable!$1:$1048576,MATCH("표준 GO pr Min",[1]EquipTable!$1:$1,0),0))),-2)),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
IF($L179="안 지정 캐릭터 영웅등급",
  IF(AND(OR($B179=7,$B179=8),$L179=OFFSET($L179,-1,0)),OFFSET(Q179,-1,0),
    VLOOKUP($L179,$AM:$AZ,MATCH($AW$1,$AM$1:$AZ$1,0),0)+INT($I179*(VLOOKUP($L179,$AM:$AZ,MATCH($AX$1,$AM$1:$AZ$1,0),0)-VLOOKUP($L179,$AM:$AZ,MATCH($AW$1,$AM$1:$AZ$1,0),0)))),
IF($L179="지정 캐릭터 PP",
  IF(AND(OR($B179=7,$B179=8),$L179=OFFSET($L179,-1,0)),OFFSET(Q179,-1,0),
    INT($N179*(VLOOKUP($L179,$AM:$AZ,MATCH($AX$1,$AM$1:$AZ$1,0),0)+$I179*(VLOOKUP($L179,$AM:$AZ,MATCH($AY$1,$AM$1:$AZ$1,0),0)-VLOOKUP($L179,$AM:$AZ,MATCH($AX$1,$AM$1:$AZ$1,0),0))))),
IF(OR($L179="안 지정 캐릭터 PP 일반등급",$L179="안 지정 캐릭터 PP 영웅등급"),
  IF(AND(OR($B179=7,$B179=8),$L179=OFFSET($L179,-1,0)),OFFSET(Q179,-1,0),
    $N179*VLOOKUP($L179,$AM:$AZ,MATCH($AW$1,$AM$1:$AZ$1,0),0)),
"그외없음")))))))</f>
        <v>1700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102</v>
      </c>
      <c r="U179">
        <v>39544</v>
      </c>
      <c r="V179">
        <v>18</v>
      </c>
      <c r="W179" t="s">
        <v>145</v>
      </c>
      <c r="Y179">
        <v>1800</v>
      </c>
      <c r="Z179" t="str">
        <f t="shared" ca="1" si="40"/>
        <v>uph</v>
      </c>
      <c r="AA179" t="s">
        <v>102</v>
      </c>
      <c r="AB179">
        <v>39544</v>
      </c>
      <c r="AC179">
        <v>18</v>
      </c>
      <c r="AD179" t="s">
        <v>145</v>
      </c>
      <c r="AF179">
        <v>1800</v>
      </c>
      <c r="AG179" t="str">
        <f t="shared" si="41"/>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v>
      </c>
      <c r="AK179" t="str">
        <f t="shared" ca="1" si="42"/>
        <v>{"dy":26,"sl":2,"tp":"uph","vl":"39544","cn":18,"pt":"GO","pr":1800}</v>
      </c>
    </row>
    <row r="180" spans="1:37">
      <c r="A180">
        <v>26</v>
      </c>
      <c r="B180">
        <v>3</v>
      </c>
      <c r="C180">
        <f t="shared" si="35"/>
        <v>0</v>
      </c>
      <c r="D180">
        <f t="shared" ca="1" si="43"/>
        <v>0.72863437047880142</v>
      </c>
      <c r="E180">
        <f t="shared" ca="1" si="43"/>
        <v>0.44609323308810078</v>
      </c>
      <c r="F180">
        <f t="shared" ca="1" si="36"/>
        <v>0.48690807552767112</v>
      </c>
      <c r="G180">
        <f t="shared" ca="1" si="36"/>
        <v>0.56967813515117405</v>
      </c>
      <c r="H180">
        <f t="shared" ca="1" si="36"/>
        <v>0.81562393952817513</v>
      </c>
      <c r="I180">
        <f t="shared" ca="1" si="36"/>
        <v>0.38701454969462357</v>
      </c>
      <c r="L180" t="str">
        <f t="shared" ca="1" si="37"/>
        <v>안 지정 캐릭터 PP 영웅등급</v>
      </c>
      <c r="M180">
        <f t="shared" ca="1" si="38"/>
        <v>44609</v>
      </c>
      <c r="N180">
        <f t="shared" ca="1" si="39"/>
        <v>19</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
IF($L180="안 지정 캐릭터 영웅등급",
  IF(AND(OR($B180=7,$B180=8),$L180=OFFSET($L180,-1,0)),OFFSET(P180,-1,0),
    VLOOKUP($L180,$AM:$AZ,MATCH($AY$1,$AM$1:$AZ$1,0),0)+INT($H180*(VLOOKUP($L180,$AM:$AZ,MATCH($AZ$1,$AM$1:$AZ$1,0),0)-VLOOKUP($L180,$AM:$AZ,MATCH($AY$1,$AM$1:$AZ$1,0),0)))),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
    ROUNDDOWN(VLOOKUP($M180,[1]EquipTable!$1:$1048576,MATCH("표준 GO pr Min",[1]EquipTable!$1:$1,0),0)+INT($I180*(VLOOKUP($M180,[1]EquipTable!$1:$1048576,MATCH("표준 GO pr Max",[1]EquipTable!$1:$1,0),0)-VLOOKUP($M180,[1]EquipTable!$1:$1048576,MATCH("표준 GO pr Min",[1]EquipTable!$1:$1,0),0))),-2)),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
IF($L180="안 지정 캐릭터 영웅등급",
  IF(AND(OR($B180=7,$B180=8),$L180=OFFSET($L180,-1,0)),OFFSET(Q180,-1,0),
    VLOOKUP($L180,$AM:$AZ,MATCH($AW$1,$AM$1:$AZ$1,0),0)+INT($I180*(VLOOKUP($L180,$AM:$AZ,MATCH($AX$1,$AM$1:$AZ$1,0),0)-VLOOKUP($L180,$AM:$AZ,MATCH($AW$1,$AM$1:$AZ$1,0),0)))),
IF($L180="지정 캐릭터 PP",
  IF(AND(OR($B180=7,$B180=8),$L180=OFFSET($L180,-1,0)),OFFSET(Q180,-1,0),
    INT($N180*(VLOOKUP($L180,$AM:$AZ,MATCH($AX$1,$AM$1:$AZ$1,0),0)+$I180*(VLOOKUP($L180,$AM:$AZ,MATCH($AY$1,$AM$1:$AZ$1,0),0)-VLOOKUP($L180,$AM:$AZ,MATCH($AX$1,$AM$1:$AZ$1,0),0))))),
IF(OR($L180="안 지정 캐릭터 PP 일반등급",$L180="안 지정 캐릭터 PP 영웅등급"),
  IF(AND(OR($B180=7,$B180=8),$L180=OFFSET($L180,-1,0)),OFFSET(Q180,-1,0),
    $N180*VLOOKUP($L180,$AM:$AZ,MATCH($AW$1,$AM$1:$AZ$1,0),0)),
"그외없음")))))))</f>
        <v>1900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102</v>
      </c>
      <c r="U180">
        <v>12596</v>
      </c>
      <c r="V180">
        <v>16</v>
      </c>
      <c r="W180" t="s">
        <v>145</v>
      </c>
      <c r="Y180">
        <v>1600</v>
      </c>
      <c r="Z180" t="str">
        <f t="shared" ca="1" si="40"/>
        <v>uph</v>
      </c>
      <c r="AA180" t="s">
        <v>102</v>
      </c>
      <c r="AB180">
        <v>12596</v>
      </c>
      <c r="AC180">
        <v>16</v>
      </c>
      <c r="AD180" t="s">
        <v>145</v>
      </c>
      <c r="AF180">
        <v>1600</v>
      </c>
      <c r="AG180" t="str">
        <f t="shared" si="41"/>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v>
      </c>
      <c r="AK180" t="str">
        <f t="shared" ca="1" si="42"/>
        <v>{"dy":26,"sl":3,"tp":"uph","vl":"12596","cn":16,"pt":"GO","pr":1600}</v>
      </c>
    </row>
    <row r="181" spans="1:37">
      <c r="A181">
        <v>26</v>
      </c>
      <c r="B181">
        <v>4</v>
      </c>
      <c r="C181">
        <f t="shared" si="35"/>
        <v>0</v>
      </c>
      <c r="D181">
        <f t="shared" ca="1" si="43"/>
        <v>0.10009604316845722</v>
      </c>
      <c r="E181">
        <f t="shared" ca="1" si="43"/>
        <v>0.11696789462780366</v>
      </c>
      <c r="F181">
        <f t="shared" ca="1" si="36"/>
        <v>0.12642692687965995</v>
      </c>
      <c r="G181">
        <f t="shared" ca="1" si="36"/>
        <v>0.40271700438509361</v>
      </c>
      <c r="H181">
        <f t="shared" ca="1" si="36"/>
        <v>0.97591272923936112</v>
      </c>
      <c r="I181">
        <f t="shared" ca="1" si="36"/>
        <v>0.98257421983415028</v>
      </c>
      <c r="L181" t="str">
        <f t="shared" ca="1" si="37"/>
        <v>안 지정 캐릭터 PP 일반등급</v>
      </c>
      <c r="M181">
        <f t="shared" ca="1" si="38"/>
        <v>11696</v>
      </c>
      <c r="N181">
        <f t="shared" ca="1" si="39"/>
        <v>16</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
IF($L181="안 지정 캐릭터 영웅등급",
  IF(AND(OR($B181=7,$B181=8),$L181=OFFSET($L181,-1,0)),OFFSET(P181,-1,0),
    VLOOKUP($L181,$AM:$AZ,MATCH($AY$1,$AM$1:$AZ$1,0),0)+INT($H181*(VLOOKUP($L181,$AM:$AZ,MATCH($AZ$1,$AM$1:$AZ$1,0),0)-VLOOKUP($L181,$AM:$AZ,MATCH($AY$1,$AM$1:$AZ$1,0),0)))),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
    ROUNDDOWN(VLOOKUP($M181,[1]EquipTable!$1:$1048576,MATCH("표준 GO pr Min",[1]EquipTable!$1:$1,0),0)+INT($I181*(VLOOKUP($M181,[1]EquipTable!$1:$1048576,MATCH("표준 GO pr Max",[1]EquipTable!$1:$1,0),0)-VLOOKUP($M181,[1]EquipTable!$1:$1048576,MATCH("표준 GO pr Min",[1]EquipTable!$1:$1,0),0))),-2)),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
IF($L181="안 지정 캐릭터 영웅등급",
  IF(AND(OR($B181=7,$B181=8),$L181=OFFSET($L181,-1,0)),OFFSET(Q181,-1,0),
    VLOOKUP($L181,$AM:$AZ,MATCH($AW$1,$AM$1:$AZ$1,0),0)+INT($I181*(VLOOKUP($L181,$AM:$AZ,MATCH($AX$1,$AM$1:$AZ$1,0),0)-VLOOKUP($L181,$AM:$AZ,MATCH($AW$1,$AM$1:$AZ$1,0),0)))),
IF($L181="지정 캐릭터 PP",
  IF(AND(OR($B181=7,$B181=8),$L181=OFFSET($L181,-1,0)),OFFSET(Q181,-1,0),
    INT($N181*(VLOOKUP($L181,$AM:$AZ,MATCH($AX$1,$AM$1:$AZ$1,0),0)+$I181*(VLOOKUP($L181,$AM:$AZ,MATCH($AY$1,$AM$1:$AZ$1,0),0)-VLOOKUP($L181,$AM:$AZ,MATCH($AX$1,$AM$1:$AZ$1,0),0))))),
IF(OR($L181="안 지정 캐릭터 PP 일반등급",$L181="안 지정 캐릭터 PP 영웅등급"),
  IF(AND(OR($B181=7,$B181=8),$L181=OFFSET($L181,-1,0)),OFFSET(Q181,-1,0),
    $N181*VLOOKUP($L181,$AM:$AZ,MATCH($AW$1,$AM$1:$AZ$1,0),0)),
"그외없음")))))))</f>
        <v>1600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103</v>
      </c>
      <c r="U181">
        <v>59110</v>
      </c>
      <c r="V181">
        <v>20</v>
      </c>
      <c r="W181" t="s">
        <v>145</v>
      </c>
      <c r="Y181">
        <v>2000</v>
      </c>
      <c r="Z181" t="str">
        <f t="shared" ca="1" si="40"/>
        <v>upn</v>
      </c>
      <c r="AA181" t="s">
        <v>103</v>
      </c>
      <c r="AB181">
        <v>59110</v>
      </c>
      <c r="AC181">
        <v>20</v>
      </c>
      <c r="AD181" t="s">
        <v>145</v>
      </c>
      <c r="AF181">
        <v>2000</v>
      </c>
      <c r="AG181" t="str">
        <f t="shared" si="41"/>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v>
      </c>
      <c r="AK181" t="str">
        <f t="shared" ca="1" si="42"/>
        <v>{"dy":26,"sl":4,"tp":"upn","vl":"59110","cn":20,"pt":"GO","pr":2000}</v>
      </c>
    </row>
    <row r="182" spans="1:37">
      <c r="A182">
        <v>26</v>
      </c>
      <c r="B182">
        <v>5</v>
      </c>
      <c r="C182">
        <f t="shared" si="35"/>
        <v>0</v>
      </c>
      <c r="D182">
        <f t="shared" ca="1" si="43"/>
        <v>6.6391788015492836E-2</v>
      </c>
      <c r="E182">
        <f t="shared" ca="1" si="43"/>
        <v>0.51232144661423185</v>
      </c>
      <c r="F182">
        <f t="shared" ca="1" si="36"/>
        <v>0.43360416359456533</v>
      </c>
      <c r="G182">
        <f t="shared" ca="1" si="36"/>
        <v>0.85740090385375245</v>
      </c>
      <c r="H182">
        <f t="shared" ca="1" si="36"/>
        <v>0.11950289949204118</v>
      </c>
      <c r="I182">
        <f t="shared" ca="1" si="36"/>
        <v>0.44692449225587649</v>
      </c>
      <c r="L182" t="str">
        <f t="shared" ca="1" si="37"/>
        <v>삭제</v>
      </c>
      <c r="M182" t="str">
        <f t="shared" ca="1" si="38"/>
        <v>삭제</v>
      </c>
      <c r="N182" t="str">
        <f t="shared" ca="1" si="39"/>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
IF($L182="안 지정 캐릭터 영웅등급",
  IF(AND(OR($B182=7,$B182=8),$L182=OFFSET($L182,-1,0)),OFFSET(P182,-1,0),
    VLOOKUP($L182,$AM:$AZ,MATCH($AY$1,$AM$1:$AZ$1,0),0)+INT($H182*(VLOOKUP($L182,$AM:$AZ,MATCH($AZ$1,$AM$1:$AZ$1,0),0)-VLOOKUP($L182,$AM:$AZ,MATCH($AY$1,$AM$1:$AZ$1,0),0)))),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
    ROUNDDOWN(VLOOKUP($M182,[1]EquipTable!$1:$1048576,MATCH("표준 GO pr Min",[1]EquipTable!$1:$1,0),0)+INT($I182*(VLOOKUP($M182,[1]EquipTable!$1:$1048576,MATCH("표준 GO pr Max",[1]EquipTable!$1:$1,0),0)-VLOOKUP($M182,[1]EquipTable!$1:$1048576,MATCH("표준 GO pr Min",[1]EquipTable!$1:$1,0),0))),-2)),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
IF($L182="안 지정 캐릭터 영웅등급",
  IF(AND(OR($B182=7,$B182=8),$L182=OFFSET($L182,-1,0)),OFFSET(Q182,-1,0),
    VLOOKUP($L182,$AM:$AZ,MATCH($AW$1,$AM$1:$AZ$1,0),0)+INT($I182*(VLOOKUP($L182,$AM:$AZ,MATCH($AX$1,$AM$1:$AZ$1,0),0)-VLOOKUP($L182,$AM:$AZ,MATCH($AW$1,$AM$1:$AZ$1,0),0)))),
IF($L182="지정 캐릭터 PP",
  IF(AND(OR($B182=7,$B182=8),$L182=OFFSET($L182,-1,0)),OFFSET(Q182,-1,0),
    INT($N182*(VLOOKUP($L182,$AM:$AZ,MATCH($AX$1,$AM$1:$AZ$1,0),0)+$I182*(VLOOKUP($L182,$AM:$AZ,MATCH($AY$1,$AM$1:$AZ$1,0),0)-VLOOKUP($L182,$AM:$AZ,MATCH($AX$1,$AM$1:$AZ$1,0),0))))),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40"/>
        <v/>
      </c>
      <c r="AG182" t="str">
        <f t="shared" si="41"/>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v>
      </c>
      <c r="AK182" t="str">
        <f t="shared" ca="1" si="42"/>
        <v>{"dy":26,"sl":5}</v>
      </c>
    </row>
    <row r="183" spans="1:37">
      <c r="A183">
        <v>26</v>
      </c>
      <c r="B183">
        <v>6</v>
      </c>
      <c r="C183">
        <f t="shared" si="35"/>
        <v>0</v>
      </c>
      <c r="D183">
        <f t="shared" ca="1" si="43"/>
        <v>0.89458227828320569</v>
      </c>
      <c r="E183">
        <f t="shared" ca="1" si="43"/>
        <v>0.50240666584818439</v>
      </c>
      <c r="F183">
        <f t="shared" ca="1" si="36"/>
        <v>0.2768038020008754</v>
      </c>
      <c r="G183">
        <f t="shared" ca="1" si="36"/>
        <v>0.36384175883705649</v>
      </c>
      <c r="H183">
        <f t="shared" ca="1" si="36"/>
        <v>0.38037498347459542</v>
      </c>
      <c r="I183">
        <f t="shared" ca="1" si="36"/>
        <v>6.70084382402375E-2</v>
      </c>
      <c r="L183" t="str">
        <f t="shared" ca="1" si="37"/>
        <v>삭제</v>
      </c>
      <c r="M183" t="str">
        <f t="shared" ca="1" si="38"/>
        <v>삭제</v>
      </c>
      <c r="N183" t="str">
        <f t="shared" ca="1" si="39"/>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
IF($L183="안 지정 캐릭터 영웅등급",
  IF(AND(OR($B183=7,$B183=8),$L183=OFFSET($L183,-1,0)),OFFSET(P183,-1,0),
    VLOOKUP($L183,$AM:$AZ,MATCH($AY$1,$AM$1:$AZ$1,0),0)+INT($H183*(VLOOKUP($L183,$AM:$AZ,MATCH($AZ$1,$AM$1:$AZ$1,0),0)-VLOOKUP($L183,$AM:$AZ,MATCH($AY$1,$AM$1:$AZ$1,0),0)))),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
    ROUNDDOWN(VLOOKUP($M183,[1]EquipTable!$1:$1048576,MATCH("표준 GO pr Min",[1]EquipTable!$1:$1,0),0)+INT($I183*(VLOOKUP($M183,[1]EquipTable!$1:$1048576,MATCH("표준 GO pr Max",[1]EquipTable!$1:$1,0),0)-VLOOKUP($M183,[1]EquipTable!$1:$1048576,MATCH("표준 GO pr Min",[1]EquipTable!$1:$1,0),0))),-2)),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
IF($L183="안 지정 캐릭터 영웅등급",
  IF(AND(OR($B183=7,$B183=8),$L183=OFFSET($L183,-1,0)),OFFSET(Q183,-1,0),
    VLOOKUP($L183,$AM:$AZ,MATCH($AW$1,$AM$1:$AZ$1,0),0)+INT($I183*(VLOOKUP($L183,$AM:$AZ,MATCH($AX$1,$AM$1:$AZ$1,0),0)-VLOOKUP($L183,$AM:$AZ,MATCH($AW$1,$AM$1:$AZ$1,0),0)))),
IF($L183="지정 캐릭터 PP",
  IF(AND(OR($B183=7,$B183=8),$L183=OFFSET($L183,-1,0)),OFFSET(Q183,-1,0),
    INT($N183*(VLOOKUP($L183,$AM:$AZ,MATCH($AX$1,$AM$1:$AZ$1,0),0)+$I183*(VLOOKUP($L183,$AM:$AZ,MATCH($AY$1,$AM$1:$AZ$1,0),0)-VLOOKUP($L183,$AM:$AZ,MATCH($AX$1,$AM$1:$AZ$1,0),0))))),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40"/>
        <v/>
      </c>
      <c r="AG183" t="str">
        <f t="shared" si="41"/>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v>
      </c>
      <c r="AK183" t="str">
        <f t="shared" ca="1" si="42"/>
        <v>{"dy":26,"sl":6}</v>
      </c>
    </row>
    <row r="184" spans="1:37">
      <c r="A184">
        <v>27</v>
      </c>
      <c r="B184">
        <v>0</v>
      </c>
      <c r="C184">
        <f t="shared" si="35"/>
        <v>0</v>
      </c>
      <c r="D184">
        <f t="shared" ca="1" si="43"/>
        <v>0.45398427036035616</v>
      </c>
      <c r="E184">
        <f t="shared" ca="1" si="43"/>
        <v>0.48575269735478266</v>
      </c>
      <c r="F184">
        <f t="shared" ca="1" si="36"/>
        <v>0.88986319744732278</v>
      </c>
      <c r="G184">
        <f t="shared" ca="1" si="36"/>
        <v>0.31283776306553213</v>
      </c>
      <c r="H184">
        <f t="shared" ca="1" si="36"/>
        <v>0.94613435683039171</v>
      </c>
      <c r="I184">
        <f t="shared" ca="1" si="36"/>
        <v>8.1259636161706839E-3</v>
      </c>
      <c r="L184" t="str">
        <f t="shared" ca="1" si="37"/>
        <v>지정 장비</v>
      </c>
      <c r="M184" t="str">
        <f t="shared" ca="1" si="38"/>
        <v>Equip4102</v>
      </c>
      <c r="N184">
        <f t="shared" ca="1" si="39"/>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GO</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
IF($L184="안 지정 캐릭터 영웅등급",
  IF(AND(OR($B184=7,$B184=8),$L184=OFFSET($L184,-1,0)),OFFSET(P184,-1,0),
    VLOOKUP($L184,$AM:$AZ,MATCH($AY$1,$AM$1:$AZ$1,0),0)+INT($H184*(VLOOKUP($L184,$AM:$AZ,MATCH($AZ$1,$AM$1:$AZ$1,0),0)-VLOOKUP($L184,$AM:$AZ,MATCH($AY$1,$AM$1:$AZ$1,0),0)))),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
    ROUNDDOWN(VLOOKUP($M184,[1]EquipTable!$1:$1048576,MATCH("표준 GO pr Min",[1]EquipTable!$1:$1,0),0)+INT($I184*(VLOOKUP($M184,[1]EquipTable!$1:$1048576,MATCH("표준 GO pr Max",[1]EquipTable!$1:$1,0),0)-VLOOKUP($M184,[1]EquipTable!$1:$1048576,MATCH("표준 GO pr Min",[1]EquipTable!$1:$1,0),0))),-2)),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
IF($L184="안 지정 캐릭터 영웅등급",
  IF(AND(OR($B184=7,$B184=8),$L184=OFFSET($L184,-1,0)),OFFSET(Q184,-1,0),
    VLOOKUP($L184,$AM:$AZ,MATCH($AW$1,$AM$1:$AZ$1,0),0)+INT($I184*(VLOOKUP($L184,$AM:$AZ,MATCH($AX$1,$AM$1:$AZ$1,0),0)-VLOOKUP($L184,$AM:$AZ,MATCH($AW$1,$AM$1:$AZ$1,0),0)))),
IF($L184="지정 캐릭터 PP",
  IF(AND(OR($B184=7,$B184=8),$L184=OFFSET($L184,-1,0)),OFFSET(Q184,-1,0),
    INT($N184*(VLOOKUP($L184,$AM:$AZ,MATCH($AX$1,$AM$1:$AZ$1,0),0)+$I184*(VLOOKUP($L184,$AM:$AZ,MATCH($AY$1,$AM$1:$AZ$1,0),0)-VLOOKUP($L184,$AM:$AZ,MATCH($AX$1,$AM$1:$AZ$1,0),0))))),
IF(OR($L184="안 지정 캐릭터 PP 일반등급",$L184="안 지정 캐릭터 PP 영웅등급"),
  IF(AND(OR($B184=7,$B184=8),$L184=OFFSET($L184,-1,0)),OFFSET(Q184,-1,0),
    $N184*VLOOKUP($L184,$AM:$AZ,MATCH($AW$1,$AM$1:$AZ$1,0),0)),
"그외없음")))))))</f>
        <v>12000</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95</v>
      </c>
      <c r="V184">
        <v>1</v>
      </c>
      <c r="W184" t="s">
        <v>149</v>
      </c>
      <c r="Y184">
        <v>50</v>
      </c>
      <c r="Z184" t="str">
        <f t="shared" ca="1" si="40"/>
        <v>bh</v>
      </c>
      <c r="AA184" t="s">
        <v>95</v>
      </c>
      <c r="AC184">
        <v>1</v>
      </c>
      <c r="AD184" t="s">
        <v>149</v>
      </c>
      <c r="AF184">
        <v>50</v>
      </c>
      <c r="AG184" t="str">
        <f t="shared" si="41"/>
        <v/>
      </c>
      <c r="AH184" t="str">
        <f>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
      </c>
      <c r="AI184">
        <v>1</v>
      </c>
      <c r="AJ18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v>
      </c>
      <c r="AK184" t="str">
        <f t="shared" ca="1" si="42"/>
        <v>{"dy":27,"sl":0,"tp":"bh","cn":1,"pt":"DI","pr":50}</v>
      </c>
    </row>
    <row r="185" spans="1:37">
      <c r="A185">
        <v>27</v>
      </c>
      <c r="B185">
        <v>1</v>
      </c>
      <c r="C185">
        <f t="shared" si="35"/>
        <v>0</v>
      </c>
      <c r="D185">
        <f t="shared" ca="1" si="43"/>
        <v>0.20580865279722405</v>
      </c>
      <c r="E185">
        <f t="shared" ca="1" si="43"/>
        <v>0.81213544618954336</v>
      </c>
      <c r="F185">
        <f t="shared" ca="1" si="36"/>
        <v>0.59587309985458892</v>
      </c>
      <c r="G185">
        <f t="shared" ca="1" si="36"/>
        <v>0.10595211357246503</v>
      </c>
      <c r="H185">
        <f t="shared" ca="1" si="36"/>
        <v>0.95131814556538985</v>
      </c>
      <c r="I185">
        <f t="shared" ca="1" si="36"/>
        <v>0.99178945779487082</v>
      </c>
      <c r="L185" t="str">
        <f t="shared" ca="1" si="37"/>
        <v>지정 장비</v>
      </c>
      <c r="M185" t="str">
        <f t="shared" ca="1" si="38"/>
        <v>Equip7101</v>
      </c>
      <c r="N185">
        <f t="shared" ca="1" si="39"/>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GO</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
IF($L185="안 지정 캐릭터 영웅등급",
  IF(AND(OR($B185=7,$B185=8),$L185=OFFSET($L185,-1,0)),OFFSET(P185,-1,0),
    VLOOKUP($L185,$AM:$AZ,MATCH($AY$1,$AM$1:$AZ$1,0),0)+INT($H185*(VLOOKUP($L185,$AM:$AZ,MATCH($AZ$1,$AM$1:$AZ$1,0),0)-VLOOKUP($L185,$AM:$AZ,MATCH($AY$1,$AM$1:$AZ$1,0),0)))),
IF($L185="지정 캐릭터 PP",
  IF(AND(OR($B185=7,$B185=8),$L185=OFFSET($L185,-1,0)),OFFSET(P185,-1,0),
    INT($N185*VLOOKUP($L185,$AM:$AZ,MATCH($AW$1,$AM$1:$AZ$1,0),0))),
"그외없음")))))))</f>
        <v>삭제</v>
      </c>
      <c r="Q185">
        <f ca="1">IF($L185="삭제","삭제",
IF($L185="지정 장비",
  IF($O185="DI",
    VLOOKUP($M185,[1]EquipTable!$1:$1048576,MATCH("표준 DI pr Min",[1]EquipTable!$1:$1,0),0)+INT($I185*(VLOOKUP($M185,[1]EquipTable!$1:$1048576,MATCH("표준 DI pr Max",[1]EquipTable!$1:$1,0),0)-VLOOKUP($M185,[1]EquipTable!$1:$1048576,MATCH("표준 DI pr Min",[1]EquipTable!$1:$1,0),0))),
    ROUNDDOWN(VLOOKUP($M185,[1]EquipTable!$1:$1048576,MATCH("표준 GO pr Min",[1]EquipTable!$1:$1,0),0)+INT($I185*(VLOOKUP($M185,[1]EquipTable!$1:$1048576,MATCH("표준 GO pr Max",[1]EquipTable!$1:$1,0),0)-VLOOKUP($M185,[1]EquipTable!$1:$1048576,MATCH("표준 GO pr Min",[1]EquipTable!$1:$1,0),0))),-2)),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
IF($L185="안 지정 캐릭터 영웅등급",
  IF(AND(OR($B185=7,$B185=8),$L185=OFFSET($L185,-1,0)),OFFSET(Q185,-1,0),
    VLOOKUP($L185,$AM:$AZ,MATCH($AW$1,$AM$1:$AZ$1,0),0)+INT($I185*(VLOOKUP($L185,$AM:$AZ,MATCH($AX$1,$AM$1:$AZ$1,0),0)-VLOOKUP($L185,$AM:$AZ,MATCH($AW$1,$AM$1:$AZ$1,0),0)))),
IF($L185="지정 캐릭터 PP",
  IF(AND(OR($B185=7,$B185=8),$L185=OFFSET($L185,-1,0)),OFFSET(Q185,-1,0),
    INT($N185*(VLOOKUP($L185,$AM:$AZ,MATCH($AX$1,$AM$1:$AZ$1,0),0)+$I185*(VLOOKUP($L185,$AM:$AZ,MATCH($AY$1,$AM$1:$AZ$1,0),0)-VLOOKUP($L185,$AM:$AZ,MATCH($AX$1,$AM$1:$AZ$1,0),0))))),
IF(OR($L185="안 지정 캐릭터 PP 일반등급",$L185="안 지정 캐릭터 PP 영웅등급"),
  IF(AND(OR($B185=7,$B185=8),$L185=OFFSET($L185,-1,0)),OFFSET(Q185,-1,0),
    $N185*VLOOKUP($L185,$AM:$AZ,MATCH($AW$1,$AM$1:$AZ$1,0),0)),
"그외없음")))))))</f>
        <v>14400</v>
      </c>
      <c r="R185" t="str">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
      </c>
      <c r="S185">
        <f t="shared" ca="1" si="44"/>
        <v>0</v>
      </c>
      <c r="T185" t="s">
        <v>93</v>
      </c>
      <c r="U185" t="s">
        <v>203</v>
      </c>
      <c r="V185">
        <v>1</v>
      </c>
      <c r="W185" t="s">
        <v>145</v>
      </c>
      <c r="Y185">
        <v>12200</v>
      </c>
      <c r="Z185" t="str">
        <f t="shared" ca="1" si="40"/>
        <v>fe</v>
      </c>
      <c r="AA185" t="s">
        <v>93</v>
      </c>
      <c r="AB185" t="s">
        <v>203</v>
      </c>
      <c r="AC185">
        <v>1</v>
      </c>
      <c r="AD185" t="s">
        <v>145</v>
      </c>
      <c r="AF185">
        <v>12200</v>
      </c>
      <c r="AG185" t="str">
        <f t="shared" si="41"/>
        <v/>
      </c>
      <c r="AH185" t="str">
        <f ca="1">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휘어진 단검</v>
      </c>
      <c r="AI185">
        <v>1</v>
      </c>
      <c r="AJ185"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v>
      </c>
      <c r="AK185" t="str">
        <f t="shared" ca="1" si="42"/>
        <v>{"dy":27,"sl":1,"tp":"fe","vl":"Equip1101","cn":1,"pt":"GO","pr":12200}</v>
      </c>
    </row>
    <row r="186" spans="1:37">
      <c r="A186">
        <v>27</v>
      </c>
      <c r="B186">
        <v>2</v>
      </c>
      <c r="C186">
        <f t="shared" si="35"/>
        <v>0</v>
      </c>
      <c r="D186">
        <f t="shared" ca="1" si="43"/>
        <v>0.19982457783093277</v>
      </c>
      <c r="E186">
        <f t="shared" ca="1" si="43"/>
        <v>0.14383083949492492</v>
      </c>
      <c r="F186">
        <f t="shared" ca="1" si="36"/>
        <v>0.90362573117425093</v>
      </c>
      <c r="G186">
        <f t="shared" ca="1" si="36"/>
        <v>0.52358556319658867</v>
      </c>
      <c r="H186">
        <f t="shared" ca="1" si="36"/>
        <v>9.5602574672437601E-4</v>
      </c>
      <c r="I186">
        <f t="shared" ca="1" si="36"/>
        <v>0.31855512161330468</v>
      </c>
      <c r="L186" t="str">
        <f t="shared" ca="1" si="37"/>
        <v>안 지정 캐릭터 PP 영웅등급</v>
      </c>
      <c r="M186">
        <f t="shared" ca="1" si="38"/>
        <v>14383</v>
      </c>
      <c r="N186">
        <f t="shared" ca="1" si="39"/>
        <v>16</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
IF($L186="안 지정 캐릭터 영웅등급",
  IF(AND(OR($B186=7,$B186=8),$L186=OFFSET($L186,-1,0)),OFFSET(P186,-1,0),
    VLOOKUP($L186,$AM:$AZ,MATCH($AY$1,$AM$1:$AZ$1,0),0)+INT($H186*(VLOOKUP($L186,$AM:$AZ,MATCH($AZ$1,$AM$1:$AZ$1,0),0)-VLOOKUP($L186,$AM:$AZ,MATCH($AY$1,$AM$1:$AZ$1,0),0)))),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
    ROUNDDOWN(VLOOKUP($M186,[1]EquipTable!$1:$1048576,MATCH("표준 GO pr Min",[1]EquipTable!$1:$1,0),0)+INT($I186*(VLOOKUP($M186,[1]EquipTable!$1:$1048576,MATCH("표준 GO pr Max",[1]EquipTable!$1:$1,0),0)-VLOOKUP($M186,[1]EquipTable!$1:$1048576,MATCH("표준 GO pr Min",[1]EquipTable!$1:$1,0),0))),-2)),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
IF($L186="안 지정 캐릭터 영웅등급",
  IF(AND(OR($B186=7,$B186=8),$L186=OFFSET($L186,-1,0)),OFFSET(Q186,-1,0),
    VLOOKUP($L186,$AM:$AZ,MATCH($AW$1,$AM$1:$AZ$1,0),0)+INT($I186*(VLOOKUP($L186,$AM:$AZ,MATCH($AX$1,$AM$1:$AZ$1,0),0)-VLOOKUP($L186,$AM:$AZ,MATCH($AW$1,$AM$1:$AZ$1,0),0)))),
IF($L186="지정 캐릭터 PP",
  IF(AND(OR($B186=7,$B186=8),$L186=OFFSET($L186,-1,0)),OFFSET(Q186,-1,0),
    INT($N186*(VLOOKUP($L186,$AM:$AZ,MATCH($AX$1,$AM$1:$AZ$1,0),0)+$I186*(VLOOKUP($L186,$AM:$AZ,MATCH($AY$1,$AM$1:$AZ$1,0),0)-VLOOKUP($L186,$AM:$AZ,MATCH($AX$1,$AM$1:$AZ$1,0),0))))),
IF(OR($L186="안 지정 캐릭터 PP 일반등급",$L186="안 지정 캐릭터 PP 영웅등급"),
  IF(AND(OR($B186=7,$B186=8),$L186=OFFSET($L186,-1,0)),OFFSET(Q186,-1,0),
    $N186*VLOOKUP($L186,$AM:$AZ,MATCH($AW$1,$AM$1:$AZ$1,0),0)),
"그외없음")))))))</f>
        <v>1600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102</v>
      </c>
      <c r="U186">
        <v>73506</v>
      </c>
      <c r="V186">
        <v>22</v>
      </c>
      <c r="W186" t="s">
        <v>145</v>
      </c>
      <c r="Y186">
        <v>2200</v>
      </c>
      <c r="Z186" t="str">
        <f t="shared" ca="1" si="40"/>
        <v>uph</v>
      </c>
      <c r="AA186" t="s">
        <v>102</v>
      </c>
      <c r="AB186">
        <v>73506</v>
      </c>
      <c r="AC186">
        <v>22</v>
      </c>
      <c r="AD186" t="s">
        <v>145</v>
      </c>
      <c r="AF186">
        <v>2200</v>
      </c>
      <c r="AG186" t="str">
        <f t="shared" si="41"/>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v>
      </c>
      <c r="AK186" t="str">
        <f t="shared" ca="1" si="42"/>
        <v>{"dy":27,"sl":2,"tp":"uph","vl":"73506","cn":22,"pt":"GO","pr":2200}</v>
      </c>
    </row>
    <row r="187" spans="1:37">
      <c r="A187">
        <v>27</v>
      </c>
      <c r="B187">
        <v>3</v>
      </c>
      <c r="C187">
        <f t="shared" si="35"/>
        <v>0</v>
      </c>
      <c r="D187">
        <f t="shared" ca="1" si="43"/>
        <v>0.83621366877847048</v>
      </c>
      <c r="E187">
        <f t="shared" ca="1" si="43"/>
        <v>0.68565566082468454</v>
      </c>
      <c r="F187">
        <f t="shared" ca="1" si="36"/>
        <v>0.55108281011456006</v>
      </c>
      <c r="G187">
        <f t="shared" ca="1" si="36"/>
        <v>0.45741959682233246</v>
      </c>
      <c r="H187">
        <f t="shared" ca="1" si="36"/>
        <v>0.74713346381961165</v>
      </c>
      <c r="I187">
        <f t="shared" ca="1" si="36"/>
        <v>0.21927126151442944</v>
      </c>
      <c r="L187" t="str">
        <f t="shared" ca="1" si="37"/>
        <v>안 지정 캐릭터 PP 일반등급</v>
      </c>
      <c r="M187">
        <f t="shared" ca="1" si="38"/>
        <v>68565</v>
      </c>
      <c r="N187">
        <f t="shared" ca="1" si="39"/>
        <v>21</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
IF($L187="안 지정 캐릭터 영웅등급",
  IF(AND(OR($B187=7,$B187=8),$L187=OFFSET($L187,-1,0)),OFFSET(P187,-1,0),
    VLOOKUP($L187,$AM:$AZ,MATCH($AY$1,$AM$1:$AZ$1,0),0)+INT($H187*(VLOOKUP($L187,$AM:$AZ,MATCH($AZ$1,$AM$1:$AZ$1,0),0)-VLOOKUP($L187,$AM:$AZ,MATCH($AY$1,$AM$1:$AZ$1,0),0)))),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
    ROUNDDOWN(VLOOKUP($M187,[1]EquipTable!$1:$1048576,MATCH("표준 GO pr Min",[1]EquipTable!$1:$1,0),0)+INT($I187*(VLOOKUP($M187,[1]EquipTable!$1:$1048576,MATCH("표준 GO pr Max",[1]EquipTable!$1:$1,0),0)-VLOOKUP($M187,[1]EquipTable!$1:$1048576,MATCH("표준 GO pr Min",[1]EquipTable!$1:$1,0),0))),-2)),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
IF($L187="안 지정 캐릭터 영웅등급",
  IF(AND(OR($B187=7,$B187=8),$L187=OFFSET($L187,-1,0)),OFFSET(Q187,-1,0),
    VLOOKUP($L187,$AM:$AZ,MATCH($AW$1,$AM$1:$AZ$1,0),0)+INT($I187*(VLOOKUP($L187,$AM:$AZ,MATCH($AX$1,$AM$1:$AZ$1,0),0)-VLOOKUP($L187,$AM:$AZ,MATCH($AW$1,$AM$1:$AZ$1,0),0)))),
IF($L187="지정 캐릭터 PP",
  IF(AND(OR($B187=7,$B187=8),$L187=OFFSET($L187,-1,0)),OFFSET(Q187,-1,0),
    INT($N187*(VLOOKUP($L187,$AM:$AZ,MATCH($AX$1,$AM$1:$AZ$1,0),0)+$I187*(VLOOKUP($L187,$AM:$AZ,MATCH($AY$1,$AM$1:$AZ$1,0),0)-VLOOKUP($L187,$AM:$AZ,MATCH($AX$1,$AM$1:$AZ$1,0),0))))),
IF(OR($L187="안 지정 캐릭터 PP 일반등급",$L187="안 지정 캐릭터 PP 영웅등급"),
  IF(AND(OR($B187=7,$B187=8),$L187=OFFSET($L187,-1,0)),OFFSET(Q187,-1,0),
    $N187*VLOOKUP($L187,$AM:$AZ,MATCH($AW$1,$AM$1:$AZ$1,0),0)),
"그외없음")))))))</f>
        <v>2100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102</v>
      </c>
      <c r="U187">
        <v>29889</v>
      </c>
      <c r="V187">
        <v>17</v>
      </c>
      <c r="W187" t="s">
        <v>145</v>
      </c>
      <c r="Y187">
        <v>1700</v>
      </c>
      <c r="Z187" t="str">
        <f t="shared" ca="1" si="40"/>
        <v>uph</v>
      </c>
      <c r="AA187" t="s">
        <v>102</v>
      </c>
      <c r="AB187">
        <v>29889</v>
      </c>
      <c r="AC187">
        <v>17</v>
      </c>
      <c r="AD187" t="s">
        <v>145</v>
      </c>
      <c r="AF187">
        <v>1700</v>
      </c>
      <c r="AG187" t="str">
        <f t="shared" si="41"/>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v>
      </c>
      <c r="AK187" t="str">
        <f t="shared" ca="1" si="42"/>
        <v>{"dy":27,"sl":3,"tp":"uph","vl":"29889","cn":17,"pt":"GO","pr":1700}</v>
      </c>
    </row>
    <row r="188" spans="1:37">
      <c r="A188">
        <v>27</v>
      </c>
      <c r="B188">
        <v>4</v>
      </c>
      <c r="C188">
        <f t="shared" si="35"/>
        <v>0</v>
      </c>
      <c r="D188">
        <f t="shared" ca="1" si="43"/>
        <v>3.9048990157198316E-2</v>
      </c>
      <c r="E188">
        <f t="shared" ca="1" si="43"/>
        <v>0.68589778617434682</v>
      </c>
      <c r="F188">
        <f t="shared" ca="1" si="36"/>
        <v>0.76290701286300977</v>
      </c>
      <c r="G188">
        <f t="shared" ca="1" si="36"/>
        <v>0.32198455643412516</v>
      </c>
      <c r="H188">
        <f t="shared" ca="1" si="36"/>
        <v>0.76239393481044215</v>
      </c>
      <c r="I188">
        <f t="shared" ca="1" si="36"/>
        <v>4.8772342610563069E-2</v>
      </c>
      <c r="L188" t="str">
        <f t="shared" ca="1" si="37"/>
        <v>안 지정 캐릭터 PP 일반등급</v>
      </c>
      <c r="M188">
        <f t="shared" ca="1" si="38"/>
        <v>68589</v>
      </c>
      <c r="N188">
        <f t="shared" ca="1" si="39"/>
        <v>21</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
IF($L188="안 지정 캐릭터 영웅등급",
  IF(AND(OR($B188=7,$B188=8),$L188=OFFSET($L188,-1,0)),OFFSET(P188,-1,0),
    VLOOKUP($L188,$AM:$AZ,MATCH($AY$1,$AM$1:$AZ$1,0),0)+INT($H188*(VLOOKUP($L188,$AM:$AZ,MATCH($AZ$1,$AM$1:$AZ$1,0),0)-VLOOKUP($L188,$AM:$AZ,MATCH($AY$1,$AM$1:$AZ$1,0),0)))),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
    ROUNDDOWN(VLOOKUP($M188,[1]EquipTable!$1:$1048576,MATCH("표준 GO pr Min",[1]EquipTable!$1:$1,0),0)+INT($I188*(VLOOKUP($M188,[1]EquipTable!$1:$1048576,MATCH("표준 GO pr Max",[1]EquipTable!$1:$1,0),0)-VLOOKUP($M188,[1]EquipTable!$1:$1048576,MATCH("표준 GO pr Min",[1]EquipTable!$1:$1,0),0))),-2)),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
IF($L188="안 지정 캐릭터 영웅등급",
  IF(AND(OR($B188=7,$B188=8),$L188=OFFSET($L188,-1,0)),OFFSET(Q188,-1,0),
    VLOOKUP($L188,$AM:$AZ,MATCH($AW$1,$AM$1:$AZ$1,0),0)+INT($I188*(VLOOKUP($L188,$AM:$AZ,MATCH($AX$1,$AM$1:$AZ$1,0),0)-VLOOKUP($L188,$AM:$AZ,MATCH($AW$1,$AM$1:$AZ$1,0),0)))),
IF($L188="지정 캐릭터 PP",
  IF(AND(OR($B188=7,$B188=8),$L188=OFFSET($L188,-1,0)),OFFSET(Q188,-1,0),
    INT($N188*(VLOOKUP($L188,$AM:$AZ,MATCH($AX$1,$AM$1:$AZ$1,0),0)+$I188*(VLOOKUP($L188,$AM:$AZ,MATCH($AY$1,$AM$1:$AZ$1,0),0)-VLOOKUP($L188,$AM:$AZ,MATCH($AX$1,$AM$1:$AZ$1,0),0))))),
IF(OR($L188="안 지정 캐릭터 PP 일반등급",$L188="안 지정 캐릭터 PP 영웅등급"),
  IF(AND(OR($B188=7,$B188=8),$L188=OFFSET($L188,-1,0)),OFFSET(Q188,-1,0),
    $N188*VLOOKUP($L188,$AM:$AZ,MATCH($AW$1,$AM$1:$AZ$1,0),0)),
"그외없음")))))))</f>
        <v>2100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103</v>
      </c>
      <c r="U188">
        <v>74265</v>
      </c>
      <c r="V188">
        <v>22</v>
      </c>
      <c r="W188" t="s">
        <v>145</v>
      </c>
      <c r="Y188">
        <v>2200</v>
      </c>
      <c r="Z188" t="str">
        <f t="shared" ca="1" si="40"/>
        <v>upn</v>
      </c>
      <c r="AA188" t="s">
        <v>103</v>
      </c>
      <c r="AB188">
        <v>74265</v>
      </c>
      <c r="AC188">
        <v>22</v>
      </c>
      <c r="AD188" t="s">
        <v>145</v>
      </c>
      <c r="AF188">
        <v>2200</v>
      </c>
      <c r="AG188" t="str">
        <f t="shared" si="41"/>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v>
      </c>
      <c r="AK188" t="str">
        <f t="shared" ca="1" si="42"/>
        <v>{"dy":27,"sl":4,"tp":"upn","vl":"74265","cn":22,"pt":"GO","pr":2200}</v>
      </c>
    </row>
    <row r="189" spans="1:37">
      <c r="A189">
        <v>27</v>
      </c>
      <c r="B189">
        <v>5</v>
      </c>
      <c r="C189">
        <f t="shared" si="35"/>
        <v>0</v>
      </c>
      <c r="D189">
        <f t="shared" ca="1" si="43"/>
        <v>0.69130257041673193</v>
      </c>
      <c r="E189">
        <f t="shared" ca="1" si="43"/>
        <v>0.99616125167689118</v>
      </c>
      <c r="F189">
        <f t="shared" ca="1" si="36"/>
        <v>0.39104879145874583</v>
      </c>
      <c r="G189">
        <f t="shared" ca="1" si="36"/>
        <v>0.11956368327323874</v>
      </c>
      <c r="H189">
        <f t="shared" ca="1" si="36"/>
        <v>0.2591215594716032</v>
      </c>
      <c r="I189">
        <f t="shared" ca="1" si="36"/>
        <v>0.90490154069085516</v>
      </c>
      <c r="L189" t="str">
        <f t="shared" ca="1" si="37"/>
        <v>삭제</v>
      </c>
      <c r="M189" t="str">
        <f t="shared" ca="1" si="38"/>
        <v>삭제</v>
      </c>
      <c r="N189" t="str">
        <f t="shared" ca="1" si="39"/>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
IF($L189="안 지정 캐릭터 영웅등급",
  IF(AND(OR($B189=7,$B189=8),$L189=OFFSET($L189,-1,0)),OFFSET(P189,-1,0),
    VLOOKUP($L189,$AM:$AZ,MATCH($AY$1,$AM$1:$AZ$1,0),0)+INT($H189*(VLOOKUP($L189,$AM:$AZ,MATCH($AZ$1,$AM$1:$AZ$1,0),0)-VLOOKUP($L189,$AM:$AZ,MATCH($AY$1,$AM$1:$AZ$1,0),0)))),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
    ROUNDDOWN(VLOOKUP($M189,[1]EquipTable!$1:$1048576,MATCH("표준 GO pr Min",[1]EquipTable!$1:$1,0),0)+INT($I189*(VLOOKUP($M189,[1]EquipTable!$1:$1048576,MATCH("표준 GO pr Max",[1]EquipTable!$1:$1,0),0)-VLOOKUP($M189,[1]EquipTable!$1:$1048576,MATCH("표준 GO pr Min",[1]EquipTable!$1:$1,0),0))),-2)),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
IF($L189="안 지정 캐릭터 영웅등급",
  IF(AND(OR($B189=7,$B189=8),$L189=OFFSET($L189,-1,0)),OFFSET(Q189,-1,0),
    VLOOKUP($L189,$AM:$AZ,MATCH($AW$1,$AM$1:$AZ$1,0),0)+INT($I189*(VLOOKUP($L189,$AM:$AZ,MATCH($AX$1,$AM$1:$AZ$1,0),0)-VLOOKUP($L189,$AM:$AZ,MATCH($AW$1,$AM$1:$AZ$1,0),0)))),
IF($L189="지정 캐릭터 PP",
  IF(AND(OR($B189=7,$B189=8),$L189=OFFSET($L189,-1,0)),OFFSET(Q189,-1,0),
    INT($N189*(VLOOKUP($L189,$AM:$AZ,MATCH($AX$1,$AM$1:$AZ$1,0),0)+$I189*(VLOOKUP($L189,$AM:$AZ,MATCH($AY$1,$AM$1:$AZ$1,0),0)-VLOOKUP($L189,$AM:$AZ,MATCH($AX$1,$AM$1:$AZ$1,0),0))))),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40"/>
        <v/>
      </c>
      <c r="AG189" t="str">
        <f t="shared" si="41"/>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v>
      </c>
      <c r="AK189" t="str">
        <f t="shared" ca="1" si="42"/>
        <v>{"dy":27,"sl":5}</v>
      </c>
    </row>
    <row r="190" spans="1:37">
      <c r="A190">
        <v>27</v>
      </c>
      <c r="B190">
        <v>6</v>
      </c>
      <c r="C190">
        <f t="shared" si="35"/>
        <v>0</v>
      </c>
      <c r="D190">
        <f t="shared" ca="1" si="43"/>
        <v>0.69047475906584976</v>
      </c>
      <c r="E190">
        <f t="shared" ca="1" si="43"/>
        <v>0.20738615691516726</v>
      </c>
      <c r="F190">
        <f t="shared" ca="1" si="36"/>
        <v>0.70196743397103423</v>
      </c>
      <c r="G190">
        <f t="shared" ca="1" si="36"/>
        <v>0.56811621836021498</v>
      </c>
      <c r="H190">
        <f t="shared" ca="1" si="36"/>
        <v>0.39419060619353941</v>
      </c>
      <c r="I190">
        <f t="shared" ca="1" si="36"/>
        <v>0.47174844969051533</v>
      </c>
      <c r="L190" t="str">
        <f t="shared" ca="1" si="37"/>
        <v>삭제</v>
      </c>
      <c r="M190" t="str">
        <f t="shared" ca="1" si="38"/>
        <v>삭제</v>
      </c>
      <c r="N190" t="str">
        <f t="shared" ca="1" si="39"/>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
IF($L190="안 지정 캐릭터 영웅등급",
  IF(AND(OR($B190=7,$B190=8),$L190=OFFSET($L190,-1,0)),OFFSET(P190,-1,0),
    VLOOKUP($L190,$AM:$AZ,MATCH($AY$1,$AM$1:$AZ$1,0),0)+INT($H190*(VLOOKUP($L190,$AM:$AZ,MATCH($AZ$1,$AM$1:$AZ$1,0),0)-VLOOKUP($L190,$AM:$AZ,MATCH($AY$1,$AM$1:$AZ$1,0),0)))),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
    ROUNDDOWN(VLOOKUP($M190,[1]EquipTable!$1:$1048576,MATCH("표준 GO pr Min",[1]EquipTable!$1:$1,0),0)+INT($I190*(VLOOKUP($M190,[1]EquipTable!$1:$1048576,MATCH("표준 GO pr Max",[1]EquipTable!$1:$1,0),0)-VLOOKUP($M190,[1]EquipTable!$1:$1048576,MATCH("표준 GO pr Min",[1]EquipTable!$1:$1,0),0))),-2)),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
IF($L190="안 지정 캐릭터 영웅등급",
  IF(AND(OR($B190=7,$B190=8),$L190=OFFSET($L190,-1,0)),OFFSET(Q190,-1,0),
    VLOOKUP($L190,$AM:$AZ,MATCH($AW$1,$AM$1:$AZ$1,0),0)+INT($I190*(VLOOKUP($L190,$AM:$AZ,MATCH($AX$1,$AM$1:$AZ$1,0),0)-VLOOKUP($L190,$AM:$AZ,MATCH($AW$1,$AM$1:$AZ$1,0),0)))),
IF($L190="지정 캐릭터 PP",
  IF(AND(OR($B190=7,$B190=8),$L190=OFFSET($L190,-1,0)),OFFSET(Q190,-1,0),
    INT($N190*(VLOOKUP($L190,$AM:$AZ,MATCH($AX$1,$AM$1:$AZ$1,0),0)+$I190*(VLOOKUP($L190,$AM:$AZ,MATCH($AY$1,$AM$1:$AZ$1,0),0)-VLOOKUP($L190,$AM:$AZ,MATCH($AX$1,$AM$1:$AZ$1,0),0))))),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40"/>
        <v/>
      </c>
      <c r="AG190" t="str">
        <f t="shared" si="41"/>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v>
      </c>
      <c r="AK190" t="str">
        <f t="shared" ca="1" si="42"/>
        <v>{"dy":27,"sl":6}</v>
      </c>
    </row>
    <row r="191" spans="1:37">
      <c r="A191">
        <v>28</v>
      </c>
      <c r="B191">
        <v>0</v>
      </c>
      <c r="C191">
        <f t="shared" si="35"/>
        <v>0</v>
      </c>
      <c r="D191">
        <f t="shared" ca="1" si="43"/>
        <v>0.19552204245412697</v>
      </c>
      <c r="E191">
        <f t="shared" ca="1" si="43"/>
        <v>0.19491569114615737</v>
      </c>
      <c r="F191">
        <f t="shared" ca="1" si="36"/>
        <v>0.69058871561810076</v>
      </c>
      <c r="G191">
        <f t="shared" ca="1" si="36"/>
        <v>0.42842950374285571</v>
      </c>
      <c r="H191">
        <f t="shared" ca="1" si="36"/>
        <v>0.81783207522678414</v>
      </c>
      <c r="I191">
        <f t="shared" ca="1" si="36"/>
        <v>0.49283346977640774</v>
      </c>
      <c r="L191" t="str">
        <f t="shared" ca="1" si="37"/>
        <v>지정 장비</v>
      </c>
      <c r="M191" t="str">
        <f t="shared" ca="1" si="38"/>
        <v>Equip1301</v>
      </c>
      <c r="N191">
        <f t="shared" ca="1" si="39"/>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DI</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
IF($L191="안 지정 캐릭터 영웅등급",
  IF(AND(OR($B191=7,$B191=8),$L191=OFFSET($L191,-1,0)),OFFSET(P191,-1,0),
    VLOOKUP($L191,$AM:$AZ,MATCH($AY$1,$AM$1:$AZ$1,0),0)+INT($H191*(VLOOKUP($L191,$AM:$AZ,MATCH($AZ$1,$AM$1:$AZ$1,0),0)-VLOOKUP($L191,$AM:$AZ,MATCH($AY$1,$AM$1:$AZ$1,0),0)))),
IF($L191="지정 캐릭터 PP",
  IF(AND(OR($B191=7,$B191=8),$L191=OFFSET($L191,-1,0)),OFFSET(P191,-1,0),
    INT($N191*VLOOKUP($L191,$AM:$AZ,MATCH($AW$1,$AM$1:$AZ$1,0),0))),
"그외없음")))))))</f>
        <v>삭제</v>
      </c>
      <c r="Q191">
        <f ca="1">IF($L191="삭제","삭제",
IF($L191="지정 장비",
  IF($O191="DI",
    VLOOKUP($M191,[1]EquipTable!$1:$1048576,MATCH("표준 DI pr Min",[1]EquipTable!$1:$1,0),0)+INT($I191*(VLOOKUP($M191,[1]EquipTable!$1:$1048576,MATCH("표준 DI pr Max",[1]EquipTable!$1:$1,0),0)-VLOOKUP($M191,[1]EquipTable!$1:$1048576,MATCH("표준 DI pr Min",[1]EquipTable!$1:$1,0),0))),
    ROUNDDOWN(VLOOKUP($M191,[1]EquipTable!$1:$1048576,MATCH("표준 GO pr Min",[1]EquipTable!$1:$1,0),0)+INT($I191*(VLOOKUP($M191,[1]EquipTable!$1:$1048576,MATCH("표준 GO pr Max",[1]EquipTable!$1:$1,0),0)-VLOOKUP($M191,[1]EquipTable!$1:$1048576,MATCH("표준 GO pr Min",[1]EquipTable!$1:$1,0),0))),-2)),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
IF($L191="안 지정 캐릭터 영웅등급",
  IF(AND(OR($B191=7,$B191=8),$L191=OFFSET($L191,-1,0)),OFFSET(Q191,-1,0),
    VLOOKUP($L191,$AM:$AZ,MATCH($AW$1,$AM$1:$AZ$1,0),0)+INT($I191*(VLOOKUP($L191,$AM:$AZ,MATCH($AX$1,$AM$1:$AZ$1,0),0)-VLOOKUP($L191,$AM:$AZ,MATCH($AW$1,$AM$1:$AZ$1,0),0)))),
IF($L191="지정 캐릭터 PP",
  IF(AND(OR($B191=7,$B191=8),$L191=OFFSET($L191,-1,0)),OFFSET(Q191,-1,0),
    INT($N191*(VLOOKUP($L191,$AM:$AZ,MATCH($AX$1,$AM$1:$AZ$1,0),0)+$I191*(VLOOKUP($L191,$AM:$AZ,MATCH($AY$1,$AM$1:$AZ$1,0),0)-VLOOKUP($L191,$AM:$AZ,MATCH($AX$1,$AM$1:$AZ$1,0),0))))),
IF(OR($L191="안 지정 캐릭터 PP 일반등급",$L191="안 지정 캐릭터 PP 영웅등급"),
  IF(AND(OR($B191=7,$B191=8),$L191=OFFSET($L191,-1,0)),OFFSET(Q191,-1,0),
    $N191*VLOOKUP($L191,$AM:$AZ,MATCH($AW$1,$AM$1:$AZ$1,0),0)),
"그외없음")))))))</f>
        <v>16</v>
      </c>
      <c r="R191" t="str">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
      </c>
      <c r="S191">
        <f t="shared" ca="1" si="44"/>
        <v>0</v>
      </c>
      <c r="T191" t="s">
        <v>94</v>
      </c>
      <c r="V191">
        <v>1</v>
      </c>
      <c r="W191" t="s">
        <v>149</v>
      </c>
      <c r="Y191">
        <v>30</v>
      </c>
      <c r="Z191" t="str">
        <f t="shared" ca="1" si="40"/>
        <v>bn</v>
      </c>
      <c r="AA191" t="s">
        <v>94</v>
      </c>
      <c r="AC191">
        <v>1</v>
      </c>
      <c r="AD191" t="s">
        <v>149</v>
      </c>
      <c r="AF191">
        <v>30</v>
      </c>
      <c r="AG191" t="str">
        <f t="shared" si="41"/>
        <v/>
      </c>
      <c r="AH191" t="str">
        <f>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
      </c>
      <c r="AI191">
        <v>1</v>
      </c>
      <c r="AJ191"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v>
      </c>
      <c r="AK191" t="str">
        <f t="shared" ca="1" si="42"/>
        <v>{"dy":28,"sl":0,"tp":"bn","cn":1,"pt":"DI","pr":30}</v>
      </c>
    </row>
    <row r="192" spans="1:37">
      <c r="A192">
        <v>28</v>
      </c>
      <c r="B192">
        <v>1</v>
      </c>
      <c r="C192">
        <f t="shared" si="35"/>
        <v>0</v>
      </c>
      <c r="D192">
        <f t="shared" ca="1" si="43"/>
        <v>0.54122381019015631</v>
      </c>
      <c r="E192">
        <f t="shared" ca="1" si="43"/>
        <v>0.12488449340587515</v>
      </c>
      <c r="F192">
        <f t="shared" ca="1" si="36"/>
        <v>0.31444930626444556</v>
      </c>
      <c r="G192">
        <f t="shared" ca="1" si="36"/>
        <v>0.48511738117441883</v>
      </c>
      <c r="H192">
        <f t="shared" ca="1" si="36"/>
        <v>0.36652526112055706</v>
      </c>
      <c r="I192">
        <f t="shared" ca="1" si="36"/>
        <v>0.54096054098433377</v>
      </c>
      <c r="L192" t="str">
        <f t="shared" ca="1" si="37"/>
        <v>지정 장비</v>
      </c>
      <c r="M192" t="str">
        <f t="shared" ca="1" si="38"/>
        <v>Equip1002</v>
      </c>
      <c r="N192">
        <f t="shared" ca="1" si="39"/>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GO</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
IF($L192="안 지정 캐릭터 영웅등급",
  IF(AND(OR($B192=7,$B192=8),$L192=OFFSET($L192,-1,0)),OFFSET(P192,-1,0),
    VLOOKUP($L192,$AM:$AZ,MATCH($AY$1,$AM$1:$AZ$1,0),0)+INT($H192*(VLOOKUP($L192,$AM:$AZ,MATCH($AZ$1,$AM$1:$AZ$1,0),0)-VLOOKUP($L192,$AM:$AZ,MATCH($AY$1,$AM$1:$AZ$1,0),0)))),
IF($L192="지정 캐릭터 PP",
  IF(AND(OR($B192=7,$B192=8),$L192=OFFSET($L192,-1,0)),OFFSET(P192,-1,0),
    INT($N192*VLOOKUP($L192,$AM:$AZ,MATCH($AW$1,$AM$1:$AZ$1,0),0))),
"그외없음")))))))</f>
        <v>삭제</v>
      </c>
      <c r="Q192">
        <f ca="1">IF($L192="삭제","삭제",
IF($L192="지정 장비",
  IF($O192="DI",
    VLOOKUP($M192,[1]EquipTable!$1:$1048576,MATCH("표준 DI pr Min",[1]EquipTable!$1:$1,0),0)+INT($I192*(VLOOKUP($M192,[1]EquipTable!$1:$1048576,MATCH("표준 DI pr Max",[1]EquipTable!$1:$1,0),0)-VLOOKUP($M192,[1]EquipTable!$1:$1048576,MATCH("표준 DI pr Min",[1]EquipTable!$1:$1,0),0))),
    ROUNDDOWN(VLOOKUP($M192,[1]EquipTable!$1:$1048576,MATCH("표준 GO pr Min",[1]EquipTable!$1:$1,0),0)+INT($I192*(VLOOKUP($M192,[1]EquipTable!$1:$1048576,MATCH("표준 GO pr Max",[1]EquipTable!$1:$1,0),0)-VLOOKUP($M192,[1]EquipTable!$1:$1048576,MATCH("표준 GO pr Min",[1]EquipTable!$1:$1,0),0))),-2)),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
IF($L192="안 지정 캐릭터 영웅등급",
  IF(AND(OR($B192=7,$B192=8),$L192=OFFSET($L192,-1,0)),OFFSET(Q192,-1,0),
    VLOOKUP($L192,$AM:$AZ,MATCH($AW$1,$AM$1:$AZ$1,0),0)+INT($I192*(VLOOKUP($L192,$AM:$AZ,MATCH($AX$1,$AM$1:$AZ$1,0),0)-VLOOKUP($L192,$AM:$AZ,MATCH($AW$1,$AM$1:$AZ$1,0),0)))),
IF($L192="지정 캐릭터 PP",
  IF(AND(OR($B192=7,$B192=8),$L192=OFFSET($L192,-1,0)),OFFSET(Q192,-1,0),
    INT($N192*(VLOOKUP($L192,$AM:$AZ,MATCH($AX$1,$AM$1:$AZ$1,0),0)+$I192*(VLOOKUP($L192,$AM:$AZ,MATCH($AY$1,$AM$1:$AZ$1,0),0)-VLOOKUP($L192,$AM:$AZ,MATCH($AX$1,$AM$1:$AZ$1,0),0))))),
IF(OR($L192="안 지정 캐릭터 PP 일반등급",$L192="안 지정 캐릭터 PP 영웅등급"),
  IF(AND(OR($B192=7,$B192=8),$L192=OFFSET($L192,-1,0)),OFFSET(Q192,-1,0),
    $N192*VLOOKUP($L192,$AM:$AZ,MATCH($AW$1,$AM$1:$AZ$1,0),0)),
"그외없음")))))))</f>
        <v>4600</v>
      </c>
      <c r="R192" t="str">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
      </c>
      <c r="S192">
        <f t="shared" ca="1" si="44"/>
        <v>0</v>
      </c>
      <c r="T192" t="s">
        <v>93</v>
      </c>
      <c r="U192" t="s">
        <v>227</v>
      </c>
      <c r="V192">
        <v>1</v>
      </c>
      <c r="W192" t="s">
        <v>149</v>
      </c>
      <c r="Y192">
        <v>19</v>
      </c>
      <c r="Z192" t="str">
        <f t="shared" ca="1" si="40"/>
        <v>fe</v>
      </c>
      <c r="AA192" t="s">
        <v>93</v>
      </c>
      <c r="AB192" t="s">
        <v>227</v>
      </c>
      <c r="AC192">
        <v>1</v>
      </c>
      <c r="AD192" t="s">
        <v>149</v>
      </c>
      <c r="AF192">
        <v>19</v>
      </c>
      <c r="AG192" t="str">
        <f t="shared" si="41"/>
        <v/>
      </c>
      <c r="AH192" t="str">
        <f ca="1">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태양과 달과 별</v>
      </c>
      <c r="AI192">
        <v>1</v>
      </c>
      <c r="AJ192"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v>
      </c>
      <c r="AK192" t="str">
        <f t="shared" ca="1" si="42"/>
        <v>{"dy":28,"sl":1,"tp":"fe","vl":"Equip3302","cn":1,"pt":"DI","pr":19}</v>
      </c>
    </row>
    <row r="193" spans="1:37">
      <c r="A193">
        <v>28</v>
      </c>
      <c r="B193">
        <v>2</v>
      </c>
      <c r="C193">
        <f t="shared" si="35"/>
        <v>0</v>
      </c>
      <c r="D193">
        <f t="shared" ca="1" si="43"/>
        <v>0.45685452718896169</v>
      </c>
      <c r="E193">
        <f t="shared" ca="1" si="43"/>
        <v>0.86786186882742744</v>
      </c>
      <c r="F193">
        <f t="shared" ca="1" si="36"/>
        <v>0.71181111519730211</v>
      </c>
      <c r="G193">
        <f t="shared" ca="1" si="36"/>
        <v>0.52816524592826453</v>
      </c>
      <c r="H193">
        <f t="shared" ca="1" si="36"/>
        <v>0.22077997408582073</v>
      </c>
      <c r="I193">
        <f t="shared" ca="1" si="36"/>
        <v>0.90895367326494692</v>
      </c>
      <c r="L193" t="str">
        <f t="shared" ca="1" si="37"/>
        <v>안 지정 캐릭터 PP 영웅등급</v>
      </c>
      <c r="M193">
        <f t="shared" ca="1" si="38"/>
        <v>86786</v>
      </c>
      <c r="N193">
        <f t="shared" ca="1" si="39"/>
        <v>23</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
IF($L193="안 지정 캐릭터 영웅등급",
  IF(AND(OR($B193=7,$B193=8),$L193=OFFSET($L193,-1,0)),OFFSET(P193,-1,0),
    VLOOKUP($L193,$AM:$AZ,MATCH($AY$1,$AM$1:$AZ$1,0),0)+INT($H193*(VLOOKUP($L193,$AM:$AZ,MATCH($AZ$1,$AM$1:$AZ$1,0),0)-VLOOKUP($L193,$AM:$AZ,MATCH($AY$1,$AM$1:$AZ$1,0),0)))),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
    ROUNDDOWN(VLOOKUP($M193,[1]EquipTable!$1:$1048576,MATCH("표준 GO pr Min",[1]EquipTable!$1:$1,0),0)+INT($I193*(VLOOKUP($M193,[1]EquipTable!$1:$1048576,MATCH("표준 GO pr Max",[1]EquipTable!$1:$1,0),0)-VLOOKUP($M193,[1]EquipTable!$1:$1048576,MATCH("표준 GO pr Min",[1]EquipTable!$1:$1,0),0))),-2)),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
IF($L193="안 지정 캐릭터 영웅등급",
  IF(AND(OR($B193=7,$B193=8),$L193=OFFSET($L193,-1,0)),OFFSET(Q193,-1,0),
    VLOOKUP($L193,$AM:$AZ,MATCH($AW$1,$AM$1:$AZ$1,0),0)+INT($I193*(VLOOKUP($L193,$AM:$AZ,MATCH($AX$1,$AM$1:$AZ$1,0),0)-VLOOKUP($L193,$AM:$AZ,MATCH($AW$1,$AM$1:$AZ$1,0),0)))),
IF($L193="지정 캐릭터 PP",
  IF(AND(OR($B193=7,$B193=8),$L193=OFFSET($L193,-1,0)),OFFSET(Q193,-1,0),
    INT($N193*(VLOOKUP($L193,$AM:$AZ,MATCH($AX$1,$AM$1:$AZ$1,0),0)+$I193*(VLOOKUP($L193,$AM:$AZ,MATCH($AY$1,$AM$1:$AZ$1,0),0)-VLOOKUP($L193,$AM:$AZ,MATCH($AX$1,$AM$1:$AZ$1,0),0))))),
IF(OR($L193="안 지정 캐릭터 PP 일반등급",$L193="안 지정 캐릭터 PP 영웅등급"),
  IF(AND(OR($B193=7,$B193=8),$L193=OFFSET($L193,-1,0)),OFFSET(Q193,-1,0),
    $N193*VLOOKUP($L193,$AM:$AZ,MATCH($AW$1,$AM$1:$AZ$1,0),0)),
"그외없음")))))))</f>
        <v>2300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102</v>
      </c>
      <c r="U193">
        <v>89360</v>
      </c>
      <c r="V193">
        <v>23</v>
      </c>
      <c r="W193" t="s">
        <v>145</v>
      </c>
      <c r="Y193">
        <v>2300</v>
      </c>
      <c r="Z193" t="str">
        <f t="shared" ca="1" si="40"/>
        <v>uph</v>
      </c>
      <c r="AA193" t="s">
        <v>102</v>
      </c>
      <c r="AB193">
        <v>89360</v>
      </c>
      <c r="AC193">
        <v>23</v>
      </c>
      <c r="AD193" t="s">
        <v>145</v>
      </c>
      <c r="AF193">
        <v>2300</v>
      </c>
      <c r="AG193" t="str">
        <f t="shared" si="41"/>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v>
      </c>
      <c r="AK193" t="str">
        <f t="shared" ca="1" si="42"/>
        <v>{"dy":28,"sl":2,"tp":"uph","vl":"89360","cn":23,"pt":"GO","pr":2300}</v>
      </c>
    </row>
    <row r="194" spans="1:37">
      <c r="A194">
        <v>28</v>
      </c>
      <c r="B194">
        <v>3</v>
      </c>
      <c r="C194">
        <f t="shared" ref="C194:C257" si="46">IF(B194&lt;=6,0,
IF(B194=7,1,2))</f>
        <v>0</v>
      </c>
      <c r="D194">
        <f t="shared" ca="1" si="43"/>
        <v>0.5884912873487681</v>
      </c>
      <c r="E194">
        <f t="shared" ca="1" si="43"/>
        <v>0.3285027146117907</v>
      </c>
      <c r="F194">
        <f t="shared" ca="1" si="43"/>
        <v>0.85139611342766708</v>
      </c>
      <c r="G194">
        <f t="shared" ca="1" si="43"/>
        <v>0.42735769578091043</v>
      </c>
      <c r="H194">
        <f t="shared" ca="1" si="43"/>
        <v>6.2309469459435607E-2</v>
      </c>
      <c r="I194">
        <f t="shared" ca="1" si="43"/>
        <v>0.20994307046700822</v>
      </c>
      <c r="L194" t="str">
        <f t="shared" ref="L194:L257" ca="1" si="47">IF(LEN(J194)&lt;&gt;0,J194,VLOOKUP(D194+$B194,$BG:$BH,MATCH($BH$1,$BG$1:$BH$1,0),1))</f>
        <v>안 지정 캐릭터 PP 영웅등급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32850</v>
      </c>
      <c r="N194">
        <f t="shared" ref="N194:N257" ca="1" si="49">IF($L194="삭제","삭제",
IF(OR($L194="지정 장비",$L194="캐릭터 상자 일반등급",$L194="캐릭터 상자 영웅등급",$L194="지정 캐릭터",$L194="지정 캐릭터 LBP1",$L194="지정 캐릭터 LBP2",$L194="지정 캐릭터 LBP3",$L194="안 지정 캐릭터 영웅등급"),1,
IF($L194="지정 캐릭터 PP",
  IF(AND(OR($B194=7,$B194=8),$L194=OFFSET($L194,-1,0)),OFFSET(N194,-1,0),
    VLOOKUP($L194,$AM:$AY,MATCH($AU$1,$AM$1:$AY$1,0),0)+INT($E194*(VLOOKUP($L194,$AM:$AY,MATCH($AV$1,$AM$1:$AY$1,0),0)-VLOOKUP($L194,$AM:$AY,MATCH($AU$1,$AM$1:$AY$1,0),0)))),
IF(OR($L194="안 지정 캐릭터 PP 일반등급",$L194="안 지정 캐릭터 PP 영웅등급"),
  IF(AND(OR($B194=7,$B194=8),$L194=OFFSET($L194,-1,0)),OFFSET(N194,-1,0),
    VLOOKUP($L194,$AM:$AY,MATCH($AU$1,$AM$1:$AY$1,0),0)+INT($E194*(VLOOKUP($L194,$AM:$AY,MATCH($AV$1,$AM$1:$AY$1,0),0)-VLOOKUP($L194,$AM:$AY,MATCH($AU$1,$AM$1:$AY$1,0),0)))),
"그외없음"))))</f>
        <v>18</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
IF($L194="안 지정 캐릭터 영웅등급",
  IF(AND(OR($B194=7,$B194=8),$L194=OFFSET($L194,-1,0)),OFFSET(P194,-1,0),
    VLOOKUP($L194,$AM:$AZ,MATCH($AY$1,$AM$1:$AZ$1,0),0)+INT($H194*(VLOOKUP($L194,$AM:$AZ,MATCH($AZ$1,$AM$1:$AZ$1,0),0)-VLOOKUP($L194,$AM:$AZ,MATCH($AY$1,$AM$1:$AZ$1,0),0)))),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
    ROUNDDOWN(VLOOKUP($M194,[1]EquipTable!$1:$1048576,MATCH("표준 GO pr Min",[1]EquipTable!$1:$1,0),0)+INT($I194*(VLOOKUP($M194,[1]EquipTable!$1:$1048576,MATCH("표준 GO pr Max",[1]EquipTable!$1:$1,0),0)-VLOOKUP($M194,[1]EquipTable!$1:$1048576,MATCH("표준 GO pr Min",[1]EquipTable!$1:$1,0),0))),-2)),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
IF($L194="안 지정 캐릭터 영웅등급",
  IF(AND(OR($B194=7,$B194=8),$L194=OFFSET($L194,-1,0)),OFFSET(Q194,-1,0),
    VLOOKUP($L194,$AM:$AZ,MATCH($AW$1,$AM$1:$AZ$1,0),0)+INT($I194*(VLOOKUP($L194,$AM:$AZ,MATCH($AX$1,$AM$1:$AZ$1,0),0)-VLOOKUP($L194,$AM:$AZ,MATCH($AW$1,$AM$1:$AZ$1,0),0)))),
IF($L194="지정 캐릭터 PP",
  IF(AND(OR($B194=7,$B194=8),$L194=OFFSET($L194,-1,0)),OFFSET(Q194,-1,0),
    INT($N194*(VLOOKUP($L194,$AM:$AZ,MATCH($AX$1,$AM$1:$AZ$1,0),0)+$I194*(VLOOKUP($L194,$AM:$AZ,MATCH($AY$1,$AM$1:$AZ$1,0),0)-VLOOKUP($L194,$AM:$AZ,MATCH($AX$1,$AM$1:$AZ$1,0),0))))),
IF(OR($L194="안 지정 캐릭터 PP 일반등급",$L194="안 지정 캐릭터 PP 영웅등급"),
  IF(AND(OR($B194=7,$B194=8),$L194=OFFSET($L194,-1,0)),OFFSET(Q194,-1,0),
    $N194*VLOOKUP($L194,$AM:$AZ,MATCH($AW$1,$AM$1:$AZ$1,0),0)),
"그외없음")))))))</f>
        <v>1800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102</v>
      </c>
      <c r="U194">
        <v>86919</v>
      </c>
      <c r="V194">
        <v>23</v>
      </c>
      <c r="W194" t="s">
        <v>145</v>
      </c>
      <c r="Y194">
        <v>2300</v>
      </c>
      <c r="Z194" t="str">
        <f t="shared" ref="Z194:Z257" ca="1" si="50">IF(ISBLANK(AA194),"",
VLOOKUP(AA194,OFFSET(INDIRECT("$A:$B"),0,MATCH(AA$1&amp;"_Verify",INDIRECT("$1:$1"),0)-1),2,0)
)</f>
        <v>uph</v>
      </c>
      <c r="AA194" t="s">
        <v>102</v>
      </c>
      <c r="AB194">
        <v>86919</v>
      </c>
      <c r="AC194">
        <v>23</v>
      </c>
      <c r="AD194" t="s">
        <v>145</v>
      </c>
      <c r="AF194">
        <v>2300</v>
      </c>
      <c r="AG194" t="str">
        <f t="shared" ref="AG194:AG257" si="51">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v>
      </c>
      <c r="AK194" t="str">
        <f t="shared" ref="AK194:AK257" ca="1" si="52">IF(AI194&lt;&gt;1,"",
"{"""&amp;A$1&amp;""":"&amp;A194
&amp;","""&amp;B$1&amp;""":"&amp;B194
&amp;IF(LEN(Z194)=0,"",","""&amp;Z$1&amp;""":"""&amp;Z194&amp;"""")
&amp;IF(LEN(AB194)=0,"",","""&amp;AB$1&amp;""":"""&amp;AB194&amp;"""")
&amp;IF(LEN(AC194)=0,"",","""&amp;AC$1&amp;""":"&amp;AC194)
&amp;IF(LEN(AD194)=0,"",","""&amp;AD$1&amp;""":"""&amp;AD194&amp;"""")
&amp;IF(LEN(AE194)=0,"",","""&amp;AE$1&amp;""":"&amp;AE194)
&amp;IF(LEN(AF194)=0,"",","""&amp;AF$1&amp;""":"&amp;AF194)&amp;"}")</f>
        <v>{"dy":28,"sl":3,"tp":"uph","vl":"86919","cn":23,"pt":"GO","pr":2300}</v>
      </c>
    </row>
    <row r="195" spans="1:37">
      <c r="A195">
        <v>28</v>
      </c>
      <c r="B195">
        <v>4</v>
      </c>
      <c r="C195">
        <f t="shared" si="46"/>
        <v>0</v>
      </c>
      <c r="D195">
        <f t="shared" ref="D195:H258" ca="1" si="53">RAND()</f>
        <v>0.38673850825079881</v>
      </c>
      <c r="E195">
        <f t="shared" ca="1" si="53"/>
        <v>0.7533312324263286</v>
      </c>
      <c r="F195">
        <f t="shared" ca="1" si="53"/>
        <v>0.26994499658073179</v>
      </c>
      <c r="G195">
        <f t="shared" ca="1" si="53"/>
        <v>0.94171266732751135</v>
      </c>
      <c r="H195">
        <f t="shared" ca="1" si="53"/>
        <v>0.24513688775089149</v>
      </c>
      <c r="I195">
        <f t="shared" ref="I195:I226" ca="1" si="54">RAND()</f>
        <v>0.32144237020708954</v>
      </c>
      <c r="L195" t="str">
        <f t="shared" ca="1" si="47"/>
        <v>안 지정 캐릭터 PP 일반등급</v>
      </c>
      <c r="M195">
        <f t="shared" ca="1" si="48"/>
        <v>75333</v>
      </c>
      <c r="N195">
        <f t="shared" ca="1" si="49"/>
        <v>22</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
IF($L195="안 지정 캐릭터 영웅등급",
  IF(AND(OR($B195=7,$B195=8),$L195=OFFSET($L195,-1,0)),OFFSET(P195,-1,0),
    VLOOKUP($L195,$AM:$AZ,MATCH($AY$1,$AM$1:$AZ$1,0),0)+INT($H195*(VLOOKUP($L195,$AM:$AZ,MATCH($AZ$1,$AM$1:$AZ$1,0),0)-VLOOKUP($L195,$AM:$AZ,MATCH($AY$1,$AM$1:$AZ$1,0),0)))),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
    ROUNDDOWN(VLOOKUP($M195,[1]EquipTable!$1:$1048576,MATCH("표준 GO pr Min",[1]EquipTable!$1:$1,0),0)+INT($I195*(VLOOKUP($M195,[1]EquipTable!$1:$1048576,MATCH("표준 GO pr Max",[1]EquipTable!$1:$1,0),0)-VLOOKUP($M195,[1]EquipTable!$1:$1048576,MATCH("표준 GO pr Min",[1]EquipTable!$1:$1,0),0))),-2)),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
IF($L195="안 지정 캐릭터 영웅등급",
  IF(AND(OR($B195=7,$B195=8),$L195=OFFSET($L195,-1,0)),OFFSET(Q195,-1,0),
    VLOOKUP($L195,$AM:$AZ,MATCH($AW$1,$AM$1:$AZ$1,0),0)+INT($I195*(VLOOKUP($L195,$AM:$AZ,MATCH($AX$1,$AM$1:$AZ$1,0),0)-VLOOKUP($L195,$AM:$AZ,MATCH($AW$1,$AM$1:$AZ$1,0),0)))),
IF($L195="지정 캐릭터 PP",
  IF(AND(OR($B195=7,$B195=8),$L195=OFFSET($L195,-1,0)),OFFSET(Q195,-1,0),
    INT($N195*(VLOOKUP($L195,$AM:$AZ,MATCH($AX$1,$AM$1:$AZ$1,0),0)+$I195*(VLOOKUP($L195,$AM:$AZ,MATCH($AY$1,$AM$1:$AZ$1,0),0)-VLOOKUP($L195,$AM:$AZ,MATCH($AX$1,$AM$1:$AZ$1,0),0))))),
IF(OR($L195="안 지정 캐릭터 PP 일반등급",$L195="안 지정 캐릭터 PP 영웅등급"),
  IF(AND(OR($B195=7,$B195=8),$L195=OFFSET($L195,-1,0)),OFFSET(Q195,-1,0),
    $N195*VLOOKUP($L195,$AM:$AZ,MATCH($AW$1,$AM$1:$AZ$1,0),0)),
"그외없음")))))))</f>
        <v>2200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103</v>
      </c>
      <c r="U195">
        <v>63983</v>
      </c>
      <c r="V195">
        <v>21</v>
      </c>
      <c r="W195" t="s">
        <v>145</v>
      </c>
      <c r="Y195">
        <v>2100</v>
      </c>
      <c r="Z195" t="str">
        <f t="shared" ca="1" si="50"/>
        <v>upn</v>
      </c>
      <c r="AA195" t="s">
        <v>103</v>
      </c>
      <c r="AB195">
        <v>63983</v>
      </c>
      <c r="AC195">
        <v>21</v>
      </c>
      <c r="AD195" t="s">
        <v>145</v>
      </c>
      <c r="AF195">
        <v>2100</v>
      </c>
      <c r="AG195" t="str">
        <f t="shared" si="51"/>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v>
      </c>
      <c r="AK195" t="str">
        <f t="shared" ca="1" si="52"/>
        <v>{"dy":28,"sl":4,"tp":"upn","vl":"63983","cn":21,"pt":"GO","pr":2100}</v>
      </c>
    </row>
    <row r="196" spans="1:37">
      <c r="A196">
        <v>28</v>
      </c>
      <c r="B196">
        <v>5</v>
      </c>
      <c r="C196">
        <f t="shared" si="46"/>
        <v>0</v>
      </c>
      <c r="D196">
        <f t="shared" ca="1" si="53"/>
        <v>2.2151661021324265E-2</v>
      </c>
      <c r="E196">
        <f t="shared" ca="1" si="53"/>
        <v>4.0364223128904198E-2</v>
      </c>
      <c r="F196">
        <f t="shared" ca="1" si="53"/>
        <v>0.42996422640393372</v>
      </c>
      <c r="G196">
        <f t="shared" ca="1" si="53"/>
        <v>0.25464009102362328</v>
      </c>
      <c r="H196">
        <f t="shared" ca="1" si="53"/>
        <v>0.5866905919780836</v>
      </c>
      <c r="I196">
        <f t="shared" ca="1" si="54"/>
        <v>0.97681980435000793</v>
      </c>
      <c r="L196" t="str">
        <f t="shared" ca="1" si="47"/>
        <v>삭제</v>
      </c>
      <c r="M196" t="str">
        <f t="shared" ca="1" si="48"/>
        <v>삭제</v>
      </c>
      <c r="N196" t="str">
        <f t="shared" ca="1" si="49"/>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
IF($L196="안 지정 캐릭터 영웅등급",
  IF(AND(OR($B196=7,$B196=8),$L196=OFFSET($L196,-1,0)),OFFSET(P196,-1,0),
    VLOOKUP($L196,$AM:$AZ,MATCH($AY$1,$AM$1:$AZ$1,0),0)+INT($H196*(VLOOKUP($L196,$AM:$AZ,MATCH($AZ$1,$AM$1:$AZ$1,0),0)-VLOOKUP($L196,$AM:$AZ,MATCH($AY$1,$AM$1:$AZ$1,0),0)))),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
    ROUNDDOWN(VLOOKUP($M196,[1]EquipTable!$1:$1048576,MATCH("표준 GO pr Min",[1]EquipTable!$1:$1,0),0)+INT($I196*(VLOOKUP($M196,[1]EquipTable!$1:$1048576,MATCH("표준 GO pr Max",[1]EquipTable!$1:$1,0),0)-VLOOKUP($M196,[1]EquipTable!$1:$1048576,MATCH("표준 GO pr Min",[1]EquipTable!$1:$1,0),0))),-2)),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
IF($L196="안 지정 캐릭터 영웅등급",
  IF(AND(OR($B196=7,$B196=8),$L196=OFFSET($L196,-1,0)),OFFSET(Q196,-1,0),
    VLOOKUP($L196,$AM:$AZ,MATCH($AW$1,$AM$1:$AZ$1,0),0)+INT($I196*(VLOOKUP($L196,$AM:$AZ,MATCH($AX$1,$AM$1:$AZ$1,0),0)-VLOOKUP($L196,$AM:$AZ,MATCH($AW$1,$AM$1:$AZ$1,0),0)))),
IF($L196="지정 캐릭터 PP",
  IF(AND(OR($B196=7,$B196=8),$L196=OFFSET($L196,-1,0)),OFFSET(Q196,-1,0),
    INT($N196*(VLOOKUP($L196,$AM:$AZ,MATCH($AX$1,$AM$1:$AZ$1,0),0)+$I196*(VLOOKUP($L196,$AM:$AZ,MATCH($AY$1,$AM$1:$AZ$1,0),0)-VLOOKUP($L196,$AM:$AZ,MATCH($AX$1,$AM$1:$AZ$1,0),0))))),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50"/>
        <v/>
      </c>
      <c r="AG196" t="str">
        <f t="shared" si="51"/>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v>
      </c>
      <c r="AK196" t="str">
        <f t="shared" ca="1" si="52"/>
        <v>{"dy":28,"sl":5}</v>
      </c>
    </row>
    <row r="197" spans="1:37">
      <c r="A197">
        <v>28</v>
      </c>
      <c r="B197">
        <v>6</v>
      </c>
      <c r="C197">
        <f t="shared" si="46"/>
        <v>0</v>
      </c>
      <c r="D197">
        <f t="shared" ca="1" si="53"/>
        <v>0.73814478801436378</v>
      </c>
      <c r="E197">
        <f t="shared" ca="1" si="53"/>
        <v>0.18011982516222169</v>
      </c>
      <c r="F197">
        <f t="shared" ca="1" si="53"/>
        <v>0.68308916966681332</v>
      </c>
      <c r="G197">
        <f t="shared" ca="1" si="53"/>
        <v>8.124590835649026E-2</v>
      </c>
      <c r="H197">
        <f t="shared" ca="1" si="53"/>
        <v>7.5526220135034405E-2</v>
      </c>
      <c r="I197">
        <f t="shared" ca="1" si="54"/>
        <v>0.55615950578942996</v>
      </c>
      <c r="L197" t="str">
        <f t="shared" ca="1" si="47"/>
        <v>삭제</v>
      </c>
      <c r="M197" t="str">
        <f t="shared" ca="1" si="48"/>
        <v>삭제</v>
      </c>
      <c r="N197" t="str">
        <f t="shared" ca="1" si="49"/>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
IF($L197="안 지정 캐릭터 영웅등급",
  IF(AND(OR($B197=7,$B197=8),$L197=OFFSET($L197,-1,0)),OFFSET(P197,-1,0),
    VLOOKUP($L197,$AM:$AZ,MATCH($AY$1,$AM$1:$AZ$1,0),0)+INT($H197*(VLOOKUP($L197,$AM:$AZ,MATCH($AZ$1,$AM$1:$AZ$1,0),0)-VLOOKUP($L197,$AM:$AZ,MATCH($AY$1,$AM$1:$AZ$1,0),0)))),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
    ROUNDDOWN(VLOOKUP($M197,[1]EquipTable!$1:$1048576,MATCH("표준 GO pr Min",[1]EquipTable!$1:$1,0),0)+INT($I197*(VLOOKUP($M197,[1]EquipTable!$1:$1048576,MATCH("표준 GO pr Max",[1]EquipTable!$1:$1,0),0)-VLOOKUP($M197,[1]EquipTable!$1:$1048576,MATCH("표준 GO pr Min",[1]EquipTable!$1:$1,0),0))),-2)),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
IF($L197="안 지정 캐릭터 영웅등급",
  IF(AND(OR($B197=7,$B197=8),$L197=OFFSET($L197,-1,0)),OFFSET(Q197,-1,0),
    VLOOKUP($L197,$AM:$AZ,MATCH($AW$1,$AM$1:$AZ$1,0),0)+INT($I197*(VLOOKUP($L197,$AM:$AZ,MATCH($AX$1,$AM$1:$AZ$1,0),0)-VLOOKUP($L197,$AM:$AZ,MATCH($AW$1,$AM$1:$AZ$1,0),0)))),
IF($L197="지정 캐릭터 PP",
  IF(AND(OR($B197=7,$B197=8),$L197=OFFSET($L197,-1,0)),OFFSET(Q197,-1,0),
    INT($N197*(VLOOKUP($L197,$AM:$AZ,MATCH($AX$1,$AM$1:$AZ$1,0),0)+$I197*(VLOOKUP($L197,$AM:$AZ,MATCH($AY$1,$AM$1:$AZ$1,0),0)-VLOOKUP($L197,$AM:$AZ,MATCH($AX$1,$AM$1:$AZ$1,0),0))))),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50"/>
        <v/>
      </c>
      <c r="AG197" t="str">
        <f t="shared" si="51"/>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v>
      </c>
      <c r="AK197" t="str">
        <f t="shared" ca="1" si="52"/>
        <v>{"dy":28,"sl":6}</v>
      </c>
    </row>
    <row r="198" spans="1:37">
      <c r="A198">
        <v>29</v>
      </c>
      <c r="B198">
        <v>0</v>
      </c>
      <c r="C198">
        <f t="shared" si="46"/>
        <v>0</v>
      </c>
      <c r="D198">
        <f t="shared" ca="1" si="53"/>
        <v>0.59730313267539215</v>
      </c>
      <c r="E198">
        <f t="shared" ca="1" si="53"/>
        <v>0.64271471908953803</v>
      </c>
      <c r="F198">
        <f t="shared" ca="1" si="53"/>
        <v>0.93781399675368138</v>
      </c>
      <c r="G198">
        <f t="shared" ca="1" si="53"/>
        <v>0.42202108404276006</v>
      </c>
      <c r="H198">
        <f t="shared" ca="1" si="53"/>
        <v>0.69568451800090081</v>
      </c>
      <c r="I198">
        <f t="shared" ca="1" si="54"/>
        <v>0.42697971976406968</v>
      </c>
      <c r="L198" t="str">
        <f t="shared" ca="1" si="47"/>
        <v>지정 장비</v>
      </c>
      <c r="M198" t="str">
        <f t="shared" ca="1" si="48"/>
        <v>Equip5301</v>
      </c>
      <c r="N198">
        <f t="shared" ca="1" si="49"/>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DI</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
IF($L198="안 지정 캐릭터 영웅등급",
  IF(AND(OR($B198=7,$B198=8),$L198=OFFSET($L198,-1,0)),OFFSET(P198,-1,0),
    VLOOKUP($L198,$AM:$AZ,MATCH($AY$1,$AM$1:$AZ$1,0),0)+INT($H198*(VLOOKUP($L198,$AM:$AZ,MATCH($AZ$1,$AM$1:$AZ$1,0),0)-VLOOKUP($L198,$AM:$AZ,MATCH($AY$1,$AM$1:$AZ$1,0),0)))),
IF($L198="지정 캐릭터 PP",
  IF(AND(OR($B198=7,$B198=8),$L198=OFFSET($L198,-1,0)),OFFSET(P198,-1,0),
    INT($N198*VLOOKUP($L198,$AM:$AZ,MATCH($AW$1,$AM$1:$AZ$1,0),0))),
"그외없음")))))))</f>
        <v>삭제</v>
      </c>
      <c r="Q198">
        <f ca="1">IF($L198="삭제","삭제",
IF($L198="지정 장비",
  IF($O198="DI",
    VLOOKUP($M198,[1]EquipTable!$1:$1048576,MATCH("표준 DI pr Min",[1]EquipTable!$1:$1,0),0)+INT($I198*(VLOOKUP($M198,[1]EquipTable!$1:$1048576,MATCH("표준 DI pr Max",[1]EquipTable!$1:$1,0),0)-VLOOKUP($M198,[1]EquipTable!$1:$1048576,MATCH("표준 DI pr Min",[1]EquipTable!$1:$1,0),0))),
    ROUNDDOWN(VLOOKUP($M198,[1]EquipTable!$1:$1048576,MATCH("표준 GO pr Min",[1]EquipTable!$1:$1,0),0)+INT($I198*(VLOOKUP($M198,[1]EquipTable!$1:$1048576,MATCH("표준 GO pr Max",[1]EquipTable!$1:$1,0),0)-VLOOKUP($M198,[1]EquipTable!$1:$1048576,MATCH("표준 GO pr Min",[1]EquipTable!$1:$1,0),0))),-2)),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
IF($L198="안 지정 캐릭터 영웅등급",
  IF(AND(OR($B198=7,$B198=8),$L198=OFFSET($L198,-1,0)),OFFSET(Q198,-1,0),
    VLOOKUP($L198,$AM:$AZ,MATCH($AW$1,$AM$1:$AZ$1,0),0)+INT($I198*(VLOOKUP($L198,$AM:$AZ,MATCH($AX$1,$AM$1:$AZ$1,0),0)-VLOOKUP($L198,$AM:$AZ,MATCH($AW$1,$AM$1:$AZ$1,0),0)))),
IF($L198="지정 캐릭터 PP",
  IF(AND(OR($B198=7,$B198=8),$L198=OFFSET($L198,-1,0)),OFFSET(Q198,-1,0),
    INT($N198*(VLOOKUP($L198,$AM:$AZ,MATCH($AX$1,$AM$1:$AZ$1,0),0)+$I198*(VLOOKUP($L198,$AM:$AZ,MATCH($AY$1,$AM$1:$AZ$1,0),0)-VLOOKUP($L198,$AM:$AZ,MATCH($AX$1,$AM$1:$AZ$1,0),0))))),
IF(OR($L198="안 지정 캐릭터 PP 일반등급",$L198="안 지정 캐릭터 PP 영웅등급"),
  IF(AND(OR($B198=7,$B198=8),$L198=OFFSET($L198,-1,0)),OFFSET(Q198,-1,0),
    $N198*VLOOKUP($L198,$AM:$AZ,MATCH($AW$1,$AM$1:$AZ$1,0),0)),
"그외없음")))))))</f>
        <v>16</v>
      </c>
      <c r="R198" t="str">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
      </c>
      <c r="S198">
        <f t="shared" ca="1" si="55"/>
        <v>0</v>
      </c>
      <c r="T198" t="s">
        <v>93</v>
      </c>
      <c r="U198" t="s">
        <v>203</v>
      </c>
      <c r="V198">
        <v>1</v>
      </c>
      <c r="W198" t="s">
        <v>145</v>
      </c>
      <c r="Y198">
        <v>12300</v>
      </c>
      <c r="Z198" t="str">
        <f t="shared" ca="1" si="50"/>
        <v>fe</v>
      </c>
      <c r="AA198" t="s">
        <v>93</v>
      </c>
      <c r="AB198" t="s">
        <v>203</v>
      </c>
      <c r="AC198">
        <v>1</v>
      </c>
      <c r="AD198" t="s">
        <v>145</v>
      </c>
      <c r="AF198">
        <v>12300</v>
      </c>
      <c r="AG198" t="str">
        <f t="shared" si="51"/>
        <v/>
      </c>
      <c r="AH198" t="str">
        <f ca="1">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휘어진 단검</v>
      </c>
      <c r="AI198">
        <v>1</v>
      </c>
      <c r="AJ19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v>
      </c>
      <c r="AK198" t="str">
        <f t="shared" ca="1" si="52"/>
        <v>{"dy":29,"sl":0,"tp":"fe","vl":"Equip1101","cn":1,"pt":"GO","pr":12300}</v>
      </c>
    </row>
    <row r="199" spans="1:37">
      <c r="A199">
        <v>29</v>
      </c>
      <c r="B199">
        <v>1</v>
      </c>
      <c r="C199">
        <f t="shared" si="46"/>
        <v>0</v>
      </c>
      <c r="D199">
        <f t="shared" ca="1" si="53"/>
        <v>0.28126917020671294</v>
      </c>
      <c r="E199">
        <f t="shared" ca="1" si="53"/>
        <v>5.2516585739367128E-2</v>
      </c>
      <c r="F199">
        <f t="shared" ca="1" si="53"/>
        <v>0.30359131238268289</v>
      </c>
      <c r="G199">
        <f t="shared" ca="1" si="53"/>
        <v>0.24026957347863354</v>
      </c>
      <c r="H199">
        <f t="shared" ca="1" si="53"/>
        <v>0.7267521284876548</v>
      </c>
      <c r="I199">
        <f t="shared" ca="1" si="54"/>
        <v>0.84765720783183629</v>
      </c>
      <c r="L199" t="str">
        <f t="shared" ca="1" si="47"/>
        <v>지정 장비</v>
      </c>
      <c r="M199" t="str">
        <f t="shared" ca="1" si="48"/>
        <v>Equip0102</v>
      </c>
      <c r="N199">
        <f t="shared" ca="1" si="49"/>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GO</v>
      </c>
      <c r="P199" t="str">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
IF($L199="안 지정 캐릭터 영웅등급",
  IF(AND(OR($B199=7,$B199=8),$L199=OFFSET($L199,-1,0)),OFFSET(P199,-1,0),
    VLOOKUP($L199,$AM:$AZ,MATCH($AY$1,$AM$1:$AZ$1,0),0)+INT($H199*(VLOOKUP($L199,$AM:$AZ,MATCH($AZ$1,$AM$1:$AZ$1,0),0)-VLOOKUP($L199,$AM:$AZ,MATCH($AY$1,$AM$1:$AZ$1,0),0)))),
IF($L199="지정 캐릭터 PP",
  IF(AND(OR($B199=7,$B199=8),$L199=OFFSET($L199,-1,0)),OFFSET(P199,-1,0),
    INT($N199*VLOOKUP($L199,$AM:$AZ,MATCH($AW$1,$AM$1:$AZ$1,0),0))),
"그외없음")))))))</f>
        <v>삭제</v>
      </c>
      <c r="Q199">
        <f ca="1">IF($L199="삭제","삭제",
IF($L199="지정 장비",
  IF($O199="DI",
    VLOOKUP($M199,[1]EquipTable!$1:$1048576,MATCH("표준 DI pr Min",[1]EquipTable!$1:$1,0),0)+INT($I199*(VLOOKUP($M199,[1]EquipTable!$1:$1048576,MATCH("표준 DI pr Max",[1]EquipTable!$1:$1,0),0)-VLOOKUP($M199,[1]EquipTable!$1:$1048576,MATCH("표준 DI pr Min",[1]EquipTable!$1:$1,0),0))),
    ROUNDDOWN(VLOOKUP($M199,[1]EquipTable!$1:$1048576,MATCH("표준 GO pr Min",[1]EquipTable!$1:$1,0),0)+INT($I199*(VLOOKUP($M199,[1]EquipTable!$1:$1048576,MATCH("표준 GO pr Max",[1]EquipTable!$1:$1,0),0)-VLOOKUP($M199,[1]EquipTable!$1:$1048576,MATCH("표준 GO pr Min",[1]EquipTable!$1:$1,0),0))),-2)),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
IF($L199="안 지정 캐릭터 영웅등급",
  IF(AND(OR($B199=7,$B199=8),$L199=OFFSET($L199,-1,0)),OFFSET(Q199,-1,0),
    VLOOKUP($L199,$AM:$AZ,MATCH($AW$1,$AM$1:$AZ$1,0),0)+INT($I199*(VLOOKUP($L199,$AM:$AZ,MATCH($AX$1,$AM$1:$AZ$1,0),0)-VLOOKUP($L199,$AM:$AZ,MATCH($AW$1,$AM$1:$AZ$1,0),0)))),
IF($L199="지정 캐릭터 PP",
  IF(AND(OR($B199=7,$B199=8),$L199=OFFSET($L199,-1,0)),OFFSET(Q199,-1,0),
    INT($N199*(VLOOKUP($L199,$AM:$AZ,MATCH($AX$1,$AM$1:$AZ$1,0),0)+$I199*(VLOOKUP($L199,$AM:$AZ,MATCH($AY$1,$AM$1:$AZ$1,0),0)-VLOOKUP($L199,$AM:$AZ,MATCH($AX$1,$AM$1:$AZ$1,0),0))))),
IF(OR($L199="안 지정 캐릭터 PP 일반등급",$L199="안 지정 캐릭터 PP 영웅등급"),
  IF(AND(OR($B199=7,$B199=8),$L199=OFFSET($L199,-1,0)),OFFSET(Q199,-1,0),
    $N199*VLOOKUP($L199,$AM:$AZ,MATCH($AW$1,$AM$1:$AZ$1,0),0)),
"그외없음")))))))</f>
        <v>14400</v>
      </c>
      <c r="R199" t="str">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
      </c>
      <c r="S199">
        <f t="shared" ca="1" si="55"/>
        <v>0</v>
      </c>
      <c r="T199" t="s">
        <v>93</v>
      </c>
      <c r="U199" t="s">
        <v>204</v>
      </c>
      <c r="V199">
        <v>1</v>
      </c>
      <c r="W199" t="s">
        <v>145</v>
      </c>
      <c r="Y199">
        <v>41200</v>
      </c>
      <c r="Z199" t="str">
        <f t="shared" ca="1" si="50"/>
        <v>fe</v>
      </c>
      <c r="AA199" t="s">
        <v>93</v>
      </c>
      <c r="AB199" t="s">
        <v>204</v>
      </c>
      <c r="AC199">
        <v>1</v>
      </c>
      <c r="AD199" t="s">
        <v>145</v>
      </c>
      <c r="AF199">
        <v>41200</v>
      </c>
      <c r="AG199" t="str">
        <f t="shared" si="51"/>
        <v/>
      </c>
      <c r="AH199" t="str">
        <f ca="1">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붉은 보석 대검</v>
      </c>
      <c r="AI199">
        <v>1</v>
      </c>
      <c r="AJ19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v>
      </c>
      <c r="AK199" t="str">
        <f t="shared" ca="1" si="52"/>
        <v>{"dy":29,"sl":1,"tp":"fe","vl":"Equip8201","cn":1,"pt":"GO","pr":41200}</v>
      </c>
    </row>
    <row r="200" spans="1:37">
      <c r="A200">
        <v>29</v>
      </c>
      <c r="B200">
        <v>2</v>
      </c>
      <c r="C200">
        <f t="shared" si="46"/>
        <v>0</v>
      </c>
      <c r="D200">
        <f t="shared" ca="1" si="53"/>
        <v>0.59689487064855029</v>
      </c>
      <c r="E200">
        <f t="shared" ca="1" si="53"/>
        <v>0.64245289495543689</v>
      </c>
      <c r="F200">
        <f t="shared" ca="1" si="53"/>
        <v>0.58295974913152815</v>
      </c>
      <c r="G200">
        <f t="shared" ca="1" si="53"/>
        <v>8.6580289162014878E-3</v>
      </c>
      <c r="H200">
        <f t="shared" ca="1" si="53"/>
        <v>0.91286696641113785</v>
      </c>
      <c r="I200">
        <f t="shared" ca="1" si="54"/>
        <v>0.97050900219088487</v>
      </c>
      <c r="L200" t="str">
        <f t="shared" ca="1" si="47"/>
        <v>안 지정 캐릭터 PP 영웅등급</v>
      </c>
      <c r="M200">
        <f t="shared" ca="1" si="48"/>
        <v>64245</v>
      </c>
      <c r="N200">
        <f t="shared" ca="1" si="49"/>
        <v>21</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
IF($L200="안 지정 캐릭터 영웅등급",
  IF(AND(OR($B200=7,$B200=8),$L200=OFFSET($L200,-1,0)),OFFSET(P200,-1,0),
    VLOOKUP($L200,$AM:$AZ,MATCH($AY$1,$AM$1:$AZ$1,0),0)+INT($H200*(VLOOKUP($L200,$AM:$AZ,MATCH($AZ$1,$AM$1:$AZ$1,0),0)-VLOOKUP($L200,$AM:$AZ,MATCH($AY$1,$AM$1:$AZ$1,0),0)))),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
    ROUNDDOWN(VLOOKUP($M200,[1]EquipTable!$1:$1048576,MATCH("표준 GO pr Min",[1]EquipTable!$1:$1,0),0)+INT($I200*(VLOOKUP($M200,[1]EquipTable!$1:$1048576,MATCH("표준 GO pr Max",[1]EquipTable!$1:$1,0),0)-VLOOKUP($M200,[1]EquipTable!$1:$1048576,MATCH("표준 GO pr Min",[1]EquipTable!$1:$1,0),0))),-2)),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
IF($L200="안 지정 캐릭터 영웅등급",
  IF(AND(OR($B200=7,$B200=8),$L200=OFFSET($L200,-1,0)),OFFSET(Q200,-1,0),
    VLOOKUP($L200,$AM:$AZ,MATCH($AW$1,$AM$1:$AZ$1,0),0)+INT($I200*(VLOOKUP($L200,$AM:$AZ,MATCH($AX$1,$AM$1:$AZ$1,0),0)-VLOOKUP($L200,$AM:$AZ,MATCH($AW$1,$AM$1:$AZ$1,0),0)))),
IF($L200="지정 캐릭터 PP",
  IF(AND(OR($B200=7,$B200=8),$L200=OFFSET($L200,-1,0)),OFFSET(Q200,-1,0),
    INT($N200*(VLOOKUP($L200,$AM:$AZ,MATCH($AX$1,$AM$1:$AZ$1,0),0)+$I200*(VLOOKUP($L200,$AM:$AZ,MATCH($AY$1,$AM$1:$AZ$1,0),0)-VLOOKUP($L200,$AM:$AZ,MATCH($AX$1,$AM$1:$AZ$1,0),0))))),
IF(OR($L200="안 지정 캐릭터 PP 일반등급",$L200="안 지정 캐릭터 PP 영웅등급"),
  IF(AND(OR($B200=7,$B200=8),$L200=OFFSET($L200,-1,0)),OFFSET(Q200,-1,0),
    $N200*VLOOKUP($L200,$AM:$AZ,MATCH($AW$1,$AM$1:$AZ$1,0),0)),
"그외없음")))))))</f>
        <v>2100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102</v>
      </c>
      <c r="U200">
        <v>39476</v>
      </c>
      <c r="V200">
        <v>18</v>
      </c>
      <c r="W200" t="s">
        <v>145</v>
      </c>
      <c r="Y200">
        <v>1800</v>
      </c>
      <c r="Z200" t="str">
        <f t="shared" ca="1" si="50"/>
        <v>uph</v>
      </c>
      <c r="AA200" t="s">
        <v>102</v>
      </c>
      <c r="AB200">
        <v>39476</v>
      </c>
      <c r="AC200">
        <v>18</v>
      </c>
      <c r="AD200" t="s">
        <v>145</v>
      </c>
      <c r="AF200">
        <v>1800</v>
      </c>
      <c r="AG200" t="str">
        <f t="shared" si="51"/>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v>
      </c>
      <c r="AK200" t="str">
        <f t="shared" ca="1" si="52"/>
        <v>{"dy":29,"sl":2,"tp":"uph","vl":"39476","cn":18,"pt":"GO","pr":1800}</v>
      </c>
    </row>
    <row r="201" spans="1:37">
      <c r="A201">
        <v>29</v>
      </c>
      <c r="B201">
        <v>3</v>
      </c>
      <c r="C201">
        <f t="shared" si="46"/>
        <v>0</v>
      </c>
      <c r="D201">
        <f t="shared" ca="1" si="53"/>
        <v>0.71986118375224684</v>
      </c>
      <c r="E201">
        <f t="shared" ca="1" si="53"/>
        <v>0.64969731652178009</v>
      </c>
      <c r="F201">
        <f t="shared" ca="1" si="53"/>
        <v>0.53362329361003513</v>
      </c>
      <c r="G201">
        <f t="shared" ca="1" si="53"/>
        <v>0.50101472806401126</v>
      </c>
      <c r="H201">
        <f t="shared" ca="1" si="53"/>
        <v>0.38716873827650611</v>
      </c>
      <c r="I201">
        <f t="shared" ca="1" si="54"/>
        <v>0.39103308737617481</v>
      </c>
      <c r="L201" t="str">
        <f t="shared" ca="1" si="47"/>
        <v>안 지정 캐릭터 PP 영웅등급</v>
      </c>
      <c r="M201">
        <f t="shared" ca="1" si="48"/>
        <v>64969</v>
      </c>
      <c r="N201">
        <f t="shared" ca="1" si="49"/>
        <v>21</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
IF($L201="안 지정 캐릭터 영웅등급",
  IF(AND(OR($B201=7,$B201=8),$L201=OFFSET($L201,-1,0)),OFFSET(P201,-1,0),
    VLOOKUP($L201,$AM:$AZ,MATCH($AY$1,$AM$1:$AZ$1,0),0)+INT($H201*(VLOOKUP($L201,$AM:$AZ,MATCH($AZ$1,$AM$1:$AZ$1,0),0)-VLOOKUP($L201,$AM:$AZ,MATCH($AY$1,$AM$1:$AZ$1,0),0)))),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
    ROUNDDOWN(VLOOKUP($M201,[1]EquipTable!$1:$1048576,MATCH("표준 GO pr Min",[1]EquipTable!$1:$1,0),0)+INT($I201*(VLOOKUP($M201,[1]EquipTable!$1:$1048576,MATCH("표준 GO pr Max",[1]EquipTable!$1:$1,0),0)-VLOOKUP($M201,[1]EquipTable!$1:$1048576,MATCH("표준 GO pr Min",[1]EquipTable!$1:$1,0),0))),-2)),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
IF($L201="안 지정 캐릭터 영웅등급",
  IF(AND(OR($B201=7,$B201=8),$L201=OFFSET($L201,-1,0)),OFFSET(Q201,-1,0),
    VLOOKUP($L201,$AM:$AZ,MATCH($AW$1,$AM$1:$AZ$1,0),0)+INT($I201*(VLOOKUP($L201,$AM:$AZ,MATCH($AX$1,$AM$1:$AZ$1,0),0)-VLOOKUP($L201,$AM:$AZ,MATCH($AW$1,$AM$1:$AZ$1,0),0)))),
IF($L201="지정 캐릭터 PP",
  IF(AND(OR($B201=7,$B201=8),$L201=OFFSET($L201,-1,0)),OFFSET(Q201,-1,0),
    INT($N201*(VLOOKUP($L201,$AM:$AZ,MATCH($AX$1,$AM$1:$AZ$1,0),0)+$I201*(VLOOKUP($L201,$AM:$AZ,MATCH($AY$1,$AM$1:$AZ$1,0),0)-VLOOKUP($L201,$AM:$AZ,MATCH($AX$1,$AM$1:$AZ$1,0),0))))),
IF(OR($L201="안 지정 캐릭터 PP 일반등급",$L201="안 지정 캐릭터 PP 영웅등급"),
  IF(AND(OR($B201=7,$B201=8),$L201=OFFSET($L201,-1,0)),OFFSET(Q201,-1,0),
    $N201*VLOOKUP($L201,$AM:$AZ,MATCH($AW$1,$AM$1:$AZ$1,0),0)),
"그외없음")))))))</f>
        <v>2100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103</v>
      </c>
      <c r="U201">
        <v>84219</v>
      </c>
      <c r="V201">
        <v>23</v>
      </c>
      <c r="W201" t="s">
        <v>145</v>
      </c>
      <c r="Y201">
        <v>2300</v>
      </c>
      <c r="Z201" t="str">
        <f t="shared" ca="1" si="50"/>
        <v>upn</v>
      </c>
      <c r="AA201" t="s">
        <v>103</v>
      </c>
      <c r="AB201">
        <v>84219</v>
      </c>
      <c r="AC201">
        <v>23</v>
      </c>
      <c r="AD201" t="s">
        <v>145</v>
      </c>
      <c r="AF201">
        <v>2300</v>
      </c>
      <c r="AG201" t="str">
        <f t="shared" si="51"/>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v>
      </c>
      <c r="AK201" t="str">
        <f t="shared" ca="1" si="52"/>
        <v>{"dy":29,"sl":3,"tp":"upn","vl":"84219","cn":23,"pt":"GO","pr":2300}</v>
      </c>
    </row>
    <row r="202" spans="1:37">
      <c r="A202">
        <v>29</v>
      </c>
      <c r="B202">
        <v>4</v>
      </c>
      <c r="C202">
        <f t="shared" si="46"/>
        <v>0</v>
      </c>
      <c r="D202">
        <f t="shared" ca="1" si="53"/>
        <v>5.1702618652000876E-2</v>
      </c>
      <c r="E202">
        <f t="shared" ca="1" si="53"/>
        <v>0.80800751624145861</v>
      </c>
      <c r="F202">
        <f t="shared" ca="1" si="53"/>
        <v>0.9204225261811434</v>
      </c>
      <c r="G202">
        <f t="shared" ca="1" si="53"/>
        <v>0.83600950845332389</v>
      </c>
      <c r="H202">
        <f t="shared" ca="1" si="53"/>
        <v>0.74899238132626567</v>
      </c>
      <c r="I202">
        <f t="shared" ca="1" si="54"/>
        <v>0.62460364560636428</v>
      </c>
      <c r="L202" t="str">
        <f t="shared" ca="1" si="47"/>
        <v>안 지정 캐릭터 PP 일반등급</v>
      </c>
      <c r="M202">
        <f t="shared" ca="1" si="48"/>
        <v>80800</v>
      </c>
      <c r="N202">
        <f t="shared" ca="1" si="49"/>
        <v>23</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
IF($L202="안 지정 캐릭터 영웅등급",
  IF(AND(OR($B202=7,$B202=8),$L202=OFFSET($L202,-1,0)),OFFSET(P202,-1,0),
    VLOOKUP($L202,$AM:$AZ,MATCH($AY$1,$AM$1:$AZ$1,0),0)+INT($H202*(VLOOKUP($L202,$AM:$AZ,MATCH($AZ$1,$AM$1:$AZ$1,0),0)-VLOOKUP($L202,$AM:$AZ,MATCH($AY$1,$AM$1:$AZ$1,0),0)))),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
    ROUNDDOWN(VLOOKUP($M202,[1]EquipTable!$1:$1048576,MATCH("표준 GO pr Min",[1]EquipTable!$1:$1,0),0)+INT($I202*(VLOOKUP($M202,[1]EquipTable!$1:$1048576,MATCH("표준 GO pr Max",[1]EquipTable!$1:$1,0),0)-VLOOKUP($M202,[1]EquipTable!$1:$1048576,MATCH("표준 GO pr Min",[1]EquipTable!$1:$1,0),0))),-2)),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
IF($L202="안 지정 캐릭터 영웅등급",
  IF(AND(OR($B202=7,$B202=8),$L202=OFFSET($L202,-1,0)),OFFSET(Q202,-1,0),
    VLOOKUP($L202,$AM:$AZ,MATCH($AW$1,$AM$1:$AZ$1,0),0)+INT($I202*(VLOOKUP($L202,$AM:$AZ,MATCH($AX$1,$AM$1:$AZ$1,0),0)-VLOOKUP($L202,$AM:$AZ,MATCH($AW$1,$AM$1:$AZ$1,0),0)))),
IF($L202="지정 캐릭터 PP",
  IF(AND(OR($B202=7,$B202=8),$L202=OFFSET($L202,-1,0)),OFFSET(Q202,-1,0),
    INT($N202*(VLOOKUP($L202,$AM:$AZ,MATCH($AX$1,$AM$1:$AZ$1,0),0)+$I202*(VLOOKUP($L202,$AM:$AZ,MATCH($AY$1,$AM$1:$AZ$1,0),0)-VLOOKUP($L202,$AM:$AZ,MATCH($AX$1,$AM$1:$AZ$1,0),0))))),
IF(OR($L202="안 지정 캐릭터 PP 일반등급",$L202="안 지정 캐릭터 PP 영웅등급"),
  IF(AND(OR($B202=7,$B202=8),$L202=OFFSET($L202,-1,0)),OFFSET(Q202,-1,0),
    $N202*VLOOKUP($L202,$AM:$AZ,MATCH($AW$1,$AM$1:$AZ$1,0),0)),
"그외없음")))))))</f>
        <v>2300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103</v>
      </c>
      <c r="U202">
        <v>50242</v>
      </c>
      <c r="V202">
        <v>20</v>
      </c>
      <c r="W202" t="s">
        <v>145</v>
      </c>
      <c r="Y202">
        <v>2000</v>
      </c>
      <c r="Z202" t="str">
        <f t="shared" ca="1" si="50"/>
        <v>upn</v>
      </c>
      <c r="AA202" t="s">
        <v>103</v>
      </c>
      <c r="AB202">
        <v>50242</v>
      </c>
      <c r="AC202">
        <v>20</v>
      </c>
      <c r="AD202" t="s">
        <v>145</v>
      </c>
      <c r="AF202">
        <v>2000</v>
      </c>
      <c r="AG202" t="str">
        <f t="shared" si="51"/>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v>
      </c>
      <c r="AK202" t="str">
        <f t="shared" ca="1" si="52"/>
        <v>{"dy":29,"sl":4,"tp":"upn","vl":"50242","cn":20,"pt":"GO","pr":2000}</v>
      </c>
    </row>
    <row r="203" spans="1:37">
      <c r="A203">
        <v>29</v>
      </c>
      <c r="B203">
        <v>5</v>
      </c>
      <c r="C203">
        <f t="shared" si="46"/>
        <v>0</v>
      </c>
      <c r="D203">
        <f t="shared" ca="1" si="53"/>
        <v>0.60214160160342745</v>
      </c>
      <c r="E203">
        <f t="shared" ca="1" si="53"/>
        <v>0.87257302628963629</v>
      </c>
      <c r="F203">
        <f t="shared" ca="1" si="53"/>
        <v>0.32770684629119451</v>
      </c>
      <c r="G203">
        <f t="shared" ca="1" si="53"/>
        <v>0.62934765559617412</v>
      </c>
      <c r="H203">
        <f t="shared" ca="1" si="53"/>
        <v>0.80773524144954367</v>
      </c>
      <c r="I203">
        <f t="shared" ca="1" si="54"/>
        <v>0.82535285508157086</v>
      </c>
      <c r="L203" t="str">
        <f t="shared" ca="1" si="47"/>
        <v>삭제</v>
      </c>
      <c r="M203" t="str">
        <f t="shared" ca="1" si="48"/>
        <v>삭제</v>
      </c>
      <c r="N203" t="str">
        <f t="shared" ca="1" si="49"/>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
IF($L203="안 지정 캐릭터 영웅등급",
  IF(AND(OR($B203=7,$B203=8),$L203=OFFSET($L203,-1,0)),OFFSET(P203,-1,0),
    VLOOKUP($L203,$AM:$AZ,MATCH($AY$1,$AM$1:$AZ$1,0),0)+INT($H203*(VLOOKUP($L203,$AM:$AZ,MATCH($AZ$1,$AM$1:$AZ$1,0),0)-VLOOKUP($L203,$AM:$AZ,MATCH($AY$1,$AM$1:$AZ$1,0),0)))),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
    ROUNDDOWN(VLOOKUP($M203,[1]EquipTable!$1:$1048576,MATCH("표준 GO pr Min",[1]EquipTable!$1:$1,0),0)+INT($I203*(VLOOKUP($M203,[1]EquipTable!$1:$1048576,MATCH("표준 GO pr Max",[1]EquipTable!$1:$1,0),0)-VLOOKUP($M203,[1]EquipTable!$1:$1048576,MATCH("표준 GO pr Min",[1]EquipTable!$1:$1,0),0))),-2)),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
IF($L203="안 지정 캐릭터 영웅등급",
  IF(AND(OR($B203=7,$B203=8),$L203=OFFSET($L203,-1,0)),OFFSET(Q203,-1,0),
    VLOOKUP($L203,$AM:$AZ,MATCH($AW$1,$AM$1:$AZ$1,0),0)+INT($I203*(VLOOKUP($L203,$AM:$AZ,MATCH($AX$1,$AM$1:$AZ$1,0),0)-VLOOKUP($L203,$AM:$AZ,MATCH($AW$1,$AM$1:$AZ$1,0),0)))),
IF($L203="지정 캐릭터 PP",
  IF(AND(OR($B203=7,$B203=8),$L203=OFFSET($L203,-1,0)),OFFSET(Q203,-1,0),
    INT($N203*(VLOOKUP($L203,$AM:$AZ,MATCH($AX$1,$AM$1:$AZ$1,0),0)+$I203*(VLOOKUP($L203,$AM:$AZ,MATCH($AY$1,$AM$1:$AZ$1,0),0)-VLOOKUP($L203,$AM:$AZ,MATCH($AX$1,$AM$1:$AZ$1,0),0))))),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50"/>
        <v/>
      </c>
      <c r="AG203" t="str">
        <f t="shared" si="51"/>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v>
      </c>
      <c r="AK203" t="str">
        <f t="shared" ca="1" si="52"/>
        <v>{"dy":29,"sl":5}</v>
      </c>
    </row>
    <row r="204" spans="1:37">
      <c r="A204">
        <v>29</v>
      </c>
      <c r="B204">
        <v>6</v>
      </c>
      <c r="C204">
        <f t="shared" si="46"/>
        <v>0</v>
      </c>
      <c r="D204">
        <f t="shared" ca="1" si="53"/>
        <v>0.17631933044740344</v>
      </c>
      <c r="E204">
        <f t="shared" ca="1" si="53"/>
        <v>0.12653531886159608</v>
      </c>
      <c r="F204">
        <f t="shared" ca="1" si="53"/>
        <v>0.95216593096856228</v>
      </c>
      <c r="G204">
        <f t="shared" ca="1" si="53"/>
        <v>0.10744332897023301</v>
      </c>
      <c r="H204">
        <f t="shared" ca="1" si="53"/>
        <v>0.96029354473162087</v>
      </c>
      <c r="I204">
        <f t="shared" ca="1" si="54"/>
        <v>0.55161127891431061</v>
      </c>
      <c r="L204" t="str">
        <f t="shared" ca="1" si="47"/>
        <v>삭제</v>
      </c>
      <c r="M204" t="str">
        <f t="shared" ca="1" si="48"/>
        <v>삭제</v>
      </c>
      <c r="N204" t="str">
        <f t="shared" ca="1" si="49"/>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
IF($L204="안 지정 캐릭터 영웅등급",
  IF(AND(OR($B204=7,$B204=8),$L204=OFFSET($L204,-1,0)),OFFSET(P204,-1,0),
    VLOOKUP($L204,$AM:$AZ,MATCH($AY$1,$AM$1:$AZ$1,0),0)+INT($H204*(VLOOKUP($L204,$AM:$AZ,MATCH($AZ$1,$AM$1:$AZ$1,0),0)-VLOOKUP($L204,$AM:$AZ,MATCH($AY$1,$AM$1:$AZ$1,0),0)))),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
    ROUNDDOWN(VLOOKUP($M204,[1]EquipTable!$1:$1048576,MATCH("표준 GO pr Min",[1]EquipTable!$1:$1,0),0)+INT($I204*(VLOOKUP($M204,[1]EquipTable!$1:$1048576,MATCH("표준 GO pr Max",[1]EquipTable!$1:$1,0),0)-VLOOKUP($M204,[1]EquipTable!$1:$1048576,MATCH("표준 GO pr Min",[1]EquipTable!$1:$1,0),0))),-2)),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
IF($L204="안 지정 캐릭터 영웅등급",
  IF(AND(OR($B204=7,$B204=8),$L204=OFFSET($L204,-1,0)),OFFSET(Q204,-1,0),
    VLOOKUP($L204,$AM:$AZ,MATCH($AW$1,$AM$1:$AZ$1,0),0)+INT($I204*(VLOOKUP($L204,$AM:$AZ,MATCH($AX$1,$AM$1:$AZ$1,0),0)-VLOOKUP($L204,$AM:$AZ,MATCH($AW$1,$AM$1:$AZ$1,0),0)))),
IF($L204="지정 캐릭터 PP",
  IF(AND(OR($B204=7,$B204=8),$L204=OFFSET($L204,-1,0)),OFFSET(Q204,-1,0),
    INT($N204*(VLOOKUP($L204,$AM:$AZ,MATCH($AX$1,$AM$1:$AZ$1,0),0)+$I204*(VLOOKUP($L204,$AM:$AZ,MATCH($AY$1,$AM$1:$AZ$1,0),0)-VLOOKUP($L204,$AM:$AZ,MATCH($AX$1,$AM$1:$AZ$1,0),0))))),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50"/>
        <v/>
      </c>
      <c r="AG204" t="str">
        <f t="shared" si="51"/>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v>
      </c>
      <c r="AK204" t="str">
        <f t="shared" ca="1" si="52"/>
        <v>{"dy":29,"sl":6}</v>
      </c>
    </row>
    <row r="205" spans="1:37">
      <c r="A205">
        <v>30</v>
      </c>
      <c r="B205">
        <v>0</v>
      </c>
      <c r="C205">
        <f t="shared" si="46"/>
        <v>0</v>
      </c>
      <c r="D205">
        <f t="shared" ca="1" si="53"/>
        <v>0.32251993187746653</v>
      </c>
      <c r="E205">
        <f t="shared" ca="1" si="53"/>
        <v>7.3756621478505369E-2</v>
      </c>
      <c r="F205">
        <f t="shared" ca="1" si="53"/>
        <v>0.46475353131151642</v>
      </c>
      <c r="G205">
        <f t="shared" ca="1" si="53"/>
        <v>0.30521363773999466</v>
      </c>
      <c r="H205">
        <f t="shared" ca="1" si="53"/>
        <v>0.67394775121674788</v>
      </c>
      <c r="I205">
        <f t="shared" ca="1" si="54"/>
        <v>0.33891536523733856</v>
      </c>
      <c r="L205" t="str">
        <f t="shared" ca="1" si="47"/>
        <v>지정 장비</v>
      </c>
      <c r="M205" t="str">
        <f t="shared" ca="1" si="48"/>
        <v>Equip0202</v>
      </c>
      <c r="N205">
        <f t="shared" ca="1" si="49"/>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DI</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
IF($L205="안 지정 캐릭터 영웅등급",
  IF(AND(OR($B205=7,$B205=8),$L205=OFFSET($L205,-1,0)),OFFSET(P205,-1,0),
    VLOOKUP($L205,$AM:$AZ,MATCH($AY$1,$AM$1:$AZ$1,0),0)+INT($H205*(VLOOKUP($L205,$AM:$AZ,MATCH($AZ$1,$AM$1:$AZ$1,0),0)-VLOOKUP($L205,$AM:$AZ,MATCH($AY$1,$AM$1:$AZ$1,0),0)))),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
    ROUNDDOWN(VLOOKUP($M205,[1]EquipTable!$1:$1048576,MATCH("표준 GO pr Min",[1]EquipTable!$1:$1,0),0)+INT($I205*(VLOOKUP($M205,[1]EquipTable!$1:$1048576,MATCH("표준 GO pr Max",[1]EquipTable!$1:$1,0),0)-VLOOKUP($M205,[1]EquipTable!$1:$1048576,MATCH("표준 GO pr Min",[1]EquipTable!$1:$1,0),0))),-2)),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
IF($L205="안 지정 캐릭터 영웅등급",
  IF(AND(OR($B205=7,$B205=8),$L205=OFFSET($L205,-1,0)),OFFSET(Q205,-1,0),
    VLOOKUP($L205,$AM:$AZ,MATCH($AW$1,$AM$1:$AZ$1,0),0)+INT($I205*(VLOOKUP($L205,$AM:$AZ,MATCH($AX$1,$AM$1:$AZ$1,0),0)-VLOOKUP($L205,$AM:$AZ,MATCH($AW$1,$AM$1:$AZ$1,0),0)))),
IF($L205="지정 캐릭터 PP",
  IF(AND(OR($B205=7,$B205=8),$L205=OFFSET($L205,-1,0)),OFFSET(Q205,-1,0),
    INT($N205*(VLOOKUP($L205,$AM:$AZ,MATCH($AX$1,$AM$1:$AZ$1,0),0)+$I205*(VLOOKUP($L205,$AM:$AZ,MATCH($AY$1,$AM$1:$AZ$1,0),0)-VLOOKUP($L205,$AM:$AZ,MATCH($AX$1,$AM$1:$AZ$1,0),0))))),
IF(OR($L205="안 지정 캐릭터 PP 일반등급",$L205="안 지정 캐릭터 PP 영웅등급"),
  IF(AND(OR($B205=7,$B205=8),$L205=OFFSET($L205,-1,0)),OFFSET(Q205,-1,0),
    $N205*VLOOKUP($L205,$AM:$AZ,MATCH($AW$1,$AM$1:$AZ$1,0),0)),
"그외없음")))))))</f>
        <v>6</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95</v>
      </c>
      <c r="V205">
        <v>1</v>
      </c>
      <c r="W205" t="s">
        <v>149</v>
      </c>
      <c r="Y205">
        <v>50</v>
      </c>
      <c r="Z205" t="str">
        <f t="shared" ca="1" si="50"/>
        <v>bh</v>
      </c>
      <c r="AA205" t="s">
        <v>95</v>
      </c>
      <c r="AC205">
        <v>1</v>
      </c>
      <c r="AD205" t="s">
        <v>149</v>
      </c>
      <c r="AF205">
        <v>50</v>
      </c>
      <c r="AG205" t="str">
        <f t="shared" si="51"/>
        <v/>
      </c>
      <c r="AH205" t="str">
        <f>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
      </c>
      <c r="AI205">
        <v>1</v>
      </c>
      <c r="AJ20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v>
      </c>
      <c r="AK205" t="str">
        <f t="shared" ca="1" si="52"/>
        <v>{"dy":30,"sl":0,"tp":"bh","cn":1,"pt":"DI","pr":50}</v>
      </c>
    </row>
    <row r="206" spans="1:37">
      <c r="A206">
        <v>30</v>
      </c>
      <c r="B206">
        <v>1</v>
      </c>
      <c r="C206">
        <f t="shared" si="46"/>
        <v>0</v>
      </c>
      <c r="D206">
        <f t="shared" ca="1" si="53"/>
        <v>0.19308325872280463</v>
      </c>
      <c r="E206">
        <f t="shared" ca="1" si="53"/>
        <v>0.10207610367399611</v>
      </c>
      <c r="F206">
        <f t="shared" ca="1" si="53"/>
        <v>0.48177941359538068</v>
      </c>
      <c r="G206">
        <f t="shared" ca="1" si="53"/>
        <v>0.12880050761703543</v>
      </c>
      <c r="H206">
        <f t="shared" ca="1" si="53"/>
        <v>9.9465680893407349E-2</v>
      </c>
      <c r="I206">
        <f t="shared" ca="1" si="54"/>
        <v>2.5605241224541775E-2</v>
      </c>
      <c r="L206" t="str">
        <f t="shared" ca="1" si="47"/>
        <v>지정 장비</v>
      </c>
      <c r="M206" t="str">
        <f t="shared" ca="1" si="48"/>
        <v>Equip0302</v>
      </c>
      <c r="N206">
        <f t="shared" ca="1" si="49"/>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DI</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
IF($L206="안 지정 캐릭터 영웅등급",
  IF(AND(OR($B206=7,$B206=8),$L206=OFFSET($L206,-1,0)),OFFSET(P206,-1,0),
    VLOOKUP($L206,$AM:$AZ,MATCH($AY$1,$AM$1:$AZ$1,0),0)+INT($H206*(VLOOKUP($L206,$AM:$AZ,MATCH($AZ$1,$AM$1:$AZ$1,0),0)-VLOOKUP($L206,$AM:$AZ,MATCH($AY$1,$AM$1:$AZ$1,0),0)))),
IF($L206="지정 캐릭터 PP",
  IF(AND(OR($B206=7,$B206=8),$L206=OFFSET($L206,-1,0)),OFFSET(P206,-1,0),
    INT($N206*VLOOKUP($L206,$AM:$AZ,MATCH($AW$1,$AM$1:$AZ$1,0),0))),
"그외없음")))))))</f>
        <v>삭제</v>
      </c>
      <c r="Q206">
        <f ca="1">IF($L206="삭제","삭제",
IF($L206="지정 장비",
  IF($O206="DI",
    VLOOKUP($M206,[1]EquipTable!$1:$1048576,MATCH("표준 DI pr Min",[1]EquipTable!$1:$1,0),0)+INT($I206*(VLOOKUP($M206,[1]EquipTable!$1:$1048576,MATCH("표준 DI pr Max",[1]EquipTable!$1:$1,0),0)-VLOOKUP($M206,[1]EquipTable!$1:$1048576,MATCH("표준 DI pr Min",[1]EquipTable!$1:$1,0),0))),
    ROUNDDOWN(VLOOKUP($M206,[1]EquipTable!$1:$1048576,MATCH("표준 GO pr Min",[1]EquipTable!$1:$1,0),0)+INT($I206*(VLOOKUP($M206,[1]EquipTable!$1:$1048576,MATCH("표준 GO pr Max",[1]EquipTable!$1:$1,0),0)-VLOOKUP($M206,[1]EquipTable!$1:$1048576,MATCH("표준 GO pr Min",[1]EquipTable!$1:$1,0),0))),-2)),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
IF($L206="안 지정 캐릭터 영웅등급",
  IF(AND(OR($B206=7,$B206=8),$L206=OFFSET($L206,-1,0)),OFFSET(Q206,-1,0),
    VLOOKUP($L206,$AM:$AZ,MATCH($AW$1,$AM$1:$AZ$1,0),0)+INT($I206*(VLOOKUP($L206,$AM:$AZ,MATCH($AX$1,$AM$1:$AZ$1,0),0)-VLOOKUP($L206,$AM:$AZ,MATCH($AW$1,$AM$1:$AZ$1,0),0)))),
IF($L206="지정 캐릭터 PP",
  IF(AND(OR($B206=7,$B206=8),$L206=OFFSET($L206,-1,0)),OFFSET(Q206,-1,0),
    INT($N206*(VLOOKUP($L206,$AM:$AZ,MATCH($AX$1,$AM$1:$AZ$1,0),0)+$I206*(VLOOKUP($L206,$AM:$AZ,MATCH($AY$1,$AM$1:$AZ$1,0),0)-VLOOKUP($L206,$AM:$AZ,MATCH($AX$1,$AM$1:$AZ$1,0),0))))),
IF(OR($L206="안 지정 캐릭터 PP 일반등급",$L206="안 지정 캐릭터 PP 영웅등급"),
  IF(AND(OR($B206=7,$B206=8),$L206=OFFSET($L206,-1,0)),OFFSET(Q206,-1,0),
    $N206*VLOOKUP($L206,$AM:$AZ,MATCH($AW$1,$AM$1:$AZ$1,0),0)),
"그외없음")))))))</f>
        <v>18</v>
      </c>
      <c r="R206" t="str">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
      </c>
      <c r="S206">
        <f t="shared" ca="1" si="55"/>
        <v>0</v>
      </c>
      <c r="T206" t="s">
        <v>93</v>
      </c>
      <c r="U206" t="s">
        <v>201</v>
      </c>
      <c r="V206">
        <v>1</v>
      </c>
      <c r="W206" t="s">
        <v>145</v>
      </c>
      <c r="Y206">
        <v>4100</v>
      </c>
      <c r="Z206" t="str">
        <f t="shared" ca="1" si="50"/>
        <v>fe</v>
      </c>
      <c r="AA206" t="s">
        <v>93</v>
      </c>
      <c r="AB206" t="s">
        <v>201</v>
      </c>
      <c r="AC206">
        <v>1</v>
      </c>
      <c r="AD206" t="s">
        <v>145</v>
      </c>
      <c r="AF206">
        <v>4100</v>
      </c>
      <c r="AG206" t="str">
        <f t="shared" si="51"/>
        <v/>
      </c>
      <c r="AH206" t="str">
        <f ca="1">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원시적 대검</v>
      </c>
      <c r="AI206">
        <v>1</v>
      </c>
      <c r="AJ20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v>
      </c>
      <c r="AK206" t="str">
        <f t="shared" ca="1" si="52"/>
        <v>{"dy":30,"sl":1,"tp":"fe","vl":"Equip8002","cn":1,"pt":"GO","pr":4100}</v>
      </c>
    </row>
    <row r="207" spans="1:37">
      <c r="A207">
        <v>30</v>
      </c>
      <c r="B207">
        <v>2</v>
      </c>
      <c r="C207">
        <f t="shared" si="46"/>
        <v>0</v>
      </c>
      <c r="D207">
        <f t="shared" ca="1" si="53"/>
        <v>0.57259270535511642</v>
      </c>
      <c r="E207">
        <f t="shared" ca="1" si="53"/>
        <v>0.2202080618160609</v>
      </c>
      <c r="F207">
        <f t="shared" ca="1" si="53"/>
        <v>0.64429257414333652</v>
      </c>
      <c r="G207">
        <f t="shared" ca="1" si="53"/>
        <v>0.454539229132218</v>
      </c>
      <c r="H207">
        <f t="shared" ca="1" si="53"/>
        <v>0.64213473396228737</v>
      </c>
      <c r="I207">
        <f t="shared" ca="1" si="54"/>
        <v>3.9888478370841973E-2</v>
      </c>
      <c r="L207" t="str">
        <f t="shared" ca="1" si="47"/>
        <v>안 지정 캐릭터 PP 영웅등급</v>
      </c>
      <c r="M207">
        <f t="shared" ca="1" si="48"/>
        <v>22020</v>
      </c>
      <c r="N207">
        <f t="shared" ca="1" si="49"/>
        <v>17</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
IF($L207="안 지정 캐릭터 영웅등급",
  IF(AND(OR($B207=7,$B207=8),$L207=OFFSET($L207,-1,0)),OFFSET(P207,-1,0),
    VLOOKUP($L207,$AM:$AZ,MATCH($AY$1,$AM$1:$AZ$1,0),0)+INT($H207*(VLOOKUP($L207,$AM:$AZ,MATCH($AZ$1,$AM$1:$AZ$1,0),0)-VLOOKUP($L207,$AM:$AZ,MATCH($AY$1,$AM$1:$AZ$1,0),0)))),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
    ROUNDDOWN(VLOOKUP($M207,[1]EquipTable!$1:$1048576,MATCH("표준 GO pr Min",[1]EquipTable!$1:$1,0),0)+INT($I207*(VLOOKUP($M207,[1]EquipTable!$1:$1048576,MATCH("표준 GO pr Max",[1]EquipTable!$1:$1,0),0)-VLOOKUP($M207,[1]EquipTable!$1:$1048576,MATCH("표준 GO pr Min",[1]EquipTable!$1:$1,0),0))),-2)),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
IF($L207="안 지정 캐릭터 영웅등급",
  IF(AND(OR($B207=7,$B207=8),$L207=OFFSET($L207,-1,0)),OFFSET(Q207,-1,0),
    VLOOKUP($L207,$AM:$AZ,MATCH($AW$1,$AM$1:$AZ$1,0),0)+INT($I207*(VLOOKUP($L207,$AM:$AZ,MATCH($AX$1,$AM$1:$AZ$1,0),0)-VLOOKUP($L207,$AM:$AZ,MATCH($AW$1,$AM$1:$AZ$1,0),0)))),
IF($L207="지정 캐릭터 PP",
  IF(AND(OR($B207=7,$B207=8),$L207=OFFSET($L207,-1,0)),OFFSET(Q207,-1,0),
    INT($N207*(VLOOKUP($L207,$AM:$AZ,MATCH($AX$1,$AM$1:$AZ$1,0),0)+$I207*(VLOOKUP($L207,$AM:$AZ,MATCH($AY$1,$AM$1:$AZ$1,0),0)-VLOOKUP($L207,$AM:$AZ,MATCH($AX$1,$AM$1:$AZ$1,0),0))))),
IF(OR($L207="안 지정 캐릭터 PP 일반등급",$L207="안 지정 캐릭터 PP 영웅등급"),
  IF(AND(OR($B207=7,$B207=8),$L207=OFFSET($L207,-1,0)),OFFSET(Q207,-1,0),
    $N207*VLOOKUP($L207,$AM:$AZ,MATCH($AW$1,$AM$1:$AZ$1,0),0)),
"그외없음")))))))</f>
        <v>1700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102</v>
      </c>
      <c r="U207">
        <v>17306</v>
      </c>
      <c r="V207">
        <v>16</v>
      </c>
      <c r="W207" t="s">
        <v>145</v>
      </c>
      <c r="Y207">
        <v>1600</v>
      </c>
      <c r="Z207" t="str">
        <f t="shared" ca="1" si="50"/>
        <v>uph</v>
      </c>
      <c r="AA207" t="s">
        <v>102</v>
      </c>
      <c r="AB207">
        <v>17306</v>
      </c>
      <c r="AC207">
        <v>16</v>
      </c>
      <c r="AD207" t="s">
        <v>145</v>
      </c>
      <c r="AF207">
        <v>1600</v>
      </c>
      <c r="AG207" t="str">
        <f t="shared" si="51"/>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v>
      </c>
      <c r="AK207" t="str">
        <f t="shared" ca="1" si="52"/>
        <v>{"dy":30,"sl":2,"tp":"uph","vl":"17306","cn":16,"pt":"GO","pr":1600}</v>
      </c>
    </row>
    <row r="208" spans="1:37">
      <c r="A208">
        <v>30</v>
      </c>
      <c r="B208">
        <v>3</v>
      </c>
      <c r="C208">
        <f t="shared" si="46"/>
        <v>0</v>
      </c>
      <c r="D208">
        <f t="shared" ca="1" si="53"/>
        <v>0.76489443780345645</v>
      </c>
      <c r="E208">
        <f t="shared" ca="1" si="53"/>
        <v>0.69809845307723128</v>
      </c>
      <c r="F208">
        <f t="shared" ca="1" si="53"/>
        <v>0.36037892473621946</v>
      </c>
      <c r="G208">
        <f t="shared" ca="1" si="53"/>
        <v>0.72796759003724842</v>
      </c>
      <c r="H208">
        <f t="shared" ca="1" si="53"/>
        <v>0.84396956895228803</v>
      </c>
      <c r="I208">
        <f t="shared" ca="1" si="54"/>
        <v>0.26425974863319779</v>
      </c>
      <c r="L208" t="str">
        <f t="shared" ca="1" si="47"/>
        <v>안 지정 캐릭터 PP 영웅등급</v>
      </c>
      <c r="M208">
        <f t="shared" ca="1" si="48"/>
        <v>69809</v>
      </c>
      <c r="N208">
        <f t="shared" ca="1" si="49"/>
        <v>21</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
IF($L208="안 지정 캐릭터 영웅등급",
  IF(AND(OR($B208=7,$B208=8),$L208=OFFSET($L208,-1,0)),OFFSET(P208,-1,0),
    VLOOKUP($L208,$AM:$AZ,MATCH($AY$1,$AM$1:$AZ$1,0),0)+INT($H208*(VLOOKUP($L208,$AM:$AZ,MATCH($AZ$1,$AM$1:$AZ$1,0),0)-VLOOKUP($L208,$AM:$AZ,MATCH($AY$1,$AM$1:$AZ$1,0),0)))),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
    ROUNDDOWN(VLOOKUP($M208,[1]EquipTable!$1:$1048576,MATCH("표준 GO pr Min",[1]EquipTable!$1:$1,0),0)+INT($I208*(VLOOKUP($M208,[1]EquipTable!$1:$1048576,MATCH("표준 GO pr Max",[1]EquipTable!$1:$1,0),0)-VLOOKUP($M208,[1]EquipTable!$1:$1048576,MATCH("표준 GO pr Min",[1]EquipTable!$1:$1,0),0))),-2)),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
IF($L208="안 지정 캐릭터 영웅등급",
  IF(AND(OR($B208=7,$B208=8),$L208=OFFSET($L208,-1,0)),OFFSET(Q208,-1,0),
    VLOOKUP($L208,$AM:$AZ,MATCH($AW$1,$AM$1:$AZ$1,0),0)+INT($I208*(VLOOKUP($L208,$AM:$AZ,MATCH($AX$1,$AM$1:$AZ$1,0),0)-VLOOKUP($L208,$AM:$AZ,MATCH($AW$1,$AM$1:$AZ$1,0),0)))),
IF($L208="지정 캐릭터 PP",
  IF(AND(OR($B208=7,$B208=8),$L208=OFFSET($L208,-1,0)),OFFSET(Q208,-1,0),
    INT($N208*(VLOOKUP($L208,$AM:$AZ,MATCH($AX$1,$AM$1:$AZ$1,0),0)+$I208*(VLOOKUP($L208,$AM:$AZ,MATCH($AY$1,$AM$1:$AZ$1,0),0)-VLOOKUP($L208,$AM:$AZ,MATCH($AX$1,$AM$1:$AZ$1,0),0))))),
IF(OR($L208="안 지정 캐릭터 PP 일반등급",$L208="안 지정 캐릭터 PP 영웅등급"),
  IF(AND(OR($B208=7,$B208=8),$L208=OFFSET($L208,-1,0)),OFFSET(Q208,-1,0),
    $N208*VLOOKUP($L208,$AM:$AZ,MATCH($AW$1,$AM$1:$AZ$1,0),0)),
"그외없음")))))))</f>
        <v>2100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103</v>
      </c>
      <c r="U208">
        <v>21998</v>
      </c>
      <c r="V208">
        <v>17</v>
      </c>
      <c r="W208" t="s">
        <v>145</v>
      </c>
      <c r="Y208">
        <v>1700</v>
      </c>
      <c r="Z208" t="str">
        <f t="shared" ca="1" si="50"/>
        <v>upn</v>
      </c>
      <c r="AA208" t="s">
        <v>103</v>
      </c>
      <c r="AB208">
        <v>21998</v>
      </c>
      <c r="AC208">
        <v>17</v>
      </c>
      <c r="AD208" t="s">
        <v>145</v>
      </c>
      <c r="AF208">
        <v>1700</v>
      </c>
      <c r="AG208" t="str">
        <f t="shared" si="51"/>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v>
      </c>
      <c r="AK208" t="str">
        <f t="shared" ca="1" si="52"/>
        <v>{"dy":30,"sl":3,"tp":"upn","vl":"21998","cn":17,"pt":"GO","pr":1700}</v>
      </c>
    </row>
    <row r="209" spans="1:37">
      <c r="A209">
        <v>30</v>
      </c>
      <c r="B209">
        <v>4</v>
      </c>
      <c r="C209">
        <f t="shared" si="46"/>
        <v>0</v>
      </c>
      <c r="D209">
        <f t="shared" ca="1" si="53"/>
        <v>3.7159883650123682E-2</v>
      </c>
      <c r="E209">
        <f t="shared" ca="1" si="53"/>
        <v>0.18067744032409117</v>
      </c>
      <c r="F209">
        <f t="shared" ca="1" si="53"/>
        <v>0.56622257188047043</v>
      </c>
      <c r="G209">
        <f t="shared" ca="1" si="53"/>
        <v>0.21850289277032109</v>
      </c>
      <c r="H209">
        <f t="shared" ca="1" si="53"/>
        <v>0.38140723212957195</v>
      </c>
      <c r="I209">
        <f t="shared" ca="1" si="54"/>
        <v>0.50388619680238067</v>
      </c>
      <c r="L209" t="str">
        <f t="shared" ca="1" si="47"/>
        <v>안 지정 캐릭터 PP 일반등급</v>
      </c>
      <c r="M209">
        <f t="shared" ca="1" si="48"/>
        <v>18067</v>
      </c>
      <c r="N209">
        <f t="shared" ca="1" si="49"/>
        <v>16</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
IF($L209="안 지정 캐릭터 영웅등급",
  IF(AND(OR($B209=7,$B209=8),$L209=OFFSET($L209,-1,0)),OFFSET(P209,-1,0),
    VLOOKUP($L209,$AM:$AZ,MATCH($AY$1,$AM$1:$AZ$1,0),0)+INT($H209*(VLOOKUP($L209,$AM:$AZ,MATCH($AZ$1,$AM$1:$AZ$1,0),0)-VLOOKUP($L209,$AM:$AZ,MATCH($AY$1,$AM$1:$AZ$1,0),0)))),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
    ROUNDDOWN(VLOOKUP($M209,[1]EquipTable!$1:$1048576,MATCH("표준 GO pr Min",[1]EquipTable!$1:$1,0),0)+INT($I209*(VLOOKUP($M209,[1]EquipTable!$1:$1048576,MATCH("표준 GO pr Max",[1]EquipTable!$1:$1,0),0)-VLOOKUP($M209,[1]EquipTable!$1:$1048576,MATCH("표준 GO pr Min",[1]EquipTable!$1:$1,0),0))),-2)),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
IF($L209="안 지정 캐릭터 영웅등급",
  IF(AND(OR($B209=7,$B209=8),$L209=OFFSET($L209,-1,0)),OFFSET(Q209,-1,0),
    VLOOKUP($L209,$AM:$AZ,MATCH($AW$1,$AM$1:$AZ$1,0),0)+INT($I209*(VLOOKUP($L209,$AM:$AZ,MATCH($AX$1,$AM$1:$AZ$1,0),0)-VLOOKUP($L209,$AM:$AZ,MATCH($AW$1,$AM$1:$AZ$1,0),0)))),
IF($L209="지정 캐릭터 PP",
  IF(AND(OR($B209=7,$B209=8),$L209=OFFSET($L209,-1,0)),OFFSET(Q209,-1,0),
    INT($N209*(VLOOKUP($L209,$AM:$AZ,MATCH($AX$1,$AM$1:$AZ$1,0),0)+$I209*(VLOOKUP($L209,$AM:$AZ,MATCH($AY$1,$AM$1:$AZ$1,0),0)-VLOOKUP($L209,$AM:$AZ,MATCH($AX$1,$AM$1:$AZ$1,0),0))))),
IF(OR($L209="안 지정 캐릭터 PP 일반등급",$L209="안 지정 캐릭터 PP 영웅등급"),
  IF(AND(OR($B209=7,$B209=8),$L209=OFFSET($L209,-1,0)),OFFSET(Q209,-1,0),
    $N209*VLOOKUP($L209,$AM:$AZ,MATCH($AW$1,$AM$1:$AZ$1,0),0)),
"그외없음")))))))</f>
        <v>1600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103</v>
      </c>
      <c r="U209">
        <v>2868</v>
      </c>
      <c r="V209">
        <v>15</v>
      </c>
      <c r="W209" t="s">
        <v>145</v>
      </c>
      <c r="Y209">
        <v>1500</v>
      </c>
      <c r="Z209" t="str">
        <f t="shared" ca="1" si="50"/>
        <v>upn</v>
      </c>
      <c r="AA209" t="s">
        <v>103</v>
      </c>
      <c r="AB209">
        <v>2868</v>
      </c>
      <c r="AC209">
        <v>15</v>
      </c>
      <c r="AD209" t="s">
        <v>145</v>
      </c>
      <c r="AF209">
        <v>1500</v>
      </c>
      <c r="AG209" t="str">
        <f t="shared" si="51"/>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v>
      </c>
      <c r="AK209" t="str">
        <f t="shared" ca="1" si="52"/>
        <v>{"dy":30,"sl":4,"tp":"upn","vl":"2868","cn":15,"pt":"GO","pr":1500}</v>
      </c>
    </row>
    <row r="210" spans="1:37">
      <c r="A210">
        <v>30</v>
      </c>
      <c r="B210">
        <v>5</v>
      </c>
      <c r="C210">
        <f t="shared" si="46"/>
        <v>0</v>
      </c>
      <c r="D210">
        <f t="shared" ca="1" si="53"/>
        <v>0.46729699538146596</v>
      </c>
      <c r="E210">
        <f t="shared" ca="1" si="53"/>
        <v>0.9058896200821891</v>
      </c>
      <c r="F210">
        <f t="shared" ca="1" si="53"/>
        <v>0.60794696368091927</v>
      </c>
      <c r="G210">
        <f t="shared" ca="1" si="53"/>
        <v>0.95489101459537895</v>
      </c>
      <c r="H210">
        <f t="shared" ca="1" si="53"/>
        <v>0.81456019687446102</v>
      </c>
      <c r="I210">
        <f t="shared" ca="1" si="54"/>
        <v>0.80813380722440264</v>
      </c>
      <c r="L210" t="str">
        <f t="shared" ca="1" si="47"/>
        <v>삭제</v>
      </c>
      <c r="M210" t="str">
        <f t="shared" ca="1" si="48"/>
        <v>삭제</v>
      </c>
      <c r="N210" t="str">
        <f t="shared" ca="1" si="49"/>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
IF($L210="안 지정 캐릭터 영웅등급",
  IF(AND(OR($B210=7,$B210=8),$L210=OFFSET($L210,-1,0)),OFFSET(P210,-1,0),
    VLOOKUP($L210,$AM:$AZ,MATCH($AY$1,$AM$1:$AZ$1,0),0)+INT($H210*(VLOOKUP($L210,$AM:$AZ,MATCH($AZ$1,$AM$1:$AZ$1,0),0)-VLOOKUP($L210,$AM:$AZ,MATCH($AY$1,$AM$1:$AZ$1,0),0)))),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
    ROUNDDOWN(VLOOKUP($M210,[1]EquipTable!$1:$1048576,MATCH("표준 GO pr Min",[1]EquipTable!$1:$1,0),0)+INT($I210*(VLOOKUP($M210,[1]EquipTable!$1:$1048576,MATCH("표준 GO pr Max",[1]EquipTable!$1:$1,0),0)-VLOOKUP($M210,[1]EquipTable!$1:$1048576,MATCH("표준 GO pr Min",[1]EquipTable!$1:$1,0),0))),-2)),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
IF($L210="안 지정 캐릭터 영웅등급",
  IF(AND(OR($B210=7,$B210=8),$L210=OFFSET($L210,-1,0)),OFFSET(Q210,-1,0),
    VLOOKUP($L210,$AM:$AZ,MATCH($AW$1,$AM$1:$AZ$1,0),0)+INT($I210*(VLOOKUP($L210,$AM:$AZ,MATCH($AX$1,$AM$1:$AZ$1,0),0)-VLOOKUP($L210,$AM:$AZ,MATCH($AW$1,$AM$1:$AZ$1,0),0)))),
IF($L210="지정 캐릭터 PP",
  IF(AND(OR($B210=7,$B210=8),$L210=OFFSET($L210,-1,0)),OFFSET(Q210,-1,0),
    INT($N210*(VLOOKUP($L210,$AM:$AZ,MATCH($AX$1,$AM$1:$AZ$1,0),0)+$I210*(VLOOKUP($L210,$AM:$AZ,MATCH($AY$1,$AM$1:$AZ$1,0),0)-VLOOKUP($L210,$AM:$AZ,MATCH($AX$1,$AM$1:$AZ$1,0),0))))),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50"/>
        <v/>
      </c>
      <c r="AG210" t="str">
        <f t="shared" si="51"/>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v>
      </c>
      <c r="AK210" t="str">
        <f t="shared" ca="1" si="52"/>
        <v>{"dy":30,"sl":5}</v>
      </c>
    </row>
    <row r="211" spans="1:37">
      <c r="A211">
        <v>30</v>
      </c>
      <c r="B211">
        <v>6</v>
      </c>
      <c r="C211">
        <f t="shared" si="46"/>
        <v>0</v>
      </c>
      <c r="D211">
        <f t="shared" ca="1" si="53"/>
        <v>0.21611039895302941</v>
      </c>
      <c r="E211">
        <f t="shared" ca="1" si="53"/>
        <v>0.66387808958700378</v>
      </c>
      <c r="F211">
        <f t="shared" ca="1" si="53"/>
        <v>7.9232773902962461E-2</v>
      </c>
      <c r="G211">
        <f t="shared" ca="1" si="53"/>
        <v>0.6745113736857381</v>
      </c>
      <c r="H211">
        <f t="shared" ca="1" si="53"/>
        <v>8.8852943451037336E-2</v>
      </c>
      <c r="I211">
        <f t="shared" ca="1" si="54"/>
        <v>0.26845749012566156</v>
      </c>
      <c r="L211" t="str">
        <f t="shared" ca="1" si="47"/>
        <v>삭제</v>
      </c>
      <c r="M211" t="str">
        <f t="shared" ca="1" si="48"/>
        <v>삭제</v>
      </c>
      <c r="N211" t="str">
        <f t="shared" ca="1" si="49"/>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
IF($L211="안 지정 캐릭터 영웅등급",
  IF(AND(OR($B211=7,$B211=8),$L211=OFFSET($L211,-1,0)),OFFSET(P211,-1,0),
    VLOOKUP($L211,$AM:$AZ,MATCH($AY$1,$AM$1:$AZ$1,0),0)+INT($H211*(VLOOKUP($L211,$AM:$AZ,MATCH($AZ$1,$AM$1:$AZ$1,0),0)-VLOOKUP($L211,$AM:$AZ,MATCH($AY$1,$AM$1:$AZ$1,0),0)))),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
    ROUNDDOWN(VLOOKUP($M211,[1]EquipTable!$1:$1048576,MATCH("표준 GO pr Min",[1]EquipTable!$1:$1,0),0)+INT($I211*(VLOOKUP($M211,[1]EquipTable!$1:$1048576,MATCH("표준 GO pr Max",[1]EquipTable!$1:$1,0),0)-VLOOKUP($M211,[1]EquipTable!$1:$1048576,MATCH("표준 GO pr Min",[1]EquipTable!$1:$1,0),0))),-2)),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
IF($L211="안 지정 캐릭터 영웅등급",
  IF(AND(OR($B211=7,$B211=8),$L211=OFFSET($L211,-1,0)),OFFSET(Q211,-1,0),
    VLOOKUP($L211,$AM:$AZ,MATCH($AW$1,$AM$1:$AZ$1,0),0)+INT($I211*(VLOOKUP($L211,$AM:$AZ,MATCH($AX$1,$AM$1:$AZ$1,0),0)-VLOOKUP($L211,$AM:$AZ,MATCH($AW$1,$AM$1:$AZ$1,0),0)))),
IF($L211="지정 캐릭터 PP",
  IF(AND(OR($B211=7,$B211=8),$L211=OFFSET($L211,-1,0)),OFFSET(Q211,-1,0),
    INT($N211*(VLOOKUP($L211,$AM:$AZ,MATCH($AX$1,$AM$1:$AZ$1,0),0)+$I211*(VLOOKUP($L211,$AM:$AZ,MATCH($AY$1,$AM$1:$AZ$1,0),0)-VLOOKUP($L211,$AM:$AZ,MATCH($AX$1,$AM$1:$AZ$1,0),0))))),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50"/>
        <v/>
      </c>
      <c r="AG211" t="str">
        <f t="shared" si="51"/>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v>
      </c>
      <c r="AK211" t="str">
        <f t="shared" ca="1" si="52"/>
        <v>{"dy":30,"sl":6}</v>
      </c>
    </row>
    <row r="212" spans="1:37">
      <c r="A212">
        <v>31</v>
      </c>
      <c r="B212">
        <v>0</v>
      </c>
      <c r="C212">
        <f t="shared" si="46"/>
        <v>0</v>
      </c>
      <c r="D212">
        <f t="shared" ca="1" si="53"/>
        <v>1.02017261285825E-3</v>
      </c>
      <c r="E212">
        <f t="shared" ca="1" si="53"/>
        <v>0.43049242349886097</v>
      </c>
      <c r="F212">
        <f t="shared" ca="1" si="53"/>
        <v>0.81331385712304094</v>
      </c>
      <c r="G212">
        <f t="shared" ca="1" si="53"/>
        <v>0.40579499860312596</v>
      </c>
      <c r="H212">
        <f t="shared" ca="1" si="53"/>
        <v>0.68176914396874433</v>
      </c>
      <c r="I212">
        <f t="shared" ca="1" si="54"/>
        <v>0.73389016746767399</v>
      </c>
      <c r="L212" t="str">
        <f t="shared" ca="1" si="47"/>
        <v>지정 장비</v>
      </c>
      <c r="M212" t="str">
        <f t="shared" ca="1" si="48"/>
        <v>Equip3302</v>
      </c>
      <c r="N212">
        <f t="shared" ca="1" si="49"/>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DI</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
IF($L212="안 지정 캐릭터 영웅등급",
  IF(AND(OR($B212=7,$B212=8),$L212=OFFSET($L212,-1,0)),OFFSET(P212,-1,0),
    VLOOKUP($L212,$AM:$AZ,MATCH($AY$1,$AM$1:$AZ$1,0),0)+INT($H212*(VLOOKUP($L212,$AM:$AZ,MATCH($AZ$1,$AM$1:$AZ$1,0),0)-VLOOKUP($L212,$AM:$AZ,MATCH($AY$1,$AM$1:$AZ$1,0),0)))),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
    ROUNDDOWN(VLOOKUP($M212,[1]EquipTable!$1:$1048576,MATCH("표준 GO pr Min",[1]EquipTable!$1:$1,0),0)+INT($I212*(VLOOKUP($M212,[1]EquipTable!$1:$1048576,MATCH("표준 GO pr Max",[1]EquipTable!$1:$1,0),0)-VLOOKUP($M212,[1]EquipTable!$1:$1048576,MATCH("표준 GO pr Min",[1]EquipTable!$1:$1,0),0))),-2)),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
IF($L212="안 지정 캐릭터 영웅등급",
  IF(AND(OR($B212=7,$B212=8),$L212=OFFSET($L212,-1,0)),OFFSET(Q212,-1,0),
    VLOOKUP($L212,$AM:$AZ,MATCH($AW$1,$AM$1:$AZ$1,0),0)+INT($I212*(VLOOKUP($L212,$AM:$AZ,MATCH($AX$1,$AM$1:$AZ$1,0),0)-VLOOKUP($L212,$AM:$AZ,MATCH($AW$1,$AM$1:$AZ$1,0),0)))),
IF($L212="지정 캐릭터 PP",
  IF(AND(OR($B212=7,$B212=8),$L212=OFFSET($L212,-1,0)),OFFSET(Q212,-1,0),
    INT($N212*(VLOOKUP($L212,$AM:$AZ,MATCH($AX$1,$AM$1:$AZ$1,0),0)+$I212*(VLOOKUP($L212,$AM:$AZ,MATCH($AY$1,$AM$1:$AZ$1,0),0)-VLOOKUP($L212,$AM:$AZ,MATCH($AX$1,$AM$1:$AZ$1,0),0))))),
IF(OR($L212="안 지정 캐릭터 PP 일반등급",$L212="안 지정 캐릭터 PP 영웅등급"),
  IF(AND(OR($B212=7,$B212=8),$L212=OFFSET($L212,-1,0)),OFFSET(Q212,-1,0),
    $N212*VLOOKUP($L212,$AM:$AZ,MATCH($AW$1,$AM$1:$AZ$1,0),0)),
"그외없음")))))))</f>
        <v>20</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93</v>
      </c>
      <c r="U212" t="s">
        <v>130</v>
      </c>
      <c r="V212">
        <v>1</v>
      </c>
      <c r="W212" t="s">
        <v>145</v>
      </c>
      <c r="Y212">
        <v>13100</v>
      </c>
      <c r="Z212" t="str">
        <f t="shared" ca="1" si="50"/>
        <v>fe</v>
      </c>
      <c r="AA212" t="s">
        <v>93</v>
      </c>
      <c r="AB212" t="s">
        <v>130</v>
      </c>
      <c r="AC212">
        <v>1</v>
      </c>
      <c r="AD212" t="s">
        <v>145</v>
      </c>
      <c r="AF212">
        <v>13100</v>
      </c>
      <c r="AG212" t="str">
        <f t="shared" si="51"/>
        <v/>
      </c>
      <c r="AH212" t="str">
        <f ca="1">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그림자 단검</v>
      </c>
      <c r="AI212">
        <v>1</v>
      </c>
      <c r="AJ21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v>
      </c>
      <c r="AK212" t="str">
        <f t="shared" ca="1" si="52"/>
        <v>{"dy":31,"sl":0,"tp":"fe","vl":"Equip1102","cn":1,"pt":"GO","pr":13100}</v>
      </c>
    </row>
    <row r="213" spans="1:37">
      <c r="A213">
        <v>31</v>
      </c>
      <c r="B213">
        <v>1</v>
      </c>
      <c r="C213">
        <f t="shared" si="46"/>
        <v>0</v>
      </c>
      <c r="D213">
        <f t="shared" ca="1" si="53"/>
        <v>0.68303351449216743</v>
      </c>
      <c r="E213">
        <f t="shared" ca="1" si="53"/>
        <v>5.0052584237097686E-2</v>
      </c>
      <c r="F213">
        <f t="shared" ca="1" si="53"/>
        <v>0.50363123511194363</v>
      </c>
      <c r="G213">
        <f t="shared" ca="1" si="53"/>
        <v>0.68479591415677954</v>
      </c>
      <c r="H213">
        <f t="shared" ca="1" si="53"/>
        <v>0.2446681303653927</v>
      </c>
      <c r="I213">
        <f t="shared" ca="1" si="54"/>
        <v>0.20819187221618463</v>
      </c>
      <c r="L213" t="str">
        <f t="shared" ca="1" si="47"/>
        <v>지정 장비</v>
      </c>
      <c r="M213" t="str">
        <f t="shared" ca="1" si="48"/>
        <v>Equip0102</v>
      </c>
      <c r="N213">
        <f t="shared" ca="1" si="49"/>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
IF($L213="안 지정 캐릭터 영웅등급",
  IF(AND(OR($B213=7,$B213=8),$L213=OFFSET($L213,-1,0)),OFFSET(P213,-1,0),
    VLOOKUP($L213,$AM:$AZ,MATCH($AY$1,$AM$1:$AZ$1,0),0)+INT($H213*(VLOOKUP($L213,$AM:$AZ,MATCH($AZ$1,$AM$1:$AZ$1,0),0)-VLOOKUP($L213,$AM:$AZ,MATCH($AY$1,$AM$1:$AZ$1,0),0)))),
IF($L213="지정 캐릭터 PP",
  IF(AND(OR($B213=7,$B213=8),$L213=OFFSET($L213,-1,0)),OFFSET(P213,-1,0),
    INT($N213*VLOOKUP($L213,$AM:$AZ,MATCH($AW$1,$AM$1:$AZ$1,0),0))),
"그외없음")))))))</f>
        <v>삭제</v>
      </c>
      <c r="Q213">
        <f ca="1">IF($L213="삭제","삭제",
IF($L213="지정 장비",
  IF($O213="DI",
    VLOOKUP($M213,[1]EquipTable!$1:$1048576,MATCH("표준 DI pr Min",[1]EquipTable!$1:$1,0),0)+INT($I213*(VLOOKUP($M213,[1]EquipTable!$1:$1048576,MATCH("표준 DI pr Max",[1]EquipTable!$1:$1,0),0)-VLOOKUP($M213,[1]EquipTable!$1:$1048576,MATCH("표준 DI pr Min",[1]EquipTable!$1:$1,0),0))),
    ROUNDDOWN(VLOOKUP($M213,[1]EquipTable!$1:$1048576,MATCH("표준 GO pr Min",[1]EquipTable!$1:$1,0),0)+INT($I213*(VLOOKUP($M213,[1]EquipTable!$1:$1048576,MATCH("표준 GO pr Max",[1]EquipTable!$1:$1,0),0)-VLOOKUP($M213,[1]EquipTable!$1:$1048576,MATCH("표준 GO pr Min",[1]EquipTable!$1:$1,0),0))),-2)),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
IF($L213="안 지정 캐릭터 영웅등급",
  IF(AND(OR($B213=7,$B213=8),$L213=OFFSET($L213,-1,0)),OFFSET(Q213,-1,0),
    VLOOKUP($L213,$AM:$AZ,MATCH($AW$1,$AM$1:$AZ$1,0),0)+INT($I213*(VLOOKUP($L213,$AM:$AZ,MATCH($AX$1,$AM$1:$AZ$1,0),0)-VLOOKUP($L213,$AM:$AZ,MATCH($AW$1,$AM$1:$AZ$1,0),0)))),
IF($L213="지정 캐릭터 PP",
  IF(AND(OR($B213=7,$B213=8),$L213=OFFSET($L213,-1,0)),OFFSET(Q213,-1,0),
    INT($N213*(VLOOKUP($L213,$AM:$AZ,MATCH($AX$1,$AM$1:$AZ$1,0),0)+$I213*(VLOOKUP($L213,$AM:$AZ,MATCH($AY$1,$AM$1:$AZ$1,0),0)-VLOOKUP($L213,$AM:$AZ,MATCH($AX$1,$AM$1:$AZ$1,0),0))))),
IF(OR($L213="안 지정 캐릭터 PP 일반등급",$L213="안 지정 캐릭터 PP 영웅등급"),
  IF(AND(OR($B213=7,$B213=8),$L213=OFFSET($L213,-1,0)),OFFSET(Q213,-1,0),
    $N213*VLOOKUP($L213,$AM:$AZ,MATCH($AW$1,$AM$1:$AZ$1,0),0)),
"그외없음")))))))</f>
        <v>12600</v>
      </c>
      <c r="R213" t="str">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
      </c>
      <c r="S213">
        <f t="shared" ca="1" si="55"/>
        <v>0</v>
      </c>
      <c r="T213" t="s">
        <v>93</v>
      </c>
      <c r="U213" t="s">
        <v>212</v>
      </c>
      <c r="V213">
        <v>1</v>
      </c>
      <c r="W213" t="s">
        <v>149</v>
      </c>
      <c r="Y213">
        <v>17</v>
      </c>
      <c r="Z213" t="str">
        <f t="shared" ca="1" si="50"/>
        <v>fe</v>
      </c>
      <c r="AA213" t="s">
        <v>93</v>
      </c>
      <c r="AB213" t="s">
        <v>212</v>
      </c>
      <c r="AC213">
        <v>1</v>
      </c>
      <c r="AD213" t="s">
        <v>149</v>
      </c>
      <c r="AF213">
        <v>17</v>
      </c>
      <c r="AG213" t="str">
        <f t="shared" si="51"/>
        <v/>
      </c>
      <c r="AH213" t="str">
        <f ca="1">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자작나무 도끼</v>
      </c>
      <c r="AI213">
        <v>1</v>
      </c>
      <c r="AJ21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v>
      </c>
      <c r="AK213" t="str">
        <f t="shared" ca="1" si="52"/>
        <v>{"dy":31,"sl":1,"tp":"fe","vl":"Equip0301","cn":1,"pt":"DI","pr":17}</v>
      </c>
    </row>
    <row r="214" spans="1:37">
      <c r="A214">
        <v>31</v>
      </c>
      <c r="B214">
        <v>2</v>
      </c>
      <c r="C214">
        <f t="shared" si="46"/>
        <v>0</v>
      </c>
      <c r="D214">
        <f t="shared" ca="1" si="53"/>
        <v>0.41368684328965843</v>
      </c>
      <c r="E214">
        <f t="shared" ca="1" si="53"/>
        <v>0.70955155843341589</v>
      </c>
      <c r="F214">
        <f t="shared" ca="1" si="53"/>
        <v>0.77793753481479955</v>
      </c>
      <c r="G214">
        <f t="shared" ca="1" si="53"/>
        <v>0.61138842878523203</v>
      </c>
      <c r="H214">
        <f t="shared" ca="1" si="53"/>
        <v>0.15096497949530008</v>
      </c>
      <c r="I214">
        <f t="shared" ca="1" si="54"/>
        <v>0.84748015028437007</v>
      </c>
      <c r="L214" t="str">
        <f t="shared" ca="1" si="47"/>
        <v>안 지정 캐릭터 PP 영웅등급</v>
      </c>
      <c r="M214">
        <f t="shared" ca="1" si="48"/>
        <v>70955</v>
      </c>
      <c r="N214">
        <f t="shared" ca="1" si="49"/>
        <v>22</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
IF($L214="안 지정 캐릭터 영웅등급",
  IF(AND(OR($B214=7,$B214=8),$L214=OFFSET($L214,-1,0)),OFFSET(P214,-1,0),
    VLOOKUP($L214,$AM:$AZ,MATCH($AY$1,$AM$1:$AZ$1,0),0)+INT($H214*(VLOOKUP($L214,$AM:$AZ,MATCH($AZ$1,$AM$1:$AZ$1,0),0)-VLOOKUP($L214,$AM:$AZ,MATCH($AY$1,$AM$1:$AZ$1,0),0)))),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
    ROUNDDOWN(VLOOKUP($M214,[1]EquipTable!$1:$1048576,MATCH("표준 GO pr Min",[1]EquipTable!$1:$1,0),0)+INT($I214*(VLOOKUP($M214,[1]EquipTable!$1:$1048576,MATCH("표준 GO pr Max",[1]EquipTable!$1:$1,0),0)-VLOOKUP($M214,[1]EquipTable!$1:$1048576,MATCH("표준 GO pr Min",[1]EquipTable!$1:$1,0),0))),-2)),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
IF($L214="안 지정 캐릭터 영웅등급",
  IF(AND(OR($B214=7,$B214=8),$L214=OFFSET($L214,-1,0)),OFFSET(Q214,-1,0),
    VLOOKUP($L214,$AM:$AZ,MATCH($AW$1,$AM$1:$AZ$1,0),0)+INT($I214*(VLOOKUP($L214,$AM:$AZ,MATCH($AX$1,$AM$1:$AZ$1,0),0)-VLOOKUP($L214,$AM:$AZ,MATCH($AW$1,$AM$1:$AZ$1,0),0)))),
IF($L214="지정 캐릭터 PP",
  IF(AND(OR($B214=7,$B214=8),$L214=OFFSET($L214,-1,0)),OFFSET(Q214,-1,0),
    INT($N214*(VLOOKUP($L214,$AM:$AZ,MATCH($AX$1,$AM$1:$AZ$1,0),0)+$I214*(VLOOKUP($L214,$AM:$AZ,MATCH($AY$1,$AM$1:$AZ$1,0),0)-VLOOKUP($L214,$AM:$AZ,MATCH($AX$1,$AM$1:$AZ$1,0),0))))),
IF(OR($L214="안 지정 캐릭터 PP 일반등급",$L214="안 지정 캐릭터 PP 영웅등급"),
  IF(AND(OR($B214=7,$B214=8),$L214=OFFSET($L214,-1,0)),OFFSET(Q214,-1,0),
    $N214*VLOOKUP($L214,$AM:$AZ,MATCH($AW$1,$AM$1:$AZ$1,0),0)),
"그외없음")))))))</f>
        <v>2200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102</v>
      </c>
      <c r="U214">
        <v>56397</v>
      </c>
      <c r="V214">
        <v>20</v>
      </c>
      <c r="W214" t="s">
        <v>145</v>
      </c>
      <c r="Y214">
        <v>2000</v>
      </c>
      <c r="Z214" t="str">
        <f t="shared" ca="1" si="50"/>
        <v>uph</v>
      </c>
      <c r="AA214" t="s">
        <v>102</v>
      </c>
      <c r="AB214">
        <v>56397</v>
      </c>
      <c r="AC214">
        <v>20</v>
      </c>
      <c r="AD214" t="s">
        <v>145</v>
      </c>
      <c r="AF214">
        <v>2000</v>
      </c>
      <c r="AG214" t="str">
        <f t="shared" si="51"/>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v>
      </c>
      <c r="AK214" t="str">
        <f t="shared" ca="1" si="52"/>
        <v>{"dy":31,"sl":2,"tp":"uph","vl":"56397","cn":20,"pt":"GO","pr":2000}</v>
      </c>
    </row>
    <row r="215" spans="1:37">
      <c r="A215">
        <v>31</v>
      </c>
      <c r="B215">
        <v>3</v>
      </c>
      <c r="C215">
        <f t="shared" si="46"/>
        <v>0</v>
      </c>
      <c r="D215">
        <f t="shared" ca="1" si="53"/>
        <v>0.42997507772639953</v>
      </c>
      <c r="E215">
        <f t="shared" ca="1" si="53"/>
        <v>0.7107696138238998</v>
      </c>
      <c r="F215">
        <f t="shared" ca="1" si="53"/>
        <v>0.43884023609018941</v>
      </c>
      <c r="G215">
        <f t="shared" ca="1" si="53"/>
        <v>3.9700610874486064E-2</v>
      </c>
      <c r="H215">
        <f t="shared" ca="1" si="53"/>
        <v>0.98212737690194263</v>
      </c>
      <c r="I215">
        <f t="shared" ca="1" si="54"/>
        <v>0.54106716464252069</v>
      </c>
      <c r="L215" t="str">
        <f t="shared" ca="1" si="47"/>
        <v>안 지정 캐릭터 PP 영웅등급</v>
      </c>
      <c r="M215">
        <f t="shared" ca="1" si="48"/>
        <v>71076</v>
      </c>
      <c r="N215">
        <f t="shared" ca="1" si="49"/>
        <v>22</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
IF($L215="안 지정 캐릭터 영웅등급",
  IF(AND(OR($B215=7,$B215=8),$L215=OFFSET($L215,-1,0)),OFFSET(P215,-1,0),
    VLOOKUP($L215,$AM:$AZ,MATCH($AY$1,$AM$1:$AZ$1,0),0)+INT($H215*(VLOOKUP($L215,$AM:$AZ,MATCH($AZ$1,$AM$1:$AZ$1,0),0)-VLOOKUP($L215,$AM:$AZ,MATCH($AY$1,$AM$1:$AZ$1,0),0)))),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
    ROUNDDOWN(VLOOKUP($M215,[1]EquipTable!$1:$1048576,MATCH("표준 GO pr Min",[1]EquipTable!$1:$1,0),0)+INT($I215*(VLOOKUP($M215,[1]EquipTable!$1:$1048576,MATCH("표준 GO pr Max",[1]EquipTable!$1:$1,0),0)-VLOOKUP($M215,[1]EquipTable!$1:$1048576,MATCH("표준 GO pr Min",[1]EquipTable!$1:$1,0),0))),-2)),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
IF($L215="안 지정 캐릭터 영웅등급",
  IF(AND(OR($B215=7,$B215=8),$L215=OFFSET($L215,-1,0)),OFFSET(Q215,-1,0),
    VLOOKUP($L215,$AM:$AZ,MATCH($AW$1,$AM$1:$AZ$1,0),0)+INT($I215*(VLOOKUP($L215,$AM:$AZ,MATCH($AX$1,$AM$1:$AZ$1,0),0)-VLOOKUP($L215,$AM:$AZ,MATCH($AW$1,$AM$1:$AZ$1,0),0)))),
IF($L215="지정 캐릭터 PP",
  IF(AND(OR($B215=7,$B215=8),$L215=OFFSET($L215,-1,0)),OFFSET(Q215,-1,0),
    INT($N215*(VLOOKUP($L215,$AM:$AZ,MATCH($AX$1,$AM$1:$AZ$1,0),0)+$I215*(VLOOKUP($L215,$AM:$AZ,MATCH($AY$1,$AM$1:$AZ$1,0),0)-VLOOKUP($L215,$AM:$AZ,MATCH($AX$1,$AM$1:$AZ$1,0),0))))),
IF(OR($L215="안 지정 캐릭터 PP 일반등급",$L215="안 지정 캐릭터 PP 영웅등급"),
  IF(AND(OR($B215=7,$B215=8),$L215=OFFSET($L215,-1,0)),OFFSET(Q215,-1,0),
    $N215*VLOOKUP($L215,$AM:$AZ,MATCH($AW$1,$AM$1:$AZ$1,0),0)),
"그외없음")))))))</f>
        <v>2200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103</v>
      </c>
      <c r="U215">
        <v>25193</v>
      </c>
      <c r="V215">
        <v>17</v>
      </c>
      <c r="W215" t="s">
        <v>145</v>
      </c>
      <c r="Y215">
        <v>1700</v>
      </c>
      <c r="Z215" t="str">
        <f t="shared" ca="1" si="50"/>
        <v>upn</v>
      </c>
      <c r="AA215" t="s">
        <v>103</v>
      </c>
      <c r="AB215">
        <v>25193</v>
      </c>
      <c r="AC215">
        <v>17</v>
      </c>
      <c r="AD215" t="s">
        <v>145</v>
      </c>
      <c r="AF215">
        <v>1700</v>
      </c>
      <c r="AG215" t="str">
        <f t="shared" si="51"/>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v>
      </c>
      <c r="AK215" t="str">
        <f t="shared" ca="1" si="52"/>
        <v>{"dy":31,"sl":3,"tp":"upn","vl":"25193","cn":17,"pt":"GO","pr":1700}</v>
      </c>
    </row>
    <row r="216" spans="1:37">
      <c r="A216">
        <v>31</v>
      </c>
      <c r="B216">
        <v>4</v>
      </c>
      <c r="C216">
        <f t="shared" si="46"/>
        <v>0</v>
      </c>
      <c r="D216">
        <f t="shared" ca="1" si="53"/>
        <v>0.79638521164488474</v>
      </c>
      <c r="E216">
        <f t="shared" ca="1" si="53"/>
        <v>2.7586028724164158E-2</v>
      </c>
      <c r="F216">
        <f t="shared" ca="1" si="53"/>
        <v>0.93062330326842235</v>
      </c>
      <c r="G216">
        <f t="shared" ca="1" si="53"/>
        <v>0.96440497291226779</v>
      </c>
      <c r="H216">
        <f t="shared" ca="1" si="53"/>
        <v>0.91142837736237925</v>
      </c>
      <c r="I216">
        <f t="shared" ca="1" si="54"/>
        <v>0.20906668655415628</v>
      </c>
      <c r="L216" t="str">
        <f t="shared" ca="1" si="47"/>
        <v>안 지정 캐릭터 PP 일반등급</v>
      </c>
      <c r="M216">
        <f t="shared" ca="1" si="48"/>
        <v>2758</v>
      </c>
      <c r="N216">
        <f t="shared" ca="1" si="49"/>
        <v>15</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
IF($L216="안 지정 캐릭터 영웅등급",
  IF(AND(OR($B216=7,$B216=8),$L216=OFFSET($L216,-1,0)),OFFSET(P216,-1,0),
    VLOOKUP($L216,$AM:$AZ,MATCH($AY$1,$AM$1:$AZ$1,0),0)+INT($H216*(VLOOKUP($L216,$AM:$AZ,MATCH($AZ$1,$AM$1:$AZ$1,0),0)-VLOOKUP($L216,$AM:$AZ,MATCH($AY$1,$AM$1:$AZ$1,0),0)))),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
    ROUNDDOWN(VLOOKUP($M216,[1]EquipTable!$1:$1048576,MATCH("표준 GO pr Min",[1]EquipTable!$1:$1,0),0)+INT($I216*(VLOOKUP($M216,[1]EquipTable!$1:$1048576,MATCH("표준 GO pr Max",[1]EquipTable!$1:$1,0),0)-VLOOKUP($M216,[1]EquipTable!$1:$1048576,MATCH("표준 GO pr Min",[1]EquipTable!$1:$1,0),0))),-2)),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
IF($L216="안 지정 캐릭터 영웅등급",
  IF(AND(OR($B216=7,$B216=8),$L216=OFFSET($L216,-1,0)),OFFSET(Q216,-1,0),
    VLOOKUP($L216,$AM:$AZ,MATCH($AW$1,$AM$1:$AZ$1,0),0)+INT($I216*(VLOOKUP($L216,$AM:$AZ,MATCH($AX$1,$AM$1:$AZ$1,0),0)-VLOOKUP($L216,$AM:$AZ,MATCH($AW$1,$AM$1:$AZ$1,0),0)))),
IF($L216="지정 캐릭터 PP",
  IF(AND(OR($B216=7,$B216=8),$L216=OFFSET($L216,-1,0)),OFFSET(Q216,-1,0),
    INT($N216*(VLOOKUP($L216,$AM:$AZ,MATCH($AX$1,$AM$1:$AZ$1,0),0)+$I216*(VLOOKUP($L216,$AM:$AZ,MATCH($AY$1,$AM$1:$AZ$1,0),0)-VLOOKUP($L216,$AM:$AZ,MATCH($AX$1,$AM$1:$AZ$1,0),0))))),
IF(OR($L216="안 지정 캐릭터 PP 일반등급",$L216="안 지정 캐릭터 PP 영웅등급"),
  IF(AND(OR($B216=7,$B216=8),$L216=OFFSET($L216,-1,0)),OFFSET(Q216,-1,0),
    $N216*VLOOKUP($L216,$AM:$AZ,MATCH($AW$1,$AM$1:$AZ$1,0),0)),
"그외없음")))))))</f>
        <v>1500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103</v>
      </c>
      <c r="U216">
        <v>58150</v>
      </c>
      <c r="V216">
        <v>20</v>
      </c>
      <c r="W216" t="s">
        <v>145</v>
      </c>
      <c r="Y216">
        <v>2000</v>
      </c>
      <c r="Z216" t="str">
        <f t="shared" ca="1" si="50"/>
        <v>upn</v>
      </c>
      <c r="AA216" t="s">
        <v>103</v>
      </c>
      <c r="AB216">
        <v>58150</v>
      </c>
      <c r="AC216">
        <v>20</v>
      </c>
      <c r="AD216" t="s">
        <v>145</v>
      </c>
      <c r="AF216">
        <v>2000</v>
      </c>
      <c r="AG216" t="str">
        <f t="shared" si="51"/>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v>
      </c>
      <c r="AK216" t="str">
        <f t="shared" ca="1" si="52"/>
        <v>{"dy":31,"sl":4,"tp":"upn","vl":"58150","cn":20,"pt":"GO","pr":2000}</v>
      </c>
    </row>
    <row r="217" spans="1:37">
      <c r="A217">
        <v>31</v>
      </c>
      <c r="B217">
        <v>5</v>
      </c>
      <c r="C217">
        <f t="shared" si="46"/>
        <v>0</v>
      </c>
      <c r="D217">
        <f t="shared" ca="1" si="53"/>
        <v>0.54760114528966264</v>
      </c>
      <c r="E217">
        <f t="shared" ca="1" si="53"/>
        <v>0.19894046877097726</v>
      </c>
      <c r="F217">
        <f t="shared" ca="1" si="53"/>
        <v>0.38627865830040575</v>
      </c>
      <c r="G217">
        <f t="shared" ca="1" si="53"/>
        <v>0.35171192687746156</v>
      </c>
      <c r="H217">
        <f t="shared" ca="1" si="53"/>
        <v>0.64772327372782601</v>
      </c>
      <c r="I217">
        <f t="shared" ca="1" si="54"/>
        <v>0.83335320733409468</v>
      </c>
      <c r="L217" t="str">
        <f t="shared" ca="1" si="47"/>
        <v>삭제</v>
      </c>
      <c r="M217" t="str">
        <f t="shared" ca="1" si="48"/>
        <v>삭제</v>
      </c>
      <c r="N217" t="str">
        <f t="shared" ca="1" si="49"/>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
IF($L217="안 지정 캐릭터 영웅등급",
  IF(AND(OR($B217=7,$B217=8),$L217=OFFSET($L217,-1,0)),OFFSET(P217,-1,0),
    VLOOKUP($L217,$AM:$AZ,MATCH($AY$1,$AM$1:$AZ$1,0),0)+INT($H217*(VLOOKUP($L217,$AM:$AZ,MATCH($AZ$1,$AM$1:$AZ$1,0),0)-VLOOKUP($L217,$AM:$AZ,MATCH($AY$1,$AM$1:$AZ$1,0),0)))),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
    ROUNDDOWN(VLOOKUP($M217,[1]EquipTable!$1:$1048576,MATCH("표준 GO pr Min",[1]EquipTable!$1:$1,0),0)+INT($I217*(VLOOKUP($M217,[1]EquipTable!$1:$1048576,MATCH("표준 GO pr Max",[1]EquipTable!$1:$1,0),0)-VLOOKUP($M217,[1]EquipTable!$1:$1048576,MATCH("표준 GO pr Min",[1]EquipTable!$1:$1,0),0))),-2)),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
IF($L217="안 지정 캐릭터 영웅등급",
  IF(AND(OR($B217=7,$B217=8),$L217=OFFSET($L217,-1,0)),OFFSET(Q217,-1,0),
    VLOOKUP($L217,$AM:$AZ,MATCH($AW$1,$AM$1:$AZ$1,0),0)+INT($I217*(VLOOKUP($L217,$AM:$AZ,MATCH($AX$1,$AM$1:$AZ$1,0),0)-VLOOKUP($L217,$AM:$AZ,MATCH($AW$1,$AM$1:$AZ$1,0),0)))),
IF($L217="지정 캐릭터 PP",
  IF(AND(OR($B217=7,$B217=8),$L217=OFFSET($L217,-1,0)),OFFSET(Q217,-1,0),
    INT($N217*(VLOOKUP($L217,$AM:$AZ,MATCH($AX$1,$AM$1:$AZ$1,0),0)+$I217*(VLOOKUP($L217,$AM:$AZ,MATCH($AY$1,$AM$1:$AZ$1,0),0)-VLOOKUP($L217,$AM:$AZ,MATCH($AX$1,$AM$1:$AZ$1,0),0))))),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50"/>
        <v/>
      </c>
      <c r="AG217" t="str">
        <f t="shared" si="51"/>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v>
      </c>
      <c r="AK217" t="str">
        <f t="shared" ca="1" si="52"/>
        <v>{"dy":31,"sl":5}</v>
      </c>
    </row>
    <row r="218" spans="1:37">
      <c r="A218">
        <v>31</v>
      </c>
      <c r="B218">
        <v>6</v>
      </c>
      <c r="C218">
        <f t="shared" si="46"/>
        <v>0</v>
      </c>
      <c r="D218">
        <f t="shared" ca="1" si="53"/>
        <v>0.33658704980060461</v>
      </c>
      <c r="E218">
        <f t="shared" ca="1" si="53"/>
        <v>0.32352015525209288</v>
      </c>
      <c r="F218">
        <f t="shared" ca="1" si="53"/>
        <v>9.2549137973825024E-2</v>
      </c>
      <c r="G218">
        <f t="shared" ca="1" si="53"/>
        <v>0.33952215439254041</v>
      </c>
      <c r="H218">
        <f t="shared" ca="1" si="53"/>
        <v>0.4536696414332918</v>
      </c>
      <c r="I218">
        <f t="shared" ca="1" si="54"/>
        <v>0.59744482047511349</v>
      </c>
      <c r="L218" t="str">
        <f t="shared" ca="1" si="47"/>
        <v>삭제</v>
      </c>
      <c r="M218" t="str">
        <f t="shared" ca="1" si="48"/>
        <v>삭제</v>
      </c>
      <c r="N218" t="str">
        <f t="shared" ca="1" si="49"/>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
IF($L218="안 지정 캐릭터 영웅등급",
  IF(AND(OR($B218=7,$B218=8),$L218=OFFSET($L218,-1,0)),OFFSET(P218,-1,0),
    VLOOKUP($L218,$AM:$AZ,MATCH($AY$1,$AM$1:$AZ$1,0),0)+INT($H218*(VLOOKUP($L218,$AM:$AZ,MATCH($AZ$1,$AM$1:$AZ$1,0),0)-VLOOKUP($L218,$AM:$AZ,MATCH($AY$1,$AM$1:$AZ$1,0),0)))),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
    ROUNDDOWN(VLOOKUP($M218,[1]EquipTable!$1:$1048576,MATCH("표준 GO pr Min",[1]EquipTable!$1:$1,0),0)+INT($I218*(VLOOKUP($M218,[1]EquipTable!$1:$1048576,MATCH("표준 GO pr Max",[1]EquipTable!$1:$1,0),0)-VLOOKUP($M218,[1]EquipTable!$1:$1048576,MATCH("표준 GO pr Min",[1]EquipTable!$1:$1,0),0))),-2)),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
IF($L218="안 지정 캐릭터 영웅등급",
  IF(AND(OR($B218=7,$B218=8),$L218=OFFSET($L218,-1,0)),OFFSET(Q218,-1,0),
    VLOOKUP($L218,$AM:$AZ,MATCH($AW$1,$AM$1:$AZ$1,0),0)+INT($I218*(VLOOKUP($L218,$AM:$AZ,MATCH($AX$1,$AM$1:$AZ$1,0),0)-VLOOKUP($L218,$AM:$AZ,MATCH($AW$1,$AM$1:$AZ$1,0),0)))),
IF($L218="지정 캐릭터 PP",
  IF(AND(OR($B218=7,$B218=8),$L218=OFFSET($L218,-1,0)),OFFSET(Q218,-1,0),
    INT($N218*(VLOOKUP($L218,$AM:$AZ,MATCH($AX$1,$AM$1:$AZ$1,0),0)+$I218*(VLOOKUP($L218,$AM:$AZ,MATCH($AY$1,$AM$1:$AZ$1,0),0)-VLOOKUP($L218,$AM:$AZ,MATCH($AX$1,$AM$1:$AZ$1,0),0))))),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50"/>
        <v/>
      </c>
      <c r="AG218" t="str">
        <f t="shared" si="51"/>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v>
      </c>
      <c r="AK218" t="str">
        <f t="shared" ca="1" si="52"/>
        <v>{"dy":31,"sl":6}</v>
      </c>
    </row>
    <row r="219" spans="1:37">
      <c r="A219">
        <v>1</v>
      </c>
      <c r="B219">
        <v>7</v>
      </c>
      <c r="C219">
        <f t="shared" si="46"/>
        <v>1</v>
      </c>
      <c r="D219">
        <f t="shared" ca="1" si="53"/>
        <v>0.50672030925867895</v>
      </c>
      <c r="E219">
        <f t="shared" ca="1" si="53"/>
        <v>0.77555871958379541</v>
      </c>
      <c r="F219">
        <f t="shared" ca="1" si="53"/>
        <v>0.21771867668190859</v>
      </c>
      <c r="G219">
        <f t="shared" ca="1" si="53"/>
        <v>0.72723216788820599</v>
      </c>
      <c r="H219">
        <f t="shared" ca="1" si="53"/>
        <v>0.25050544346687453</v>
      </c>
      <c r="I219">
        <f t="shared" ca="1" si="54"/>
        <v>2.5420109535240876E-2</v>
      </c>
      <c r="L219" t="str">
        <f t="shared" ca="1" si="47"/>
        <v>삭제</v>
      </c>
      <c r="M219" t="str">
        <f t="shared" ca="1" si="48"/>
        <v>삭제</v>
      </c>
      <c r="N219" t="str">
        <f t="shared" ca="1" si="49"/>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
IF($L219="안 지정 캐릭터 영웅등급",
  IF(AND(OR($B219=7,$B219=8),$L219=OFFSET($L219,-1,0)),OFFSET(P219,-1,0),
    VLOOKUP($L219,$AM:$AZ,MATCH($AY$1,$AM$1:$AZ$1,0),0)+INT($H219*(VLOOKUP($L219,$AM:$AZ,MATCH($AZ$1,$AM$1:$AZ$1,0),0)-VLOOKUP($L219,$AM:$AZ,MATCH($AY$1,$AM$1:$AZ$1,0),0)))),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
    ROUNDDOWN(VLOOKUP($M219,[1]EquipTable!$1:$1048576,MATCH("표준 GO pr Min",[1]EquipTable!$1:$1,0),0)+INT($I219*(VLOOKUP($M219,[1]EquipTable!$1:$1048576,MATCH("표준 GO pr Max",[1]EquipTable!$1:$1,0),0)-VLOOKUP($M219,[1]EquipTable!$1:$1048576,MATCH("표준 GO pr Min",[1]EquipTable!$1:$1,0),0))),-2)),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
IF($L219="안 지정 캐릭터 영웅등급",
  IF(AND(OR($B219=7,$B219=8),$L219=OFFSET($L219,-1,0)),OFFSET(Q219,-1,0),
    VLOOKUP($L219,$AM:$AZ,MATCH($AW$1,$AM$1:$AZ$1,0),0)+INT($I219*(VLOOKUP($L219,$AM:$AZ,MATCH($AX$1,$AM$1:$AZ$1,0),0)-VLOOKUP($L219,$AM:$AZ,MATCH($AW$1,$AM$1:$AZ$1,0),0)))),
IF($L219="지정 캐릭터 PP",
  IF(AND(OR($B219=7,$B219=8),$L219=OFFSET($L219,-1,0)),OFFSET(Q219,-1,0),
    INT($N219*(VLOOKUP($L219,$AM:$AZ,MATCH($AX$1,$AM$1:$AZ$1,0),0)+$I219*(VLOOKUP($L219,$AM:$AZ,MATCH($AY$1,$AM$1:$AZ$1,0),0)-VLOOKUP($L219,$AM:$AZ,MATCH($AX$1,$AM$1:$AZ$1,0),0))))),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50"/>
        <v/>
      </c>
      <c r="AG219" t="str">
        <f t="shared" si="51"/>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v>
      </c>
      <c r="AK219" t="str">
        <f t="shared" ca="1" si="52"/>
        <v>{"dy":1,"sl":7}</v>
      </c>
    </row>
    <row r="220" spans="1:37">
      <c r="A220">
        <v>2</v>
      </c>
      <c r="B220">
        <v>7</v>
      </c>
      <c r="C220">
        <f t="shared" si="46"/>
        <v>1</v>
      </c>
      <c r="D220">
        <f t="shared" ca="1" si="53"/>
        <v>0.10214395859121317</v>
      </c>
      <c r="E220">
        <f t="shared" ca="1" si="53"/>
        <v>0.29069638498059791</v>
      </c>
      <c r="F220">
        <f t="shared" ca="1" si="53"/>
        <v>0.68687766535995354</v>
      </c>
      <c r="G220">
        <f t="shared" ca="1" si="53"/>
        <v>0.60478015834601839</v>
      </c>
      <c r="H220">
        <f t="shared" ca="1" si="53"/>
        <v>1.5042823292898522E-2</v>
      </c>
      <c r="I220">
        <f t="shared" ca="1" si="54"/>
        <v>0.74781675860584096</v>
      </c>
      <c r="L220" t="str">
        <f t="shared" ca="1" si="47"/>
        <v>삭제</v>
      </c>
      <c r="M220" t="str">
        <f t="shared" ca="1" si="48"/>
        <v>삭제</v>
      </c>
      <c r="N220" t="str">
        <f t="shared" ca="1" si="49"/>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
IF($L220="안 지정 캐릭터 영웅등급",
  IF(AND(OR($B220=7,$B220=8),$L220=OFFSET($L220,-1,0)),OFFSET(P220,-1,0),
    VLOOKUP($L220,$AM:$AZ,MATCH($AY$1,$AM$1:$AZ$1,0),0)+INT($H220*(VLOOKUP($L220,$AM:$AZ,MATCH($AZ$1,$AM$1:$AZ$1,0),0)-VLOOKUP($L220,$AM:$AZ,MATCH($AY$1,$AM$1:$AZ$1,0),0)))),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
    ROUNDDOWN(VLOOKUP($M220,[1]EquipTable!$1:$1048576,MATCH("표준 GO pr Min",[1]EquipTable!$1:$1,0),0)+INT($I220*(VLOOKUP($M220,[1]EquipTable!$1:$1048576,MATCH("표준 GO pr Max",[1]EquipTable!$1:$1,0),0)-VLOOKUP($M220,[1]EquipTable!$1:$1048576,MATCH("표준 GO pr Min",[1]EquipTable!$1:$1,0),0))),-2)),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
IF($L220="안 지정 캐릭터 영웅등급",
  IF(AND(OR($B220=7,$B220=8),$L220=OFFSET($L220,-1,0)),OFFSET(Q220,-1,0),
    VLOOKUP($L220,$AM:$AZ,MATCH($AW$1,$AM$1:$AZ$1,0),0)+INT($I220*(VLOOKUP($L220,$AM:$AZ,MATCH($AX$1,$AM$1:$AZ$1,0),0)-VLOOKUP($L220,$AM:$AZ,MATCH($AW$1,$AM$1:$AZ$1,0),0)))),
IF($L220="지정 캐릭터 PP",
  IF(AND(OR($B220=7,$B220=8),$L220=OFFSET($L220,-1,0)),OFFSET(Q220,-1,0),
    INT($N220*(VLOOKUP($L220,$AM:$AZ,MATCH($AX$1,$AM$1:$AZ$1,0),0)+$I220*(VLOOKUP($L220,$AM:$AZ,MATCH($AY$1,$AM$1:$AZ$1,0),0)-VLOOKUP($L220,$AM:$AZ,MATCH($AX$1,$AM$1:$AZ$1,0),0))))),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50"/>
        <v/>
      </c>
      <c r="AG220" t="str">
        <f t="shared" si="51"/>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v>
      </c>
      <c r="AK220" t="str">
        <f t="shared" ca="1" si="52"/>
        <v>{"dy":2,"sl":7}</v>
      </c>
    </row>
    <row r="221" spans="1:37">
      <c r="A221">
        <v>3</v>
      </c>
      <c r="B221">
        <v>7</v>
      </c>
      <c r="C221">
        <f t="shared" si="46"/>
        <v>1</v>
      </c>
      <c r="D221">
        <f t="shared" ca="1" si="53"/>
        <v>0.73250831437443475</v>
      </c>
      <c r="E221">
        <f t="shared" ca="1" si="53"/>
        <v>0.16280620221033248</v>
      </c>
      <c r="F221">
        <f t="shared" ca="1" si="53"/>
        <v>0.57068776251240594</v>
      </c>
      <c r="G221">
        <f t="shared" ca="1" si="53"/>
        <v>0.47492411118692279</v>
      </c>
      <c r="H221">
        <f t="shared" ca="1" si="53"/>
        <v>0.92572543312680078</v>
      </c>
      <c r="I221">
        <f t="shared" ca="1" si="54"/>
        <v>0.44646504676056153</v>
      </c>
      <c r="L221" t="str">
        <f t="shared" ca="1" si="47"/>
        <v>삭제</v>
      </c>
      <c r="M221" t="str">
        <f t="shared" ca="1" si="48"/>
        <v>삭제</v>
      </c>
      <c r="N221" t="str">
        <f t="shared" ca="1" si="49"/>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
IF($L221="안 지정 캐릭터 영웅등급",
  IF(AND(OR($B221=7,$B221=8),$L221=OFFSET($L221,-1,0)),OFFSET(P221,-1,0),
    VLOOKUP($L221,$AM:$AZ,MATCH($AY$1,$AM$1:$AZ$1,0),0)+INT($H221*(VLOOKUP($L221,$AM:$AZ,MATCH($AZ$1,$AM$1:$AZ$1,0),0)-VLOOKUP($L221,$AM:$AZ,MATCH($AY$1,$AM$1:$AZ$1,0),0)))),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
    ROUNDDOWN(VLOOKUP($M221,[1]EquipTable!$1:$1048576,MATCH("표준 GO pr Min",[1]EquipTable!$1:$1,0),0)+INT($I221*(VLOOKUP($M221,[1]EquipTable!$1:$1048576,MATCH("표준 GO pr Max",[1]EquipTable!$1:$1,0),0)-VLOOKUP($M221,[1]EquipTable!$1:$1048576,MATCH("표준 GO pr Min",[1]EquipTable!$1:$1,0),0))),-2)),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
IF($L221="안 지정 캐릭터 영웅등급",
  IF(AND(OR($B221=7,$B221=8),$L221=OFFSET($L221,-1,0)),OFFSET(Q221,-1,0),
    VLOOKUP($L221,$AM:$AZ,MATCH($AW$1,$AM$1:$AZ$1,0),0)+INT($I221*(VLOOKUP($L221,$AM:$AZ,MATCH($AX$1,$AM$1:$AZ$1,0),0)-VLOOKUP($L221,$AM:$AZ,MATCH($AW$1,$AM$1:$AZ$1,0),0)))),
IF($L221="지정 캐릭터 PP",
  IF(AND(OR($B221=7,$B221=8),$L221=OFFSET($L221,-1,0)),OFFSET(Q221,-1,0),
    INT($N221*(VLOOKUP($L221,$AM:$AZ,MATCH($AX$1,$AM$1:$AZ$1,0),0)+$I221*(VLOOKUP($L221,$AM:$AZ,MATCH($AY$1,$AM$1:$AZ$1,0),0)-VLOOKUP($L221,$AM:$AZ,MATCH($AX$1,$AM$1:$AZ$1,0),0))))),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50"/>
        <v/>
      </c>
      <c r="AG221" t="str">
        <f t="shared" si="51"/>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v>
      </c>
      <c r="AK221" t="str">
        <f t="shared" ca="1" si="52"/>
        <v>{"dy":3,"sl":7}</v>
      </c>
    </row>
    <row r="222" spans="1:37">
      <c r="A222">
        <v>4</v>
      </c>
      <c r="B222">
        <v>7</v>
      </c>
      <c r="C222">
        <f t="shared" si="46"/>
        <v>1</v>
      </c>
      <c r="D222">
        <f t="shared" ca="1" si="53"/>
        <v>1.7482109028494341E-2</v>
      </c>
      <c r="E222">
        <f t="shared" ca="1" si="53"/>
        <v>0.58635897678089621</v>
      </c>
      <c r="F222">
        <f t="shared" ca="1" si="53"/>
        <v>0.33123826585247373</v>
      </c>
      <c r="G222">
        <f t="shared" ca="1" si="53"/>
        <v>6.7059156555541288E-2</v>
      </c>
      <c r="H222">
        <f t="shared" ca="1" si="53"/>
        <v>0.19182727454628634</v>
      </c>
      <c r="I222">
        <f t="shared" ca="1" si="54"/>
        <v>0.90244523440166169</v>
      </c>
      <c r="L222" t="str">
        <f t="shared" ca="1" si="47"/>
        <v>삭제</v>
      </c>
      <c r="M222" t="str">
        <f t="shared" ca="1" si="48"/>
        <v>삭제</v>
      </c>
      <c r="N222" t="str">
        <f t="shared" ca="1" si="49"/>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
IF($L222="안 지정 캐릭터 영웅등급",
  IF(AND(OR($B222=7,$B222=8),$L222=OFFSET($L222,-1,0)),OFFSET(P222,-1,0),
    VLOOKUP($L222,$AM:$AZ,MATCH($AY$1,$AM$1:$AZ$1,0),0)+INT($H222*(VLOOKUP($L222,$AM:$AZ,MATCH($AZ$1,$AM$1:$AZ$1,0),0)-VLOOKUP($L222,$AM:$AZ,MATCH($AY$1,$AM$1:$AZ$1,0),0)))),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
    ROUNDDOWN(VLOOKUP($M222,[1]EquipTable!$1:$1048576,MATCH("표준 GO pr Min",[1]EquipTable!$1:$1,0),0)+INT($I222*(VLOOKUP($M222,[1]EquipTable!$1:$1048576,MATCH("표준 GO pr Max",[1]EquipTable!$1:$1,0),0)-VLOOKUP($M222,[1]EquipTable!$1:$1048576,MATCH("표준 GO pr Min",[1]EquipTable!$1:$1,0),0))),-2)),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
IF($L222="안 지정 캐릭터 영웅등급",
  IF(AND(OR($B222=7,$B222=8),$L222=OFFSET($L222,-1,0)),OFFSET(Q222,-1,0),
    VLOOKUP($L222,$AM:$AZ,MATCH($AW$1,$AM$1:$AZ$1,0),0)+INT($I222*(VLOOKUP($L222,$AM:$AZ,MATCH($AX$1,$AM$1:$AZ$1,0),0)-VLOOKUP($L222,$AM:$AZ,MATCH($AW$1,$AM$1:$AZ$1,0),0)))),
IF($L222="지정 캐릭터 PP",
  IF(AND(OR($B222=7,$B222=8),$L222=OFFSET($L222,-1,0)),OFFSET(Q222,-1,0),
    INT($N222*(VLOOKUP($L222,$AM:$AZ,MATCH($AX$1,$AM$1:$AZ$1,0),0)+$I222*(VLOOKUP($L222,$AM:$AZ,MATCH($AY$1,$AM$1:$AZ$1,0),0)-VLOOKUP($L222,$AM:$AZ,MATCH($AX$1,$AM$1:$AZ$1,0),0))))),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50"/>
        <v/>
      </c>
      <c r="AG222" t="str">
        <f t="shared" si="51"/>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v>
      </c>
      <c r="AK222" t="str">
        <f t="shared" ca="1" si="52"/>
        <v>{"dy":4,"sl":7}</v>
      </c>
    </row>
    <row r="223" spans="1:37">
      <c r="A223">
        <v>5</v>
      </c>
      <c r="B223">
        <v>7</v>
      </c>
      <c r="C223">
        <f t="shared" si="46"/>
        <v>1</v>
      </c>
      <c r="D223">
        <f t="shared" ca="1" si="53"/>
        <v>0.30599941687356036</v>
      </c>
      <c r="E223">
        <f t="shared" ca="1" si="53"/>
        <v>0.74036327582945094</v>
      </c>
      <c r="F223">
        <f t="shared" ca="1" si="53"/>
        <v>0.13638604917162067</v>
      </c>
      <c r="G223">
        <f t="shared" ca="1" si="53"/>
        <v>0.62824197748184241</v>
      </c>
      <c r="H223">
        <f t="shared" ca="1" si="53"/>
        <v>0.40666748568086264</v>
      </c>
      <c r="I223">
        <f t="shared" ca="1" si="54"/>
        <v>4.4298211226247997E-2</v>
      </c>
      <c r="L223" t="str">
        <f t="shared" ca="1" si="47"/>
        <v>삭제</v>
      </c>
      <c r="M223" t="str">
        <f t="shared" ca="1" si="48"/>
        <v>삭제</v>
      </c>
      <c r="N223" t="str">
        <f t="shared" ca="1" si="49"/>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
IF($L223="안 지정 캐릭터 영웅등급",
  IF(AND(OR($B223=7,$B223=8),$L223=OFFSET($L223,-1,0)),OFFSET(P223,-1,0),
    VLOOKUP($L223,$AM:$AZ,MATCH($AY$1,$AM$1:$AZ$1,0),0)+INT($H223*(VLOOKUP($L223,$AM:$AZ,MATCH($AZ$1,$AM$1:$AZ$1,0),0)-VLOOKUP($L223,$AM:$AZ,MATCH($AY$1,$AM$1:$AZ$1,0),0)))),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
    ROUNDDOWN(VLOOKUP($M223,[1]EquipTable!$1:$1048576,MATCH("표준 GO pr Min",[1]EquipTable!$1:$1,0),0)+INT($I223*(VLOOKUP($M223,[1]EquipTable!$1:$1048576,MATCH("표준 GO pr Max",[1]EquipTable!$1:$1,0),0)-VLOOKUP($M223,[1]EquipTable!$1:$1048576,MATCH("표준 GO pr Min",[1]EquipTable!$1:$1,0),0))),-2)),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
IF($L223="안 지정 캐릭터 영웅등급",
  IF(AND(OR($B223=7,$B223=8),$L223=OFFSET($L223,-1,0)),OFFSET(Q223,-1,0),
    VLOOKUP($L223,$AM:$AZ,MATCH($AW$1,$AM$1:$AZ$1,0),0)+INT($I223*(VLOOKUP($L223,$AM:$AZ,MATCH($AX$1,$AM$1:$AZ$1,0),0)-VLOOKUP($L223,$AM:$AZ,MATCH($AW$1,$AM$1:$AZ$1,0),0)))),
IF($L223="지정 캐릭터 PP",
  IF(AND(OR($B223=7,$B223=8),$L223=OFFSET($L223,-1,0)),OFFSET(Q223,-1,0),
    INT($N223*(VLOOKUP($L223,$AM:$AZ,MATCH($AX$1,$AM$1:$AZ$1,0),0)+$I223*(VLOOKUP($L223,$AM:$AZ,MATCH($AY$1,$AM$1:$AZ$1,0),0)-VLOOKUP($L223,$AM:$AZ,MATCH($AX$1,$AM$1:$AZ$1,0),0))))),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50"/>
        <v/>
      </c>
      <c r="AG223" t="str">
        <f t="shared" si="51"/>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v>
      </c>
      <c r="AK223" t="str">
        <f t="shared" ca="1" si="52"/>
        <v>{"dy":5,"sl":7}</v>
      </c>
    </row>
    <row r="224" spans="1:37">
      <c r="A224">
        <v>6</v>
      </c>
      <c r="B224">
        <v>7</v>
      </c>
      <c r="C224">
        <f t="shared" si="46"/>
        <v>1</v>
      </c>
      <c r="D224">
        <f t="shared" ca="1" si="53"/>
        <v>0.21081885001014378</v>
      </c>
      <c r="E224">
        <f t="shared" ca="1" si="53"/>
        <v>0.47079308337579939</v>
      </c>
      <c r="F224">
        <f t="shared" ca="1" si="53"/>
        <v>0.46263848585519374</v>
      </c>
      <c r="G224">
        <f t="shared" ca="1" si="53"/>
        <v>4.5152000340716425E-2</v>
      </c>
      <c r="H224">
        <f t="shared" ca="1" si="53"/>
        <v>0.20795194122737004</v>
      </c>
      <c r="I224">
        <f t="shared" ca="1" si="54"/>
        <v>0.94912891120142162</v>
      </c>
      <c r="L224" t="str">
        <f t="shared" ca="1" si="47"/>
        <v>삭제</v>
      </c>
      <c r="M224" t="str">
        <f t="shared" ca="1" si="48"/>
        <v>삭제</v>
      </c>
      <c r="N224" t="str">
        <f t="shared" ca="1" si="49"/>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
IF($L224="안 지정 캐릭터 영웅등급",
  IF(AND(OR($B224=7,$B224=8),$L224=OFFSET($L224,-1,0)),OFFSET(P224,-1,0),
    VLOOKUP($L224,$AM:$AZ,MATCH($AY$1,$AM$1:$AZ$1,0),0)+INT($H224*(VLOOKUP($L224,$AM:$AZ,MATCH($AZ$1,$AM$1:$AZ$1,0),0)-VLOOKUP($L224,$AM:$AZ,MATCH($AY$1,$AM$1:$AZ$1,0),0)))),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
    ROUNDDOWN(VLOOKUP($M224,[1]EquipTable!$1:$1048576,MATCH("표준 GO pr Min",[1]EquipTable!$1:$1,0),0)+INT($I224*(VLOOKUP($M224,[1]EquipTable!$1:$1048576,MATCH("표준 GO pr Max",[1]EquipTable!$1:$1,0),0)-VLOOKUP($M224,[1]EquipTable!$1:$1048576,MATCH("표준 GO pr Min",[1]EquipTable!$1:$1,0),0))),-2)),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
IF($L224="안 지정 캐릭터 영웅등급",
  IF(AND(OR($B224=7,$B224=8),$L224=OFFSET($L224,-1,0)),OFFSET(Q224,-1,0),
    VLOOKUP($L224,$AM:$AZ,MATCH($AW$1,$AM$1:$AZ$1,0),0)+INT($I224*(VLOOKUP($L224,$AM:$AZ,MATCH($AX$1,$AM$1:$AZ$1,0),0)-VLOOKUP($L224,$AM:$AZ,MATCH($AW$1,$AM$1:$AZ$1,0),0)))),
IF($L224="지정 캐릭터 PP",
  IF(AND(OR($B224=7,$B224=8),$L224=OFFSET($L224,-1,0)),OFFSET(Q224,-1,0),
    INT($N224*(VLOOKUP($L224,$AM:$AZ,MATCH($AX$1,$AM$1:$AZ$1,0),0)+$I224*(VLOOKUP($L224,$AM:$AZ,MATCH($AY$1,$AM$1:$AZ$1,0),0)-VLOOKUP($L224,$AM:$AZ,MATCH($AX$1,$AM$1:$AZ$1,0),0))))),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50"/>
        <v/>
      </c>
      <c r="AG224" t="str">
        <f t="shared" si="51"/>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v>
      </c>
      <c r="AK224" t="str">
        <f t="shared" ca="1" si="52"/>
        <v>{"dy":6,"sl":7}</v>
      </c>
    </row>
    <row r="225" spans="1:37">
      <c r="A225">
        <v>7</v>
      </c>
      <c r="B225">
        <v>7</v>
      </c>
      <c r="C225">
        <f t="shared" si="46"/>
        <v>1</v>
      </c>
      <c r="D225">
        <f t="shared" ca="1" si="53"/>
        <v>8.2570855323813586E-3</v>
      </c>
      <c r="E225">
        <f t="shared" ca="1" si="53"/>
        <v>0.91303461756291449</v>
      </c>
      <c r="F225">
        <f t="shared" ca="1" si="53"/>
        <v>0.1580012073201682</v>
      </c>
      <c r="G225">
        <f t="shared" ca="1" si="53"/>
        <v>0.55779925128397079</v>
      </c>
      <c r="H225">
        <f t="shared" ca="1" si="53"/>
        <v>0.62142993363273935</v>
      </c>
      <c r="I225">
        <f t="shared" ca="1" si="54"/>
        <v>0.23862338960829632</v>
      </c>
      <c r="J225" t="s">
        <v>232</v>
      </c>
      <c r="K225" t="s">
        <v>233</v>
      </c>
      <c r="L225" t="str">
        <f t="shared" si="47"/>
        <v>지정 캐릭터</v>
      </c>
      <c r="M225" t="str">
        <f t="shared" ca="1" si="48"/>
        <v>Actor3212</v>
      </c>
      <c r="N225">
        <f t="shared" ca="1" si="49"/>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
IF($L225="안 지정 캐릭터 영웅등급",
  IF(AND(OR($B225=7,$B225=8),$L225=OFFSET($L225,-1,0)),OFFSET(P225,-1,0),
    VLOOKUP($L225,$AM:$AZ,MATCH($AY$1,$AM$1:$AZ$1,0),0)+INT($H225*(VLOOKUP($L225,$AM:$AZ,MATCH($AZ$1,$AM$1:$AZ$1,0),0)-VLOOKUP($L225,$AM:$AZ,MATCH($AY$1,$AM$1:$AZ$1,0),0)))),
IF($L225="지정 캐릭터 PP",
  IF(AND(OR($B225=7,$B225=8),$L225=OFFSET($L225,-1,0)),OFFSET(P225,-1,0),
    INT($N225*VLOOKUP($L225,$AM:$AZ,MATCH($AW$1,$AM$1:$AZ$1,0),0))),
"그외없음")))))))</f>
        <v>1371</v>
      </c>
      <c r="Q225">
        <f ca="1">IF($L225="삭제","삭제",
IF($L225="지정 장비",
  IF($O225="DI",
    VLOOKUP($M225,[1]EquipTable!$1:$1048576,MATCH("표준 DI pr Min",[1]EquipTable!$1:$1,0),0)+INT($I225*(VLOOKUP($M225,[1]EquipTable!$1:$1048576,MATCH("표준 DI pr Max",[1]EquipTable!$1:$1,0),0)-VLOOKUP($M225,[1]EquipTable!$1:$1048576,MATCH("표준 DI pr Min",[1]EquipTable!$1:$1,0),0))),
    ROUNDDOWN(VLOOKUP($M225,[1]EquipTable!$1:$1048576,MATCH("표준 GO pr Min",[1]EquipTable!$1:$1,0),0)+INT($I225*(VLOOKUP($M225,[1]EquipTable!$1:$1048576,MATCH("표준 GO pr Max",[1]EquipTable!$1:$1,0),0)-VLOOKUP($M225,[1]EquipTable!$1:$1048576,MATCH("표준 GO pr Min",[1]EquipTable!$1:$1,0),0))),-2)),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
IF($L225="안 지정 캐릭터 영웅등급",
  IF(AND(OR($B225=7,$B225=8),$L225=OFFSET($L225,-1,0)),OFFSET(Q225,-1,0),
    VLOOKUP($L225,$AM:$AZ,MATCH($AW$1,$AM$1:$AZ$1,0),0)+INT($I225*(VLOOKUP($L225,$AM:$AZ,MATCH($AX$1,$AM$1:$AZ$1,0),0)-VLOOKUP($L225,$AM:$AZ,MATCH($AW$1,$AM$1:$AZ$1,0),0)))),
IF($L225="지정 캐릭터 PP",
  IF(AND(OR($B225=7,$B225=8),$L225=OFFSET($L225,-1,0)),OFFSET(Q225,-1,0),
    INT($N225*(VLOOKUP($L225,$AM:$AZ,MATCH($AX$1,$AM$1:$AZ$1,0),0)+$I225*(VLOOKUP($L225,$AM:$AZ,MATCH($AY$1,$AM$1:$AZ$1,0),0)-VLOOKUP($L225,$AM:$AZ,MATCH($AX$1,$AM$1:$AZ$1,0),0))))),
IF(OR($L225="안 지정 캐릭터 PP 일반등급",$L225="안 지정 캐릭터 PP 영웅등급"),
  IF(AND(OR($B225=7,$B225=8),$L225=OFFSET($L225,-1,0)),OFFSET(Q225,-1,0),
    $N225*VLOOKUP($L225,$AM:$AZ,MATCH($AW$1,$AM$1:$AZ$1,0),0)),
"그외없음")))))))</f>
        <v>724</v>
      </c>
      <c r="R225" t="str">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
      </c>
      <c r="S225">
        <f t="shared" ca="1" si="55"/>
        <v>1</v>
      </c>
      <c r="T225" t="s">
        <v>96</v>
      </c>
      <c r="U225" t="s">
        <v>115</v>
      </c>
      <c r="V225">
        <v>1</v>
      </c>
      <c r="W225" t="s">
        <v>149</v>
      </c>
      <c r="X225">
        <v>1386</v>
      </c>
      <c r="Y225">
        <v>736</v>
      </c>
      <c r="Z225" t="str">
        <f t="shared" ca="1" si="50"/>
        <v>fc</v>
      </c>
      <c r="AA225" t="s">
        <v>96</v>
      </c>
      <c r="AB225" t="s">
        <v>115</v>
      </c>
      <c r="AC225">
        <v>1</v>
      </c>
      <c r="AD225" t="s">
        <v>149</v>
      </c>
      <c r="AE225">
        <v>1386</v>
      </c>
      <c r="AF225">
        <v>736</v>
      </c>
      <c r="AG225" t="str">
        <f t="shared" si="51"/>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v>
      </c>
      <c r="AK225" t="str">
        <f t="shared" ca="1" si="52"/>
        <v>{"dy":7,"sl":7,"tp":"fc","vl":"Actor3212","cn":1,"pt":"DI","pp":1386,"pr":736}</v>
      </c>
    </row>
    <row r="226" spans="1:37">
      <c r="A226">
        <v>8</v>
      </c>
      <c r="B226">
        <v>7</v>
      </c>
      <c r="C226">
        <f t="shared" si="46"/>
        <v>1</v>
      </c>
      <c r="D226">
        <f t="shared" ca="1" si="53"/>
        <v>0.73563855749316953</v>
      </c>
      <c r="E226">
        <f t="shared" ca="1" si="53"/>
        <v>0.48282550996945195</v>
      </c>
      <c r="F226">
        <f t="shared" ca="1" si="53"/>
        <v>0.65946912193860141</v>
      </c>
      <c r="G226">
        <f t="shared" ca="1" si="53"/>
        <v>0.62247232425770094</v>
      </c>
      <c r="H226">
        <f t="shared" ca="1" si="53"/>
        <v>0.78995946030188979</v>
      </c>
      <c r="I226">
        <f t="shared" ca="1" si="54"/>
        <v>0.13705550114389298</v>
      </c>
      <c r="J226" t="s">
        <v>232</v>
      </c>
      <c r="L226" t="str">
        <f t="shared" si="47"/>
        <v>지정 캐릭터</v>
      </c>
      <c r="M226" t="str">
        <f t="shared" ca="1" si="48"/>
        <v>Actor3212</v>
      </c>
      <c r="N226">
        <f t="shared" ca="1" si="49"/>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
IF($L226="안 지정 캐릭터 영웅등급",
  IF(AND(OR($B226=7,$B226=8),$L226=OFFSET($L226,-1,0)),OFFSET(P226,-1,0),
    VLOOKUP($L226,$AM:$AZ,MATCH($AY$1,$AM$1:$AZ$1,0),0)+INT($H226*(VLOOKUP($L226,$AM:$AZ,MATCH($AZ$1,$AM$1:$AZ$1,0),0)-VLOOKUP($L226,$AM:$AZ,MATCH($AY$1,$AM$1:$AZ$1,0),0)))),
IF($L226="지정 캐릭터 PP",
  IF(AND(OR($B226=7,$B226=8),$L226=OFFSET($L226,-1,0)),OFFSET(P226,-1,0),
    INT($N226*VLOOKUP($L226,$AM:$AZ,MATCH($AW$1,$AM$1:$AZ$1,0),0))),
"그외없음")))))))</f>
        <v>1371</v>
      </c>
      <c r="Q226">
        <f ca="1">IF($L226="삭제","삭제",
IF($L226="지정 장비",
  IF($O226="DI",
    VLOOKUP($M226,[1]EquipTable!$1:$1048576,MATCH("표준 DI pr Min",[1]EquipTable!$1:$1,0),0)+INT($I226*(VLOOKUP($M226,[1]EquipTable!$1:$1048576,MATCH("표준 DI pr Max",[1]EquipTable!$1:$1,0),0)-VLOOKUP($M226,[1]EquipTable!$1:$1048576,MATCH("표준 DI pr Min",[1]EquipTable!$1:$1,0),0))),
    ROUNDDOWN(VLOOKUP($M226,[1]EquipTable!$1:$1048576,MATCH("표준 GO pr Min",[1]EquipTable!$1:$1,0),0)+INT($I226*(VLOOKUP($M226,[1]EquipTable!$1:$1048576,MATCH("표준 GO pr Max",[1]EquipTable!$1:$1,0),0)-VLOOKUP($M226,[1]EquipTable!$1:$1048576,MATCH("표준 GO pr Min",[1]EquipTable!$1:$1,0),0))),-2)),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
IF($L226="안 지정 캐릭터 영웅등급",
  IF(AND(OR($B226=7,$B226=8),$L226=OFFSET($L226,-1,0)),OFFSET(Q226,-1,0),
    VLOOKUP($L226,$AM:$AZ,MATCH($AW$1,$AM$1:$AZ$1,0),0)+INT($I226*(VLOOKUP($L226,$AM:$AZ,MATCH($AX$1,$AM$1:$AZ$1,0),0)-VLOOKUP($L226,$AM:$AZ,MATCH($AW$1,$AM$1:$AZ$1,0),0)))),
IF($L226="지정 캐릭터 PP",
  IF(AND(OR($B226=7,$B226=8),$L226=OFFSET($L226,-1,0)),OFFSET(Q226,-1,0),
    INT($N226*(VLOOKUP($L226,$AM:$AZ,MATCH($AX$1,$AM$1:$AZ$1,0),0)+$I226*(VLOOKUP($L226,$AM:$AZ,MATCH($AY$1,$AM$1:$AZ$1,0),0)-VLOOKUP($L226,$AM:$AZ,MATCH($AX$1,$AM$1:$AZ$1,0),0))))),
IF(OR($L226="안 지정 캐릭터 PP 일반등급",$L226="안 지정 캐릭터 PP 영웅등급"),
  IF(AND(OR($B226=7,$B226=8),$L226=OFFSET($L226,-1,0)),OFFSET(Q226,-1,0),
    $N226*VLOOKUP($L226,$AM:$AZ,MATCH($AW$1,$AM$1:$AZ$1,0),0)),
"그외없음")))))))</f>
        <v>724</v>
      </c>
      <c r="R226" t="str">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
      </c>
      <c r="S226">
        <f t="shared" ca="1" si="55"/>
        <v>1</v>
      </c>
      <c r="T226" t="s">
        <v>96</v>
      </c>
      <c r="U226" t="s">
        <v>115</v>
      </c>
      <c r="V226">
        <v>1</v>
      </c>
      <c r="W226" t="s">
        <v>149</v>
      </c>
      <c r="X226">
        <v>1386</v>
      </c>
      <c r="Y226">
        <v>736</v>
      </c>
      <c r="Z226" t="str">
        <f t="shared" ca="1" si="50"/>
        <v>fc</v>
      </c>
      <c r="AA226" t="s">
        <v>96</v>
      </c>
      <c r="AB226" t="s">
        <v>115</v>
      </c>
      <c r="AC226">
        <v>1</v>
      </c>
      <c r="AD226" t="s">
        <v>149</v>
      </c>
      <c r="AE226">
        <v>1386</v>
      </c>
      <c r="AF226">
        <v>736</v>
      </c>
      <c r="AG226" t="str">
        <f t="shared" si="51"/>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v>
      </c>
      <c r="AK226" t="str">
        <f t="shared" ca="1" si="52"/>
        <v>{"dy":8,"sl":7,"tp":"fc","vl":"Actor3212","cn":1,"pt":"DI","pp":1386,"pr":736}</v>
      </c>
    </row>
    <row r="227" spans="1:37">
      <c r="A227">
        <v>9</v>
      </c>
      <c r="B227">
        <v>7</v>
      </c>
      <c r="C227">
        <f t="shared" si="46"/>
        <v>1</v>
      </c>
      <c r="D227">
        <f t="shared" ca="1" si="53"/>
        <v>0.84097046853848667</v>
      </c>
      <c r="E227">
        <f t="shared" ca="1" si="53"/>
        <v>0.29296472241220373</v>
      </c>
      <c r="F227">
        <f t="shared" ca="1" si="53"/>
        <v>0.35853508055895045</v>
      </c>
      <c r="G227">
        <f t="shared" ref="G227:I280" ca="1" si="57">RAND()</f>
        <v>1.5239166467172383E-2</v>
      </c>
      <c r="H227">
        <f t="shared" ca="1" si="57"/>
        <v>0.7395646630438617</v>
      </c>
      <c r="I227">
        <f t="shared" ca="1" si="57"/>
        <v>0.4364897278674208</v>
      </c>
      <c r="L227" t="str">
        <f t="shared" ca="1" si="47"/>
        <v>삭제</v>
      </c>
      <c r="M227" t="str">
        <f t="shared" ca="1" si="48"/>
        <v>삭제</v>
      </c>
      <c r="N227" t="str">
        <f t="shared" ca="1" si="49"/>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
IF($L227="안 지정 캐릭터 영웅등급",
  IF(AND(OR($B227=7,$B227=8),$L227=OFFSET($L227,-1,0)),OFFSET(P227,-1,0),
    VLOOKUP($L227,$AM:$AZ,MATCH($AY$1,$AM$1:$AZ$1,0),0)+INT($H227*(VLOOKUP($L227,$AM:$AZ,MATCH($AZ$1,$AM$1:$AZ$1,0),0)-VLOOKUP($L227,$AM:$AZ,MATCH($AY$1,$AM$1:$AZ$1,0),0)))),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
    ROUNDDOWN(VLOOKUP($M227,[1]EquipTable!$1:$1048576,MATCH("표준 GO pr Min",[1]EquipTable!$1:$1,0),0)+INT($I227*(VLOOKUP($M227,[1]EquipTable!$1:$1048576,MATCH("표준 GO pr Max",[1]EquipTable!$1:$1,0),0)-VLOOKUP($M227,[1]EquipTable!$1:$1048576,MATCH("표준 GO pr Min",[1]EquipTable!$1:$1,0),0))),-2)),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
IF($L227="안 지정 캐릭터 영웅등급",
  IF(AND(OR($B227=7,$B227=8),$L227=OFFSET($L227,-1,0)),OFFSET(Q227,-1,0),
    VLOOKUP($L227,$AM:$AZ,MATCH($AW$1,$AM$1:$AZ$1,0),0)+INT($I227*(VLOOKUP($L227,$AM:$AZ,MATCH($AX$1,$AM$1:$AZ$1,0),0)-VLOOKUP($L227,$AM:$AZ,MATCH($AW$1,$AM$1:$AZ$1,0),0)))),
IF($L227="지정 캐릭터 PP",
  IF(AND(OR($B227=7,$B227=8),$L227=OFFSET($L227,-1,0)),OFFSET(Q227,-1,0),
    INT($N227*(VLOOKUP($L227,$AM:$AZ,MATCH($AX$1,$AM$1:$AZ$1,0),0)+$I227*(VLOOKUP($L227,$AM:$AZ,MATCH($AY$1,$AM$1:$AZ$1,0),0)-VLOOKUP($L227,$AM:$AZ,MATCH($AX$1,$AM$1:$AZ$1,0),0))))),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50"/>
        <v/>
      </c>
      <c r="AG227" t="str">
        <f t="shared" si="51"/>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v>
      </c>
      <c r="AK227" t="str">
        <f t="shared" ca="1" si="52"/>
        <v>{"dy":9,"sl":7}</v>
      </c>
    </row>
    <row r="228" spans="1:37">
      <c r="A228">
        <v>10</v>
      </c>
      <c r="B228">
        <v>7</v>
      </c>
      <c r="C228">
        <f t="shared" si="46"/>
        <v>1</v>
      </c>
      <c r="D228">
        <f t="shared" ca="1" si="53"/>
        <v>0.57756740322147881</v>
      </c>
      <c r="E228">
        <f t="shared" ca="1" si="53"/>
        <v>0.88806196444455954</v>
      </c>
      <c r="F228">
        <f t="shared" ca="1" si="53"/>
        <v>0.62339668945179949</v>
      </c>
      <c r="G228">
        <f t="shared" ca="1" si="57"/>
        <v>0.47980016296382655</v>
      </c>
      <c r="H228">
        <f t="shared" ca="1" si="57"/>
        <v>0.87514083283902955</v>
      </c>
      <c r="I228">
        <f t="shared" ca="1" si="57"/>
        <v>0.12244199803118305</v>
      </c>
      <c r="L228" t="str">
        <f t="shared" ca="1" si="47"/>
        <v>삭제</v>
      </c>
      <c r="M228" t="str">
        <f t="shared" ca="1" si="48"/>
        <v>삭제</v>
      </c>
      <c r="N228" t="str">
        <f t="shared" ca="1" si="49"/>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
IF($L228="안 지정 캐릭터 영웅등급",
  IF(AND(OR($B228=7,$B228=8),$L228=OFFSET($L228,-1,0)),OFFSET(P228,-1,0),
    VLOOKUP($L228,$AM:$AZ,MATCH($AY$1,$AM$1:$AZ$1,0),0)+INT($H228*(VLOOKUP($L228,$AM:$AZ,MATCH($AZ$1,$AM$1:$AZ$1,0),0)-VLOOKUP($L228,$AM:$AZ,MATCH($AY$1,$AM$1:$AZ$1,0),0)))),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
    ROUNDDOWN(VLOOKUP($M228,[1]EquipTable!$1:$1048576,MATCH("표준 GO pr Min",[1]EquipTable!$1:$1,0),0)+INT($I228*(VLOOKUP($M228,[1]EquipTable!$1:$1048576,MATCH("표준 GO pr Max",[1]EquipTable!$1:$1,0),0)-VLOOKUP($M228,[1]EquipTable!$1:$1048576,MATCH("표준 GO pr Min",[1]EquipTable!$1:$1,0),0))),-2)),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
IF($L228="안 지정 캐릭터 영웅등급",
  IF(AND(OR($B228=7,$B228=8),$L228=OFFSET($L228,-1,0)),OFFSET(Q228,-1,0),
    VLOOKUP($L228,$AM:$AZ,MATCH($AW$1,$AM$1:$AZ$1,0),0)+INT($I228*(VLOOKUP($L228,$AM:$AZ,MATCH($AX$1,$AM$1:$AZ$1,0),0)-VLOOKUP($L228,$AM:$AZ,MATCH($AW$1,$AM$1:$AZ$1,0),0)))),
IF($L228="지정 캐릭터 PP",
  IF(AND(OR($B228=7,$B228=8),$L228=OFFSET($L228,-1,0)),OFFSET(Q228,-1,0),
    INT($N228*(VLOOKUP($L228,$AM:$AZ,MATCH($AX$1,$AM$1:$AZ$1,0),0)+$I228*(VLOOKUP($L228,$AM:$AZ,MATCH($AY$1,$AM$1:$AZ$1,0),0)-VLOOKUP($L228,$AM:$AZ,MATCH($AX$1,$AM$1:$AZ$1,0),0))))),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50"/>
        <v/>
      </c>
      <c r="AG228" t="str">
        <f t="shared" si="51"/>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v>
      </c>
      <c r="AK228" t="str">
        <f t="shared" ca="1" si="52"/>
        <v>{"dy":10,"sl":7}</v>
      </c>
    </row>
    <row r="229" spans="1:37">
      <c r="A229">
        <v>11</v>
      </c>
      <c r="B229">
        <v>7</v>
      </c>
      <c r="C229">
        <f t="shared" si="46"/>
        <v>1</v>
      </c>
      <c r="D229">
        <f t="shared" ca="1" si="53"/>
        <v>0.81106054747876222</v>
      </c>
      <c r="E229">
        <f t="shared" ca="1" si="53"/>
        <v>0.82118818239037294</v>
      </c>
      <c r="F229">
        <f t="shared" ca="1" si="53"/>
        <v>0.46497803347645827</v>
      </c>
      <c r="G229">
        <f t="shared" ca="1" si="57"/>
        <v>2.8921743143324186E-3</v>
      </c>
      <c r="H229">
        <f t="shared" ca="1" si="57"/>
        <v>0.44108721691215558</v>
      </c>
      <c r="I229">
        <f t="shared" ca="1" si="57"/>
        <v>0.98161335428925856</v>
      </c>
      <c r="L229" t="str">
        <f t="shared" ca="1" si="47"/>
        <v>삭제</v>
      </c>
      <c r="M229" t="str">
        <f t="shared" ca="1" si="48"/>
        <v>삭제</v>
      </c>
      <c r="N229" t="str">
        <f t="shared" ca="1" si="49"/>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
IF($L229="안 지정 캐릭터 영웅등급",
  IF(AND(OR($B229=7,$B229=8),$L229=OFFSET($L229,-1,0)),OFFSET(P229,-1,0),
    VLOOKUP($L229,$AM:$AZ,MATCH($AY$1,$AM$1:$AZ$1,0),0)+INT($H229*(VLOOKUP($L229,$AM:$AZ,MATCH($AZ$1,$AM$1:$AZ$1,0),0)-VLOOKUP($L229,$AM:$AZ,MATCH($AY$1,$AM$1:$AZ$1,0),0)))),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
    ROUNDDOWN(VLOOKUP($M229,[1]EquipTable!$1:$1048576,MATCH("표준 GO pr Min",[1]EquipTable!$1:$1,0),0)+INT($I229*(VLOOKUP($M229,[1]EquipTable!$1:$1048576,MATCH("표준 GO pr Max",[1]EquipTable!$1:$1,0),0)-VLOOKUP($M229,[1]EquipTable!$1:$1048576,MATCH("표준 GO pr Min",[1]EquipTable!$1:$1,0),0))),-2)),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
IF($L229="안 지정 캐릭터 영웅등급",
  IF(AND(OR($B229=7,$B229=8),$L229=OFFSET($L229,-1,0)),OFFSET(Q229,-1,0),
    VLOOKUP($L229,$AM:$AZ,MATCH($AW$1,$AM$1:$AZ$1,0),0)+INT($I229*(VLOOKUP($L229,$AM:$AZ,MATCH($AX$1,$AM$1:$AZ$1,0),0)-VLOOKUP($L229,$AM:$AZ,MATCH($AW$1,$AM$1:$AZ$1,0),0)))),
IF($L229="지정 캐릭터 PP",
  IF(AND(OR($B229=7,$B229=8),$L229=OFFSET($L229,-1,0)),OFFSET(Q229,-1,0),
    INT($N229*(VLOOKUP($L229,$AM:$AZ,MATCH($AX$1,$AM$1:$AZ$1,0),0)+$I229*(VLOOKUP($L229,$AM:$AZ,MATCH($AY$1,$AM$1:$AZ$1,0),0)-VLOOKUP($L229,$AM:$AZ,MATCH($AX$1,$AM$1:$AZ$1,0),0))))),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50"/>
        <v/>
      </c>
      <c r="AG229" t="str">
        <f t="shared" si="51"/>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v>
      </c>
      <c r="AK229" t="str">
        <f t="shared" ca="1" si="52"/>
        <v>{"dy":11,"sl":7}</v>
      </c>
    </row>
    <row r="230" spans="1:37">
      <c r="A230">
        <v>12</v>
      </c>
      <c r="B230">
        <v>7</v>
      </c>
      <c r="C230">
        <f t="shared" si="46"/>
        <v>1</v>
      </c>
      <c r="D230">
        <f t="shared" ca="1" si="53"/>
        <v>0.45995424555562958</v>
      </c>
      <c r="E230">
        <f t="shared" ca="1" si="53"/>
        <v>0.58758883948128371</v>
      </c>
      <c r="F230">
        <f t="shared" ca="1" si="53"/>
        <v>0.66449051589508779</v>
      </c>
      <c r="G230">
        <f t="shared" ca="1" si="57"/>
        <v>0.31384354746840826</v>
      </c>
      <c r="H230">
        <f t="shared" ca="1" si="57"/>
        <v>0.45403612747896149</v>
      </c>
      <c r="I230">
        <f t="shared" ca="1" si="57"/>
        <v>0.30245419261992701</v>
      </c>
      <c r="L230" t="str">
        <f t="shared" ca="1" si="47"/>
        <v>삭제</v>
      </c>
      <c r="M230" t="str">
        <f t="shared" ca="1" si="48"/>
        <v>삭제</v>
      </c>
      <c r="N230" t="str">
        <f t="shared" ca="1" si="49"/>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
IF($L230="안 지정 캐릭터 영웅등급",
  IF(AND(OR($B230=7,$B230=8),$L230=OFFSET($L230,-1,0)),OFFSET(P230,-1,0),
    VLOOKUP($L230,$AM:$AZ,MATCH($AY$1,$AM$1:$AZ$1,0),0)+INT($H230*(VLOOKUP($L230,$AM:$AZ,MATCH($AZ$1,$AM$1:$AZ$1,0),0)-VLOOKUP($L230,$AM:$AZ,MATCH($AY$1,$AM$1:$AZ$1,0),0)))),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
    ROUNDDOWN(VLOOKUP($M230,[1]EquipTable!$1:$1048576,MATCH("표준 GO pr Min",[1]EquipTable!$1:$1,0),0)+INT($I230*(VLOOKUP($M230,[1]EquipTable!$1:$1048576,MATCH("표준 GO pr Max",[1]EquipTable!$1:$1,0),0)-VLOOKUP($M230,[1]EquipTable!$1:$1048576,MATCH("표준 GO pr Min",[1]EquipTable!$1:$1,0),0))),-2)),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
IF($L230="안 지정 캐릭터 영웅등급",
  IF(AND(OR($B230=7,$B230=8),$L230=OFFSET($L230,-1,0)),OFFSET(Q230,-1,0),
    VLOOKUP($L230,$AM:$AZ,MATCH($AW$1,$AM$1:$AZ$1,0),0)+INT($I230*(VLOOKUP($L230,$AM:$AZ,MATCH($AX$1,$AM$1:$AZ$1,0),0)-VLOOKUP($L230,$AM:$AZ,MATCH($AW$1,$AM$1:$AZ$1,0),0)))),
IF($L230="지정 캐릭터 PP",
  IF(AND(OR($B230=7,$B230=8),$L230=OFFSET($L230,-1,0)),OFFSET(Q230,-1,0),
    INT($N230*(VLOOKUP($L230,$AM:$AZ,MATCH($AX$1,$AM$1:$AZ$1,0),0)+$I230*(VLOOKUP($L230,$AM:$AZ,MATCH($AY$1,$AM$1:$AZ$1,0),0)-VLOOKUP($L230,$AM:$AZ,MATCH($AX$1,$AM$1:$AZ$1,0),0))))),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50"/>
        <v/>
      </c>
      <c r="AG230" t="str">
        <f t="shared" si="51"/>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v>
      </c>
      <c r="AK230" t="str">
        <f t="shared" ca="1" si="52"/>
        <v>{"dy":12,"sl":7}</v>
      </c>
    </row>
    <row r="231" spans="1:37">
      <c r="A231">
        <v>13</v>
      </c>
      <c r="B231">
        <v>7</v>
      </c>
      <c r="C231">
        <f t="shared" si="46"/>
        <v>1</v>
      </c>
      <c r="D231">
        <f t="shared" ca="1" si="53"/>
        <v>0.52658977133632734</v>
      </c>
      <c r="E231">
        <f t="shared" ca="1" si="53"/>
        <v>0.49556951413633354</v>
      </c>
      <c r="F231">
        <f t="shared" ca="1" si="53"/>
        <v>0.11734650592499651</v>
      </c>
      <c r="G231">
        <f t="shared" ca="1" si="57"/>
        <v>0.14065969222719854</v>
      </c>
      <c r="H231">
        <f t="shared" ca="1" si="57"/>
        <v>0.83204516313850463</v>
      </c>
      <c r="I231">
        <f t="shared" ca="1" si="57"/>
        <v>0.85991382875015387</v>
      </c>
      <c r="L231" t="str">
        <f t="shared" ca="1" si="47"/>
        <v>삭제</v>
      </c>
      <c r="M231" t="str">
        <f t="shared" ca="1" si="48"/>
        <v>삭제</v>
      </c>
      <c r="N231" t="str">
        <f t="shared" ca="1" si="49"/>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
IF($L231="안 지정 캐릭터 영웅등급",
  IF(AND(OR($B231=7,$B231=8),$L231=OFFSET($L231,-1,0)),OFFSET(P231,-1,0),
    VLOOKUP($L231,$AM:$AZ,MATCH($AY$1,$AM$1:$AZ$1,0),0)+INT($H231*(VLOOKUP($L231,$AM:$AZ,MATCH($AZ$1,$AM$1:$AZ$1,0),0)-VLOOKUP($L231,$AM:$AZ,MATCH($AY$1,$AM$1:$AZ$1,0),0)))),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
    ROUNDDOWN(VLOOKUP($M231,[1]EquipTable!$1:$1048576,MATCH("표준 GO pr Min",[1]EquipTable!$1:$1,0),0)+INT($I231*(VLOOKUP($M231,[1]EquipTable!$1:$1048576,MATCH("표준 GO pr Max",[1]EquipTable!$1:$1,0),0)-VLOOKUP($M231,[1]EquipTable!$1:$1048576,MATCH("표준 GO pr Min",[1]EquipTable!$1:$1,0),0))),-2)),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
IF($L231="안 지정 캐릭터 영웅등급",
  IF(AND(OR($B231=7,$B231=8),$L231=OFFSET($L231,-1,0)),OFFSET(Q231,-1,0),
    VLOOKUP($L231,$AM:$AZ,MATCH($AW$1,$AM$1:$AZ$1,0),0)+INT($I231*(VLOOKUP($L231,$AM:$AZ,MATCH($AX$1,$AM$1:$AZ$1,0),0)-VLOOKUP($L231,$AM:$AZ,MATCH($AW$1,$AM$1:$AZ$1,0),0)))),
IF($L231="지정 캐릭터 PP",
  IF(AND(OR($B231=7,$B231=8),$L231=OFFSET($L231,-1,0)),OFFSET(Q231,-1,0),
    INT($N231*(VLOOKUP($L231,$AM:$AZ,MATCH($AX$1,$AM$1:$AZ$1,0),0)+$I231*(VLOOKUP($L231,$AM:$AZ,MATCH($AY$1,$AM$1:$AZ$1,0),0)-VLOOKUP($L231,$AM:$AZ,MATCH($AX$1,$AM$1:$AZ$1,0),0))))),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50"/>
        <v/>
      </c>
      <c r="AG231" t="str">
        <f t="shared" si="51"/>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v>
      </c>
      <c r="AK231" t="str">
        <f t="shared" ca="1" si="52"/>
        <v>{"dy":13,"sl":7}</v>
      </c>
    </row>
    <row r="232" spans="1:37">
      <c r="A232">
        <v>14</v>
      </c>
      <c r="B232">
        <v>7</v>
      </c>
      <c r="C232">
        <f t="shared" si="46"/>
        <v>1</v>
      </c>
      <c r="D232">
        <f t="shared" ca="1" si="53"/>
        <v>0.84835585247593381</v>
      </c>
      <c r="E232">
        <f t="shared" ca="1" si="53"/>
        <v>0.62273482209483988</v>
      </c>
      <c r="F232">
        <f t="shared" ca="1" si="53"/>
        <v>0.87370691584738158</v>
      </c>
      <c r="G232">
        <f t="shared" ca="1" si="57"/>
        <v>0.21741723805325253</v>
      </c>
      <c r="H232">
        <f t="shared" ca="1" si="57"/>
        <v>0.45228445047630783</v>
      </c>
      <c r="I232">
        <f t="shared" ca="1" si="57"/>
        <v>0.42951405236787976</v>
      </c>
      <c r="L232" t="str">
        <f t="shared" ca="1" si="47"/>
        <v>삭제</v>
      </c>
      <c r="M232" t="str">
        <f t="shared" ca="1" si="48"/>
        <v>삭제</v>
      </c>
      <c r="N232" t="str">
        <f t="shared" ca="1" si="49"/>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
IF($L232="안 지정 캐릭터 영웅등급",
  IF(AND(OR($B232=7,$B232=8),$L232=OFFSET($L232,-1,0)),OFFSET(P232,-1,0),
    VLOOKUP($L232,$AM:$AZ,MATCH($AY$1,$AM$1:$AZ$1,0),0)+INT($H232*(VLOOKUP($L232,$AM:$AZ,MATCH($AZ$1,$AM$1:$AZ$1,0),0)-VLOOKUP($L232,$AM:$AZ,MATCH($AY$1,$AM$1:$AZ$1,0),0)))),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
    ROUNDDOWN(VLOOKUP($M232,[1]EquipTable!$1:$1048576,MATCH("표준 GO pr Min",[1]EquipTable!$1:$1,0),0)+INT($I232*(VLOOKUP($M232,[1]EquipTable!$1:$1048576,MATCH("표준 GO pr Max",[1]EquipTable!$1:$1,0),0)-VLOOKUP($M232,[1]EquipTable!$1:$1048576,MATCH("표준 GO pr Min",[1]EquipTable!$1:$1,0),0))),-2)),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
IF($L232="안 지정 캐릭터 영웅등급",
  IF(AND(OR($B232=7,$B232=8),$L232=OFFSET($L232,-1,0)),OFFSET(Q232,-1,0),
    VLOOKUP($L232,$AM:$AZ,MATCH($AW$1,$AM$1:$AZ$1,0),0)+INT($I232*(VLOOKUP($L232,$AM:$AZ,MATCH($AX$1,$AM$1:$AZ$1,0),0)-VLOOKUP($L232,$AM:$AZ,MATCH($AW$1,$AM$1:$AZ$1,0),0)))),
IF($L232="지정 캐릭터 PP",
  IF(AND(OR($B232=7,$B232=8),$L232=OFFSET($L232,-1,0)),OFFSET(Q232,-1,0),
    INT($N232*(VLOOKUP($L232,$AM:$AZ,MATCH($AX$1,$AM$1:$AZ$1,0),0)+$I232*(VLOOKUP($L232,$AM:$AZ,MATCH($AY$1,$AM$1:$AZ$1,0),0)-VLOOKUP($L232,$AM:$AZ,MATCH($AX$1,$AM$1:$AZ$1,0),0))))),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50"/>
        <v/>
      </c>
      <c r="AG232" t="str">
        <f t="shared" si="51"/>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v>
      </c>
      <c r="AK232" t="str">
        <f t="shared" ca="1" si="52"/>
        <v>{"dy":14,"sl":7}</v>
      </c>
    </row>
    <row r="233" spans="1:37">
      <c r="A233">
        <v>15</v>
      </c>
      <c r="B233">
        <v>7</v>
      </c>
      <c r="C233">
        <f t="shared" si="46"/>
        <v>1</v>
      </c>
      <c r="D233">
        <f t="shared" ca="1" si="53"/>
        <v>0.20367908705303672</v>
      </c>
      <c r="E233">
        <f t="shared" ca="1" si="53"/>
        <v>0.32841744314115251</v>
      </c>
      <c r="F233">
        <f t="shared" ca="1" si="53"/>
        <v>0.71279449547384544</v>
      </c>
      <c r="G233">
        <f t="shared" ca="1" si="57"/>
        <v>0.21745757679718936</v>
      </c>
      <c r="H233">
        <f t="shared" ca="1" si="57"/>
        <v>0.21712904766989372</v>
      </c>
      <c r="I233">
        <f t="shared" ca="1" si="57"/>
        <v>0.80583964955641907</v>
      </c>
      <c r="L233" t="str">
        <f t="shared" ca="1" si="47"/>
        <v>삭제</v>
      </c>
      <c r="M233" t="str">
        <f t="shared" ca="1" si="48"/>
        <v>삭제</v>
      </c>
      <c r="N233" t="str">
        <f t="shared" ca="1" si="49"/>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
IF($L233="안 지정 캐릭터 영웅등급",
  IF(AND(OR($B233=7,$B233=8),$L233=OFFSET($L233,-1,0)),OFFSET(P233,-1,0),
    VLOOKUP($L233,$AM:$AZ,MATCH($AY$1,$AM$1:$AZ$1,0),0)+INT($H233*(VLOOKUP($L233,$AM:$AZ,MATCH($AZ$1,$AM$1:$AZ$1,0),0)-VLOOKUP($L233,$AM:$AZ,MATCH($AY$1,$AM$1:$AZ$1,0),0)))),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
    ROUNDDOWN(VLOOKUP($M233,[1]EquipTable!$1:$1048576,MATCH("표준 GO pr Min",[1]EquipTable!$1:$1,0),0)+INT($I233*(VLOOKUP($M233,[1]EquipTable!$1:$1048576,MATCH("표준 GO pr Max",[1]EquipTable!$1:$1,0),0)-VLOOKUP($M233,[1]EquipTable!$1:$1048576,MATCH("표준 GO pr Min",[1]EquipTable!$1:$1,0),0))),-2)),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
IF($L233="안 지정 캐릭터 영웅등급",
  IF(AND(OR($B233=7,$B233=8),$L233=OFFSET($L233,-1,0)),OFFSET(Q233,-1,0),
    VLOOKUP($L233,$AM:$AZ,MATCH($AW$1,$AM$1:$AZ$1,0),0)+INT($I233*(VLOOKUP($L233,$AM:$AZ,MATCH($AX$1,$AM$1:$AZ$1,0),0)-VLOOKUP($L233,$AM:$AZ,MATCH($AW$1,$AM$1:$AZ$1,0),0)))),
IF($L233="지정 캐릭터 PP",
  IF(AND(OR($B233=7,$B233=8),$L233=OFFSET($L233,-1,0)),OFFSET(Q233,-1,0),
    INT($N233*(VLOOKUP($L233,$AM:$AZ,MATCH($AX$1,$AM$1:$AZ$1,0),0)+$I233*(VLOOKUP($L233,$AM:$AZ,MATCH($AY$1,$AM$1:$AZ$1,0),0)-VLOOKUP($L233,$AM:$AZ,MATCH($AX$1,$AM$1:$AZ$1,0),0))))),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50"/>
        <v/>
      </c>
      <c r="AG233" t="str">
        <f t="shared" si="51"/>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v>
      </c>
      <c r="AK233" t="str">
        <f t="shared" ca="1" si="52"/>
        <v>{"dy":15,"sl":7}</v>
      </c>
    </row>
    <row r="234" spans="1:37">
      <c r="A234">
        <v>16</v>
      </c>
      <c r="B234">
        <v>7</v>
      </c>
      <c r="C234">
        <f t="shared" si="46"/>
        <v>1</v>
      </c>
      <c r="D234">
        <f t="shared" ca="1" si="53"/>
        <v>0.14688338544800172</v>
      </c>
      <c r="E234">
        <f t="shared" ca="1" si="53"/>
        <v>0.90965803616698637</v>
      </c>
      <c r="F234">
        <f t="shared" ca="1" si="53"/>
        <v>0.51897850271013035</v>
      </c>
      <c r="G234">
        <f t="shared" ca="1" si="57"/>
        <v>0.23909140430855425</v>
      </c>
      <c r="H234">
        <f t="shared" ca="1" si="57"/>
        <v>0.3720039122930866</v>
      </c>
      <c r="I234">
        <f t="shared" ca="1" si="57"/>
        <v>0.23652691971325568</v>
      </c>
      <c r="L234" t="str">
        <f t="shared" ca="1" si="47"/>
        <v>삭제</v>
      </c>
      <c r="M234" t="str">
        <f t="shared" ca="1" si="48"/>
        <v>삭제</v>
      </c>
      <c r="N234" t="str">
        <f t="shared" ca="1" si="49"/>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
IF($L234="안 지정 캐릭터 영웅등급",
  IF(AND(OR($B234=7,$B234=8),$L234=OFFSET($L234,-1,0)),OFFSET(P234,-1,0),
    VLOOKUP($L234,$AM:$AZ,MATCH($AY$1,$AM$1:$AZ$1,0),0)+INT($H234*(VLOOKUP($L234,$AM:$AZ,MATCH($AZ$1,$AM$1:$AZ$1,0),0)-VLOOKUP($L234,$AM:$AZ,MATCH($AY$1,$AM$1:$AZ$1,0),0)))),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
    ROUNDDOWN(VLOOKUP($M234,[1]EquipTable!$1:$1048576,MATCH("표준 GO pr Min",[1]EquipTable!$1:$1,0),0)+INT($I234*(VLOOKUP($M234,[1]EquipTable!$1:$1048576,MATCH("표준 GO pr Max",[1]EquipTable!$1:$1,0),0)-VLOOKUP($M234,[1]EquipTable!$1:$1048576,MATCH("표준 GO pr Min",[1]EquipTable!$1:$1,0),0))),-2)),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
IF($L234="안 지정 캐릭터 영웅등급",
  IF(AND(OR($B234=7,$B234=8),$L234=OFFSET($L234,-1,0)),OFFSET(Q234,-1,0),
    VLOOKUP($L234,$AM:$AZ,MATCH($AW$1,$AM$1:$AZ$1,0),0)+INT($I234*(VLOOKUP($L234,$AM:$AZ,MATCH($AX$1,$AM$1:$AZ$1,0),0)-VLOOKUP($L234,$AM:$AZ,MATCH($AW$1,$AM$1:$AZ$1,0),0)))),
IF($L234="지정 캐릭터 PP",
  IF(AND(OR($B234=7,$B234=8),$L234=OFFSET($L234,-1,0)),OFFSET(Q234,-1,0),
    INT($N234*(VLOOKUP($L234,$AM:$AZ,MATCH($AX$1,$AM$1:$AZ$1,0),0)+$I234*(VLOOKUP($L234,$AM:$AZ,MATCH($AY$1,$AM$1:$AZ$1,0),0)-VLOOKUP($L234,$AM:$AZ,MATCH($AX$1,$AM$1:$AZ$1,0),0))))),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50"/>
        <v/>
      </c>
      <c r="AG234" t="str">
        <f t="shared" si="51"/>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v>
      </c>
      <c r="AK234" t="str">
        <f t="shared" ca="1" si="52"/>
        <v>{"dy":16,"sl":7}</v>
      </c>
    </row>
    <row r="235" spans="1:37">
      <c r="A235">
        <v>17</v>
      </c>
      <c r="B235">
        <v>7</v>
      </c>
      <c r="C235">
        <f t="shared" si="46"/>
        <v>1</v>
      </c>
      <c r="D235">
        <f t="shared" ca="1" si="53"/>
        <v>0.60151639882249663</v>
      </c>
      <c r="E235">
        <f t="shared" ca="1" si="53"/>
        <v>0.34706914890193752</v>
      </c>
      <c r="F235">
        <f t="shared" ca="1" si="53"/>
        <v>0.31518046597621097</v>
      </c>
      <c r="G235">
        <f t="shared" ca="1" si="57"/>
        <v>0.2137800731776589</v>
      </c>
      <c r="H235">
        <f t="shared" ca="1" si="57"/>
        <v>0.49231421528897978</v>
      </c>
      <c r="I235">
        <f t="shared" ca="1" si="57"/>
        <v>0.39714623441045538</v>
      </c>
      <c r="L235" t="str">
        <f t="shared" ca="1" si="47"/>
        <v>삭제</v>
      </c>
      <c r="M235" t="str">
        <f t="shared" ca="1" si="48"/>
        <v>삭제</v>
      </c>
      <c r="N235" t="str">
        <f t="shared" ca="1" si="49"/>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
IF($L235="안 지정 캐릭터 영웅등급",
  IF(AND(OR($B235=7,$B235=8),$L235=OFFSET($L235,-1,0)),OFFSET(P235,-1,0),
    VLOOKUP($L235,$AM:$AZ,MATCH($AY$1,$AM$1:$AZ$1,0),0)+INT($H235*(VLOOKUP($L235,$AM:$AZ,MATCH($AZ$1,$AM$1:$AZ$1,0),0)-VLOOKUP($L235,$AM:$AZ,MATCH($AY$1,$AM$1:$AZ$1,0),0)))),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
    ROUNDDOWN(VLOOKUP($M235,[1]EquipTable!$1:$1048576,MATCH("표준 GO pr Min",[1]EquipTable!$1:$1,0),0)+INT($I235*(VLOOKUP($M235,[1]EquipTable!$1:$1048576,MATCH("표준 GO pr Max",[1]EquipTable!$1:$1,0),0)-VLOOKUP($M235,[1]EquipTable!$1:$1048576,MATCH("표준 GO pr Min",[1]EquipTable!$1:$1,0),0))),-2)),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
IF($L235="안 지정 캐릭터 영웅등급",
  IF(AND(OR($B235=7,$B235=8),$L235=OFFSET($L235,-1,0)),OFFSET(Q235,-1,0),
    VLOOKUP($L235,$AM:$AZ,MATCH($AW$1,$AM$1:$AZ$1,0),0)+INT($I235*(VLOOKUP($L235,$AM:$AZ,MATCH($AX$1,$AM$1:$AZ$1,0),0)-VLOOKUP($L235,$AM:$AZ,MATCH($AW$1,$AM$1:$AZ$1,0),0)))),
IF($L235="지정 캐릭터 PP",
  IF(AND(OR($B235=7,$B235=8),$L235=OFFSET($L235,-1,0)),OFFSET(Q235,-1,0),
    INT($N235*(VLOOKUP($L235,$AM:$AZ,MATCH($AX$1,$AM$1:$AZ$1,0),0)+$I235*(VLOOKUP($L235,$AM:$AZ,MATCH($AY$1,$AM$1:$AZ$1,0),0)-VLOOKUP($L235,$AM:$AZ,MATCH($AX$1,$AM$1:$AZ$1,0),0))))),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50"/>
        <v/>
      </c>
      <c r="AG235" t="str">
        <f t="shared" si="51"/>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v>
      </c>
      <c r="AK235" t="str">
        <f t="shared" ca="1" si="52"/>
        <v>{"dy":17,"sl":7}</v>
      </c>
    </row>
    <row r="236" spans="1:37">
      <c r="A236">
        <v>18</v>
      </c>
      <c r="B236">
        <v>7</v>
      </c>
      <c r="C236">
        <f t="shared" si="46"/>
        <v>1</v>
      </c>
      <c r="D236">
        <f t="shared" ca="1" si="53"/>
        <v>0.42844136643277053</v>
      </c>
      <c r="E236">
        <f t="shared" ca="1" si="53"/>
        <v>0.14560320501457324</v>
      </c>
      <c r="F236">
        <f t="shared" ca="1" si="53"/>
        <v>0.95795976384579518</v>
      </c>
      <c r="G236">
        <f t="shared" ca="1" si="57"/>
        <v>0.72779478037122081</v>
      </c>
      <c r="H236">
        <f t="shared" ca="1" si="57"/>
        <v>0.24438958302773828</v>
      </c>
      <c r="I236">
        <f t="shared" ca="1" si="57"/>
        <v>0.6010753381388505</v>
      </c>
      <c r="L236" t="str">
        <f t="shared" ca="1" si="47"/>
        <v>삭제</v>
      </c>
      <c r="M236" t="str">
        <f t="shared" ca="1" si="48"/>
        <v>삭제</v>
      </c>
      <c r="N236" t="str">
        <f t="shared" ca="1" si="49"/>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
IF($L236="안 지정 캐릭터 영웅등급",
  IF(AND(OR($B236=7,$B236=8),$L236=OFFSET($L236,-1,0)),OFFSET(P236,-1,0),
    VLOOKUP($L236,$AM:$AZ,MATCH($AY$1,$AM$1:$AZ$1,0),0)+INT($H236*(VLOOKUP($L236,$AM:$AZ,MATCH($AZ$1,$AM$1:$AZ$1,0),0)-VLOOKUP($L236,$AM:$AZ,MATCH($AY$1,$AM$1:$AZ$1,0),0)))),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
    ROUNDDOWN(VLOOKUP($M236,[1]EquipTable!$1:$1048576,MATCH("표준 GO pr Min",[1]EquipTable!$1:$1,0),0)+INT($I236*(VLOOKUP($M236,[1]EquipTable!$1:$1048576,MATCH("표준 GO pr Max",[1]EquipTable!$1:$1,0),0)-VLOOKUP($M236,[1]EquipTable!$1:$1048576,MATCH("표준 GO pr Min",[1]EquipTable!$1:$1,0),0))),-2)),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
IF($L236="안 지정 캐릭터 영웅등급",
  IF(AND(OR($B236=7,$B236=8),$L236=OFFSET($L236,-1,0)),OFFSET(Q236,-1,0),
    VLOOKUP($L236,$AM:$AZ,MATCH($AW$1,$AM$1:$AZ$1,0),0)+INT($I236*(VLOOKUP($L236,$AM:$AZ,MATCH($AX$1,$AM$1:$AZ$1,0),0)-VLOOKUP($L236,$AM:$AZ,MATCH($AW$1,$AM$1:$AZ$1,0),0)))),
IF($L236="지정 캐릭터 PP",
  IF(AND(OR($B236=7,$B236=8),$L236=OFFSET($L236,-1,0)),OFFSET(Q236,-1,0),
    INT($N236*(VLOOKUP($L236,$AM:$AZ,MATCH($AX$1,$AM$1:$AZ$1,0),0)+$I236*(VLOOKUP($L236,$AM:$AZ,MATCH($AY$1,$AM$1:$AZ$1,0),0)-VLOOKUP($L236,$AM:$AZ,MATCH($AX$1,$AM$1:$AZ$1,0),0))))),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50"/>
        <v/>
      </c>
      <c r="AG236" t="str">
        <f t="shared" si="51"/>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v>
      </c>
      <c r="AK236" t="str">
        <f t="shared" ca="1" si="52"/>
        <v>{"dy":18,"sl":7}</v>
      </c>
    </row>
    <row r="237" spans="1:37">
      <c r="A237">
        <v>19</v>
      </c>
      <c r="B237">
        <v>7</v>
      </c>
      <c r="C237">
        <f t="shared" si="46"/>
        <v>1</v>
      </c>
      <c r="D237">
        <f t="shared" ca="1" si="53"/>
        <v>0.39728671182184494</v>
      </c>
      <c r="E237">
        <f t="shared" ca="1" si="53"/>
        <v>0.87343363561256682</v>
      </c>
      <c r="F237">
        <f t="shared" ca="1" si="53"/>
        <v>0.24175124530326941</v>
      </c>
      <c r="G237">
        <f t="shared" ca="1" si="57"/>
        <v>0.57005870894957777</v>
      </c>
      <c r="H237">
        <f t="shared" ca="1" si="57"/>
        <v>0.17598996899404851</v>
      </c>
      <c r="I237">
        <f t="shared" ca="1" si="57"/>
        <v>0.51394685554620223</v>
      </c>
      <c r="L237" t="str">
        <f t="shared" ca="1" si="47"/>
        <v>삭제</v>
      </c>
      <c r="M237" t="str">
        <f t="shared" ca="1" si="48"/>
        <v>삭제</v>
      </c>
      <c r="N237" t="str">
        <f t="shared" ca="1" si="49"/>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
IF($L237="안 지정 캐릭터 영웅등급",
  IF(AND(OR($B237=7,$B237=8),$L237=OFFSET($L237,-1,0)),OFFSET(P237,-1,0),
    VLOOKUP($L237,$AM:$AZ,MATCH($AY$1,$AM$1:$AZ$1,0),0)+INT($H237*(VLOOKUP($L237,$AM:$AZ,MATCH($AZ$1,$AM$1:$AZ$1,0),0)-VLOOKUP($L237,$AM:$AZ,MATCH($AY$1,$AM$1:$AZ$1,0),0)))),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
    ROUNDDOWN(VLOOKUP($M237,[1]EquipTable!$1:$1048576,MATCH("표준 GO pr Min",[1]EquipTable!$1:$1,0),0)+INT($I237*(VLOOKUP($M237,[1]EquipTable!$1:$1048576,MATCH("표준 GO pr Max",[1]EquipTable!$1:$1,0),0)-VLOOKUP($M237,[1]EquipTable!$1:$1048576,MATCH("표준 GO pr Min",[1]EquipTable!$1:$1,0),0))),-2)),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
IF($L237="안 지정 캐릭터 영웅등급",
  IF(AND(OR($B237=7,$B237=8),$L237=OFFSET($L237,-1,0)),OFFSET(Q237,-1,0),
    VLOOKUP($L237,$AM:$AZ,MATCH($AW$1,$AM$1:$AZ$1,0),0)+INT($I237*(VLOOKUP($L237,$AM:$AZ,MATCH($AX$1,$AM$1:$AZ$1,0),0)-VLOOKUP($L237,$AM:$AZ,MATCH($AW$1,$AM$1:$AZ$1,0),0)))),
IF($L237="지정 캐릭터 PP",
  IF(AND(OR($B237=7,$B237=8),$L237=OFFSET($L237,-1,0)),OFFSET(Q237,-1,0),
    INT($N237*(VLOOKUP($L237,$AM:$AZ,MATCH($AX$1,$AM$1:$AZ$1,0),0)+$I237*(VLOOKUP($L237,$AM:$AZ,MATCH($AY$1,$AM$1:$AZ$1,0),0)-VLOOKUP($L237,$AM:$AZ,MATCH($AX$1,$AM$1:$AZ$1,0),0))))),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50"/>
        <v/>
      </c>
      <c r="AG237" t="str">
        <f t="shared" si="51"/>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v>
      </c>
      <c r="AK237" t="str">
        <f t="shared" ca="1" si="52"/>
        <v>{"dy":19,"sl":7}</v>
      </c>
    </row>
    <row r="238" spans="1:37">
      <c r="A238">
        <v>20</v>
      </c>
      <c r="B238">
        <v>7</v>
      </c>
      <c r="C238">
        <f t="shared" si="46"/>
        <v>1</v>
      </c>
      <c r="D238">
        <f t="shared" ca="1" si="53"/>
        <v>0.13152986763101082</v>
      </c>
      <c r="E238">
        <f t="shared" ca="1" si="53"/>
        <v>0.11369395459125631</v>
      </c>
      <c r="F238">
        <f t="shared" ca="1" si="53"/>
        <v>0.37897034482637293</v>
      </c>
      <c r="G238">
        <f t="shared" ca="1" si="57"/>
        <v>0.66125860957442806</v>
      </c>
      <c r="H238">
        <f t="shared" ca="1" si="57"/>
        <v>0.1218658263904564</v>
      </c>
      <c r="I238">
        <f t="shared" ca="1" si="57"/>
        <v>0.61120262079313137</v>
      </c>
      <c r="L238" t="str">
        <f t="shared" ca="1" si="47"/>
        <v>삭제</v>
      </c>
      <c r="M238" t="str">
        <f t="shared" ca="1" si="48"/>
        <v>삭제</v>
      </c>
      <c r="N238" t="str">
        <f t="shared" ca="1" si="49"/>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
IF($L238="안 지정 캐릭터 영웅등급",
  IF(AND(OR($B238=7,$B238=8),$L238=OFFSET($L238,-1,0)),OFFSET(P238,-1,0),
    VLOOKUP($L238,$AM:$AZ,MATCH($AY$1,$AM$1:$AZ$1,0),0)+INT($H238*(VLOOKUP($L238,$AM:$AZ,MATCH($AZ$1,$AM$1:$AZ$1,0),0)-VLOOKUP($L238,$AM:$AZ,MATCH($AY$1,$AM$1:$AZ$1,0),0)))),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
    ROUNDDOWN(VLOOKUP($M238,[1]EquipTable!$1:$1048576,MATCH("표준 GO pr Min",[1]EquipTable!$1:$1,0),0)+INT($I238*(VLOOKUP($M238,[1]EquipTable!$1:$1048576,MATCH("표준 GO pr Max",[1]EquipTable!$1:$1,0),0)-VLOOKUP($M238,[1]EquipTable!$1:$1048576,MATCH("표준 GO pr Min",[1]EquipTable!$1:$1,0),0))),-2)),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
IF($L238="안 지정 캐릭터 영웅등급",
  IF(AND(OR($B238=7,$B238=8),$L238=OFFSET($L238,-1,0)),OFFSET(Q238,-1,0),
    VLOOKUP($L238,$AM:$AZ,MATCH($AW$1,$AM$1:$AZ$1,0),0)+INT($I238*(VLOOKUP($L238,$AM:$AZ,MATCH($AX$1,$AM$1:$AZ$1,0),0)-VLOOKUP($L238,$AM:$AZ,MATCH($AW$1,$AM$1:$AZ$1,0),0)))),
IF($L238="지정 캐릭터 PP",
  IF(AND(OR($B238=7,$B238=8),$L238=OFFSET($L238,-1,0)),OFFSET(Q238,-1,0),
    INT($N238*(VLOOKUP($L238,$AM:$AZ,MATCH($AX$1,$AM$1:$AZ$1,0),0)+$I238*(VLOOKUP($L238,$AM:$AZ,MATCH($AY$1,$AM$1:$AZ$1,0),0)-VLOOKUP($L238,$AM:$AZ,MATCH($AX$1,$AM$1:$AZ$1,0),0))))),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50"/>
        <v/>
      </c>
      <c r="AG238" t="str">
        <f t="shared" si="51"/>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v>
      </c>
      <c r="AK238" t="str">
        <f t="shared" ca="1" si="52"/>
        <v>{"dy":20,"sl":7}</v>
      </c>
    </row>
    <row r="239" spans="1:37">
      <c r="A239">
        <v>21</v>
      </c>
      <c r="B239">
        <v>7</v>
      </c>
      <c r="C239">
        <f t="shared" si="46"/>
        <v>1</v>
      </c>
      <c r="D239">
        <f t="shared" ca="1" si="53"/>
        <v>0.13080203979285099</v>
      </c>
      <c r="E239">
        <f t="shared" ca="1" si="53"/>
        <v>0.27073644922059137</v>
      </c>
      <c r="F239">
        <f t="shared" ca="1" si="53"/>
        <v>0.73551449087598098</v>
      </c>
      <c r="G239">
        <f t="shared" ca="1" si="57"/>
        <v>0.50806003156440649</v>
      </c>
      <c r="H239">
        <f t="shared" ca="1" si="57"/>
        <v>0.14712958936437215</v>
      </c>
      <c r="I239">
        <f t="shared" ca="1" si="57"/>
        <v>0.40888783063388479</v>
      </c>
      <c r="L239" t="str">
        <f t="shared" ca="1" si="47"/>
        <v>삭제</v>
      </c>
      <c r="M239" t="str">
        <f t="shared" ca="1" si="48"/>
        <v>삭제</v>
      </c>
      <c r="N239" t="str">
        <f t="shared" ca="1" si="49"/>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
IF($L239="안 지정 캐릭터 영웅등급",
  IF(AND(OR($B239=7,$B239=8),$L239=OFFSET($L239,-1,0)),OFFSET(P239,-1,0),
    VLOOKUP($L239,$AM:$AZ,MATCH($AY$1,$AM$1:$AZ$1,0),0)+INT($H239*(VLOOKUP($L239,$AM:$AZ,MATCH($AZ$1,$AM$1:$AZ$1,0),0)-VLOOKUP($L239,$AM:$AZ,MATCH($AY$1,$AM$1:$AZ$1,0),0)))),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
    ROUNDDOWN(VLOOKUP($M239,[1]EquipTable!$1:$1048576,MATCH("표준 GO pr Min",[1]EquipTable!$1:$1,0),0)+INT($I239*(VLOOKUP($M239,[1]EquipTable!$1:$1048576,MATCH("표준 GO pr Max",[1]EquipTable!$1:$1,0),0)-VLOOKUP($M239,[1]EquipTable!$1:$1048576,MATCH("표준 GO pr Min",[1]EquipTable!$1:$1,0),0))),-2)),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
IF($L239="안 지정 캐릭터 영웅등급",
  IF(AND(OR($B239=7,$B239=8),$L239=OFFSET($L239,-1,0)),OFFSET(Q239,-1,0),
    VLOOKUP($L239,$AM:$AZ,MATCH($AW$1,$AM$1:$AZ$1,0),0)+INT($I239*(VLOOKUP($L239,$AM:$AZ,MATCH($AX$1,$AM$1:$AZ$1,0),0)-VLOOKUP($L239,$AM:$AZ,MATCH($AW$1,$AM$1:$AZ$1,0),0)))),
IF($L239="지정 캐릭터 PP",
  IF(AND(OR($B239=7,$B239=8),$L239=OFFSET($L239,-1,0)),OFFSET(Q239,-1,0),
    INT($N239*(VLOOKUP($L239,$AM:$AZ,MATCH($AX$1,$AM$1:$AZ$1,0),0)+$I239*(VLOOKUP($L239,$AM:$AZ,MATCH($AY$1,$AM$1:$AZ$1,0),0)-VLOOKUP($L239,$AM:$AZ,MATCH($AX$1,$AM$1:$AZ$1,0),0))))),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50"/>
        <v/>
      </c>
      <c r="AG239" t="str">
        <f t="shared" si="51"/>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v>
      </c>
      <c r="AK239" t="str">
        <f t="shared" ca="1" si="52"/>
        <v>{"dy":21,"sl":7}</v>
      </c>
    </row>
    <row r="240" spans="1:37">
      <c r="A240">
        <v>22</v>
      </c>
      <c r="B240">
        <v>7</v>
      </c>
      <c r="C240">
        <f t="shared" si="46"/>
        <v>1</v>
      </c>
      <c r="D240">
        <f t="shared" ca="1" si="53"/>
        <v>0.45166629154498139</v>
      </c>
      <c r="E240">
        <f t="shared" ca="1" si="53"/>
        <v>0.87437448072086088</v>
      </c>
      <c r="F240">
        <f t="shared" ca="1" si="53"/>
        <v>0.27005050073337999</v>
      </c>
      <c r="G240">
        <f t="shared" ca="1" si="57"/>
        <v>0.25366456207958554</v>
      </c>
      <c r="H240">
        <f t="shared" ca="1" si="57"/>
        <v>0.80240990148646563</v>
      </c>
      <c r="I240">
        <f t="shared" ca="1" si="57"/>
        <v>0.2953013509611101</v>
      </c>
      <c r="L240" t="str">
        <f t="shared" ca="1" si="47"/>
        <v>삭제</v>
      </c>
      <c r="M240" t="str">
        <f t="shared" ca="1" si="48"/>
        <v>삭제</v>
      </c>
      <c r="N240" t="str">
        <f t="shared" ca="1" si="49"/>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
IF($L240="안 지정 캐릭터 영웅등급",
  IF(AND(OR($B240=7,$B240=8),$L240=OFFSET($L240,-1,0)),OFFSET(P240,-1,0),
    VLOOKUP($L240,$AM:$AZ,MATCH($AY$1,$AM$1:$AZ$1,0),0)+INT($H240*(VLOOKUP($L240,$AM:$AZ,MATCH($AZ$1,$AM$1:$AZ$1,0),0)-VLOOKUP($L240,$AM:$AZ,MATCH($AY$1,$AM$1:$AZ$1,0),0)))),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
    ROUNDDOWN(VLOOKUP($M240,[1]EquipTable!$1:$1048576,MATCH("표준 GO pr Min",[1]EquipTable!$1:$1,0),0)+INT($I240*(VLOOKUP($M240,[1]EquipTable!$1:$1048576,MATCH("표준 GO pr Max",[1]EquipTable!$1:$1,0),0)-VLOOKUP($M240,[1]EquipTable!$1:$1048576,MATCH("표준 GO pr Min",[1]EquipTable!$1:$1,0),0))),-2)),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
IF($L240="안 지정 캐릭터 영웅등급",
  IF(AND(OR($B240=7,$B240=8),$L240=OFFSET($L240,-1,0)),OFFSET(Q240,-1,0),
    VLOOKUP($L240,$AM:$AZ,MATCH($AW$1,$AM$1:$AZ$1,0),0)+INT($I240*(VLOOKUP($L240,$AM:$AZ,MATCH($AX$1,$AM$1:$AZ$1,0),0)-VLOOKUP($L240,$AM:$AZ,MATCH($AW$1,$AM$1:$AZ$1,0),0)))),
IF($L240="지정 캐릭터 PP",
  IF(AND(OR($B240=7,$B240=8),$L240=OFFSET($L240,-1,0)),OFFSET(Q240,-1,0),
    INT($N240*(VLOOKUP($L240,$AM:$AZ,MATCH($AX$1,$AM$1:$AZ$1,0),0)+$I240*(VLOOKUP($L240,$AM:$AZ,MATCH($AY$1,$AM$1:$AZ$1,0),0)-VLOOKUP($L240,$AM:$AZ,MATCH($AX$1,$AM$1:$AZ$1,0),0))))),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50"/>
        <v/>
      </c>
      <c r="AG240" t="str">
        <f t="shared" si="51"/>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v>
      </c>
      <c r="AK240" t="str">
        <f t="shared" ca="1" si="52"/>
        <v>{"dy":22,"sl":7}</v>
      </c>
    </row>
    <row r="241" spans="1:37">
      <c r="A241">
        <v>23</v>
      </c>
      <c r="B241">
        <v>7</v>
      </c>
      <c r="C241">
        <f t="shared" si="46"/>
        <v>1</v>
      </c>
      <c r="D241">
        <f t="shared" ca="1" si="53"/>
        <v>0.91073475236085777</v>
      </c>
      <c r="E241">
        <f t="shared" ca="1" si="53"/>
        <v>0.94079894147802123</v>
      </c>
      <c r="F241">
        <f t="shared" ca="1" si="53"/>
        <v>5.8521224699066843E-2</v>
      </c>
      <c r="G241">
        <f t="shared" ca="1" si="57"/>
        <v>0.77501175847511694</v>
      </c>
      <c r="H241">
        <f t="shared" ca="1" si="57"/>
        <v>0.72321830136037346</v>
      </c>
      <c r="I241">
        <f t="shared" ca="1" si="57"/>
        <v>0.90787854523396883</v>
      </c>
      <c r="L241" t="str">
        <f t="shared" ca="1" si="47"/>
        <v>삭제</v>
      </c>
      <c r="M241" t="str">
        <f t="shared" ca="1" si="48"/>
        <v>삭제</v>
      </c>
      <c r="N241" t="str">
        <f t="shared" ca="1" si="49"/>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
IF($L241="안 지정 캐릭터 영웅등급",
  IF(AND(OR($B241=7,$B241=8),$L241=OFFSET($L241,-1,0)),OFFSET(P241,-1,0),
    VLOOKUP($L241,$AM:$AZ,MATCH($AY$1,$AM$1:$AZ$1,0),0)+INT($H241*(VLOOKUP($L241,$AM:$AZ,MATCH($AZ$1,$AM$1:$AZ$1,0),0)-VLOOKUP($L241,$AM:$AZ,MATCH($AY$1,$AM$1:$AZ$1,0),0)))),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
    ROUNDDOWN(VLOOKUP($M241,[1]EquipTable!$1:$1048576,MATCH("표준 GO pr Min",[1]EquipTable!$1:$1,0),0)+INT($I241*(VLOOKUP($M241,[1]EquipTable!$1:$1048576,MATCH("표준 GO pr Max",[1]EquipTable!$1:$1,0),0)-VLOOKUP($M241,[1]EquipTable!$1:$1048576,MATCH("표준 GO pr Min",[1]EquipTable!$1:$1,0),0))),-2)),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
IF($L241="안 지정 캐릭터 영웅등급",
  IF(AND(OR($B241=7,$B241=8),$L241=OFFSET($L241,-1,0)),OFFSET(Q241,-1,0),
    VLOOKUP($L241,$AM:$AZ,MATCH($AW$1,$AM$1:$AZ$1,0),0)+INT($I241*(VLOOKUP($L241,$AM:$AZ,MATCH($AX$1,$AM$1:$AZ$1,0),0)-VLOOKUP($L241,$AM:$AZ,MATCH($AW$1,$AM$1:$AZ$1,0),0)))),
IF($L241="지정 캐릭터 PP",
  IF(AND(OR($B241=7,$B241=8),$L241=OFFSET($L241,-1,0)),OFFSET(Q241,-1,0),
    INT($N241*(VLOOKUP($L241,$AM:$AZ,MATCH($AX$1,$AM$1:$AZ$1,0),0)+$I241*(VLOOKUP($L241,$AM:$AZ,MATCH($AY$1,$AM$1:$AZ$1,0),0)-VLOOKUP($L241,$AM:$AZ,MATCH($AX$1,$AM$1:$AZ$1,0),0))))),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50"/>
        <v/>
      </c>
      <c r="AG241" t="str">
        <f t="shared" si="51"/>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v>
      </c>
      <c r="AK241" t="str">
        <f t="shared" ca="1" si="52"/>
        <v>{"dy":23,"sl":7}</v>
      </c>
    </row>
    <row r="242" spans="1:37">
      <c r="A242">
        <v>24</v>
      </c>
      <c r="B242">
        <v>7</v>
      </c>
      <c r="C242">
        <f t="shared" si="46"/>
        <v>1</v>
      </c>
      <c r="D242">
        <f t="shared" ca="1" si="53"/>
        <v>0.84823631386923837</v>
      </c>
      <c r="E242">
        <f t="shared" ca="1" si="53"/>
        <v>0.32251737901547017</v>
      </c>
      <c r="F242">
        <f t="shared" ca="1" si="53"/>
        <v>0.40046373656755208</v>
      </c>
      <c r="G242">
        <f t="shared" ca="1" si="57"/>
        <v>0.24682969657624698</v>
      </c>
      <c r="H242">
        <f t="shared" ca="1" si="57"/>
        <v>7.6407748592802416E-2</v>
      </c>
      <c r="I242">
        <f t="shared" ca="1" si="57"/>
        <v>1.7189763347539189E-2</v>
      </c>
      <c r="L242" t="str">
        <f t="shared" ca="1" si="47"/>
        <v>삭제</v>
      </c>
      <c r="M242" t="str">
        <f t="shared" ca="1" si="48"/>
        <v>삭제</v>
      </c>
      <c r="N242" t="str">
        <f t="shared" ca="1" si="49"/>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
IF($L242="안 지정 캐릭터 영웅등급",
  IF(AND(OR($B242=7,$B242=8),$L242=OFFSET($L242,-1,0)),OFFSET(P242,-1,0),
    VLOOKUP($L242,$AM:$AZ,MATCH($AY$1,$AM$1:$AZ$1,0),0)+INT($H242*(VLOOKUP($L242,$AM:$AZ,MATCH($AZ$1,$AM$1:$AZ$1,0),0)-VLOOKUP($L242,$AM:$AZ,MATCH($AY$1,$AM$1:$AZ$1,0),0)))),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
    ROUNDDOWN(VLOOKUP($M242,[1]EquipTable!$1:$1048576,MATCH("표준 GO pr Min",[1]EquipTable!$1:$1,0),0)+INT($I242*(VLOOKUP($M242,[1]EquipTable!$1:$1048576,MATCH("표준 GO pr Max",[1]EquipTable!$1:$1,0),0)-VLOOKUP($M242,[1]EquipTable!$1:$1048576,MATCH("표준 GO pr Min",[1]EquipTable!$1:$1,0),0))),-2)),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
IF($L242="안 지정 캐릭터 영웅등급",
  IF(AND(OR($B242=7,$B242=8),$L242=OFFSET($L242,-1,0)),OFFSET(Q242,-1,0),
    VLOOKUP($L242,$AM:$AZ,MATCH($AW$1,$AM$1:$AZ$1,0),0)+INT($I242*(VLOOKUP($L242,$AM:$AZ,MATCH($AX$1,$AM$1:$AZ$1,0),0)-VLOOKUP($L242,$AM:$AZ,MATCH($AW$1,$AM$1:$AZ$1,0),0)))),
IF($L242="지정 캐릭터 PP",
  IF(AND(OR($B242=7,$B242=8),$L242=OFFSET($L242,-1,0)),OFFSET(Q242,-1,0),
    INT($N242*(VLOOKUP($L242,$AM:$AZ,MATCH($AX$1,$AM$1:$AZ$1,0),0)+$I242*(VLOOKUP($L242,$AM:$AZ,MATCH($AY$1,$AM$1:$AZ$1,0),0)-VLOOKUP($L242,$AM:$AZ,MATCH($AX$1,$AM$1:$AZ$1,0),0))))),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50"/>
        <v/>
      </c>
      <c r="AG242" t="str">
        <f t="shared" si="51"/>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v>
      </c>
      <c r="AK242" t="str">
        <f t="shared" ca="1" si="52"/>
        <v>{"dy":24,"sl":7}</v>
      </c>
    </row>
    <row r="243" spans="1:37">
      <c r="A243">
        <v>25</v>
      </c>
      <c r="B243">
        <v>7</v>
      </c>
      <c r="C243">
        <f t="shared" si="46"/>
        <v>1</v>
      </c>
      <c r="D243">
        <f t="shared" ca="1" si="53"/>
        <v>0.23362614493763545</v>
      </c>
      <c r="E243">
        <f t="shared" ca="1" si="53"/>
        <v>2.2100024850010502E-2</v>
      </c>
      <c r="F243">
        <f t="shared" ca="1" si="53"/>
        <v>7.0369313599461414E-2</v>
      </c>
      <c r="G243">
        <f t="shared" ca="1" si="57"/>
        <v>0.97836507572133291</v>
      </c>
      <c r="H243">
        <f t="shared" ca="1" si="57"/>
        <v>0.50220676194903979</v>
      </c>
      <c r="I243">
        <f t="shared" ca="1" si="57"/>
        <v>0.46135884963193163</v>
      </c>
      <c r="L243" t="str">
        <f t="shared" ca="1" si="47"/>
        <v>삭제</v>
      </c>
      <c r="M243" t="str">
        <f t="shared" ca="1" si="48"/>
        <v>삭제</v>
      </c>
      <c r="N243" t="str">
        <f t="shared" ca="1" si="49"/>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
IF($L243="안 지정 캐릭터 영웅등급",
  IF(AND(OR($B243=7,$B243=8),$L243=OFFSET($L243,-1,0)),OFFSET(P243,-1,0),
    VLOOKUP($L243,$AM:$AZ,MATCH($AY$1,$AM$1:$AZ$1,0),0)+INT($H243*(VLOOKUP($L243,$AM:$AZ,MATCH($AZ$1,$AM$1:$AZ$1,0),0)-VLOOKUP($L243,$AM:$AZ,MATCH($AY$1,$AM$1:$AZ$1,0),0)))),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
    ROUNDDOWN(VLOOKUP($M243,[1]EquipTable!$1:$1048576,MATCH("표준 GO pr Min",[1]EquipTable!$1:$1,0),0)+INT($I243*(VLOOKUP($M243,[1]EquipTable!$1:$1048576,MATCH("표준 GO pr Max",[1]EquipTable!$1:$1,0),0)-VLOOKUP($M243,[1]EquipTable!$1:$1048576,MATCH("표준 GO pr Min",[1]EquipTable!$1:$1,0),0))),-2)),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
IF($L243="안 지정 캐릭터 영웅등급",
  IF(AND(OR($B243=7,$B243=8),$L243=OFFSET($L243,-1,0)),OFFSET(Q243,-1,0),
    VLOOKUP($L243,$AM:$AZ,MATCH($AW$1,$AM$1:$AZ$1,0),0)+INT($I243*(VLOOKUP($L243,$AM:$AZ,MATCH($AX$1,$AM$1:$AZ$1,0),0)-VLOOKUP($L243,$AM:$AZ,MATCH($AW$1,$AM$1:$AZ$1,0),0)))),
IF($L243="지정 캐릭터 PP",
  IF(AND(OR($B243=7,$B243=8),$L243=OFFSET($L243,-1,0)),OFFSET(Q243,-1,0),
    INT($N243*(VLOOKUP($L243,$AM:$AZ,MATCH($AX$1,$AM$1:$AZ$1,0),0)+$I243*(VLOOKUP($L243,$AM:$AZ,MATCH($AY$1,$AM$1:$AZ$1,0),0)-VLOOKUP($L243,$AM:$AZ,MATCH($AX$1,$AM$1:$AZ$1,0),0))))),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50"/>
        <v/>
      </c>
      <c r="AG243" t="str">
        <f t="shared" si="51"/>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2"/>
        <v>{"dy":25,"sl":7}</v>
      </c>
    </row>
    <row r="244" spans="1:37">
      <c r="A244">
        <v>26</v>
      </c>
      <c r="B244">
        <v>7</v>
      </c>
      <c r="C244">
        <f t="shared" si="46"/>
        <v>1</v>
      </c>
      <c r="D244">
        <f t="shared" ca="1" si="53"/>
        <v>0.75794388038530214</v>
      </c>
      <c r="E244">
        <f t="shared" ca="1" si="53"/>
        <v>0.24612563309804314</v>
      </c>
      <c r="F244">
        <f t="shared" ca="1" si="53"/>
        <v>3.150466848135669E-2</v>
      </c>
      <c r="G244">
        <f t="shared" ca="1" si="57"/>
        <v>0.69120068095542986</v>
      </c>
      <c r="H244">
        <f t="shared" ca="1" si="57"/>
        <v>0.76096286138789171</v>
      </c>
      <c r="I244">
        <f t="shared" ca="1" si="57"/>
        <v>0.60138894133326548</v>
      </c>
      <c r="L244" t="str">
        <f t="shared" ca="1" si="47"/>
        <v>삭제</v>
      </c>
      <c r="M244" t="str">
        <f t="shared" ca="1" si="48"/>
        <v>삭제</v>
      </c>
      <c r="N244" t="str">
        <f t="shared" ca="1" si="49"/>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
IF($L244="안 지정 캐릭터 영웅등급",
  IF(AND(OR($B244=7,$B244=8),$L244=OFFSET($L244,-1,0)),OFFSET(P244,-1,0),
    VLOOKUP($L244,$AM:$AZ,MATCH($AY$1,$AM$1:$AZ$1,0),0)+INT($H244*(VLOOKUP($L244,$AM:$AZ,MATCH($AZ$1,$AM$1:$AZ$1,0),0)-VLOOKUP($L244,$AM:$AZ,MATCH($AY$1,$AM$1:$AZ$1,0),0)))),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
    ROUNDDOWN(VLOOKUP($M244,[1]EquipTable!$1:$1048576,MATCH("표준 GO pr Min",[1]EquipTable!$1:$1,0),0)+INT($I244*(VLOOKUP($M244,[1]EquipTable!$1:$1048576,MATCH("표준 GO pr Max",[1]EquipTable!$1:$1,0),0)-VLOOKUP($M244,[1]EquipTable!$1:$1048576,MATCH("표준 GO pr Min",[1]EquipTable!$1:$1,0),0))),-2)),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
IF($L244="안 지정 캐릭터 영웅등급",
  IF(AND(OR($B244=7,$B244=8),$L244=OFFSET($L244,-1,0)),OFFSET(Q244,-1,0),
    VLOOKUP($L244,$AM:$AZ,MATCH($AW$1,$AM$1:$AZ$1,0),0)+INT($I244*(VLOOKUP($L244,$AM:$AZ,MATCH($AX$1,$AM$1:$AZ$1,0),0)-VLOOKUP($L244,$AM:$AZ,MATCH($AW$1,$AM$1:$AZ$1,0),0)))),
IF($L244="지정 캐릭터 PP",
  IF(AND(OR($B244=7,$B244=8),$L244=OFFSET($L244,-1,0)),OFFSET(Q244,-1,0),
    INT($N244*(VLOOKUP($L244,$AM:$AZ,MATCH($AX$1,$AM$1:$AZ$1,0),0)+$I244*(VLOOKUP($L244,$AM:$AZ,MATCH($AY$1,$AM$1:$AZ$1,0),0)-VLOOKUP($L244,$AM:$AZ,MATCH($AX$1,$AM$1:$AZ$1,0),0))))),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50"/>
        <v/>
      </c>
      <c r="AG244" t="str">
        <f t="shared" si="51"/>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2"/>
        <v>{"dy":26,"sl":7}</v>
      </c>
    </row>
    <row r="245" spans="1:37">
      <c r="A245">
        <v>27</v>
      </c>
      <c r="B245">
        <v>7</v>
      </c>
      <c r="C245">
        <f t="shared" si="46"/>
        <v>1</v>
      </c>
      <c r="D245">
        <f t="shared" ca="1" si="53"/>
        <v>0.43608810441323498</v>
      </c>
      <c r="E245">
        <f t="shared" ca="1" si="53"/>
        <v>0.66735347044505355</v>
      </c>
      <c r="F245">
        <f t="shared" ca="1" si="53"/>
        <v>0.80054652682496386</v>
      </c>
      <c r="G245">
        <f t="shared" ca="1" si="57"/>
        <v>0.69370267460957868</v>
      </c>
      <c r="H245">
        <f t="shared" ca="1" si="57"/>
        <v>0.9110881867727334</v>
      </c>
      <c r="I245">
        <f t="shared" ca="1" si="57"/>
        <v>0.72301240222714025</v>
      </c>
      <c r="L245" t="str">
        <f t="shared" ca="1" si="47"/>
        <v>삭제</v>
      </c>
      <c r="M245" t="str">
        <f t="shared" ca="1" si="48"/>
        <v>삭제</v>
      </c>
      <c r="N245" t="str">
        <f t="shared" ca="1" si="49"/>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
IF($L245="안 지정 캐릭터 영웅등급",
  IF(AND(OR($B245=7,$B245=8),$L245=OFFSET($L245,-1,0)),OFFSET(P245,-1,0),
    VLOOKUP($L245,$AM:$AZ,MATCH($AY$1,$AM$1:$AZ$1,0),0)+INT($H245*(VLOOKUP($L245,$AM:$AZ,MATCH($AZ$1,$AM$1:$AZ$1,0),0)-VLOOKUP($L245,$AM:$AZ,MATCH($AY$1,$AM$1:$AZ$1,0),0)))),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
    ROUNDDOWN(VLOOKUP($M245,[1]EquipTable!$1:$1048576,MATCH("표준 GO pr Min",[1]EquipTable!$1:$1,0),0)+INT($I245*(VLOOKUP($M245,[1]EquipTable!$1:$1048576,MATCH("표준 GO pr Max",[1]EquipTable!$1:$1,0),0)-VLOOKUP($M245,[1]EquipTable!$1:$1048576,MATCH("표준 GO pr Min",[1]EquipTable!$1:$1,0),0))),-2)),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
IF($L245="안 지정 캐릭터 영웅등급",
  IF(AND(OR($B245=7,$B245=8),$L245=OFFSET($L245,-1,0)),OFFSET(Q245,-1,0),
    VLOOKUP($L245,$AM:$AZ,MATCH($AW$1,$AM$1:$AZ$1,0),0)+INT($I245*(VLOOKUP($L245,$AM:$AZ,MATCH($AX$1,$AM$1:$AZ$1,0),0)-VLOOKUP($L245,$AM:$AZ,MATCH($AW$1,$AM$1:$AZ$1,0),0)))),
IF($L245="지정 캐릭터 PP",
  IF(AND(OR($B245=7,$B245=8),$L245=OFFSET($L245,-1,0)),OFFSET(Q245,-1,0),
    INT($N245*(VLOOKUP($L245,$AM:$AZ,MATCH($AX$1,$AM$1:$AZ$1,0),0)+$I245*(VLOOKUP($L245,$AM:$AZ,MATCH($AY$1,$AM$1:$AZ$1,0),0)-VLOOKUP($L245,$AM:$AZ,MATCH($AX$1,$AM$1:$AZ$1,0),0))))),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50"/>
        <v/>
      </c>
      <c r="AG245" t="str">
        <f t="shared" si="51"/>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2"/>
        <v>{"dy":27,"sl":7}</v>
      </c>
    </row>
    <row r="246" spans="1:37">
      <c r="A246">
        <v>28</v>
      </c>
      <c r="B246">
        <v>7</v>
      </c>
      <c r="C246">
        <f t="shared" si="46"/>
        <v>1</v>
      </c>
      <c r="D246">
        <f t="shared" ca="1" si="53"/>
        <v>0.76063084897030586</v>
      </c>
      <c r="E246">
        <f t="shared" ca="1" si="53"/>
        <v>0.90014597649953099</v>
      </c>
      <c r="F246">
        <f t="shared" ca="1" si="53"/>
        <v>0.85390306493369172</v>
      </c>
      <c r="G246">
        <f t="shared" ca="1" si="57"/>
        <v>0.31739335436609406</v>
      </c>
      <c r="H246">
        <f t="shared" ca="1" si="57"/>
        <v>0.95805052818973213</v>
      </c>
      <c r="I246">
        <f t="shared" ca="1" si="57"/>
        <v>0.90199834675112567</v>
      </c>
      <c r="L246" t="str">
        <f t="shared" ca="1" si="47"/>
        <v>삭제</v>
      </c>
      <c r="M246" t="str">
        <f t="shared" ca="1" si="48"/>
        <v>삭제</v>
      </c>
      <c r="N246" t="str">
        <f t="shared" ca="1" si="49"/>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
IF($L246="안 지정 캐릭터 영웅등급",
  IF(AND(OR($B246=7,$B246=8),$L246=OFFSET($L246,-1,0)),OFFSET(P246,-1,0),
    VLOOKUP($L246,$AM:$AZ,MATCH($AY$1,$AM$1:$AZ$1,0),0)+INT($H246*(VLOOKUP($L246,$AM:$AZ,MATCH($AZ$1,$AM$1:$AZ$1,0),0)-VLOOKUP($L246,$AM:$AZ,MATCH($AY$1,$AM$1:$AZ$1,0),0)))),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
    ROUNDDOWN(VLOOKUP($M246,[1]EquipTable!$1:$1048576,MATCH("표준 GO pr Min",[1]EquipTable!$1:$1,0),0)+INT($I246*(VLOOKUP($M246,[1]EquipTable!$1:$1048576,MATCH("표준 GO pr Max",[1]EquipTable!$1:$1,0),0)-VLOOKUP($M246,[1]EquipTable!$1:$1048576,MATCH("표준 GO pr Min",[1]EquipTable!$1:$1,0),0))),-2)),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
IF($L246="안 지정 캐릭터 영웅등급",
  IF(AND(OR($B246=7,$B246=8),$L246=OFFSET($L246,-1,0)),OFFSET(Q246,-1,0),
    VLOOKUP($L246,$AM:$AZ,MATCH($AW$1,$AM$1:$AZ$1,0),0)+INT($I246*(VLOOKUP($L246,$AM:$AZ,MATCH($AX$1,$AM$1:$AZ$1,0),0)-VLOOKUP($L246,$AM:$AZ,MATCH($AW$1,$AM$1:$AZ$1,0),0)))),
IF($L246="지정 캐릭터 PP",
  IF(AND(OR($B246=7,$B246=8),$L246=OFFSET($L246,-1,0)),OFFSET(Q246,-1,0),
    INT($N246*(VLOOKUP($L246,$AM:$AZ,MATCH($AX$1,$AM$1:$AZ$1,0),0)+$I246*(VLOOKUP($L246,$AM:$AZ,MATCH($AY$1,$AM$1:$AZ$1,0),0)-VLOOKUP($L246,$AM:$AZ,MATCH($AX$1,$AM$1:$AZ$1,0),0))))),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50"/>
        <v/>
      </c>
      <c r="AG246" t="str">
        <f t="shared" si="51"/>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2"/>
        <v>{"dy":28,"sl":7}</v>
      </c>
    </row>
    <row r="247" spans="1:37">
      <c r="A247">
        <v>29</v>
      </c>
      <c r="B247">
        <v>7</v>
      </c>
      <c r="C247">
        <f t="shared" si="46"/>
        <v>1</v>
      </c>
      <c r="D247">
        <f t="shared" ca="1" si="53"/>
        <v>9.7176554336517618E-2</v>
      </c>
      <c r="E247">
        <f t="shared" ca="1" si="53"/>
        <v>0.60486800961636389</v>
      </c>
      <c r="F247">
        <f t="shared" ca="1" si="53"/>
        <v>0.41507593030643963</v>
      </c>
      <c r="G247">
        <f t="shared" ca="1" si="57"/>
        <v>0.14830789724774074</v>
      </c>
      <c r="H247">
        <f t="shared" ca="1" si="57"/>
        <v>0.89073991022197552</v>
      </c>
      <c r="I247">
        <f t="shared" ca="1" si="57"/>
        <v>0.28976815824545155</v>
      </c>
      <c r="L247" t="str">
        <f t="shared" ca="1" si="47"/>
        <v>삭제</v>
      </c>
      <c r="M247" t="str">
        <f t="shared" ca="1" si="48"/>
        <v>삭제</v>
      </c>
      <c r="N247" t="str">
        <f t="shared" ca="1" si="49"/>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
IF($L247="안 지정 캐릭터 영웅등급",
  IF(AND(OR($B247=7,$B247=8),$L247=OFFSET($L247,-1,0)),OFFSET(P247,-1,0),
    VLOOKUP($L247,$AM:$AZ,MATCH($AY$1,$AM$1:$AZ$1,0),0)+INT($H247*(VLOOKUP($L247,$AM:$AZ,MATCH($AZ$1,$AM$1:$AZ$1,0),0)-VLOOKUP($L247,$AM:$AZ,MATCH($AY$1,$AM$1:$AZ$1,0),0)))),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
    ROUNDDOWN(VLOOKUP($M247,[1]EquipTable!$1:$1048576,MATCH("표준 GO pr Min",[1]EquipTable!$1:$1,0),0)+INT($I247*(VLOOKUP($M247,[1]EquipTable!$1:$1048576,MATCH("표준 GO pr Max",[1]EquipTable!$1:$1,0),0)-VLOOKUP($M247,[1]EquipTable!$1:$1048576,MATCH("표준 GO pr Min",[1]EquipTable!$1:$1,0),0))),-2)),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
IF($L247="안 지정 캐릭터 영웅등급",
  IF(AND(OR($B247=7,$B247=8),$L247=OFFSET($L247,-1,0)),OFFSET(Q247,-1,0),
    VLOOKUP($L247,$AM:$AZ,MATCH($AW$1,$AM$1:$AZ$1,0),0)+INT($I247*(VLOOKUP($L247,$AM:$AZ,MATCH($AX$1,$AM$1:$AZ$1,0),0)-VLOOKUP($L247,$AM:$AZ,MATCH($AW$1,$AM$1:$AZ$1,0),0)))),
IF($L247="지정 캐릭터 PP",
  IF(AND(OR($B247=7,$B247=8),$L247=OFFSET($L247,-1,0)),OFFSET(Q247,-1,0),
    INT($N247*(VLOOKUP($L247,$AM:$AZ,MATCH($AX$1,$AM$1:$AZ$1,0),0)+$I247*(VLOOKUP($L247,$AM:$AZ,MATCH($AY$1,$AM$1:$AZ$1,0),0)-VLOOKUP($L247,$AM:$AZ,MATCH($AX$1,$AM$1:$AZ$1,0),0))))),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50"/>
        <v/>
      </c>
      <c r="AG247" t="str">
        <f t="shared" si="51"/>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2"/>
        <v>{"dy":29,"sl":7}</v>
      </c>
    </row>
    <row r="248" spans="1:37">
      <c r="A248">
        <v>30</v>
      </c>
      <c r="B248">
        <v>7</v>
      </c>
      <c r="C248">
        <f t="shared" si="46"/>
        <v>1</v>
      </c>
      <c r="D248">
        <f t="shared" ca="1" si="53"/>
        <v>0.48366184118092426</v>
      </c>
      <c r="E248">
        <f t="shared" ca="1" si="53"/>
        <v>0.59854793310001686</v>
      </c>
      <c r="F248">
        <f t="shared" ca="1" si="53"/>
        <v>0.367033816890738</v>
      </c>
      <c r="G248">
        <f t="shared" ca="1" si="57"/>
        <v>2.9244123635599695E-2</v>
      </c>
      <c r="H248">
        <f t="shared" ca="1" si="57"/>
        <v>0.65430598729757206</v>
      </c>
      <c r="I248">
        <f t="shared" ca="1" si="57"/>
        <v>0.8569940125319524</v>
      </c>
      <c r="L248" t="str">
        <f t="shared" ca="1" si="47"/>
        <v>삭제</v>
      </c>
      <c r="M248" t="str">
        <f t="shared" ca="1" si="48"/>
        <v>삭제</v>
      </c>
      <c r="N248" t="str">
        <f t="shared" ca="1" si="49"/>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
IF($L248="안 지정 캐릭터 영웅등급",
  IF(AND(OR($B248=7,$B248=8),$L248=OFFSET($L248,-1,0)),OFFSET(P248,-1,0),
    VLOOKUP($L248,$AM:$AZ,MATCH($AY$1,$AM$1:$AZ$1,0),0)+INT($H248*(VLOOKUP($L248,$AM:$AZ,MATCH($AZ$1,$AM$1:$AZ$1,0),0)-VLOOKUP($L248,$AM:$AZ,MATCH($AY$1,$AM$1:$AZ$1,0),0)))),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
    ROUNDDOWN(VLOOKUP($M248,[1]EquipTable!$1:$1048576,MATCH("표준 GO pr Min",[1]EquipTable!$1:$1,0),0)+INT($I248*(VLOOKUP($M248,[1]EquipTable!$1:$1048576,MATCH("표준 GO pr Max",[1]EquipTable!$1:$1,0),0)-VLOOKUP($M248,[1]EquipTable!$1:$1048576,MATCH("표준 GO pr Min",[1]EquipTable!$1:$1,0),0))),-2)),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
IF($L248="안 지정 캐릭터 영웅등급",
  IF(AND(OR($B248=7,$B248=8),$L248=OFFSET($L248,-1,0)),OFFSET(Q248,-1,0),
    VLOOKUP($L248,$AM:$AZ,MATCH($AW$1,$AM$1:$AZ$1,0),0)+INT($I248*(VLOOKUP($L248,$AM:$AZ,MATCH($AX$1,$AM$1:$AZ$1,0),0)-VLOOKUP($L248,$AM:$AZ,MATCH($AW$1,$AM$1:$AZ$1,0),0)))),
IF($L248="지정 캐릭터 PP",
  IF(AND(OR($B248=7,$B248=8),$L248=OFFSET($L248,-1,0)),OFFSET(Q248,-1,0),
    INT($N248*(VLOOKUP($L248,$AM:$AZ,MATCH($AX$1,$AM$1:$AZ$1,0),0)+$I248*(VLOOKUP($L248,$AM:$AZ,MATCH($AY$1,$AM$1:$AZ$1,0),0)-VLOOKUP($L248,$AM:$AZ,MATCH($AX$1,$AM$1:$AZ$1,0),0))))),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50"/>
        <v/>
      </c>
      <c r="AG248" t="str">
        <f t="shared" si="51"/>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2"/>
        <v>{"dy":30,"sl":7}</v>
      </c>
    </row>
    <row r="249" spans="1:37">
      <c r="A249">
        <v>31</v>
      </c>
      <c r="B249">
        <v>7</v>
      </c>
      <c r="C249">
        <f t="shared" si="46"/>
        <v>1</v>
      </c>
      <c r="D249">
        <f t="shared" ca="1" si="53"/>
        <v>0.94576900925107166</v>
      </c>
      <c r="E249">
        <f t="shared" ca="1" si="53"/>
        <v>0.24140926548126085</v>
      </c>
      <c r="F249">
        <f t="shared" ca="1" si="53"/>
        <v>0.50399874999505123</v>
      </c>
      <c r="G249">
        <f t="shared" ca="1" si="57"/>
        <v>0.18667390133748007</v>
      </c>
      <c r="H249">
        <f t="shared" ca="1" si="57"/>
        <v>0.83165521750051397</v>
      </c>
      <c r="I249">
        <f t="shared" ca="1" si="57"/>
        <v>0.50366938446729659</v>
      </c>
      <c r="L249" t="str">
        <f t="shared" ca="1" si="47"/>
        <v>삭제</v>
      </c>
      <c r="M249" t="str">
        <f t="shared" ca="1" si="48"/>
        <v>삭제</v>
      </c>
      <c r="N249" t="str">
        <f t="shared" ca="1" si="49"/>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
IF($L249="안 지정 캐릭터 영웅등급",
  IF(AND(OR($B249=7,$B249=8),$L249=OFFSET($L249,-1,0)),OFFSET(P249,-1,0),
    VLOOKUP($L249,$AM:$AZ,MATCH($AY$1,$AM$1:$AZ$1,0),0)+INT($H249*(VLOOKUP($L249,$AM:$AZ,MATCH($AZ$1,$AM$1:$AZ$1,0),0)-VLOOKUP($L249,$AM:$AZ,MATCH($AY$1,$AM$1:$AZ$1,0),0)))),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
    ROUNDDOWN(VLOOKUP($M249,[1]EquipTable!$1:$1048576,MATCH("표준 GO pr Min",[1]EquipTable!$1:$1,0),0)+INT($I249*(VLOOKUP($M249,[1]EquipTable!$1:$1048576,MATCH("표준 GO pr Max",[1]EquipTable!$1:$1,0),0)-VLOOKUP($M249,[1]EquipTable!$1:$1048576,MATCH("표준 GO pr Min",[1]EquipTable!$1:$1,0),0))),-2)),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
IF($L249="안 지정 캐릭터 영웅등급",
  IF(AND(OR($B249=7,$B249=8),$L249=OFFSET($L249,-1,0)),OFFSET(Q249,-1,0),
    VLOOKUP($L249,$AM:$AZ,MATCH($AW$1,$AM$1:$AZ$1,0),0)+INT($I249*(VLOOKUP($L249,$AM:$AZ,MATCH($AX$1,$AM$1:$AZ$1,0),0)-VLOOKUP($L249,$AM:$AZ,MATCH($AW$1,$AM$1:$AZ$1,0),0)))),
IF($L249="지정 캐릭터 PP",
  IF(AND(OR($B249=7,$B249=8),$L249=OFFSET($L249,-1,0)),OFFSET(Q249,-1,0),
    INT($N249*(VLOOKUP($L249,$AM:$AZ,MATCH($AX$1,$AM$1:$AZ$1,0),0)+$I249*(VLOOKUP($L249,$AM:$AZ,MATCH($AY$1,$AM$1:$AZ$1,0),0)-VLOOKUP($L249,$AM:$AZ,MATCH($AX$1,$AM$1:$AZ$1,0),0))))),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50"/>
        <v/>
      </c>
      <c r="AG249" t="str">
        <f t="shared" si="51"/>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2"/>
        <v>{"dy":31,"sl":7}</v>
      </c>
    </row>
    <row r="250" spans="1:37">
      <c r="A250">
        <v>1</v>
      </c>
      <c r="B250">
        <v>8</v>
      </c>
      <c r="C250">
        <f t="shared" si="46"/>
        <v>2</v>
      </c>
      <c r="D250">
        <f t="shared" ca="1" si="53"/>
        <v>0.82875186562583181</v>
      </c>
      <c r="E250">
        <f t="shared" ca="1" si="53"/>
        <v>0.4184891078182994</v>
      </c>
      <c r="F250">
        <f t="shared" ca="1" si="53"/>
        <v>3.6424955605932396E-2</v>
      </c>
      <c r="G250">
        <f t="shared" ca="1" si="57"/>
        <v>0.17871536359986229</v>
      </c>
      <c r="H250">
        <f t="shared" ca="1" si="57"/>
        <v>0.3080501884155884</v>
      </c>
      <c r="I250">
        <f t="shared" ca="1" si="57"/>
        <v>0.91716579961681111</v>
      </c>
      <c r="L250" t="str">
        <f t="shared" ca="1" si="47"/>
        <v>삭제</v>
      </c>
      <c r="M250" t="str">
        <f t="shared" ca="1" si="48"/>
        <v>삭제</v>
      </c>
      <c r="N250" t="str">
        <f t="shared" ca="1" si="49"/>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
IF($L250="안 지정 캐릭터 영웅등급",
  IF(AND(OR($B250=7,$B250=8),$L250=OFFSET($L250,-1,0)),OFFSET(P250,-1,0),
    VLOOKUP($L250,$AM:$AZ,MATCH($AY$1,$AM$1:$AZ$1,0),0)+INT($H250*(VLOOKUP($L250,$AM:$AZ,MATCH($AZ$1,$AM$1:$AZ$1,0),0)-VLOOKUP($L250,$AM:$AZ,MATCH($AY$1,$AM$1:$AZ$1,0),0)))),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
    ROUNDDOWN(VLOOKUP($M250,[1]EquipTable!$1:$1048576,MATCH("표준 GO pr Min",[1]EquipTable!$1:$1,0),0)+INT($I250*(VLOOKUP($M250,[1]EquipTable!$1:$1048576,MATCH("표준 GO pr Max",[1]EquipTable!$1:$1,0),0)-VLOOKUP($M250,[1]EquipTable!$1:$1048576,MATCH("표준 GO pr Min",[1]EquipTable!$1:$1,0),0))),-2)),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
IF($L250="안 지정 캐릭터 영웅등급",
  IF(AND(OR($B250=7,$B250=8),$L250=OFFSET($L250,-1,0)),OFFSET(Q250,-1,0),
    VLOOKUP($L250,$AM:$AZ,MATCH($AW$1,$AM$1:$AZ$1,0),0)+INT($I250*(VLOOKUP($L250,$AM:$AZ,MATCH($AX$1,$AM$1:$AZ$1,0),0)-VLOOKUP($L250,$AM:$AZ,MATCH($AW$1,$AM$1:$AZ$1,0),0)))),
IF($L250="지정 캐릭터 PP",
  IF(AND(OR($B250=7,$B250=8),$L250=OFFSET($L250,-1,0)),OFFSET(Q250,-1,0),
    INT($N250*(VLOOKUP($L250,$AM:$AZ,MATCH($AX$1,$AM$1:$AZ$1,0),0)+$I250*(VLOOKUP($L250,$AM:$AZ,MATCH($AY$1,$AM$1:$AZ$1,0),0)-VLOOKUP($L250,$AM:$AZ,MATCH($AX$1,$AM$1:$AZ$1,0),0))))),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50"/>
        <v/>
      </c>
      <c r="AG250" t="str">
        <f t="shared" si="51"/>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2"/>
        <v>{"dy":1,"sl":8}</v>
      </c>
    </row>
    <row r="251" spans="1:37">
      <c r="A251">
        <v>2</v>
      </c>
      <c r="B251">
        <v>8</v>
      </c>
      <c r="C251">
        <f t="shared" si="46"/>
        <v>2</v>
      </c>
      <c r="D251">
        <f t="shared" ca="1" si="53"/>
        <v>0.70875280630185655</v>
      </c>
      <c r="E251">
        <f t="shared" ca="1" si="53"/>
        <v>0.80943925640457293</v>
      </c>
      <c r="F251">
        <f t="shared" ca="1" si="53"/>
        <v>0.12902862723401087</v>
      </c>
      <c r="G251">
        <f t="shared" ca="1" si="57"/>
        <v>0.31348651706077224</v>
      </c>
      <c r="H251">
        <f t="shared" ca="1" si="57"/>
        <v>0.80932388975701064</v>
      </c>
      <c r="I251">
        <f t="shared" ca="1" si="57"/>
        <v>0.66422129535467456</v>
      </c>
      <c r="L251" t="str">
        <f t="shared" ca="1" si="47"/>
        <v>삭제</v>
      </c>
      <c r="M251" t="str">
        <f t="shared" ca="1" si="48"/>
        <v>삭제</v>
      </c>
      <c r="N251" t="str">
        <f t="shared" ca="1" si="49"/>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
IF($L251="안 지정 캐릭터 영웅등급",
  IF(AND(OR($B251=7,$B251=8),$L251=OFFSET($L251,-1,0)),OFFSET(P251,-1,0),
    VLOOKUP($L251,$AM:$AZ,MATCH($AY$1,$AM$1:$AZ$1,0),0)+INT($H251*(VLOOKUP($L251,$AM:$AZ,MATCH($AZ$1,$AM$1:$AZ$1,0),0)-VLOOKUP($L251,$AM:$AZ,MATCH($AY$1,$AM$1:$AZ$1,0),0)))),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
    ROUNDDOWN(VLOOKUP($M251,[1]EquipTable!$1:$1048576,MATCH("표준 GO pr Min",[1]EquipTable!$1:$1,0),0)+INT($I251*(VLOOKUP($M251,[1]EquipTable!$1:$1048576,MATCH("표준 GO pr Max",[1]EquipTable!$1:$1,0),0)-VLOOKUP($M251,[1]EquipTable!$1:$1048576,MATCH("표준 GO pr Min",[1]EquipTable!$1:$1,0),0))),-2)),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
IF($L251="안 지정 캐릭터 영웅등급",
  IF(AND(OR($B251=7,$B251=8),$L251=OFFSET($L251,-1,0)),OFFSET(Q251,-1,0),
    VLOOKUP($L251,$AM:$AZ,MATCH($AW$1,$AM$1:$AZ$1,0),0)+INT($I251*(VLOOKUP($L251,$AM:$AZ,MATCH($AX$1,$AM$1:$AZ$1,0),0)-VLOOKUP($L251,$AM:$AZ,MATCH($AW$1,$AM$1:$AZ$1,0),0)))),
IF($L251="지정 캐릭터 PP",
  IF(AND(OR($B251=7,$B251=8),$L251=OFFSET($L251,-1,0)),OFFSET(Q251,-1,0),
    INT($N251*(VLOOKUP($L251,$AM:$AZ,MATCH($AX$1,$AM$1:$AZ$1,0),0)+$I251*(VLOOKUP($L251,$AM:$AZ,MATCH($AY$1,$AM$1:$AZ$1,0),0)-VLOOKUP($L251,$AM:$AZ,MATCH($AX$1,$AM$1:$AZ$1,0),0))))),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50"/>
        <v/>
      </c>
      <c r="AG251" t="str">
        <f t="shared" si="51"/>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2"/>
        <v>{"dy":2,"sl":8}</v>
      </c>
    </row>
    <row r="252" spans="1:37">
      <c r="A252">
        <v>3</v>
      </c>
      <c r="B252">
        <v>8</v>
      </c>
      <c r="C252">
        <f t="shared" si="46"/>
        <v>2</v>
      </c>
      <c r="D252">
        <f t="shared" ca="1" si="53"/>
        <v>0.60720251377957135</v>
      </c>
      <c r="E252">
        <f t="shared" ca="1" si="53"/>
        <v>8.4175093025904535E-2</v>
      </c>
      <c r="F252">
        <f t="shared" ca="1" si="53"/>
        <v>0.92043104981682167</v>
      </c>
      <c r="G252">
        <f t="shared" ca="1" si="57"/>
        <v>0.57433327332360762</v>
      </c>
      <c r="H252">
        <f t="shared" ca="1" si="57"/>
        <v>0.61886778886036531</v>
      </c>
      <c r="I252">
        <f t="shared" ca="1" si="57"/>
        <v>0.42339273104815922</v>
      </c>
      <c r="L252" t="str">
        <f t="shared" ca="1" si="47"/>
        <v>삭제</v>
      </c>
      <c r="M252" t="str">
        <f t="shared" ca="1" si="48"/>
        <v>삭제</v>
      </c>
      <c r="N252" t="str">
        <f t="shared" ca="1" si="49"/>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
IF($L252="안 지정 캐릭터 영웅등급",
  IF(AND(OR($B252=7,$B252=8),$L252=OFFSET($L252,-1,0)),OFFSET(P252,-1,0),
    VLOOKUP($L252,$AM:$AZ,MATCH($AY$1,$AM$1:$AZ$1,0),0)+INT($H252*(VLOOKUP($L252,$AM:$AZ,MATCH($AZ$1,$AM$1:$AZ$1,0),0)-VLOOKUP($L252,$AM:$AZ,MATCH($AY$1,$AM$1:$AZ$1,0),0)))),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
    ROUNDDOWN(VLOOKUP($M252,[1]EquipTable!$1:$1048576,MATCH("표준 GO pr Min",[1]EquipTable!$1:$1,0),0)+INT($I252*(VLOOKUP($M252,[1]EquipTable!$1:$1048576,MATCH("표준 GO pr Max",[1]EquipTable!$1:$1,0),0)-VLOOKUP($M252,[1]EquipTable!$1:$1048576,MATCH("표준 GO pr Min",[1]EquipTable!$1:$1,0),0))),-2)),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
IF($L252="안 지정 캐릭터 영웅등급",
  IF(AND(OR($B252=7,$B252=8),$L252=OFFSET($L252,-1,0)),OFFSET(Q252,-1,0),
    VLOOKUP($L252,$AM:$AZ,MATCH($AW$1,$AM$1:$AZ$1,0),0)+INT($I252*(VLOOKUP($L252,$AM:$AZ,MATCH($AX$1,$AM$1:$AZ$1,0),0)-VLOOKUP($L252,$AM:$AZ,MATCH($AW$1,$AM$1:$AZ$1,0),0)))),
IF($L252="지정 캐릭터 PP",
  IF(AND(OR($B252=7,$B252=8),$L252=OFFSET($L252,-1,0)),OFFSET(Q252,-1,0),
    INT($N252*(VLOOKUP($L252,$AM:$AZ,MATCH($AX$1,$AM$1:$AZ$1,0),0)+$I252*(VLOOKUP($L252,$AM:$AZ,MATCH($AY$1,$AM$1:$AZ$1,0),0)-VLOOKUP($L252,$AM:$AZ,MATCH($AX$1,$AM$1:$AZ$1,0),0))))),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50"/>
        <v/>
      </c>
      <c r="AG252" t="str">
        <f t="shared" si="51"/>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2"/>
        <v>{"dy":3,"sl":8}</v>
      </c>
    </row>
    <row r="253" spans="1:37">
      <c r="A253">
        <v>4</v>
      </c>
      <c r="B253">
        <v>8</v>
      </c>
      <c r="C253">
        <f t="shared" si="46"/>
        <v>2</v>
      </c>
      <c r="D253">
        <f t="shared" ca="1" si="53"/>
        <v>0.87571728705318619</v>
      </c>
      <c r="E253">
        <f t="shared" ca="1" si="53"/>
        <v>0.17638927854113706</v>
      </c>
      <c r="F253">
        <f t="shared" ca="1" si="53"/>
        <v>0.89053080782744765</v>
      </c>
      <c r="G253">
        <f t="shared" ca="1" si="57"/>
        <v>0.3940560166255036</v>
      </c>
      <c r="H253">
        <f t="shared" ca="1" si="57"/>
        <v>0.72251452073112099</v>
      </c>
      <c r="I253">
        <f t="shared" ca="1" si="57"/>
        <v>0.76831240750746521</v>
      </c>
      <c r="L253" t="str">
        <f t="shared" ca="1" si="47"/>
        <v>삭제</v>
      </c>
      <c r="M253" t="str">
        <f t="shared" ca="1" si="48"/>
        <v>삭제</v>
      </c>
      <c r="N253" t="str">
        <f t="shared" ca="1" si="49"/>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
IF($L253="안 지정 캐릭터 영웅등급",
  IF(AND(OR($B253=7,$B253=8),$L253=OFFSET($L253,-1,0)),OFFSET(P253,-1,0),
    VLOOKUP($L253,$AM:$AZ,MATCH($AY$1,$AM$1:$AZ$1,0),0)+INT($H253*(VLOOKUP($L253,$AM:$AZ,MATCH($AZ$1,$AM$1:$AZ$1,0),0)-VLOOKUP($L253,$AM:$AZ,MATCH($AY$1,$AM$1:$AZ$1,0),0)))),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
    ROUNDDOWN(VLOOKUP($M253,[1]EquipTable!$1:$1048576,MATCH("표준 GO pr Min",[1]EquipTable!$1:$1,0),0)+INT($I253*(VLOOKUP($M253,[1]EquipTable!$1:$1048576,MATCH("표준 GO pr Max",[1]EquipTable!$1:$1,0),0)-VLOOKUP($M253,[1]EquipTable!$1:$1048576,MATCH("표준 GO pr Min",[1]EquipTable!$1:$1,0),0))),-2)),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
IF($L253="안 지정 캐릭터 영웅등급",
  IF(AND(OR($B253=7,$B253=8),$L253=OFFSET($L253,-1,0)),OFFSET(Q253,-1,0),
    VLOOKUP($L253,$AM:$AZ,MATCH($AW$1,$AM$1:$AZ$1,0),0)+INT($I253*(VLOOKUP($L253,$AM:$AZ,MATCH($AX$1,$AM$1:$AZ$1,0),0)-VLOOKUP($L253,$AM:$AZ,MATCH($AW$1,$AM$1:$AZ$1,0),0)))),
IF($L253="지정 캐릭터 PP",
  IF(AND(OR($B253=7,$B253=8),$L253=OFFSET($L253,-1,0)),OFFSET(Q253,-1,0),
    INT($N253*(VLOOKUP($L253,$AM:$AZ,MATCH($AX$1,$AM$1:$AZ$1,0),0)+$I253*(VLOOKUP($L253,$AM:$AZ,MATCH($AY$1,$AM$1:$AZ$1,0),0)-VLOOKUP($L253,$AM:$AZ,MATCH($AX$1,$AM$1:$AZ$1,0),0))))),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50"/>
        <v/>
      </c>
      <c r="AG253" t="str">
        <f t="shared" si="51"/>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2"/>
        <v>{"dy":4,"sl":8}</v>
      </c>
    </row>
    <row r="254" spans="1:37">
      <c r="A254">
        <v>5</v>
      </c>
      <c r="B254">
        <v>8</v>
      </c>
      <c r="C254">
        <f t="shared" si="46"/>
        <v>2</v>
      </c>
      <c r="D254">
        <f t="shared" ca="1" si="53"/>
        <v>0.29428296963874456</v>
      </c>
      <c r="E254">
        <f t="shared" ca="1" si="53"/>
        <v>0.44940787651351211</v>
      </c>
      <c r="F254">
        <f t="shared" ca="1" si="53"/>
        <v>2.1947316949996076E-2</v>
      </c>
      <c r="G254">
        <f t="shared" ca="1" si="57"/>
        <v>1.4170630635645609E-2</v>
      </c>
      <c r="H254">
        <f t="shared" ca="1" si="57"/>
        <v>0.36808381078931718</v>
      </c>
      <c r="I254">
        <f t="shared" ca="1" si="57"/>
        <v>0.873915932033557</v>
      </c>
      <c r="L254" t="str">
        <f t="shared" ca="1" si="47"/>
        <v>삭제</v>
      </c>
      <c r="M254" t="str">
        <f t="shared" ca="1" si="48"/>
        <v>삭제</v>
      </c>
      <c r="N254" t="str">
        <f t="shared" ca="1" si="49"/>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
IF($L254="안 지정 캐릭터 영웅등급",
  IF(AND(OR($B254=7,$B254=8),$L254=OFFSET($L254,-1,0)),OFFSET(P254,-1,0),
    VLOOKUP($L254,$AM:$AZ,MATCH($AY$1,$AM$1:$AZ$1,0),0)+INT($H254*(VLOOKUP($L254,$AM:$AZ,MATCH($AZ$1,$AM$1:$AZ$1,0),0)-VLOOKUP($L254,$AM:$AZ,MATCH($AY$1,$AM$1:$AZ$1,0),0)))),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
    ROUNDDOWN(VLOOKUP($M254,[1]EquipTable!$1:$1048576,MATCH("표준 GO pr Min",[1]EquipTable!$1:$1,0),0)+INT($I254*(VLOOKUP($M254,[1]EquipTable!$1:$1048576,MATCH("표준 GO pr Max",[1]EquipTable!$1:$1,0),0)-VLOOKUP($M254,[1]EquipTable!$1:$1048576,MATCH("표준 GO pr Min",[1]EquipTable!$1:$1,0),0))),-2)),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
IF($L254="안 지정 캐릭터 영웅등급",
  IF(AND(OR($B254=7,$B254=8),$L254=OFFSET($L254,-1,0)),OFFSET(Q254,-1,0),
    VLOOKUP($L254,$AM:$AZ,MATCH($AW$1,$AM$1:$AZ$1,0),0)+INT($I254*(VLOOKUP($L254,$AM:$AZ,MATCH($AX$1,$AM$1:$AZ$1,0),0)-VLOOKUP($L254,$AM:$AZ,MATCH($AW$1,$AM$1:$AZ$1,0),0)))),
IF($L254="지정 캐릭터 PP",
  IF(AND(OR($B254=7,$B254=8),$L254=OFFSET($L254,-1,0)),OFFSET(Q254,-1,0),
    INT($N254*(VLOOKUP($L254,$AM:$AZ,MATCH($AX$1,$AM$1:$AZ$1,0),0)+$I254*(VLOOKUP($L254,$AM:$AZ,MATCH($AY$1,$AM$1:$AZ$1,0),0)-VLOOKUP($L254,$AM:$AZ,MATCH($AX$1,$AM$1:$AZ$1,0),0))))),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50"/>
        <v/>
      </c>
      <c r="AG254" t="str">
        <f t="shared" si="51"/>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2"/>
        <v>{"dy":5,"sl":8}</v>
      </c>
    </row>
    <row r="255" spans="1:37">
      <c r="A255">
        <v>6</v>
      </c>
      <c r="B255">
        <v>8</v>
      </c>
      <c r="C255">
        <f t="shared" si="46"/>
        <v>2</v>
      </c>
      <c r="D255">
        <f t="shared" ca="1" si="53"/>
        <v>5.5996966536411952E-2</v>
      </c>
      <c r="E255">
        <f t="shared" ca="1" si="53"/>
        <v>0.71133143202599325</v>
      </c>
      <c r="F255">
        <f t="shared" ca="1" si="53"/>
        <v>0.68621350616343102</v>
      </c>
      <c r="G255">
        <f t="shared" ca="1" si="57"/>
        <v>0.63794195880972249</v>
      </c>
      <c r="H255">
        <f t="shared" ca="1" si="57"/>
        <v>0.14030532290922126</v>
      </c>
      <c r="I255">
        <f t="shared" ca="1" si="57"/>
        <v>0.99119217198202259</v>
      </c>
      <c r="L255" t="str">
        <f t="shared" ca="1" si="47"/>
        <v>삭제</v>
      </c>
      <c r="M255" t="str">
        <f t="shared" ca="1" si="48"/>
        <v>삭제</v>
      </c>
      <c r="N255" t="str">
        <f t="shared" ca="1" si="49"/>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
IF($L255="안 지정 캐릭터 영웅등급",
  IF(AND(OR($B255=7,$B255=8),$L255=OFFSET($L255,-1,0)),OFFSET(P255,-1,0),
    VLOOKUP($L255,$AM:$AZ,MATCH($AY$1,$AM$1:$AZ$1,0),0)+INT($H255*(VLOOKUP($L255,$AM:$AZ,MATCH($AZ$1,$AM$1:$AZ$1,0),0)-VLOOKUP($L255,$AM:$AZ,MATCH($AY$1,$AM$1:$AZ$1,0),0)))),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
    ROUNDDOWN(VLOOKUP($M255,[1]EquipTable!$1:$1048576,MATCH("표준 GO pr Min",[1]EquipTable!$1:$1,0),0)+INT($I255*(VLOOKUP($M255,[1]EquipTable!$1:$1048576,MATCH("표준 GO pr Max",[1]EquipTable!$1:$1,0),0)-VLOOKUP($M255,[1]EquipTable!$1:$1048576,MATCH("표준 GO pr Min",[1]EquipTable!$1:$1,0),0))),-2)),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
IF($L255="안 지정 캐릭터 영웅등급",
  IF(AND(OR($B255=7,$B255=8),$L255=OFFSET($L255,-1,0)),OFFSET(Q255,-1,0),
    VLOOKUP($L255,$AM:$AZ,MATCH($AW$1,$AM$1:$AZ$1,0),0)+INT($I255*(VLOOKUP($L255,$AM:$AZ,MATCH($AX$1,$AM$1:$AZ$1,0),0)-VLOOKUP($L255,$AM:$AZ,MATCH($AW$1,$AM$1:$AZ$1,0),0)))),
IF($L255="지정 캐릭터 PP",
  IF(AND(OR($B255=7,$B255=8),$L255=OFFSET($L255,-1,0)),OFFSET(Q255,-1,0),
    INT($N255*(VLOOKUP($L255,$AM:$AZ,MATCH($AX$1,$AM$1:$AZ$1,0),0)+$I255*(VLOOKUP($L255,$AM:$AZ,MATCH($AY$1,$AM$1:$AZ$1,0),0)-VLOOKUP($L255,$AM:$AZ,MATCH($AX$1,$AM$1:$AZ$1,0),0))))),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50"/>
        <v/>
      </c>
      <c r="AG255" t="str">
        <f t="shared" si="51"/>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2"/>
        <v>{"dy":6,"sl":8}</v>
      </c>
    </row>
    <row r="256" spans="1:37">
      <c r="A256">
        <v>7</v>
      </c>
      <c r="B256">
        <v>8</v>
      </c>
      <c r="C256">
        <f t="shared" si="46"/>
        <v>2</v>
      </c>
      <c r="D256">
        <f t="shared" ca="1" si="53"/>
        <v>1.443286414851952E-2</v>
      </c>
      <c r="E256">
        <f t="shared" ca="1" si="53"/>
        <v>0.14906531383501298</v>
      </c>
      <c r="F256">
        <f t="shared" ca="1" si="53"/>
        <v>0.46626530806407451</v>
      </c>
      <c r="G256">
        <f t="shared" ca="1" si="57"/>
        <v>0.46407835329130809</v>
      </c>
      <c r="H256">
        <f t="shared" ca="1" si="57"/>
        <v>0.2061912716798735</v>
      </c>
      <c r="I256">
        <f t="shared" ca="1" si="57"/>
        <v>0.31810839482212594</v>
      </c>
      <c r="J256" t="s">
        <v>98</v>
      </c>
      <c r="K256" t="s">
        <v>235</v>
      </c>
      <c r="L256" t="str">
        <f t="shared" si="47"/>
        <v>지정 캐릭터 LBP1</v>
      </c>
      <c r="M256" t="str">
        <f t="shared" ca="1" si="48"/>
        <v>Actor1002</v>
      </c>
      <c r="N256">
        <f t="shared" ca="1" si="49"/>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
IF($L256="안 지정 캐릭터 영웅등급",
  IF(AND(OR($B256=7,$B256=8),$L256=OFFSET($L256,-1,0)),OFFSET(P256,-1,0),
    VLOOKUP($L256,$AM:$AZ,MATCH($AY$1,$AM$1:$AZ$1,0),0)+INT($H256*(VLOOKUP($L256,$AM:$AZ,MATCH($AZ$1,$AM$1:$AZ$1,0),0)-VLOOKUP($L256,$AM:$AZ,MATCH($AY$1,$AM$1:$AZ$1,0),0)))),
IF($L256="지정 캐릭터 PP",
  IF(AND(OR($B256=7,$B256=8),$L256=OFFSET($L256,-1,0)),OFFSET(P256,-1,0),
    INT($N256*VLOOKUP($L256,$AM:$AZ,MATCH($AW$1,$AM$1:$AZ$1,0),0))),
"그외없음")))))))</f>
        <v>156</v>
      </c>
      <c r="Q256">
        <f ca="1">IF($L256="삭제","삭제",
IF($L256="지정 장비",
  IF($O256="DI",
    VLOOKUP($M256,[1]EquipTable!$1:$1048576,MATCH("표준 DI pr Min",[1]EquipTable!$1:$1,0),0)+INT($I256*(VLOOKUP($M256,[1]EquipTable!$1:$1048576,MATCH("표준 DI pr Max",[1]EquipTable!$1:$1,0),0)-VLOOKUP($M256,[1]EquipTable!$1:$1048576,MATCH("표준 DI pr Min",[1]EquipTable!$1:$1,0),0))),
    ROUNDDOWN(VLOOKUP($M256,[1]EquipTable!$1:$1048576,MATCH("표준 GO pr Min",[1]EquipTable!$1:$1,0),0)+INT($I256*(VLOOKUP($M256,[1]EquipTable!$1:$1048576,MATCH("표준 GO pr Max",[1]EquipTable!$1:$1,0),0)-VLOOKUP($M256,[1]EquipTable!$1:$1048576,MATCH("표준 GO pr Min",[1]EquipTable!$1:$1,0),0))),-2)),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
IF($L256="안 지정 캐릭터 영웅등급",
  IF(AND(OR($B256=7,$B256=8),$L256=OFFSET($L256,-1,0)),OFFSET(Q256,-1,0),
    VLOOKUP($L256,$AM:$AZ,MATCH($AW$1,$AM$1:$AZ$1,0),0)+INT($I256*(VLOOKUP($L256,$AM:$AZ,MATCH($AX$1,$AM$1:$AZ$1,0),0)-VLOOKUP($L256,$AM:$AZ,MATCH($AW$1,$AM$1:$AZ$1,0),0)))),
IF($L256="지정 캐릭터 PP",
  IF(AND(OR($B256=7,$B256=8),$L256=OFFSET($L256,-1,0)),OFFSET(Q256,-1,0),
    INT($N256*(VLOOKUP($L256,$AM:$AZ,MATCH($AX$1,$AM$1:$AZ$1,0),0)+$I256*(VLOOKUP($L256,$AM:$AZ,MATCH($AY$1,$AM$1:$AZ$1,0),0)-VLOOKUP($L256,$AM:$AZ,MATCH($AX$1,$AM$1:$AZ$1,0),0))))),
IF(OR($L256="안 지정 캐릭터 PP 일반등급",$L256="안 지정 캐릭터 PP 영웅등급"),
  IF(AND(OR($B256=7,$B256=8),$L256=OFFSET($L256,-1,0)),OFFSET(Q256,-1,0),
    $N256*VLOOKUP($L256,$AM:$AZ,MATCH($AW$1,$AM$1:$AZ$1,0),0)),
"그외없음")))))))</f>
        <v>103</v>
      </c>
      <c r="R256" t="str">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
      </c>
      <c r="S256">
        <f t="shared" ca="1" si="55"/>
        <v>0</v>
      </c>
      <c r="T256" t="s">
        <v>98</v>
      </c>
      <c r="U256" t="s">
        <v>236</v>
      </c>
      <c r="V256">
        <v>1</v>
      </c>
      <c r="W256" t="s">
        <v>149</v>
      </c>
      <c r="X256">
        <v>200</v>
      </c>
      <c r="Y256">
        <v>115</v>
      </c>
      <c r="Z256" t="str">
        <f t="shared" ca="1" si="50"/>
        <v>fl1</v>
      </c>
      <c r="AA256" t="s">
        <v>98</v>
      </c>
      <c r="AB256" t="s">
        <v>236</v>
      </c>
      <c r="AC256">
        <v>1</v>
      </c>
      <c r="AD256" t="s">
        <v>149</v>
      </c>
      <c r="AE256">
        <v>200</v>
      </c>
      <c r="AF256">
        <v>115</v>
      </c>
      <c r="AG256" t="str">
        <f t="shared" si="51"/>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킵시리즈</v>
      </c>
      <c r="AI256">
        <v>1</v>
      </c>
      <c r="AJ256"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2"/>
        <v>{"dy":7,"sl":8,"tp":"fl1","vl":"Actor1002","cn":1,"pt":"DI","pp":200,"pr":115}</v>
      </c>
    </row>
    <row r="257" spans="1:37">
      <c r="A257">
        <v>8</v>
      </c>
      <c r="B257">
        <v>8</v>
      </c>
      <c r="C257">
        <f t="shared" si="46"/>
        <v>2</v>
      </c>
      <c r="D257">
        <f t="shared" ca="1" si="53"/>
        <v>0.2206974321414974</v>
      </c>
      <c r="E257">
        <f t="shared" ca="1" si="53"/>
        <v>0.18936549673626302</v>
      </c>
      <c r="F257">
        <f t="shared" ca="1" si="53"/>
        <v>3.3466000050581535E-2</v>
      </c>
      <c r="G257">
        <f t="shared" ca="1" si="57"/>
        <v>0.30250676638292073</v>
      </c>
      <c r="H257">
        <f t="shared" ca="1" si="57"/>
        <v>0.29778973907790296</v>
      </c>
      <c r="I257">
        <f t="shared" ca="1" si="57"/>
        <v>0.75824919942764135</v>
      </c>
      <c r="J257" t="s">
        <v>98</v>
      </c>
      <c r="L257" t="str">
        <f t="shared" si="47"/>
        <v>지정 캐릭터 LBP1</v>
      </c>
      <c r="M257" t="str">
        <f t="shared" ca="1" si="48"/>
        <v>Actor1002</v>
      </c>
      <c r="N257">
        <f t="shared" ca="1" si="49"/>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
IF($L257="안 지정 캐릭터 영웅등급",
  IF(AND(OR($B257=7,$B257=8),$L257=OFFSET($L257,-1,0)),OFFSET(P257,-1,0),
    VLOOKUP($L257,$AM:$AZ,MATCH($AY$1,$AM$1:$AZ$1,0),0)+INT($H257*(VLOOKUP($L257,$AM:$AZ,MATCH($AZ$1,$AM$1:$AZ$1,0),0)-VLOOKUP($L257,$AM:$AZ,MATCH($AY$1,$AM$1:$AZ$1,0),0)))),
IF($L257="지정 캐릭터 PP",
  IF(AND(OR($B257=7,$B257=8),$L257=OFFSET($L257,-1,0)),OFFSET(P257,-1,0),
    INT($N257*VLOOKUP($L257,$AM:$AZ,MATCH($AW$1,$AM$1:$AZ$1,0),0))),
"그외없음")))))))</f>
        <v>156</v>
      </c>
      <c r="Q257">
        <f ca="1">IF($L257="삭제","삭제",
IF($L257="지정 장비",
  IF($O257="DI",
    VLOOKUP($M257,[1]EquipTable!$1:$1048576,MATCH("표준 DI pr Min",[1]EquipTable!$1:$1,0),0)+INT($I257*(VLOOKUP($M257,[1]EquipTable!$1:$1048576,MATCH("표준 DI pr Max",[1]EquipTable!$1:$1,0),0)-VLOOKUP($M257,[1]EquipTable!$1:$1048576,MATCH("표준 DI pr Min",[1]EquipTable!$1:$1,0),0))),
    ROUNDDOWN(VLOOKUP($M257,[1]EquipTable!$1:$1048576,MATCH("표준 GO pr Min",[1]EquipTable!$1:$1,0),0)+INT($I257*(VLOOKUP($M257,[1]EquipTable!$1:$1048576,MATCH("표준 GO pr Max",[1]EquipTable!$1:$1,0),0)-VLOOKUP($M257,[1]EquipTable!$1:$1048576,MATCH("표준 GO pr Min",[1]EquipTable!$1:$1,0),0))),-2)),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
IF($L257="안 지정 캐릭터 영웅등급",
  IF(AND(OR($B257=7,$B257=8),$L257=OFFSET($L257,-1,0)),OFFSET(Q257,-1,0),
    VLOOKUP($L257,$AM:$AZ,MATCH($AW$1,$AM$1:$AZ$1,0),0)+INT($I257*(VLOOKUP($L257,$AM:$AZ,MATCH($AX$1,$AM$1:$AZ$1,0),0)-VLOOKUP($L257,$AM:$AZ,MATCH($AW$1,$AM$1:$AZ$1,0),0)))),
IF($L257="지정 캐릭터 PP",
  IF(AND(OR($B257=7,$B257=8),$L257=OFFSET($L257,-1,0)),OFFSET(Q257,-1,0),
    INT($N257*(VLOOKUP($L257,$AM:$AZ,MATCH($AX$1,$AM$1:$AZ$1,0),0)+$I257*(VLOOKUP($L257,$AM:$AZ,MATCH($AY$1,$AM$1:$AZ$1,0),0)-VLOOKUP($L257,$AM:$AZ,MATCH($AX$1,$AM$1:$AZ$1,0),0))))),
IF(OR($L257="안 지정 캐릭터 PP 일반등급",$L257="안 지정 캐릭터 PP 영웅등급"),
  IF(AND(OR($B257=7,$B257=8),$L257=OFFSET($L257,-1,0)),OFFSET(Q257,-1,0),
    $N257*VLOOKUP($L257,$AM:$AZ,MATCH($AW$1,$AM$1:$AZ$1,0),0)),
"그외없음")))))))</f>
        <v>103</v>
      </c>
      <c r="R257" t="str">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
      </c>
      <c r="S257">
        <f t="shared" ca="1" si="55"/>
        <v>0</v>
      </c>
      <c r="T257" t="s">
        <v>98</v>
      </c>
      <c r="U257" t="s">
        <v>236</v>
      </c>
      <c r="V257">
        <v>1</v>
      </c>
      <c r="W257" t="s">
        <v>149</v>
      </c>
      <c r="X257">
        <v>200</v>
      </c>
      <c r="Y257">
        <v>115</v>
      </c>
      <c r="Z257" t="str">
        <f t="shared" ca="1" si="50"/>
        <v>fl1</v>
      </c>
      <c r="AA257" t="s">
        <v>98</v>
      </c>
      <c r="AB257" t="s">
        <v>236</v>
      </c>
      <c r="AC257">
        <v>1</v>
      </c>
      <c r="AD257" t="s">
        <v>149</v>
      </c>
      <c r="AE257">
        <v>200</v>
      </c>
      <c r="AF257">
        <v>115</v>
      </c>
      <c r="AG257" t="str">
        <f t="shared" si="51"/>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킵시리즈</v>
      </c>
      <c r="AI257">
        <v>1</v>
      </c>
      <c r="AJ257"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2"/>
        <v>{"dy":8,"sl":8,"tp":"fl1","vl":"Actor1002","cn":1,"pt":"DI","pp":200,"pr":115}</v>
      </c>
    </row>
    <row r="258" spans="1:37">
      <c r="A258">
        <v>9</v>
      </c>
      <c r="B258">
        <v>8</v>
      </c>
      <c r="C258">
        <f t="shared" ref="C258:C280" si="58">IF(B258&lt;=6,0,
IF(B258=7,1,2))</f>
        <v>2</v>
      </c>
      <c r="D258">
        <f t="shared" ca="1" si="53"/>
        <v>0.74126105321054059</v>
      </c>
      <c r="E258">
        <f t="shared" ca="1" si="53"/>
        <v>5.7901524708089736E-2</v>
      </c>
      <c r="F258">
        <f t="shared" ref="F258:F280" ca="1" si="59">RAND()</f>
        <v>0.64297236639210131</v>
      </c>
      <c r="G258">
        <f t="shared" ca="1" si="57"/>
        <v>0.88759337303981767</v>
      </c>
      <c r="H258">
        <f t="shared" ca="1" si="57"/>
        <v>0.35820701443931691</v>
      </c>
      <c r="I258">
        <f t="shared" ca="1" si="57"/>
        <v>0.14834046311970228</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ref="N258:N280" ca="1" si="62">IF($L258="삭제","삭제",
IF(OR($L258="지정 장비",$L258="캐릭터 상자 일반등급",$L258="캐릭터 상자 영웅등급",$L258="지정 캐릭터",$L258="지정 캐릭터 LBP1",$L258="지정 캐릭터 LBP2",$L258="지정 캐릭터 LBP3",$L258="안 지정 캐릭터 영웅등급"),1,
IF($L258="지정 캐릭터 PP",
  IF(AND(OR($B258=7,$B258=8),$L258=OFFSET($L258,-1,0)),OFFSET(N258,-1,0),
    VLOOKUP($L258,$AM:$AY,MATCH($AU$1,$AM$1:$AY$1,0),0)+INT($E258*(VLOOKUP($L258,$AM:$AY,MATCH($AV$1,$AM$1:$AY$1,0),0)-VLOOKUP($L258,$AM:$AY,MATCH($AU$1,$AM$1:$AY$1,0),0)))),
IF(OR($L258="안 지정 캐릭터 PP 일반등급",$L258="안 지정 캐릭터 PP 영웅등급"),
  IF(AND(OR($B258=7,$B258=8),$L258=OFFSET($L258,-1,0)),OFFSET(N258,-1,0),
    VLOOKUP($L258,$AM:$AY,MATCH($AU$1,$AM$1:$AY$1,0),0)+INT($E258*(VLOOKUP($L258,$AM:$AY,MATCH($AV$1,$AM$1:$AY$1,0),0)-VLOOKUP($L258,$AM:$AY,MATCH($AU$1,$AM$1:$AY$1,0),0)))),
"그외없음"))))</f>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
IF($L258="안 지정 캐릭터 영웅등급",
  IF(AND(OR($B258=7,$B258=8),$L258=OFFSET($L258,-1,0)),OFFSET(P258,-1,0),
    VLOOKUP($L258,$AM:$AZ,MATCH($AY$1,$AM$1:$AZ$1,0),0)+INT($H258*(VLOOKUP($L258,$AM:$AZ,MATCH($AZ$1,$AM$1:$AZ$1,0),0)-VLOOKUP($L258,$AM:$AZ,MATCH($AY$1,$AM$1:$AZ$1,0),0)))),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
    ROUNDDOWN(VLOOKUP($M258,[1]EquipTable!$1:$1048576,MATCH("표준 GO pr Min",[1]EquipTable!$1:$1,0),0)+INT($I258*(VLOOKUP($M258,[1]EquipTable!$1:$1048576,MATCH("표준 GO pr Max",[1]EquipTable!$1:$1,0),0)-VLOOKUP($M258,[1]EquipTable!$1:$1048576,MATCH("표준 GO pr Min",[1]EquipTable!$1:$1,0),0))),-2)),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
IF($L258="안 지정 캐릭터 영웅등급",
  IF(AND(OR($B258=7,$B258=8),$L258=OFFSET($L258,-1,0)),OFFSET(Q258,-1,0),
    VLOOKUP($L258,$AM:$AZ,MATCH($AW$1,$AM$1:$AZ$1,0),0)+INT($I258*(VLOOKUP($L258,$AM:$AZ,MATCH($AX$1,$AM$1:$AZ$1,0),0)-VLOOKUP($L258,$AM:$AZ,MATCH($AW$1,$AM$1:$AZ$1,0),0)))),
IF($L258="지정 캐릭터 PP",
  IF(AND(OR($B258=7,$B258=8),$L258=OFFSET($L258,-1,0)),OFFSET(Q258,-1,0),
    INT($N258*(VLOOKUP($L258,$AM:$AZ,MATCH($AX$1,$AM$1:$AZ$1,0),0)+$I258*(VLOOKUP($L258,$AM:$AZ,MATCH($AY$1,$AM$1:$AZ$1,0),0)-VLOOKUP($L258,$AM:$AZ,MATCH($AX$1,$AM$1:$AZ$1,0),0))))),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3">IF(ISBLANK(AA258),"",
VLOOKUP(AA258,OFFSET(INDIRECT("$A:$B"),0,MATCH(AA$1&amp;"_Verify",INDIRECT("$1:$1"),0)-1),2,0)
)</f>
        <v/>
      </c>
      <c r="AG258" t="str">
        <f t="shared" ref="AG258:AG280" si="64">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5">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6">RAND()</f>
        <v>0.50075172569633775</v>
      </c>
      <c r="E259">
        <f t="shared" ca="1" si="66"/>
        <v>0.10192932021946366</v>
      </c>
      <c r="F259">
        <f t="shared" ca="1" si="59"/>
        <v>0.72260888349573416</v>
      </c>
      <c r="G259">
        <f t="shared" ca="1" si="57"/>
        <v>0.14146725894645229</v>
      </c>
      <c r="H259">
        <f t="shared" ca="1" si="57"/>
        <v>0.36047006516283242</v>
      </c>
      <c r="I259">
        <f t="shared" ca="1" si="57"/>
        <v>0.59037510577644614</v>
      </c>
      <c r="L259" t="str">
        <f t="shared" ca="1" si="60"/>
        <v>삭제</v>
      </c>
      <c r="M259" t="str">
        <f t="shared" ca="1" si="61"/>
        <v>삭제</v>
      </c>
      <c r="N259" t="str">
        <f t="shared" ca="1" si="62"/>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
IF($L259="안 지정 캐릭터 영웅등급",
  IF(AND(OR($B259=7,$B259=8),$L259=OFFSET($L259,-1,0)),OFFSET(P259,-1,0),
    VLOOKUP($L259,$AM:$AZ,MATCH($AY$1,$AM$1:$AZ$1,0),0)+INT($H259*(VLOOKUP($L259,$AM:$AZ,MATCH($AZ$1,$AM$1:$AZ$1,0),0)-VLOOKUP($L259,$AM:$AZ,MATCH($AY$1,$AM$1:$AZ$1,0),0)))),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
    ROUNDDOWN(VLOOKUP($M259,[1]EquipTable!$1:$1048576,MATCH("표준 GO pr Min",[1]EquipTable!$1:$1,0),0)+INT($I259*(VLOOKUP($M259,[1]EquipTable!$1:$1048576,MATCH("표준 GO pr Max",[1]EquipTable!$1:$1,0),0)-VLOOKUP($M259,[1]EquipTable!$1:$1048576,MATCH("표준 GO pr Min",[1]EquipTable!$1:$1,0),0))),-2)),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
IF($L259="안 지정 캐릭터 영웅등급",
  IF(AND(OR($B259=7,$B259=8),$L259=OFFSET($L259,-1,0)),OFFSET(Q259,-1,0),
    VLOOKUP($L259,$AM:$AZ,MATCH($AW$1,$AM$1:$AZ$1,0),0)+INT($I259*(VLOOKUP($L259,$AM:$AZ,MATCH($AX$1,$AM$1:$AZ$1,0),0)-VLOOKUP($L259,$AM:$AZ,MATCH($AW$1,$AM$1:$AZ$1,0),0)))),
IF($L259="지정 캐릭터 PP",
  IF(AND(OR($B259=7,$B259=8),$L259=OFFSET($L259,-1,0)),OFFSET(Q259,-1,0),
    INT($N259*(VLOOKUP($L259,$AM:$AZ,MATCH($AX$1,$AM$1:$AZ$1,0),0)+$I259*(VLOOKUP($L259,$AM:$AZ,MATCH($AY$1,$AM$1:$AZ$1,0),0)-VLOOKUP($L259,$AM:$AZ,MATCH($AX$1,$AM$1:$AZ$1,0),0))))),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3"/>
        <v/>
      </c>
      <c r="AG259" t="str">
        <f t="shared" si="64"/>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5"/>
        <v>{"dy":10,"sl":8}</v>
      </c>
    </row>
    <row r="260" spans="1:37">
      <c r="A260">
        <v>11</v>
      </c>
      <c r="B260">
        <v>8</v>
      </c>
      <c r="C260">
        <f t="shared" si="58"/>
        <v>2</v>
      </c>
      <c r="D260">
        <f t="shared" ca="1" si="66"/>
        <v>0.57113942010861984</v>
      </c>
      <c r="E260">
        <f t="shared" ca="1" si="66"/>
        <v>0.29386704871204516</v>
      </c>
      <c r="F260">
        <f t="shared" ca="1" si="59"/>
        <v>0.17984214072665827</v>
      </c>
      <c r="G260">
        <f t="shared" ca="1" si="57"/>
        <v>0.22363705366477282</v>
      </c>
      <c r="H260">
        <f t="shared" ca="1" si="57"/>
        <v>0.20398994539738902</v>
      </c>
      <c r="I260">
        <f t="shared" ca="1" si="57"/>
        <v>0.20959843963357916</v>
      </c>
      <c r="L260" t="str">
        <f t="shared" ca="1" si="60"/>
        <v>삭제</v>
      </c>
      <c r="M260" t="str">
        <f t="shared" ca="1" si="61"/>
        <v>삭제</v>
      </c>
      <c r="N260" t="str">
        <f t="shared" ca="1" si="62"/>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
IF($L260="안 지정 캐릭터 영웅등급",
  IF(AND(OR($B260=7,$B260=8),$L260=OFFSET($L260,-1,0)),OFFSET(P260,-1,0),
    VLOOKUP($L260,$AM:$AZ,MATCH($AY$1,$AM$1:$AZ$1,0),0)+INT($H260*(VLOOKUP($L260,$AM:$AZ,MATCH($AZ$1,$AM$1:$AZ$1,0),0)-VLOOKUP($L260,$AM:$AZ,MATCH($AY$1,$AM$1:$AZ$1,0),0)))),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
    ROUNDDOWN(VLOOKUP($M260,[1]EquipTable!$1:$1048576,MATCH("표준 GO pr Min",[1]EquipTable!$1:$1,0),0)+INT($I260*(VLOOKUP($M260,[1]EquipTable!$1:$1048576,MATCH("표준 GO pr Max",[1]EquipTable!$1:$1,0),0)-VLOOKUP($M260,[1]EquipTable!$1:$1048576,MATCH("표준 GO pr Min",[1]EquipTable!$1:$1,0),0))),-2)),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
IF($L260="안 지정 캐릭터 영웅등급",
  IF(AND(OR($B260=7,$B260=8),$L260=OFFSET($L260,-1,0)),OFFSET(Q260,-1,0),
    VLOOKUP($L260,$AM:$AZ,MATCH($AW$1,$AM$1:$AZ$1,0),0)+INT($I260*(VLOOKUP($L260,$AM:$AZ,MATCH($AX$1,$AM$1:$AZ$1,0),0)-VLOOKUP($L260,$AM:$AZ,MATCH($AW$1,$AM$1:$AZ$1,0),0)))),
IF($L260="지정 캐릭터 PP",
  IF(AND(OR($B260=7,$B260=8),$L260=OFFSET($L260,-1,0)),OFFSET(Q260,-1,0),
    INT($N260*(VLOOKUP($L260,$AM:$AZ,MATCH($AX$1,$AM$1:$AZ$1,0),0)+$I260*(VLOOKUP($L260,$AM:$AZ,MATCH($AY$1,$AM$1:$AZ$1,0),0)-VLOOKUP($L260,$AM:$AZ,MATCH($AX$1,$AM$1:$AZ$1,0),0))))),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3"/>
        <v/>
      </c>
      <c r="AG260" t="str">
        <f t="shared" si="64"/>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5"/>
        <v>{"dy":11,"sl":8}</v>
      </c>
    </row>
    <row r="261" spans="1:37">
      <c r="A261">
        <v>12</v>
      </c>
      <c r="B261">
        <v>8</v>
      </c>
      <c r="C261">
        <f t="shared" si="58"/>
        <v>2</v>
      </c>
      <c r="D261">
        <f t="shared" ca="1" si="66"/>
        <v>0.48730539495823144</v>
      </c>
      <c r="E261">
        <f t="shared" ca="1" si="66"/>
        <v>5.7760955444239759E-2</v>
      </c>
      <c r="F261">
        <f t="shared" ca="1" si="59"/>
        <v>0.23316231330985793</v>
      </c>
      <c r="G261">
        <f t="shared" ca="1" si="57"/>
        <v>0.69888171361375551</v>
      </c>
      <c r="H261">
        <f t="shared" ca="1" si="57"/>
        <v>0.98736746430986744</v>
      </c>
      <c r="I261">
        <f t="shared" ca="1" si="57"/>
        <v>0.71610015499303059</v>
      </c>
      <c r="L261" t="str">
        <f t="shared" ca="1" si="60"/>
        <v>삭제</v>
      </c>
      <c r="M261" t="str">
        <f t="shared" ca="1" si="61"/>
        <v>삭제</v>
      </c>
      <c r="N261" t="str">
        <f t="shared" ca="1" si="62"/>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
IF($L261="안 지정 캐릭터 영웅등급",
  IF(AND(OR($B261=7,$B261=8),$L261=OFFSET($L261,-1,0)),OFFSET(P261,-1,0),
    VLOOKUP($L261,$AM:$AZ,MATCH($AY$1,$AM$1:$AZ$1,0),0)+INT($H261*(VLOOKUP($L261,$AM:$AZ,MATCH($AZ$1,$AM$1:$AZ$1,0),0)-VLOOKUP($L261,$AM:$AZ,MATCH($AY$1,$AM$1:$AZ$1,0),0)))),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
    ROUNDDOWN(VLOOKUP($M261,[1]EquipTable!$1:$1048576,MATCH("표준 GO pr Min",[1]EquipTable!$1:$1,0),0)+INT($I261*(VLOOKUP($M261,[1]EquipTable!$1:$1048576,MATCH("표준 GO pr Max",[1]EquipTable!$1:$1,0),0)-VLOOKUP($M261,[1]EquipTable!$1:$1048576,MATCH("표준 GO pr Min",[1]EquipTable!$1:$1,0),0))),-2)),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
IF($L261="안 지정 캐릭터 영웅등급",
  IF(AND(OR($B261=7,$B261=8),$L261=OFFSET($L261,-1,0)),OFFSET(Q261,-1,0),
    VLOOKUP($L261,$AM:$AZ,MATCH($AW$1,$AM$1:$AZ$1,0),0)+INT($I261*(VLOOKUP($L261,$AM:$AZ,MATCH($AX$1,$AM$1:$AZ$1,0),0)-VLOOKUP($L261,$AM:$AZ,MATCH($AW$1,$AM$1:$AZ$1,0),0)))),
IF($L261="지정 캐릭터 PP",
  IF(AND(OR($B261=7,$B261=8),$L261=OFFSET($L261,-1,0)),OFFSET(Q261,-1,0),
    INT($N261*(VLOOKUP($L261,$AM:$AZ,MATCH($AX$1,$AM$1:$AZ$1,0),0)+$I261*(VLOOKUP($L261,$AM:$AZ,MATCH($AY$1,$AM$1:$AZ$1,0),0)-VLOOKUP($L261,$AM:$AZ,MATCH($AX$1,$AM$1:$AZ$1,0),0))))),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3"/>
        <v/>
      </c>
      <c r="AG261" t="str">
        <f t="shared" si="64"/>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5"/>
        <v>{"dy":12,"sl":8}</v>
      </c>
    </row>
    <row r="262" spans="1:37">
      <c r="A262">
        <v>13</v>
      </c>
      <c r="B262">
        <v>8</v>
      </c>
      <c r="C262">
        <f t="shared" si="58"/>
        <v>2</v>
      </c>
      <c r="D262">
        <f t="shared" ca="1" si="66"/>
        <v>0.17555028731633038</v>
      </c>
      <c r="E262">
        <f t="shared" ca="1" si="66"/>
        <v>4.6967522269378725E-2</v>
      </c>
      <c r="F262">
        <f t="shared" ca="1" si="59"/>
        <v>0.83954127617490237</v>
      </c>
      <c r="G262">
        <f t="shared" ca="1" si="57"/>
        <v>1.1959945536949457E-2</v>
      </c>
      <c r="H262">
        <f t="shared" ca="1" si="57"/>
        <v>0.92390612469254141</v>
      </c>
      <c r="I262">
        <f t="shared" ca="1" si="57"/>
        <v>7.1436866682102806E-2</v>
      </c>
      <c r="L262" t="str">
        <f t="shared" ca="1" si="60"/>
        <v>삭제</v>
      </c>
      <c r="M262" t="str">
        <f t="shared" ca="1" si="61"/>
        <v>삭제</v>
      </c>
      <c r="N262" t="str">
        <f t="shared" ca="1" si="62"/>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
IF($L262="안 지정 캐릭터 영웅등급",
  IF(AND(OR($B262=7,$B262=8),$L262=OFFSET($L262,-1,0)),OFFSET(P262,-1,0),
    VLOOKUP($L262,$AM:$AZ,MATCH($AY$1,$AM$1:$AZ$1,0),0)+INT($H262*(VLOOKUP($L262,$AM:$AZ,MATCH($AZ$1,$AM$1:$AZ$1,0),0)-VLOOKUP($L262,$AM:$AZ,MATCH($AY$1,$AM$1:$AZ$1,0),0)))),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
    ROUNDDOWN(VLOOKUP($M262,[1]EquipTable!$1:$1048576,MATCH("표준 GO pr Min",[1]EquipTable!$1:$1,0),0)+INT($I262*(VLOOKUP($M262,[1]EquipTable!$1:$1048576,MATCH("표준 GO pr Max",[1]EquipTable!$1:$1,0),0)-VLOOKUP($M262,[1]EquipTable!$1:$1048576,MATCH("표준 GO pr Min",[1]EquipTable!$1:$1,0),0))),-2)),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
IF($L262="안 지정 캐릭터 영웅등급",
  IF(AND(OR($B262=7,$B262=8),$L262=OFFSET($L262,-1,0)),OFFSET(Q262,-1,0),
    VLOOKUP($L262,$AM:$AZ,MATCH($AW$1,$AM$1:$AZ$1,0),0)+INT($I262*(VLOOKUP($L262,$AM:$AZ,MATCH($AX$1,$AM$1:$AZ$1,0),0)-VLOOKUP($L262,$AM:$AZ,MATCH($AW$1,$AM$1:$AZ$1,0),0)))),
IF($L262="지정 캐릭터 PP",
  IF(AND(OR($B262=7,$B262=8),$L262=OFFSET($L262,-1,0)),OFFSET(Q262,-1,0),
    INT($N262*(VLOOKUP($L262,$AM:$AZ,MATCH($AX$1,$AM$1:$AZ$1,0),0)+$I262*(VLOOKUP($L262,$AM:$AZ,MATCH($AY$1,$AM$1:$AZ$1,0),0)-VLOOKUP($L262,$AM:$AZ,MATCH($AX$1,$AM$1:$AZ$1,0),0))))),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3"/>
        <v/>
      </c>
      <c r="AG262" t="str">
        <f t="shared" si="64"/>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5"/>
        <v>{"dy":13,"sl":8}</v>
      </c>
    </row>
    <row r="263" spans="1:37">
      <c r="A263">
        <v>14</v>
      </c>
      <c r="B263">
        <v>8</v>
      </c>
      <c r="C263">
        <f t="shared" si="58"/>
        <v>2</v>
      </c>
      <c r="D263">
        <f t="shared" ca="1" si="66"/>
        <v>0.6856991550709215</v>
      </c>
      <c r="E263">
        <f t="shared" ca="1" si="66"/>
        <v>0.20681007003753682</v>
      </c>
      <c r="F263">
        <f t="shared" ca="1" si="59"/>
        <v>0.84235394346860926</v>
      </c>
      <c r="G263">
        <f t="shared" ca="1" si="57"/>
        <v>0.28039726514630348</v>
      </c>
      <c r="H263">
        <f t="shared" ca="1" si="57"/>
        <v>0.54269137393869848</v>
      </c>
      <c r="I263">
        <f t="shared" ca="1" si="57"/>
        <v>0.67068381292395307</v>
      </c>
      <c r="L263" t="str">
        <f t="shared" ca="1" si="60"/>
        <v>삭제</v>
      </c>
      <c r="M263" t="str">
        <f t="shared" ca="1" si="61"/>
        <v>삭제</v>
      </c>
      <c r="N263" t="str">
        <f t="shared" ca="1" si="62"/>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
IF($L263="안 지정 캐릭터 영웅등급",
  IF(AND(OR($B263=7,$B263=8),$L263=OFFSET($L263,-1,0)),OFFSET(P263,-1,0),
    VLOOKUP($L263,$AM:$AZ,MATCH($AY$1,$AM$1:$AZ$1,0),0)+INT($H263*(VLOOKUP($L263,$AM:$AZ,MATCH($AZ$1,$AM$1:$AZ$1,0),0)-VLOOKUP($L263,$AM:$AZ,MATCH($AY$1,$AM$1:$AZ$1,0),0)))),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
    ROUNDDOWN(VLOOKUP($M263,[1]EquipTable!$1:$1048576,MATCH("표준 GO pr Min",[1]EquipTable!$1:$1,0),0)+INT($I263*(VLOOKUP($M263,[1]EquipTable!$1:$1048576,MATCH("표준 GO pr Max",[1]EquipTable!$1:$1,0),0)-VLOOKUP($M263,[1]EquipTable!$1:$1048576,MATCH("표준 GO pr Min",[1]EquipTable!$1:$1,0),0))),-2)),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
IF($L263="안 지정 캐릭터 영웅등급",
  IF(AND(OR($B263=7,$B263=8),$L263=OFFSET($L263,-1,0)),OFFSET(Q263,-1,0),
    VLOOKUP($L263,$AM:$AZ,MATCH($AW$1,$AM$1:$AZ$1,0),0)+INT($I263*(VLOOKUP($L263,$AM:$AZ,MATCH($AX$1,$AM$1:$AZ$1,0),0)-VLOOKUP($L263,$AM:$AZ,MATCH($AW$1,$AM$1:$AZ$1,0),0)))),
IF($L263="지정 캐릭터 PP",
  IF(AND(OR($B263=7,$B263=8),$L263=OFFSET($L263,-1,0)),OFFSET(Q263,-1,0),
    INT($N263*(VLOOKUP($L263,$AM:$AZ,MATCH($AX$1,$AM$1:$AZ$1,0),0)+$I263*(VLOOKUP($L263,$AM:$AZ,MATCH($AY$1,$AM$1:$AZ$1,0),0)-VLOOKUP($L263,$AM:$AZ,MATCH($AX$1,$AM$1:$AZ$1,0),0))))),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3"/>
        <v/>
      </c>
      <c r="AG263" t="str">
        <f t="shared" si="64"/>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5"/>
        <v>{"dy":14,"sl":8}</v>
      </c>
    </row>
    <row r="264" spans="1:37">
      <c r="A264">
        <v>15</v>
      </c>
      <c r="B264">
        <v>8</v>
      </c>
      <c r="C264">
        <f t="shared" si="58"/>
        <v>2</v>
      </c>
      <c r="D264">
        <f t="shared" ca="1" si="66"/>
        <v>0.91122219342414779</v>
      </c>
      <c r="E264">
        <f t="shared" ca="1" si="66"/>
        <v>0.18220635364954307</v>
      </c>
      <c r="F264">
        <f t="shared" ca="1" si="59"/>
        <v>0.56185472885917853</v>
      </c>
      <c r="G264">
        <f t="shared" ca="1" si="57"/>
        <v>0.51634661257067338</v>
      </c>
      <c r="H264">
        <f t="shared" ca="1" si="57"/>
        <v>0.39374890720521194</v>
      </c>
      <c r="I264">
        <f t="shared" ca="1" si="57"/>
        <v>0.99277657351004778</v>
      </c>
      <c r="L264" t="str">
        <f t="shared" ca="1" si="60"/>
        <v>삭제</v>
      </c>
      <c r="M264" t="str">
        <f t="shared" ca="1" si="61"/>
        <v>삭제</v>
      </c>
      <c r="N264" t="str">
        <f t="shared" ca="1" si="62"/>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
IF($L264="안 지정 캐릭터 영웅등급",
  IF(AND(OR($B264=7,$B264=8),$L264=OFFSET($L264,-1,0)),OFFSET(P264,-1,0),
    VLOOKUP($L264,$AM:$AZ,MATCH($AY$1,$AM$1:$AZ$1,0),0)+INT($H264*(VLOOKUP($L264,$AM:$AZ,MATCH($AZ$1,$AM$1:$AZ$1,0),0)-VLOOKUP($L264,$AM:$AZ,MATCH($AY$1,$AM$1:$AZ$1,0),0)))),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
    ROUNDDOWN(VLOOKUP($M264,[1]EquipTable!$1:$1048576,MATCH("표준 GO pr Min",[1]EquipTable!$1:$1,0),0)+INT($I264*(VLOOKUP($M264,[1]EquipTable!$1:$1048576,MATCH("표준 GO pr Max",[1]EquipTable!$1:$1,0),0)-VLOOKUP($M264,[1]EquipTable!$1:$1048576,MATCH("표준 GO pr Min",[1]EquipTable!$1:$1,0),0))),-2)),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
IF($L264="안 지정 캐릭터 영웅등급",
  IF(AND(OR($B264=7,$B264=8),$L264=OFFSET($L264,-1,0)),OFFSET(Q264,-1,0),
    VLOOKUP($L264,$AM:$AZ,MATCH($AW$1,$AM$1:$AZ$1,0),0)+INT($I264*(VLOOKUP($L264,$AM:$AZ,MATCH($AX$1,$AM$1:$AZ$1,0),0)-VLOOKUP($L264,$AM:$AZ,MATCH($AW$1,$AM$1:$AZ$1,0),0)))),
IF($L264="지정 캐릭터 PP",
  IF(AND(OR($B264=7,$B264=8),$L264=OFFSET($L264,-1,0)),OFFSET(Q264,-1,0),
    INT($N264*(VLOOKUP($L264,$AM:$AZ,MATCH($AX$1,$AM$1:$AZ$1,0),0)+$I264*(VLOOKUP($L264,$AM:$AZ,MATCH($AY$1,$AM$1:$AZ$1,0),0)-VLOOKUP($L264,$AM:$AZ,MATCH($AX$1,$AM$1:$AZ$1,0),0))))),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3"/>
        <v/>
      </c>
      <c r="AG264" t="str">
        <f t="shared" si="64"/>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5"/>
        <v>{"dy":15,"sl":8}</v>
      </c>
    </row>
    <row r="265" spans="1:37">
      <c r="A265">
        <v>16</v>
      </c>
      <c r="B265">
        <v>8</v>
      </c>
      <c r="C265">
        <f t="shared" si="58"/>
        <v>2</v>
      </c>
      <c r="D265">
        <f t="shared" ca="1" si="66"/>
        <v>0.8710423751655344</v>
      </c>
      <c r="E265">
        <f t="shared" ca="1" si="66"/>
        <v>8.5367374733281043E-2</v>
      </c>
      <c r="F265">
        <f t="shared" ca="1" si="59"/>
        <v>0.87085587207517257</v>
      </c>
      <c r="G265">
        <f t="shared" ca="1" si="57"/>
        <v>0.74269405874499783</v>
      </c>
      <c r="H265">
        <f t="shared" ca="1" si="57"/>
        <v>0.7900204479230849</v>
      </c>
      <c r="I265">
        <f t="shared" ca="1" si="57"/>
        <v>0.15799158707161776</v>
      </c>
      <c r="L265" t="str">
        <f t="shared" ca="1" si="60"/>
        <v>삭제</v>
      </c>
      <c r="M265" t="str">
        <f t="shared" ca="1" si="61"/>
        <v>삭제</v>
      </c>
      <c r="N265" t="str">
        <f t="shared" ca="1" si="62"/>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
IF($L265="안 지정 캐릭터 영웅등급",
  IF(AND(OR($B265=7,$B265=8),$L265=OFFSET($L265,-1,0)),OFFSET(P265,-1,0),
    VLOOKUP($L265,$AM:$AZ,MATCH($AY$1,$AM$1:$AZ$1,0),0)+INT($H265*(VLOOKUP($L265,$AM:$AZ,MATCH($AZ$1,$AM$1:$AZ$1,0),0)-VLOOKUP($L265,$AM:$AZ,MATCH($AY$1,$AM$1:$AZ$1,0),0)))),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
    ROUNDDOWN(VLOOKUP($M265,[1]EquipTable!$1:$1048576,MATCH("표준 GO pr Min",[1]EquipTable!$1:$1,0),0)+INT($I265*(VLOOKUP($M265,[1]EquipTable!$1:$1048576,MATCH("표준 GO pr Max",[1]EquipTable!$1:$1,0),0)-VLOOKUP($M265,[1]EquipTable!$1:$1048576,MATCH("표준 GO pr Min",[1]EquipTable!$1:$1,0),0))),-2)),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
IF($L265="안 지정 캐릭터 영웅등급",
  IF(AND(OR($B265=7,$B265=8),$L265=OFFSET($L265,-1,0)),OFFSET(Q265,-1,0),
    VLOOKUP($L265,$AM:$AZ,MATCH($AW$1,$AM$1:$AZ$1,0),0)+INT($I265*(VLOOKUP($L265,$AM:$AZ,MATCH($AX$1,$AM$1:$AZ$1,0),0)-VLOOKUP($L265,$AM:$AZ,MATCH($AW$1,$AM$1:$AZ$1,0),0)))),
IF($L265="지정 캐릭터 PP",
  IF(AND(OR($B265=7,$B265=8),$L265=OFFSET($L265,-1,0)),OFFSET(Q265,-1,0),
    INT($N265*(VLOOKUP($L265,$AM:$AZ,MATCH($AX$1,$AM$1:$AZ$1,0),0)+$I265*(VLOOKUP($L265,$AM:$AZ,MATCH($AY$1,$AM$1:$AZ$1,0),0)-VLOOKUP($L265,$AM:$AZ,MATCH($AX$1,$AM$1:$AZ$1,0),0))))),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3"/>
        <v/>
      </c>
      <c r="AG265" t="str">
        <f t="shared" si="64"/>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5"/>
        <v>{"dy":16,"sl":8}</v>
      </c>
    </row>
    <row r="266" spans="1:37">
      <c r="A266">
        <v>17</v>
      </c>
      <c r="B266">
        <v>8</v>
      </c>
      <c r="C266">
        <f t="shared" si="58"/>
        <v>2</v>
      </c>
      <c r="D266">
        <f t="shared" ca="1" si="66"/>
        <v>0.89271512968823441</v>
      </c>
      <c r="E266">
        <f t="shared" ca="1" si="66"/>
        <v>0.38305184291090222</v>
      </c>
      <c r="F266">
        <f t="shared" ca="1" si="59"/>
        <v>0.86740573393149145</v>
      </c>
      <c r="G266">
        <f t="shared" ca="1" si="57"/>
        <v>0.27497084629708712</v>
      </c>
      <c r="H266">
        <f t="shared" ca="1" si="57"/>
        <v>0.47335794701995948</v>
      </c>
      <c r="I266">
        <f t="shared" ca="1" si="57"/>
        <v>0.62094760721476716</v>
      </c>
      <c r="L266" t="str">
        <f t="shared" ca="1" si="60"/>
        <v>삭제</v>
      </c>
      <c r="M266" t="str">
        <f t="shared" ca="1" si="61"/>
        <v>삭제</v>
      </c>
      <c r="N266" t="str">
        <f t="shared" ca="1" si="62"/>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
IF($L266="안 지정 캐릭터 영웅등급",
  IF(AND(OR($B266=7,$B266=8),$L266=OFFSET($L266,-1,0)),OFFSET(P266,-1,0),
    VLOOKUP($L266,$AM:$AZ,MATCH($AY$1,$AM$1:$AZ$1,0),0)+INT($H266*(VLOOKUP($L266,$AM:$AZ,MATCH($AZ$1,$AM$1:$AZ$1,0),0)-VLOOKUP($L266,$AM:$AZ,MATCH($AY$1,$AM$1:$AZ$1,0),0)))),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
    ROUNDDOWN(VLOOKUP($M266,[1]EquipTable!$1:$1048576,MATCH("표준 GO pr Min",[1]EquipTable!$1:$1,0),0)+INT($I266*(VLOOKUP($M266,[1]EquipTable!$1:$1048576,MATCH("표준 GO pr Max",[1]EquipTable!$1:$1,0),0)-VLOOKUP($M266,[1]EquipTable!$1:$1048576,MATCH("표준 GO pr Min",[1]EquipTable!$1:$1,0),0))),-2)),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
IF($L266="안 지정 캐릭터 영웅등급",
  IF(AND(OR($B266=7,$B266=8),$L266=OFFSET($L266,-1,0)),OFFSET(Q266,-1,0),
    VLOOKUP($L266,$AM:$AZ,MATCH($AW$1,$AM$1:$AZ$1,0),0)+INT($I266*(VLOOKUP($L266,$AM:$AZ,MATCH($AX$1,$AM$1:$AZ$1,0),0)-VLOOKUP($L266,$AM:$AZ,MATCH($AW$1,$AM$1:$AZ$1,0),0)))),
IF($L266="지정 캐릭터 PP",
  IF(AND(OR($B266=7,$B266=8),$L266=OFFSET($L266,-1,0)),OFFSET(Q266,-1,0),
    INT($N266*(VLOOKUP($L266,$AM:$AZ,MATCH($AX$1,$AM$1:$AZ$1,0),0)+$I266*(VLOOKUP($L266,$AM:$AZ,MATCH($AY$1,$AM$1:$AZ$1,0),0)-VLOOKUP($L266,$AM:$AZ,MATCH($AX$1,$AM$1:$AZ$1,0),0))))),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3"/>
        <v/>
      </c>
      <c r="AG266" t="str">
        <f t="shared" si="64"/>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5"/>
        <v>{"dy":17,"sl":8}</v>
      </c>
    </row>
    <row r="267" spans="1:37">
      <c r="A267">
        <v>18</v>
      </c>
      <c r="B267">
        <v>8</v>
      </c>
      <c r="C267">
        <f t="shared" si="58"/>
        <v>2</v>
      </c>
      <c r="D267">
        <f t="shared" ca="1" si="66"/>
        <v>0.25780754500415415</v>
      </c>
      <c r="E267">
        <f t="shared" ca="1" si="66"/>
        <v>0.87258864042056605</v>
      </c>
      <c r="F267">
        <f t="shared" ca="1" si="59"/>
        <v>5.6876089981198752E-2</v>
      </c>
      <c r="G267">
        <f t="shared" ca="1" si="57"/>
        <v>0.82713864677583293</v>
      </c>
      <c r="H267">
        <f t="shared" ca="1" si="57"/>
        <v>0.93428585511483964</v>
      </c>
      <c r="I267">
        <f t="shared" ca="1" si="57"/>
        <v>0.18151031796329153</v>
      </c>
      <c r="L267" t="str">
        <f t="shared" ca="1" si="60"/>
        <v>삭제</v>
      </c>
      <c r="M267" t="str">
        <f t="shared" ca="1" si="61"/>
        <v>삭제</v>
      </c>
      <c r="N267" t="str">
        <f t="shared" ca="1" si="62"/>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
IF($L267="안 지정 캐릭터 영웅등급",
  IF(AND(OR($B267=7,$B267=8),$L267=OFFSET($L267,-1,0)),OFFSET(P267,-1,0),
    VLOOKUP($L267,$AM:$AZ,MATCH($AY$1,$AM$1:$AZ$1,0),0)+INT($H267*(VLOOKUP($L267,$AM:$AZ,MATCH($AZ$1,$AM$1:$AZ$1,0),0)-VLOOKUP($L267,$AM:$AZ,MATCH($AY$1,$AM$1:$AZ$1,0),0)))),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
    ROUNDDOWN(VLOOKUP($M267,[1]EquipTable!$1:$1048576,MATCH("표준 GO pr Min",[1]EquipTable!$1:$1,0),0)+INT($I267*(VLOOKUP($M267,[1]EquipTable!$1:$1048576,MATCH("표준 GO pr Max",[1]EquipTable!$1:$1,0),0)-VLOOKUP($M267,[1]EquipTable!$1:$1048576,MATCH("표준 GO pr Min",[1]EquipTable!$1:$1,0),0))),-2)),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
IF($L267="안 지정 캐릭터 영웅등급",
  IF(AND(OR($B267=7,$B267=8),$L267=OFFSET($L267,-1,0)),OFFSET(Q267,-1,0),
    VLOOKUP($L267,$AM:$AZ,MATCH($AW$1,$AM$1:$AZ$1,0),0)+INT($I267*(VLOOKUP($L267,$AM:$AZ,MATCH($AX$1,$AM$1:$AZ$1,0),0)-VLOOKUP($L267,$AM:$AZ,MATCH($AW$1,$AM$1:$AZ$1,0),0)))),
IF($L267="지정 캐릭터 PP",
  IF(AND(OR($B267=7,$B267=8),$L267=OFFSET($L267,-1,0)),OFFSET(Q267,-1,0),
    INT($N267*(VLOOKUP($L267,$AM:$AZ,MATCH($AX$1,$AM$1:$AZ$1,0),0)+$I267*(VLOOKUP($L267,$AM:$AZ,MATCH($AY$1,$AM$1:$AZ$1,0),0)-VLOOKUP($L267,$AM:$AZ,MATCH($AX$1,$AM$1:$AZ$1,0),0))))),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3"/>
        <v/>
      </c>
      <c r="AG267" t="str">
        <f t="shared" si="64"/>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5"/>
        <v>{"dy":18,"sl":8}</v>
      </c>
    </row>
    <row r="268" spans="1:37">
      <c r="A268">
        <v>19</v>
      </c>
      <c r="B268">
        <v>8</v>
      </c>
      <c r="C268">
        <f t="shared" si="58"/>
        <v>2</v>
      </c>
      <c r="D268">
        <f t="shared" ca="1" si="66"/>
        <v>0.26983484584734652</v>
      </c>
      <c r="E268">
        <f t="shared" ca="1" si="66"/>
        <v>0.10728740687935989</v>
      </c>
      <c r="F268">
        <f t="shared" ca="1" si="59"/>
        <v>0.14935086646312457</v>
      </c>
      <c r="G268">
        <f t="shared" ca="1" si="57"/>
        <v>0.78873173711049116</v>
      </c>
      <c r="H268">
        <f t="shared" ca="1" si="57"/>
        <v>0.29657148077905215</v>
      </c>
      <c r="I268">
        <f t="shared" ca="1" si="57"/>
        <v>2.3739574631436167E-3</v>
      </c>
      <c r="L268" t="str">
        <f t="shared" ca="1" si="60"/>
        <v>삭제</v>
      </c>
      <c r="M268" t="str">
        <f t="shared" ca="1" si="61"/>
        <v>삭제</v>
      </c>
      <c r="N268" t="str">
        <f t="shared" ca="1" si="62"/>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
IF($L268="안 지정 캐릭터 영웅등급",
  IF(AND(OR($B268=7,$B268=8),$L268=OFFSET($L268,-1,0)),OFFSET(P268,-1,0),
    VLOOKUP($L268,$AM:$AZ,MATCH($AY$1,$AM$1:$AZ$1,0),0)+INT($H268*(VLOOKUP($L268,$AM:$AZ,MATCH($AZ$1,$AM$1:$AZ$1,0),0)-VLOOKUP($L268,$AM:$AZ,MATCH($AY$1,$AM$1:$AZ$1,0),0)))),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
    ROUNDDOWN(VLOOKUP($M268,[1]EquipTable!$1:$1048576,MATCH("표준 GO pr Min",[1]EquipTable!$1:$1,0),0)+INT($I268*(VLOOKUP($M268,[1]EquipTable!$1:$1048576,MATCH("표준 GO pr Max",[1]EquipTable!$1:$1,0),0)-VLOOKUP($M268,[1]EquipTable!$1:$1048576,MATCH("표준 GO pr Min",[1]EquipTable!$1:$1,0),0))),-2)),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
IF($L268="안 지정 캐릭터 영웅등급",
  IF(AND(OR($B268=7,$B268=8),$L268=OFFSET($L268,-1,0)),OFFSET(Q268,-1,0),
    VLOOKUP($L268,$AM:$AZ,MATCH($AW$1,$AM$1:$AZ$1,0),0)+INT($I268*(VLOOKUP($L268,$AM:$AZ,MATCH($AX$1,$AM$1:$AZ$1,0),0)-VLOOKUP($L268,$AM:$AZ,MATCH($AW$1,$AM$1:$AZ$1,0),0)))),
IF($L268="지정 캐릭터 PP",
  IF(AND(OR($B268=7,$B268=8),$L268=OFFSET($L268,-1,0)),OFFSET(Q268,-1,0),
    INT($N268*(VLOOKUP($L268,$AM:$AZ,MATCH($AX$1,$AM$1:$AZ$1,0),0)+$I268*(VLOOKUP($L268,$AM:$AZ,MATCH($AY$1,$AM$1:$AZ$1,0),0)-VLOOKUP($L268,$AM:$AZ,MATCH($AX$1,$AM$1:$AZ$1,0),0))))),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3"/>
        <v/>
      </c>
      <c r="AG268" t="str">
        <f t="shared" si="64"/>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5"/>
        <v>{"dy":19,"sl":8}</v>
      </c>
    </row>
    <row r="269" spans="1:37">
      <c r="A269">
        <v>20</v>
      </c>
      <c r="B269">
        <v>8</v>
      </c>
      <c r="C269">
        <f t="shared" si="58"/>
        <v>2</v>
      </c>
      <c r="D269">
        <f t="shared" ca="1" si="66"/>
        <v>0.99670584831896991</v>
      </c>
      <c r="E269">
        <f t="shared" ca="1" si="66"/>
        <v>0.60032693655520464</v>
      </c>
      <c r="F269">
        <f t="shared" ca="1" si="59"/>
        <v>0.71423458998552058</v>
      </c>
      <c r="G269">
        <f t="shared" ca="1" si="57"/>
        <v>0.24818193595289018</v>
      </c>
      <c r="H269">
        <f t="shared" ca="1" si="57"/>
        <v>0.28882445439673188</v>
      </c>
      <c r="I269">
        <f t="shared" ca="1" si="57"/>
        <v>0.78913675622989288</v>
      </c>
      <c r="L269" t="str">
        <f t="shared" ca="1" si="60"/>
        <v>삭제</v>
      </c>
      <c r="M269" t="str">
        <f t="shared" ca="1" si="61"/>
        <v>삭제</v>
      </c>
      <c r="N269" t="str">
        <f t="shared" ca="1" si="62"/>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
IF($L269="안 지정 캐릭터 영웅등급",
  IF(AND(OR($B269=7,$B269=8),$L269=OFFSET($L269,-1,0)),OFFSET(P269,-1,0),
    VLOOKUP($L269,$AM:$AZ,MATCH($AY$1,$AM$1:$AZ$1,0),0)+INT($H269*(VLOOKUP($L269,$AM:$AZ,MATCH($AZ$1,$AM$1:$AZ$1,0),0)-VLOOKUP($L269,$AM:$AZ,MATCH($AY$1,$AM$1:$AZ$1,0),0)))),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
    ROUNDDOWN(VLOOKUP($M269,[1]EquipTable!$1:$1048576,MATCH("표준 GO pr Min",[1]EquipTable!$1:$1,0),0)+INT($I269*(VLOOKUP($M269,[1]EquipTable!$1:$1048576,MATCH("표준 GO pr Max",[1]EquipTable!$1:$1,0),0)-VLOOKUP($M269,[1]EquipTable!$1:$1048576,MATCH("표준 GO pr Min",[1]EquipTable!$1:$1,0),0))),-2)),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
IF($L269="안 지정 캐릭터 영웅등급",
  IF(AND(OR($B269=7,$B269=8),$L269=OFFSET($L269,-1,0)),OFFSET(Q269,-1,0),
    VLOOKUP($L269,$AM:$AZ,MATCH($AW$1,$AM$1:$AZ$1,0),0)+INT($I269*(VLOOKUP($L269,$AM:$AZ,MATCH($AX$1,$AM$1:$AZ$1,0),0)-VLOOKUP($L269,$AM:$AZ,MATCH($AW$1,$AM$1:$AZ$1,0),0)))),
IF($L269="지정 캐릭터 PP",
  IF(AND(OR($B269=7,$B269=8),$L269=OFFSET($L269,-1,0)),OFFSET(Q269,-1,0),
    INT($N269*(VLOOKUP($L269,$AM:$AZ,MATCH($AX$1,$AM$1:$AZ$1,0),0)+$I269*(VLOOKUP($L269,$AM:$AZ,MATCH($AY$1,$AM$1:$AZ$1,0),0)-VLOOKUP($L269,$AM:$AZ,MATCH($AX$1,$AM$1:$AZ$1,0),0))))),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3"/>
        <v/>
      </c>
      <c r="AG269" t="str">
        <f t="shared" si="64"/>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5"/>
        <v>{"dy":20,"sl":8}</v>
      </c>
    </row>
    <row r="270" spans="1:37">
      <c r="A270">
        <v>21</v>
      </c>
      <c r="B270">
        <v>8</v>
      </c>
      <c r="C270">
        <f t="shared" si="58"/>
        <v>2</v>
      </c>
      <c r="D270">
        <f t="shared" ca="1" si="66"/>
        <v>0.66034973019226917</v>
      </c>
      <c r="E270">
        <f t="shared" ca="1" si="66"/>
        <v>0.92025940067971435</v>
      </c>
      <c r="F270">
        <f t="shared" ca="1" si="59"/>
        <v>0.56874619553635786</v>
      </c>
      <c r="G270">
        <f t="shared" ca="1" si="57"/>
        <v>0.21368571858130503</v>
      </c>
      <c r="H270">
        <f t="shared" ca="1" si="57"/>
        <v>0.48363163557366051</v>
      </c>
      <c r="I270">
        <f t="shared" ca="1" si="57"/>
        <v>0.28579666419273264</v>
      </c>
      <c r="L270" t="str">
        <f t="shared" ca="1" si="60"/>
        <v>삭제</v>
      </c>
      <c r="M270" t="str">
        <f t="shared" ca="1" si="61"/>
        <v>삭제</v>
      </c>
      <c r="N270" t="str">
        <f t="shared" ca="1" si="62"/>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
IF($L270="안 지정 캐릭터 영웅등급",
  IF(AND(OR($B270=7,$B270=8),$L270=OFFSET($L270,-1,0)),OFFSET(P270,-1,0),
    VLOOKUP($L270,$AM:$AZ,MATCH($AY$1,$AM$1:$AZ$1,0),0)+INT($H270*(VLOOKUP($L270,$AM:$AZ,MATCH($AZ$1,$AM$1:$AZ$1,0),0)-VLOOKUP($L270,$AM:$AZ,MATCH($AY$1,$AM$1:$AZ$1,0),0)))),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
    ROUNDDOWN(VLOOKUP($M270,[1]EquipTable!$1:$1048576,MATCH("표준 GO pr Min",[1]EquipTable!$1:$1,0),0)+INT($I270*(VLOOKUP($M270,[1]EquipTable!$1:$1048576,MATCH("표준 GO pr Max",[1]EquipTable!$1:$1,0),0)-VLOOKUP($M270,[1]EquipTable!$1:$1048576,MATCH("표준 GO pr Min",[1]EquipTable!$1:$1,0),0))),-2)),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
IF($L270="안 지정 캐릭터 영웅등급",
  IF(AND(OR($B270=7,$B270=8),$L270=OFFSET($L270,-1,0)),OFFSET(Q270,-1,0),
    VLOOKUP($L270,$AM:$AZ,MATCH($AW$1,$AM$1:$AZ$1,0),0)+INT($I270*(VLOOKUP($L270,$AM:$AZ,MATCH($AX$1,$AM$1:$AZ$1,0),0)-VLOOKUP($L270,$AM:$AZ,MATCH($AW$1,$AM$1:$AZ$1,0),0)))),
IF($L270="지정 캐릭터 PP",
  IF(AND(OR($B270=7,$B270=8),$L270=OFFSET($L270,-1,0)),OFFSET(Q270,-1,0),
    INT($N270*(VLOOKUP($L270,$AM:$AZ,MATCH($AX$1,$AM$1:$AZ$1,0),0)+$I270*(VLOOKUP($L270,$AM:$AZ,MATCH($AY$1,$AM$1:$AZ$1,0),0)-VLOOKUP($L270,$AM:$AZ,MATCH($AX$1,$AM$1:$AZ$1,0),0))))),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3"/>
        <v/>
      </c>
      <c r="AG270" t="str">
        <f t="shared" si="64"/>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5"/>
        <v>{"dy":21,"sl":8}</v>
      </c>
    </row>
    <row r="271" spans="1:37">
      <c r="A271">
        <v>22</v>
      </c>
      <c r="B271">
        <v>8</v>
      </c>
      <c r="C271">
        <f t="shared" si="58"/>
        <v>2</v>
      </c>
      <c r="D271">
        <f t="shared" ca="1" si="66"/>
        <v>0.20579322813610046</v>
      </c>
      <c r="E271">
        <f t="shared" ca="1" si="66"/>
        <v>0.96004260596249935</v>
      </c>
      <c r="F271">
        <f t="shared" ca="1" si="59"/>
        <v>0.61043938598378567</v>
      </c>
      <c r="G271">
        <f t="shared" ca="1" si="57"/>
        <v>7.8850598156851137E-2</v>
      </c>
      <c r="H271">
        <f t="shared" ca="1" si="57"/>
        <v>0.96196662191610349</v>
      </c>
      <c r="I271">
        <f t="shared" ca="1" si="57"/>
        <v>0.45156844589131195</v>
      </c>
      <c r="L271" t="str">
        <f t="shared" ca="1" si="60"/>
        <v>삭제</v>
      </c>
      <c r="M271" t="str">
        <f t="shared" ca="1" si="61"/>
        <v>삭제</v>
      </c>
      <c r="N271" t="str">
        <f t="shared" ca="1" si="62"/>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
IF($L271="안 지정 캐릭터 영웅등급",
  IF(AND(OR($B271=7,$B271=8),$L271=OFFSET($L271,-1,0)),OFFSET(P271,-1,0),
    VLOOKUP($L271,$AM:$AZ,MATCH($AY$1,$AM$1:$AZ$1,0),0)+INT($H271*(VLOOKUP($L271,$AM:$AZ,MATCH($AZ$1,$AM$1:$AZ$1,0),0)-VLOOKUP($L271,$AM:$AZ,MATCH($AY$1,$AM$1:$AZ$1,0),0)))),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
    ROUNDDOWN(VLOOKUP($M271,[1]EquipTable!$1:$1048576,MATCH("표준 GO pr Min",[1]EquipTable!$1:$1,0),0)+INT($I271*(VLOOKUP($M271,[1]EquipTable!$1:$1048576,MATCH("표준 GO pr Max",[1]EquipTable!$1:$1,0),0)-VLOOKUP($M271,[1]EquipTable!$1:$1048576,MATCH("표준 GO pr Min",[1]EquipTable!$1:$1,0),0))),-2)),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
IF($L271="안 지정 캐릭터 영웅등급",
  IF(AND(OR($B271=7,$B271=8),$L271=OFFSET($L271,-1,0)),OFFSET(Q271,-1,0),
    VLOOKUP($L271,$AM:$AZ,MATCH($AW$1,$AM$1:$AZ$1,0),0)+INT($I271*(VLOOKUP($L271,$AM:$AZ,MATCH($AX$1,$AM$1:$AZ$1,0),0)-VLOOKUP($L271,$AM:$AZ,MATCH($AW$1,$AM$1:$AZ$1,0),0)))),
IF($L271="지정 캐릭터 PP",
  IF(AND(OR($B271=7,$B271=8),$L271=OFFSET($L271,-1,0)),OFFSET(Q271,-1,0),
    INT($N271*(VLOOKUP($L271,$AM:$AZ,MATCH($AX$1,$AM$1:$AZ$1,0),0)+$I271*(VLOOKUP($L271,$AM:$AZ,MATCH($AY$1,$AM$1:$AZ$1,0),0)-VLOOKUP($L271,$AM:$AZ,MATCH($AX$1,$AM$1:$AZ$1,0),0))))),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3"/>
        <v/>
      </c>
      <c r="AG271" t="str">
        <f t="shared" si="64"/>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5"/>
        <v>{"dy":22,"sl":8}</v>
      </c>
    </row>
    <row r="272" spans="1:37">
      <c r="A272">
        <v>23</v>
      </c>
      <c r="B272">
        <v>8</v>
      </c>
      <c r="C272">
        <f t="shared" si="58"/>
        <v>2</v>
      </c>
      <c r="D272">
        <f t="shared" ca="1" si="66"/>
        <v>0.5067359666077671</v>
      </c>
      <c r="E272">
        <f t="shared" ca="1" si="66"/>
        <v>0.37580876504697902</v>
      </c>
      <c r="F272">
        <f t="shared" ca="1" si="59"/>
        <v>0.60294606745723478</v>
      </c>
      <c r="G272">
        <f t="shared" ca="1" si="57"/>
        <v>0.90976631642698191</v>
      </c>
      <c r="H272">
        <f t="shared" ca="1" si="57"/>
        <v>3.3670665702446145E-2</v>
      </c>
      <c r="I272">
        <f t="shared" ca="1" si="57"/>
        <v>0.41487722809294769</v>
      </c>
      <c r="L272" t="str">
        <f t="shared" ca="1" si="60"/>
        <v>삭제</v>
      </c>
      <c r="M272" t="str">
        <f t="shared" ca="1" si="61"/>
        <v>삭제</v>
      </c>
      <c r="N272" t="str">
        <f t="shared" ca="1" si="62"/>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
IF($L272="안 지정 캐릭터 영웅등급",
  IF(AND(OR($B272=7,$B272=8),$L272=OFFSET($L272,-1,0)),OFFSET(P272,-1,0),
    VLOOKUP($L272,$AM:$AZ,MATCH($AY$1,$AM$1:$AZ$1,0),0)+INT($H272*(VLOOKUP($L272,$AM:$AZ,MATCH($AZ$1,$AM$1:$AZ$1,0),0)-VLOOKUP($L272,$AM:$AZ,MATCH($AY$1,$AM$1:$AZ$1,0),0)))),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
    ROUNDDOWN(VLOOKUP($M272,[1]EquipTable!$1:$1048576,MATCH("표준 GO pr Min",[1]EquipTable!$1:$1,0),0)+INT($I272*(VLOOKUP($M272,[1]EquipTable!$1:$1048576,MATCH("표준 GO pr Max",[1]EquipTable!$1:$1,0),0)-VLOOKUP($M272,[1]EquipTable!$1:$1048576,MATCH("표준 GO pr Min",[1]EquipTable!$1:$1,0),0))),-2)),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
IF($L272="안 지정 캐릭터 영웅등급",
  IF(AND(OR($B272=7,$B272=8),$L272=OFFSET($L272,-1,0)),OFFSET(Q272,-1,0),
    VLOOKUP($L272,$AM:$AZ,MATCH($AW$1,$AM$1:$AZ$1,0),0)+INT($I272*(VLOOKUP($L272,$AM:$AZ,MATCH($AX$1,$AM$1:$AZ$1,0),0)-VLOOKUP($L272,$AM:$AZ,MATCH($AW$1,$AM$1:$AZ$1,0),0)))),
IF($L272="지정 캐릭터 PP",
  IF(AND(OR($B272=7,$B272=8),$L272=OFFSET($L272,-1,0)),OFFSET(Q272,-1,0),
    INT($N272*(VLOOKUP($L272,$AM:$AZ,MATCH($AX$1,$AM$1:$AZ$1,0),0)+$I272*(VLOOKUP($L272,$AM:$AZ,MATCH($AY$1,$AM$1:$AZ$1,0),0)-VLOOKUP($L272,$AM:$AZ,MATCH($AX$1,$AM$1:$AZ$1,0),0))))),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3"/>
        <v/>
      </c>
      <c r="AG272" t="str">
        <f t="shared" si="64"/>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5"/>
        <v>{"dy":23,"sl":8}</v>
      </c>
    </row>
    <row r="273" spans="1:37">
      <c r="A273">
        <v>24</v>
      </c>
      <c r="B273">
        <v>8</v>
      </c>
      <c r="C273">
        <f t="shared" si="58"/>
        <v>2</v>
      </c>
      <c r="D273">
        <f t="shared" ca="1" si="66"/>
        <v>5.8722674780747108E-2</v>
      </c>
      <c r="E273">
        <f t="shared" ca="1" si="66"/>
        <v>4.9935642737718999E-2</v>
      </c>
      <c r="F273">
        <f t="shared" ca="1" si="59"/>
        <v>0.32862339980540101</v>
      </c>
      <c r="G273">
        <f t="shared" ca="1" si="57"/>
        <v>0.64371636819852107</v>
      </c>
      <c r="H273">
        <f t="shared" ca="1" si="57"/>
        <v>0.32682843157660535</v>
      </c>
      <c r="I273">
        <f t="shared" ca="1" si="57"/>
        <v>0.60708584937335341</v>
      </c>
      <c r="L273" t="str">
        <f t="shared" ca="1" si="60"/>
        <v>삭제</v>
      </c>
      <c r="M273" t="str">
        <f t="shared" ca="1" si="61"/>
        <v>삭제</v>
      </c>
      <c r="N273" t="str">
        <f t="shared" ca="1" si="62"/>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
IF($L273="안 지정 캐릭터 영웅등급",
  IF(AND(OR($B273=7,$B273=8),$L273=OFFSET($L273,-1,0)),OFFSET(P273,-1,0),
    VLOOKUP($L273,$AM:$AZ,MATCH($AY$1,$AM$1:$AZ$1,0),0)+INT($H273*(VLOOKUP($L273,$AM:$AZ,MATCH($AZ$1,$AM$1:$AZ$1,0),0)-VLOOKUP($L273,$AM:$AZ,MATCH($AY$1,$AM$1:$AZ$1,0),0)))),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
    ROUNDDOWN(VLOOKUP($M273,[1]EquipTable!$1:$1048576,MATCH("표준 GO pr Min",[1]EquipTable!$1:$1,0),0)+INT($I273*(VLOOKUP($M273,[1]EquipTable!$1:$1048576,MATCH("표준 GO pr Max",[1]EquipTable!$1:$1,0),0)-VLOOKUP($M273,[1]EquipTable!$1:$1048576,MATCH("표준 GO pr Min",[1]EquipTable!$1:$1,0),0))),-2)),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
IF($L273="안 지정 캐릭터 영웅등급",
  IF(AND(OR($B273=7,$B273=8),$L273=OFFSET($L273,-1,0)),OFFSET(Q273,-1,0),
    VLOOKUP($L273,$AM:$AZ,MATCH($AW$1,$AM$1:$AZ$1,0),0)+INT($I273*(VLOOKUP($L273,$AM:$AZ,MATCH($AX$1,$AM$1:$AZ$1,0),0)-VLOOKUP($L273,$AM:$AZ,MATCH($AW$1,$AM$1:$AZ$1,0),0)))),
IF($L273="지정 캐릭터 PP",
  IF(AND(OR($B273=7,$B273=8),$L273=OFFSET($L273,-1,0)),OFFSET(Q273,-1,0),
    INT($N273*(VLOOKUP($L273,$AM:$AZ,MATCH($AX$1,$AM$1:$AZ$1,0),0)+$I273*(VLOOKUP($L273,$AM:$AZ,MATCH($AY$1,$AM$1:$AZ$1,0),0)-VLOOKUP($L273,$AM:$AZ,MATCH($AX$1,$AM$1:$AZ$1,0),0))))),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3"/>
        <v/>
      </c>
      <c r="AG273" t="str">
        <f t="shared" si="64"/>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5"/>
        <v>{"dy":24,"sl":8}</v>
      </c>
    </row>
    <row r="274" spans="1:37">
      <c r="A274">
        <v>25</v>
      </c>
      <c r="B274">
        <v>8</v>
      </c>
      <c r="C274">
        <f t="shared" si="58"/>
        <v>2</v>
      </c>
      <c r="D274">
        <f t="shared" ca="1" si="66"/>
        <v>0.67135214504649687</v>
      </c>
      <c r="E274">
        <f t="shared" ca="1" si="66"/>
        <v>0.14339830635442485</v>
      </c>
      <c r="F274">
        <f t="shared" ca="1" si="59"/>
        <v>0.84881217857011826</v>
      </c>
      <c r="G274">
        <f t="shared" ca="1" si="57"/>
        <v>0.12823616715231811</v>
      </c>
      <c r="H274">
        <f t="shared" ca="1" si="57"/>
        <v>0.38908468481137404</v>
      </c>
      <c r="I274">
        <f t="shared" ca="1" si="57"/>
        <v>0.15701209998602927</v>
      </c>
      <c r="L274" t="str">
        <f t="shared" ca="1" si="60"/>
        <v>삭제</v>
      </c>
      <c r="M274" t="str">
        <f t="shared" ca="1" si="61"/>
        <v>삭제</v>
      </c>
      <c r="N274" t="str">
        <f t="shared" ca="1" si="62"/>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
IF($L274="안 지정 캐릭터 영웅등급",
  IF(AND(OR($B274=7,$B274=8),$L274=OFFSET($L274,-1,0)),OFFSET(P274,-1,0),
    VLOOKUP($L274,$AM:$AZ,MATCH($AY$1,$AM$1:$AZ$1,0),0)+INT($H274*(VLOOKUP($L274,$AM:$AZ,MATCH($AZ$1,$AM$1:$AZ$1,0),0)-VLOOKUP($L274,$AM:$AZ,MATCH($AY$1,$AM$1:$AZ$1,0),0)))),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
    ROUNDDOWN(VLOOKUP($M274,[1]EquipTable!$1:$1048576,MATCH("표준 GO pr Min",[1]EquipTable!$1:$1,0),0)+INT($I274*(VLOOKUP($M274,[1]EquipTable!$1:$1048576,MATCH("표준 GO pr Max",[1]EquipTable!$1:$1,0),0)-VLOOKUP($M274,[1]EquipTable!$1:$1048576,MATCH("표준 GO pr Min",[1]EquipTable!$1:$1,0),0))),-2)),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
IF($L274="안 지정 캐릭터 영웅등급",
  IF(AND(OR($B274=7,$B274=8),$L274=OFFSET($L274,-1,0)),OFFSET(Q274,-1,0),
    VLOOKUP($L274,$AM:$AZ,MATCH($AW$1,$AM$1:$AZ$1,0),0)+INT($I274*(VLOOKUP($L274,$AM:$AZ,MATCH($AX$1,$AM$1:$AZ$1,0),0)-VLOOKUP($L274,$AM:$AZ,MATCH($AW$1,$AM$1:$AZ$1,0),0)))),
IF($L274="지정 캐릭터 PP",
  IF(AND(OR($B274=7,$B274=8),$L274=OFFSET($L274,-1,0)),OFFSET(Q274,-1,0),
    INT($N274*(VLOOKUP($L274,$AM:$AZ,MATCH($AX$1,$AM$1:$AZ$1,0),0)+$I274*(VLOOKUP($L274,$AM:$AZ,MATCH($AY$1,$AM$1:$AZ$1,0),0)-VLOOKUP($L274,$AM:$AZ,MATCH($AX$1,$AM$1:$AZ$1,0),0))))),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3"/>
        <v/>
      </c>
      <c r="AG274" t="str">
        <f t="shared" si="64"/>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5"/>
        <v>{"dy":25,"sl":8}</v>
      </c>
    </row>
    <row r="275" spans="1:37">
      <c r="A275">
        <v>26</v>
      </c>
      <c r="B275">
        <v>8</v>
      </c>
      <c r="C275">
        <f t="shared" si="58"/>
        <v>2</v>
      </c>
      <c r="D275">
        <f t="shared" ca="1" si="66"/>
        <v>0.77001597285292944</v>
      </c>
      <c r="E275">
        <f t="shared" ca="1" si="66"/>
        <v>0.5539254364232179</v>
      </c>
      <c r="F275">
        <f t="shared" ca="1" si="59"/>
        <v>0.36715899361783799</v>
      </c>
      <c r="G275">
        <f t="shared" ca="1" si="57"/>
        <v>0.71717978313265263</v>
      </c>
      <c r="H275">
        <f t="shared" ca="1" si="57"/>
        <v>0.63963867812346742</v>
      </c>
      <c r="I275">
        <f t="shared" ca="1" si="57"/>
        <v>0.53850359549060378</v>
      </c>
      <c r="L275" t="str">
        <f t="shared" ca="1" si="60"/>
        <v>삭제</v>
      </c>
      <c r="M275" t="str">
        <f t="shared" ca="1" si="61"/>
        <v>삭제</v>
      </c>
      <c r="N275" t="str">
        <f t="shared" ca="1" si="62"/>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
IF($L275="안 지정 캐릭터 영웅등급",
  IF(AND(OR($B275=7,$B275=8),$L275=OFFSET($L275,-1,0)),OFFSET(P275,-1,0),
    VLOOKUP($L275,$AM:$AZ,MATCH($AY$1,$AM$1:$AZ$1,0),0)+INT($H275*(VLOOKUP($L275,$AM:$AZ,MATCH($AZ$1,$AM$1:$AZ$1,0),0)-VLOOKUP($L275,$AM:$AZ,MATCH($AY$1,$AM$1:$AZ$1,0),0)))),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
    ROUNDDOWN(VLOOKUP($M275,[1]EquipTable!$1:$1048576,MATCH("표준 GO pr Min",[1]EquipTable!$1:$1,0),0)+INT($I275*(VLOOKUP($M275,[1]EquipTable!$1:$1048576,MATCH("표준 GO pr Max",[1]EquipTable!$1:$1,0),0)-VLOOKUP($M275,[1]EquipTable!$1:$1048576,MATCH("표준 GO pr Min",[1]EquipTable!$1:$1,0),0))),-2)),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
IF($L275="안 지정 캐릭터 영웅등급",
  IF(AND(OR($B275=7,$B275=8),$L275=OFFSET($L275,-1,0)),OFFSET(Q275,-1,0),
    VLOOKUP($L275,$AM:$AZ,MATCH($AW$1,$AM$1:$AZ$1,0),0)+INT($I275*(VLOOKUP($L275,$AM:$AZ,MATCH($AX$1,$AM$1:$AZ$1,0),0)-VLOOKUP($L275,$AM:$AZ,MATCH($AW$1,$AM$1:$AZ$1,0),0)))),
IF($L275="지정 캐릭터 PP",
  IF(AND(OR($B275=7,$B275=8),$L275=OFFSET($L275,-1,0)),OFFSET(Q275,-1,0),
    INT($N275*(VLOOKUP($L275,$AM:$AZ,MATCH($AX$1,$AM$1:$AZ$1,0),0)+$I275*(VLOOKUP($L275,$AM:$AZ,MATCH($AY$1,$AM$1:$AZ$1,0),0)-VLOOKUP($L275,$AM:$AZ,MATCH($AX$1,$AM$1:$AZ$1,0),0))))),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3"/>
        <v/>
      </c>
      <c r="AG275" t="str">
        <f t="shared" si="64"/>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5"/>
        <v>{"dy":26,"sl":8}</v>
      </c>
    </row>
    <row r="276" spans="1:37">
      <c r="A276">
        <v>27</v>
      </c>
      <c r="B276">
        <v>8</v>
      </c>
      <c r="C276">
        <f t="shared" si="58"/>
        <v>2</v>
      </c>
      <c r="D276">
        <f t="shared" ca="1" si="66"/>
        <v>0.51253143529742817</v>
      </c>
      <c r="E276">
        <f t="shared" ca="1" si="66"/>
        <v>0.26464241698788304</v>
      </c>
      <c r="F276">
        <f t="shared" ca="1" si="59"/>
        <v>0.91656853740357103</v>
      </c>
      <c r="G276">
        <f t="shared" ca="1" si="57"/>
        <v>0.3502316106543939</v>
      </c>
      <c r="H276">
        <f t="shared" ca="1" si="57"/>
        <v>0.72143056134728567</v>
      </c>
      <c r="I276">
        <f t="shared" ca="1" si="57"/>
        <v>0.85168013072164617</v>
      </c>
      <c r="L276" t="str">
        <f t="shared" ca="1" si="60"/>
        <v>삭제</v>
      </c>
      <c r="M276" t="str">
        <f t="shared" ca="1" si="61"/>
        <v>삭제</v>
      </c>
      <c r="N276" t="str">
        <f t="shared" ca="1" si="62"/>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
IF($L276="안 지정 캐릭터 영웅등급",
  IF(AND(OR($B276=7,$B276=8),$L276=OFFSET($L276,-1,0)),OFFSET(P276,-1,0),
    VLOOKUP($L276,$AM:$AZ,MATCH($AY$1,$AM$1:$AZ$1,0),0)+INT($H276*(VLOOKUP($L276,$AM:$AZ,MATCH($AZ$1,$AM$1:$AZ$1,0),0)-VLOOKUP($L276,$AM:$AZ,MATCH($AY$1,$AM$1:$AZ$1,0),0)))),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
    ROUNDDOWN(VLOOKUP($M276,[1]EquipTable!$1:$1048576,MATCH("표준 GO pr Min",[1]EquipTable!$1:$1,0),0)+INT($I276*(VLOOKUP($M276,[1]EquipTable!$1:$1048576,MATCH("표준 GO pr Max",[1]EquipTable!$1:$1,0),0)-VLOOKUP($M276,[1]EquipTable!$1:$1048576,MATCH("표준 GO pr Min",[1]EquipTable!$1:$1,0),0))),-2)),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
IF($L276="안 지정 캐릭터 영웅등급",
  IF(AND(OR($B276=7,$B276=8),$L276=OFFSET($L276,-1,0)),OFFSET(Q276,-1,0),
    VLOOKUP($L276,$AM:$AZ,MATCH($AW$1,$AM$1:$AZ$1,0),0)+INT($I276*(VLOOKUP($L276,$AM:$AZ,MATCH($AX$1,$AM$1:$AZ$1,0),0)-VLOOKUP($L276,$AM:$AZ,MATCH($AW$1,$AM$1:$AZ$1,0),0)))),
IF($L276="지정 캐릭터 PP",
  IF(AND(OR($B276=7,$B276=8),$L276=OFFSET($L276,-1,0)),OFFSET(Q276,-1,0),
    INT($N276*(VLOOKUP($L276,$AM:$AZ,MATCH($AX$1,$AM$1:$AZ$1,0),0)+$I276*(VLOOKUP($L276,$AM:$AZ,MATCH($AY$1,$AM$1:$AZ$1,0),0)-VLOOKUP($L276,$AM:$AZ,MATCH($AX$1,$AM$1:$AZ$1,0),0))))),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3"/>
        <v/>
      </c>
      <c r="AG276" t="str">
        <f t="shared" si="64"/>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5"/>
        <v>{"dy":27,"sl":8}</v>
      </c>
    </row>
    <row r="277" spans="1:37">
      <c r="A277">
        <v>28</v>
      </c>
      <c r="B277">
        <v>8</v>
      </c>
      <c r="C277">
        <f t="shared" si="58"/>
        <v>2</v>
      </c>
      <c r="D277">
        <f t="shared" ca="1" si="66"/>
        <v>0.70954431031932674</v>
      </c>
      <c r="E277">
        <f t="shared" ca="1" si="66"/>
        <v>0.32300178738354923</v>
      </c>
      <c r="F277">
        <f t="shared" ca="1" si="59"/>
        <v>0.86610937730953907</v>
      </c>
      <c r="G277">
        <f t="shared" ca="1" si="57"/>
        <v>6.5779308347259091E-2</v>
      </c>
      <c r="H277">
        <f t="shared" ca="1" si="57"/>
        <v>0.43819105095144761</v>
      </c>
      <c r="I277">
        <f t="shared" ca="1" si="57"/>
        <v>0.45840577029996976</v>
      </c>
      <c r="L277" t="str">
        <f t="shared" ca="1" si="60"/>
        <v>삭제</v>
      </c>
      <c r="M277" t="str">
        <f t="shared" ca="1" si="61"/>
        <v>삭제</v>
      </c>
      <c r="N277" t="str">
        <f t="shared" ca="1" si="62"/>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
IF($L277="안 지정 캐릭터 영웅등급",
  IF(AND(OR($B277=7,$B277=8),$L277=OFFSET($L277,-1,0)),OFFSET(P277,-1,0),
    VLOOKUP($L277,$AM:$AZ,MATCH($AY$1,$AM$1:$AZ$1,0),0)+INT($H277*(VLOOKUP($L277,$AM:$AZ,MATCH($AZ$1,$AM$1:$AZ$1,0),0)-VLOOKUP($L277,$AM:$AZ,MATCH($AY$1,$AM$1:$AZ$1,0),0)))),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
    ROUNDDOWN(VLOOKUP($M277,[1]EquipTable!$1:$1048576,MATCH("표준 GO pr Min",[1]EquipTable!$1:$1,0),0)+INT($I277*(VLOOKUP($M277,[1]EquipTable!$1:$1048576,MATCH("표준 GO pr Max",[1]EquipTable!$1:$1,0),0)-VLOOKUP($M277,[1]EquipTable!$1:$1048576,MATCH("표준 GO pr Min",[1]EquipTable!$1:$1,0),0))),-2)),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
IF($L277="안 지정 캐릭터 영웅등급",
  IF(AND(OR($B277=7,$B277=8),$L277=OFFSET($L277,-1,0)),OFFSET(Q277,-1,0),
    VLOOKUP($L277,$AM:$AZ,MATCH($AW$1,$AM$1:$AZ$1,0),0)+INT($I277*(VLOOKUP($L277,$AM:$AZ,MATCH($AX$1,$AM$1:$AZ$1,0),0)-VLOOKUP($L277,$AM:$AZ,MATCH($AW$1,$AM$1:$AZ$1,0),0)))),
IF($L277="지정 캐릭터 PP",
  IF(AND(OR($B277=7,$B277=8),$L277=OFFSET($L277,-1,0)),OFFSET(Q277,-1,0),
    INT($N277*(VLOOKUP($L277,$AM:$AZ,MATCH($AX$1,$AM$1:$AZ$1,0),0)+$I277*(VLOOKUP($L277,$AM:$AZ,MATCH($AY$1,$AM$1:$AZ$1,0),0)-VLOOKUP($L277,$AM:$AZ,MATCH($AX$1,$AM$1:$AZ$1,0),0))))),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3"/>
        <v/>
      </c>
      <c r="AG277" t="str">
        <f t="shared" si="64"/>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5"/>
        <v>{"dy":28,"sl":8}</v>
      </c>
    </row>
    <row r="278" spans="1:37">
      <c r="A278">
        <v>29</v>
      </c>
      <c r="B278">
        <v>8</v>
      </c>
      <c r="C278">
        <f t="shared" si="58"/>
        <v>2</v>
      </c>
      <c r="D278">
        <f t="shared" ca="1" si="66"/>
        <v>0.14719492218678865</v>
      </c>
      <c r="E278">
        <f t="shared" ca="1" si="66"/>
        <v>7.4670409948061511E-2</v>
      </c>
      <c r="F278">
        <f t="shared" ca="1" si="59"/>
        <v>0.10299510963712111</v>
      </c>
      <c r="G278">
        <f t="shared" ca="1" si="57"/>
        <v>0.4062031195853959</v>
      </c>
      <c r="H278">
        <f t="shared" ca="1" si="57"/>
        <v>0.19088482699426235</v>
      </c>
      <c r="I278">
        <f t="shared" ca="1" si="57"/>
        <v>0.42714334275995747</v>
      </c>
      <c r="L278" t="str">
        <f t="shared" ca="1" si="60"/>
        <v>삭제</v>
      </c>
      <c r="M278" t="str">
        <f t="shared" ca="1" si="61"/>
        <v>삭제</v>
      </c>
      <c r="N278" t="str">
        <f t="shared" ca="1" si="62"/>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
IF($L278="안 지정 캐릭터 영웅등급",
  IF(AND(OR($B278=7,$B278=8),$L278=OFFSET($L278,-1,0)),OFFSET(P278,-1,0),
    VLOOKUP($L278,$AM:$AZ,MATCH($AY$1,$AM$1:$AZ$1,0),0)+INT($H278*(VLOOKUP($L278,$AM:$AZ,MATCH($AZ$1,$AM$1:$AZ$1,0),0)-VLOOKUP($L278,$AM:$AZ,MATCH($AY$1,$AM$1:$AZ$1,0),0)))),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
    ROUNDDOWN(VLOOKUP($M278,[1]EquipTable!$1:$1048576,MATCH("표준 GO pr Min",[1]EquipTable!$1:$1,0),0)+INT($I278*(VLOOKUP($M278,[1]EquipTable!$1:$1048576,MATCH("표준 GO pr Max",[1]EquipTable!$1:$1,0),0)-VLOOKUP($M278,[1]EquipTable!$1:$1048576,MATCH("표준 GO pr Min",[1]EquipTable!$1:$1,0),0))),-2)),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
IF($L278="안 지정 캐릭터 영웅등급",
  IF(AND(OR($B278=7,$B278=8),$L278=OFFSET($L278,-1,0)),OFFSET(Q278,-1,0),
    VLOOKUP($L278,$AM:$AZ,MATCH($AW$1,$AM$1:$AZ$1,0),0)+INT($I278*(VLOOKUP($L278,$AM:$AZ,MATCH($AX$1,$AM$1:$AZ$1,0),0)-VLOOKUP($L278,$AM:$AZ,MATCH($AW$1,$AM$1:$AZ$1,0),0)))),
IF($L278="지정 캐릭터 PP",
  IF(AND(OR($B278=7,$B278=8),$L278=OFFSET($L278,-1,0)),OFFSET(Q278,-1,0),
    INT($N278*(VLOOKUP($L278,$AM:$AZ,MATCH($AX$1,$AM$1:$AZ$1,0),0)+$I278*(VLOOKUP($L278,$AM:$AZ,MATCH($AY$1,$AM$1:$AZ$1,0),0)-VLOOKUP($L278,$AM:$AZ,MATCH($AX$1,$AM$1:$AZ$1,0),0))))),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3"/>
        <v/>
      </c>
      <c r="AG278" t="str">
        <f t="shared" si="64"/>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5"/>
        <v>{"dy":29,"sl":8}</v>
      </c>
    </row>
    <row r="279" spans="1:37">
      <c r="A279">
        <v>30</v>
      </c>
      <c r="B279">
        <v>8</v>
      </c>
      <c r="C279">
        <f t="shared" si="58"/>
        <v>2</v>
      </c>
      <c r="D279">
        <f t="shared" ca="1" si="66"/>
        <v>0.47713051056031641</v>
      </c>
      <c r="E279">
        <f t="shared" ca="1" si="66"/>
        <v>0.861977060238174</v>
      </c>
      <c r="F279">
        <f t="shared" ca="1" si="59"/>
        <v>3.2093501241862943E-2</v>
      </c>
      <c r="G279">
        <f t="shared" ca="1" si="57"/>
        <v>0.14156359440977984</v>
      </c>
      <c r="H279">
        <f t="shared" ca="1" si="57"/>
        <v>0.54268667422356853</v>
      </c>
      <c r="I279">
        <f t="shared" ca="1" si="57"/>
        <v>0.6317648945868799</v>
      </c>
      <c r="L279" t="str">
        <f t="shared" ca="1" si="60"/>
        <v>삭제</v>
      </c>
      <c r="M279" t="str">
        <f t="shared" ca="1" si="61"/>
        <v>삭제</v>
      </c>
      <c r="N279" t="str">
        <f t="shared" ca="1" si="62"/>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
IF($L279="안 지정 캐릭터 영웅등급",
  IF(AND(OR($B279=7,$B279=8),$L279=OFFSET($L279,-1,0)),OFFSET(P279,-1,0),
    VLOOKUP($L279,$AM:$AZ,MATCH($AY$1,$AM$1:$AZ$1,0),0)+INT($H279*(VLOOKUP($L279,$AM:$AZ,MATCH($AZ$1,$AM$1:$AZ$1,0),0)-VLOOKUP($L279,$AM:$AZ,MATCH($AY$1,$AM$1:$AZ$1,0),0)))),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
    ROUNDDOWN(VLOOKUP($M279,[1]EquipTable!$1:$1048576,MATCH("표준 GO pr Min",[1]EquipTable!$1:$1,0),0)+INT($I279*(VLOOKUP($M279,[1]EquipTable!$1:$1048576,MATCH("표준 GO pr Max",[1]EquipTable!$1:$1,0),0)-VLOOKUP($M279,[1]EquipTable!$1:$1048576,MATCH("표준 GO pr Min",[1]EquipTable!$1:$1,0),0))),-2)),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
IF($L279="안 지정 캐릭터 영웅등급",
  IF(AND(OR($B279=7,$B279=8),$L279=OFFSET($L279,-1,0)),OFFSET(Q279,-1,0),
    VLOOKUP($L279,$AM:$AZ,MATCH($AW$1,$AM$1:$AZ$1,0),0)+INT($I279*(VLOOKUP($L279,$AM:$AZ,MATCH($AX$1,$AM$1:$AZ$1,0),0)-VLOOKUP($L279,$AM:$AZ,MATCH($AW$1,$AM$1:$AZ$1,0),0)))),
IF($L279="지정 캐릭터 PP",
  IF(AND(OR($B279=7,$B279=8),$L279=OFFSET($L279,-1,0)),OFFSET(Q279,-1,0),
    INT($N279*(VLOOKUP($L279,$AM:$AZ,MATCH($AX$1,$AM$1:$AZ$1,0),0)+$I279*(VLOOKUP($L279,$AM:$AZ,MATCH($AY$1,$AM$1:$AZ$1,0),0)-VLOOKUP($L279,$AM:$AZ,MATCH($AX$1,$AM$1:$AZ$1,0),0))))),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3"/>
        <v/>
      </c>
      <c r="AG279" t="str">
        <f t="shared" si="64"/>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5"/>
        <v>{"dy":30,"sl":8}</v>
      </c>
    </row>
    <row r="280" spans="1:37">
      <c r="A280">
        <v>31</v>
      </c>
      <c r="B280">
        <v>8</v>
      </c>
      <c r="C280">
        <f t="shared" si="58"/>
        <v>2</v>
      </c>
      <c r="D280">
        <f t="shared" ca="1" si="66"/>
        <v>0.93420646738403856</v>
      </c>
      <c r="E280">
        <f t="shared" ca="1" si="66"/>
        <v>0.61191800798043283</v>
      </c>
      <c r="F280">
        <f t="shared" ca="1" si="59"/>
        <v>0.65790648146408826</v>
      </c>
      <c r="G280">
        <f t="shared" ca="1" si="57"/>
        <v>2.6021388958361369E-2</v>
      </c>
      <c r="H280">
        <f t="shared" ca="1" si="57"/>
        <v>0.77076878829110163</v>
      </c>
      <c r="I280">
        <f t="shared" ca="1" si="57"/>
        <v>0.82073185418796446</v>
      </c>
      <c r="L280" t="str">
        <f t="shared" ca="1" si="60"/>
        <v>삭제</v>
      </c>
      <c r="M280" t="str">
        <f t="shared" ca="1" si="61"/>
        <v>삭제</v>
      </c>
      <c r="N280" t="str">
        <f t="shared" ca="1" si="62"/>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
IF($L280="안 지정 캐릭터 영웅등급",
  IF(AND(OR($B280=7,$B280=8),$L280=OFFSET($L280,-1,0)),OFFSET(P280,-1,0),
    VLOOKUP($L280,$AM:$AZ,MATCH($AY$1,$AM$1:$AZ$1,0),0)+INT($H280*(VLOOKUP($L280,$AM:$AZ,MATCH($AZ$1,$AM$1:$AZ$1,0),0)-VLOOKUP($L280,$AM:$AZ,MATCH($AY$1,$AM$1:$AZ$1,0),0)))),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
    ROUNDDOWN(VLOOKUP($M280,[1]EquipTable!$1:$1048576,MATCH("표준 GO pr Min",[1]EquipTable!$1:$1,0),0)+INT($I280*(VLOOKUP($M280,[1]EquipTable!$1:$1048576,MATCH("표준 GO pr Max",[1]EquipTable!$1:$1,0),0)-VLOOKUP($M280,[1]EquipTable!$1:$1048576,MATCH("표준 GO pr Min",[1]EquipTable!$1:$1,0),0))),-2)),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
IF($L280="안 지정 캐릭터 영웅등급",
  IF(AND(OR($B280=7,$B280=8),$L280=OFFSET($L280,-1,0)),OFFSET(Q280,-1,0),
    VLOOKUP($L280,$AM:$AZ,MATCH($AW$1,$AM$1:$AZ$1,0),0)+INT($I280*(VLOOKUP($L280,$AM:$AZ,MATCH($AX$1,$AM$1:$AZ$1,0),0)-VLOOKUP($L280,$AM:$AZ,MATCH($AW$1,$AM$1:$AZ$1,0),0)))),
IF($L280="지정 캐릭터 PP",
  IF(AND(OR($B280=7,$B280=8),$L280=OFFSET($L280,-1,0)),OFFSET(Q280,-1,0),
    INT($N280*(VLOOKUP($L280,$AM:$AZ,MATCH($AX$1,$AM$1:$AZ$1,0),0)+$I280*(VLOOKUP($L280,$AM:$AZ,MATCH($AY$1,$AM$1:$AZ$1,0),0)-VLOOKUP($L280,$AM:$AZ,MATCH($AX$1,$AM$1:$AZ$1,0),0))))),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3"/>
        <v/>
      </c>
      <c r="AG280" t="str">
        <f t="shared" si="64"/>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2101","cn":1,"pt":"GO","pr":13400},{"dy":1,"sl":1,"tp":"fe","vl":"Equip3201","cn":1,"pt":"DI","pr":6},{"dy":1,"sl":2,"tp":"uph","vl":"49032","cn":19,"pt":"GO","pr":1900},{"dy":1,"sl":3,"tp":"uph","vl":"46564","cn":19,"pt":"GO","pr":1900},{"dy":1,"sl":4,"tp":"upn","vl":"13577","cn":16,"pt":"GO","pr":1600},{"dy":1,"sl":5},{"dy":1,"sl":6},{"dy":2,"sl":0,"tp":"fe","vl":"Equip7201","cn":1,"pt":"DI","pr":6},{"dy":2,"sl":1,"tp":"fe","vl":"Equip5001","cn":1,"pt":"GO","pr":4400},{"dy":2,"sl":2,"tp":"uph","vl":"43176","cn":19,"pt":"GO","pr":1900},{"dy":2,"sl":3,"tp":"uph","vl":"37537","cn":18,"pt":"GO","pr":1800},{"dy":2,"sl":4,"tp":"upn","vl":"44982","cn":19,"pt":"GO","pr":1900},{"dy":2,"sl":5},{"dy":2,"sl":6},{"dy":3,"sl":0,"tp":"fe","vl":"Equip7201","cn":1,"pt":"DI","pr":6},{"dy":3,"sl":1,"tp":"fe","vl":"Equip4102","cn":1,"pt":"GO","pr":14600},{"dy":3,"sl":2,"tp":"uph","vl":"52483","cn":20,"pt":"GO","pr":2000},{"dy":3,"sl":3,"tp":"uph","vl":"79677","cn":22,"pt":"GO","pr":2200},{"dy":3,"sl":4,"tp":"upn","vl":"3782","cn":15,"pt":"GO","pr":1500},{"dy":3,"sl":5},{"dy":3,"sl":6},{"dy":4,"sl":0,"tp":"fe","vl":"Equip6301","cn":1,"pt":"DI","pr":15},{"dy":4,"sl":1,"tp":"fe","vl":"Equip3202","cn":1,"pt":"DI","pr":6},{"dy":4,"sl":2,"tp":"uph","vl":"36856","cn":18,"pt":"GO","pr":1800},{"dy":4,"sl":3,"tp":"uph","vl":"82004","cn":23,"pt":"GO","pr":2300},{"dy":4,"sl":4,"tp":"upn","vl":"59384","cn":20,"pt":"GO","pr":2000},{"dy":4,"sl":5},{"dy":4,"sl":6},{"dy":5,"sl":0,"tp":"fe","vl":"Equip3102","cn":1,"pt":"GO","pr":14400},{"dy":5,"sl":1,"tp":"fe","vl":"Equip2002","cn":1,"pt":"GO","pr":4400},{"dy":5,"sl":2,"tp":"uph","vl":"9959","cn":15,"pt":"GO","pr":1500},{"dy":5,"sl":3,"tp":"uph","vl":"4714","cn":15,"pt":"GO","pr":1500},{"dy":5,"sl":4,"tp":"upn","vl":"81611","cn":23,"pt":"GO","pr":2300},{"dy":5,"sl":5},{"dy":5,"sl":6},{"dy":6,"sl":0,"tp":"fe","vl":"Equip2301","cn":1,"pt":"GO","pr":5000},{"dy":6,"sl":1,"tp":"fe","vl":"Equip3201","cn":1,"pt":"GO","pr":24450},{"dy":6,"sl":2,"tp":"upn","vl":"27153","cn":16,"pt":"GO","pr":1600},{"dy":6,"sl":3,"tp":"uph","vl":"44534","cn":19,"pt":"GO","pr":1900},{"dy":6,"sl":4,"tp":"bh","cn":1,"pt":"DI","pp":120,"pr":90},{"dy":6,"sl":5,"tp":"fc","vl":"Actor0037","cn":1,"pt":"DI","pp":88,"pr":30},{"dy":6,"sl":6,"tp":"fl1","vl":"Actor1002","cn":1,"pt":"DI","pp":100,"pr":40},{"dy":7,"sl":0,"tp":"bh","cn":1,"pt":"DI","pr":50},{"dy":7,"sl":1,"tp":"fe","vl":"Equip3001","cn":1,"pt":"GO","pr":4500},{"dy":7,"sl":2,"tp":"uph","vl":"81880","cn":23,"pt":"GO","pr":2300},{"dy":7,"sl":3,"tp":"upn","vl":"4207","cn":15,"pt":"GO","pr":1500},{"dy":7,"sl":4,"tp":"upn","vl":"52119","cn":20,"pt":"GO","pr":2000},{"dy":7,"sl":5},{"dy":7,"sl":6},{"dy":8,"sl":0,"tp":"fe","vl":"Equip8201","cn":1,"pt":"DI","pr":6},{"dy":8,"sl":1,"tp":"fe","vl":"Equip5102","cn":1,"pt":"GO","pr":12900},{"dy":8,"sl":2,"tp":"uph","vl":"85604","cn":23,"pt":"GO","pr":2300},{"dy":8,"sl":3,"tp":"uph","vl":"61858","cn":21,"pt":"GO","pr":2100},{"dy":8,"sl":4,"tp":"upn","vl":"40542","cn":19,"pt":"GO","pr":1900},{"dy":8,"sl":5},{"dy":8,"sl":6},{"dy":9,"sl":0,"tp":"fe","vl":"Equip6101","cn":1,"pt":"GO","pr":12200},{"dy":9,"sl":1,"tp":"fe","vl":"Equip8102","cn":1,"pt":"GO","pr":13100},{"dy":9,"sl":2,"tp":"uph","vl":"53195","cn":20,"pt":"GO","pr":2000},{"dy":9,"sl":3,"tp":"uph","vl":"90525","cn":24,"pt":"GO","pr":2400},{"dy":9,"sl":4,"tp":"upn","vl":"13717","cn":16,"pt":"GO","pr":1600},{"dy":9,"sl":5},{"dy":9,"sl":6},{"dy":10,"sl":0,"tp":"fe","vl":"Equip3302","cn":1,"pt":"DI","pr":18},{"dy":10,"sl":1,"tp":"fe","vl":"Equip7002","cn":1,"pt":"GO","pr":5100},{"dy":10,"sl":2,"tp":"uph","vl":"9430","cn":15,"pt":"GO","pr":1500},{"dy":10,"sl":3,"tp":"upn","vl":"3250","cn":15,"pt":"GO","pr":1500},{"dy":10,"sl":4,"tp":"upn","vl":"31247","cn":18,"pt":"GO","pr":1800},{"dy":10,"sl":5},{"dy":10,"sl":6},{"dy":11,"sl":0,"tp":"bh","cn":1,"pt":"DI","pr":50},{"dy":11,"sl":1,"tp":"fe","vl":"Equip3101","cn":1,"pt":"GO","pr":12300},{"dy":11,"sl":2,"tp":"uph","vl":"32218","cn":18,"pt":"GO","pr":1800},{"dy":11,"sl":3,"tp":"upn","vl":"30509","cn":18,"pt":"GO","pr":1800},{"dy":11,"sl":4,"tp":"upn","vl":"5295","cn":15,"pt":"GO","pr":1500},{"dy":11,"sl":5},{"dy":11,"sl":6},{"dy":12,"sl":0,"tp":"fe","vl":"Equip4202","cn":1,"pt":"GO","pr":39700},{"dy":12,"sl":1,"tp":"fe","vl":"Equip1102","cn":1,"pt":"GO","pr":12700},{"dy":12,"sl":2,"tp":"uph","vl":"57071","cn":20,"pt":"GO","pr":2000},{"dy":12,"sl":3,"tp":"uph","vl":"80756","cn":23,"pt":"GO","pr":2300},{"dy":12,"sl":4,"tp":"upn","vl":"50820","cn":20,"pt":"GO","pr":2000},{"dy":12,"sl":5},{"dy":12,"sl":6},{"dy":13,"sl":0,"tp":"fe","vl":"Equip0102","cn":1,"pt":"GO","pr":14100},{"dy":13,"sl":1,"tp":"fe","vl":"Equip2001","cn":1,"pt":"GO","pr":4600},{"dy":13,"sl":2,"tp":"uph","vl":"90361","cn":24,"pt":"GO","pr":2400},{"dy":13,"sl":3,"tp":"uph","vl":"19208","cn":16,"pt":"GO","pr":1600},{"dy":13,"sl":4,"tp":"upn","vl":"80583","cn":23,"pt":"GO","pr":2300},{"dy":13,"sl":5},{"dy":13,"sl":6},{"dy":14,"sl":0,"tp":"fe","vl":"Equip3201","cn":1,"pt":"GO","pr":38400},{"dy":14,"sl":1,"tp":"fe","vl":"Equip2201","cn":1,"pt":"GO","pr":39100},{"dy":14,"sl":2,"tp":"uph","vl":"4624","cn":15,"pt":"GO","pr":1500},{"dy":14,"sl":3,"tp":"upn","vl":"55977","cn":20,"pt":"GO","pr":2000},{"dy":14,"sl":4,"tp":"upn","vl":"14123","cn":16,"pt":"GO","pr":1600},{"dy":14,"sl":5},{"dy":14,"sl":6},{"dy":15,"sl":0,"tp":"fe","vl":"Equip7202","cn":1,"pt":"GO","pr":40300},{"dy":15,"sl":1,"tp":"fe","vl":"Equip1002","cn":1,"pt":"GO","pr":4000},{"dy":15,"sl":2,"tp":"uph","vl":"75390","cn":22,"pt":"GO","pr":2200},{"dy":15,"sl":3,"tp":"uph","vl":"2191","cn":15,"pt":"GO","pr":1500},{"dy":15,"sl":4,"tp":"upn","vl":"35470","cn":18,"pt":"GO","pr":1800},{"dy":15,"sl":5},{"dy":15,"sl":6},{"dy":16,"sl":0,"tp":"fe","vl":"Equip6302","cn":1,"pt":"DI","pr":19},{"dy":16,"sl":1,"tp":"fe","vl":"Equip2302","cn":1,"pt":"DI","pr":18},{"dy":16,"sl":2,"tp":"uph","vl":"94893","cn":24,"pt":"GO","pr":2400},{"dy":16,"sl":3,"tp":"uph","vl":"8494","cn":15,"pt":"GO","pr":1500},{"dy":16,"sl":4,"tp":"upn","vl":"13269","cn":16,"pt":"GO","pr":1600},{"dy":16,"sl":5},{"dy":16,"sl":6},{"dy":17,"sl":0,"tp":"fe","vl":"Equip7202","cn":1,"pt":"GO","pr":41000},{"dy":17,"sl":1,"tp":"fe","vl":"Equip4301","cn":1,"pt":"DI","pr":16},{"dy":17,"sl":2,"tp":"uph","vl":"97674","cn":24,"pt":"GO","pr":2400},{"dy":17,"sl":3,"tp":"upn","vl":"28673","cn":17,"pt":"GO","pr":1700},{"dy":17,"sl":4,"tp":"upn","vl":"48042","cn":19,"pt":"GO","pr":1900},{"dy":17,"sl":5},{"dy":17,"sl":6},{"dy":18,"sl":0,"tp":"bn","cn":1,"pt":"DI","pr":30},{"dy":18,"sl":1,"tp":"fe","vl":"Equip1201","cn":1,"pt":"DI","pr":5},{"dy":18,"sl":2,"tp":"uph","vl":"37854","cn":18,"pt":"GO","pr":1800},{"dy":18,"sl":3,"tp":"uph","vl":"99274","cn":24,"pt":"GO","pr":2400},{"dy":18,"sl":4,"tp":"upn","vl":"69739","cn":21,"pt":"GO","pr":2100},{"dy":18,"sl":5},{"dy":18,"sl":6},{"dy":19,"sl":0,"tp":"fe","vl":"Equip4101","cn":1,"pt":"GO","pr":12300},{"dy":19,"sl":1,"tp":"fe","vl":"Equip8101","cn":1,"pt":"GO","pr":13800},{"dy":19,"sl":2,"tp":"uph","vl":"7885","cn":15,"pt":"GO","pr":1500},{"dy":19,"sl":3,"tp":"uph","vl":"22732","cn":17,"pt":"GO","pr":1700},{"dy":19,"sl":4,"tp":"upn","vl":"70386","cn":22,"pt":"GO","pr":2200},{"dy":19,"sl":5},{"dy":19,"sl":6},{"dy":20,"sl":0,"tp":"fe","vl":"Equip2001","cn":1,"pt":"GO","pr":4800},{"dy":20,"sl":1,"tp":"fe","vl":"Equip8002","cn":1,"pt":"GO","pr":4700},{"dy":20,"sl":2,"tp":"uph","vl":"5984","cn":15,"pt":"GO","pr":1500},{"dy":20,"sl":3,"tp":"uph","vl":"92888","cn":24,"pt":"GO","pr":2400},{"dy":20,"sl":4,"tp":"upn","vl":"32386","cn":18,"pt":"GO","pr":1800},{"dy":20,"sl":5},{"dy":20,"sl":6},{"dy":21,"sl":0,"tp":"fe","vl":"Equip1301","cn":1,"pt":"DI","pr":17},{"dy":21,"sl":1,"tp":"fe","vl":"Equip3201","cn":1,"pt":"DI","pr":5},{"dy":21,"sl":2,"tp":"uph","vl":"98778","cn":24,"pt":"GO","pr":2400},{"dy":21,"sl":3,"tp":"upn","vl":"12247","cn":16,"pt":"GO","pr":1600},{"dy":21,"sl":4,"tp":"upn","vl":"31324","cn":18,"pt":"GO","pr":1800},{"dy":21,"sl":5},{"dy":21,"sl":6},{"dy":22,"sl":0,"tp":"bn","cn":1,"pt":"DI","pr":30},{"dy":22,"sl":1,"tp":"fe","vl":"Equip6102","cn":1,"pt":"GO","pr":14100},{"dy":22,"sl":2,"tp":"uph","vl":"30302","cn":18,"pt":"GO","pr":1800},{"dy":22,"sl":3,"tp":"uph","vl":"5685","cn":15,"pt":"GO","pr":1500},{"dy":22,"sl":4,"tp":"upn","vl":"49281","cn":19,"pt":"GO","pr":1900},{"dy":22,"sl":5},{"dy":22,"sl":6},{"dy":23,"sl":0,"tp":"fe","vl":"Equip4001","cn":1,"pt":"GO","pr":4600},{"dy":23,"sl":1,"tp":"fe","vl":"Equip1302","cn":1,"pt":"DI","pr":19},{"dy":23,"sl":2,"tp":"uph","vl":"24146","cn":17,"pt":"GO","pr":1700},{"dy":23,"sl":3,"tp":"uph","vl":"72155","cn":22,"pt":"GO","pr":2200},{"dy":23,"sl":4,"tp":"upn","vl":"28861","cn":17,"pt":"GO","pr":1700},{"dy":23,"sl":5},{"dy":23,"sl":6},{"dy":24,"sl":0,"tp":"fe","vl":"Equip6102","cn":1,"pt":"GO","pr":12700},{"dy":24,"sl":1,"tp":"fe","vl":"Equip0302","cn":1,"pt":"DI","pr":20},{"dy":24,"sl":2,"tp":"uph","vl":"47589","cn":19,"pt":"GO","pr":1900},{"dy":24,"sl":3,"tp":"uph","vl":"96310","cn":24,"pt":"GO","pr":2400},{"dy":24,"sl":4,"tp":"upn","vl":"51492","cn":20,"pt":"GO","pr":2000},{"dy":24,"sl":5},{"dy":24,"sl":6},{"dy":25,"sl":0,"tp":"bh","cn":1,"pt":"DI","pr":50},{"dy":25,"sl":1,"tp":"fe","vl":"Equip2301","cn":1,"pt":"DI","pr":16},{"dy":25,"sl":2,"tp":"uph","vl":"53586","cn":20,"pt":"GO","pr":2000},{"dy":25,"sl":3,"tp":"uph","vl":"27382","cn":17,"pt":"GO","pr":1700},{"dy":25,"sl":4,"tp":"upn","vl":"32515","cn":18,"pt":"GO","pr":1800},{"dy":25,"sl":5},{"dy":25,"sl":6},{"dy":26,"sl":0,"tp":"fe","vl":"Equip5201","cn":1,"pt":"DI","pr":5},{"dy":26,"sl":1,"tp":"fe","vl":"Equip3002","cn":1,"pt":"GO","pr":4100},{"dy":26,"sl":2,"tp":"uph","vl":"39544","cn":18,"pt":"GO","pr":1800},{"dy":26,"sl":3,"tp":"uph","vl":"12596","cn":16,"pt":"GO","pr":1600},{"dy":26,"sl":4,"tp":"upn","vl":"59110","cn":20,"pt":"GO","pr":2000},{"dy":26,"sl":5},{"dy":26,"sl":6},{"dy":27,"sl":0,"tp":"bh","cn":1,"pt":"DI","pr":50},{"dy":27,"sl":1,"tp":"fe","vl":"Equip1101","cn":1,"pt":"GO","pr":12200},{"dy":27,"sl":2,"tp":"uph","vl":"73506","cn":22,"pt":"GO","pr":2200},{"dy":27,"sl":3,"tp":"uph","vl":"29889","cn":17,"pt":"GO","pr":1700},{"dy":27,"sl":4,"tp":"upn","vl":"74265","cn":22,"pt":"GO","pr":2200},{"dy":27,"sl":5},{"dy":27,"sl":6},{"dy":28,"sl":0,"tp":"bn","cn":1,"pt":"DI","pr":30},{"dy":28,"sl":1,"tp":"fe","vl":"Equip3302","cn":1,"pt":"DI","pr":19},{"dy":28,"sl":2,"tp":"uph","vl":"89360","cn":23,"pt":"GO","pr":2300},{"dy":28,"sl":3,"tp":"uph","vl":"86919","cn":23,"pt":"GO","pr":2300},{"dy":28,"sl":4,"tp":"upn","vl":"63983","cn":21,"pt":"GO","pr":2100},{"dy":28,"sl":5},{"dy":28,"sl":6},{"dy":29,"sl":0,"tp":"fe","vl":"Equip1101","cn":1,"pt":"GO","pr":12300},{"dy":29,"sl":1,"tp":"fe","vl":"Equip8201","cn":1,"pt":"GO","pr":41200},{"dy":29,"sl":2,"tp":"uph","vl":"39476","cn":18,"pt":"GO","pr":1800},{"dy":29,"sl":3,"tp":"upn","vl":"84219","cn":23,"pt":"GO","pr":2300},{"dy":29,"sl":4,"tp":"upn","vl":"50242","cn":20,"pt":"GO","pr":2000},{"dy":29,"sl":5},{"dy":29,"sl":6},{"dy":30,"sl":0,"tp":"bh","cn":1,"pt":"DI","pr":50},{"dy":30,"sl":1,"tp":"fe","vl":"Equip8002","cn":1,"pt":"GO","pr":4100},{"dy":30,"sl":2,"tp":"uph","vl":"17306","cn":16,"pt":"GO","pr":1600},{"dy":30,"sl":3,"tp":"upn","vl":"21998","cn":17,"pt":"GO","pr":1700},{"dy":30,"sl":4,"tp":"upn","vl":"2868","cn":15,"pt":"GO","pr":1500},{"dy":30,"sl":5},{"dy":30,"sl":6},{"dy":31,"sl":0,"tp":"fe","vl":"Equip1102","cn":1,"pt":"GO","pr":13100},{"dy":31,"sl":1,"tp":"fe","vl":"Equip0301","cn":1,"pt":"DI","pr":17},{"dy":31,"sl":2,"tp":"uph","vl":"56397","cn":20,"pt":"GO","pr":2000},{"dy":31,"sl":3,"tp":"upn","vl":"25193","cn":17,"pt":"GO","pr":1700},{"dy":31,"sl":4,"tp":"upn","vl":"58150","cn":20,"pt":"GO","pr":2000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5"/>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B1" sqref="B1"/>
    </sheetView>
    <sheetView workbookViewId="1">
      <selection activeCell="A3" sqref="A3"/>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20</v>
      </c>
      <c r="C2" t="s">
        <v>26</v>
      </c>
      <c r="D2" t="s">
        <v>34</v>
      </c>
    </row>
    <row r="3" spans="1:4">
      <c r="A3" t="s">
        <v>23</v>
      </c>
      <c r="B3">
        <v>5</v>
      </c>
      <c r="C3" t="s">
        <v>27</v>
      </c>
    </row>
    <row r="4" spans="1:4">
      <c r="A4" t="s">
        <v>24</v>
      </c>
      <c r="B4">
        <v>35</v>
      </c>
      <c r="C4" t="s">
        <v>28</v>
      </c>
      <c r="D4" t="s">
        <v>35</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heetView workbookViewId="1"/>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C2" s="1">
        <v>1</v>
      </c>
      <c r="D2" s="1">
        <v>1100</v>
      </c>
      <c r="E2">
        <v>15</v>
      </c>
    </row>
    <row r="3" spans="1:6">
      <c r="A3" t="s">
        <v>16</v>
      </c>
      <c r="C3" s="1">
        <v>5</v>
      </c>
      <c r="D3" s="1">
        <v>5900</v>
      </c>
      <c r="E3">
        <v>85</v>
      </c>
    </row>
    <row r="4" spans="1:6">
      <c r="A4" t="s">
        <v>17</v>
      </c>
      <c r="C4" s="1">
        <v>11</v>
      </c>
      <c r="D4" s="1">
        <v>12000</v>
      </c>
      <c r="E4">
        <v>180</v>
      </c>
      <c r="F4" t="s">
        <v>21</v>
      </c>
    </row>
    <row r="5" spans="1:6">
      <c r="A5" t="s">
        <v>18</v>
      </c>
      <c r="C5" s="1">
        <v>24</v>
      </c>
      <c r="D5" s="1">
        <v>25000</v>
      </c>
      <c r="E5">
        <v>390</v>
      </c>
    </row>
    <row r="6" spans="1:6">
      <c r="A6" t="s">
        <v>19</v>
      </c>
      <c r="C6" s="1">
        <v>60</v>
      </c>
      <c r="D6" s="1">
        <v>65000</v>
      </c>
      <c r="E6">
        <v>1050</v>
      </c>
    </row>
    <row r="7" spans="1:6">
      <c r="A7" t="s">
        <v>20</v>
      </c>
      <c r="C7" s="1">
        <v>110</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tabSelected="1" workbookViewId="0"/>
    <sheetView workbookViewId="1"/>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31</v>
      </c>
      <c r="C2">
        <v>30</v>
      </c>
      <c r="D2">
        <v>9500</v>
      </c>
    </row>
    <row r="3" spans="1:6">
      <c r="A3" t="s">
        <v>7</v>
      </c>
      <c r="B3" t="s">
        <v>32</v>
      </c>
      <c r="C3">
        <v>140</v>
      </c>
      <c r="D3">
        <v>48000</v>
      </c>
      <c r="E3" t="s">
        <v>10</v>
      </c>
      <c r="F3">
        <v>8</v>
      </c>
    </row>
    <row r="4" spans="1:6">
      <c r="A4" t="s">
        <v>8</v>
      </c>
      <c r="B4" t="s">
        <v>33</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2020-09-05T01:30:07Z</dcterms:modified>
</cp:coreProperties>
</file>